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9120" tabRatio="672" activeTab="1"/>
  </bookViews>
  <sheets>
    <sheet name="titl" sheetId="1" r:id="rId1"/>
    <sheet name="plán MU 06" sheetId="2" r:id="rId2"/>
    <sheet name="plán fak." sheetId="3" r:id="rId3"/>
    <sheet name="plán ost. 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fak" sheetId="14" r:id="rId14"/>
    <sheet name="SKM" sheetId="15" r:id="rId15"/>
    <sheet name="SUKB" sheetId="16" r:id="rId16"/>
    <sheet name="UCT" sheetId="17" r:id="rId17"/>
    <sheet name="SPSSN" sheetId="18" r:id="rId18"/>
    <sheet name="ÚVT" sheetId="19" r:id="rId19"/>
    <sheet name="VMU" sheetId="20" r:id="rId20"/>
    <sheet name="CJV" sheetId="21" r:id="rId21"/>
    <sheet name="CZS" sheetId="22" r:id="rId22"/>
    <sheet name="RMU" sheetId="23" r:id="rId23"/>
    <sheet name="ost." sheetId="24" r:id="rId24"/>
    <sheet name="MU 06 plan" sheetId="25" r:id="rId25"/>
    <sheet name="fak05-01" sheetId="26" r:id="rId26"/>
    <sheet name="ost05-01" sheetId="27" r:id="rId27"/>
    <sheet name="MU 05-01" sheetId="28" r:id="rId28"/>
    <sheet name="zkratky" sheetId="29" r:id="rId29"/>
  </sheets>
  <externalReferences>
    <externalReference r:id="rId32"/>
  </externalReferences>
  <definedNames>
    <definedName name="_xlnm.Print_Titles" localSheetId="25">'fak05-01'!$A:$E</definedName>
    <definedName name="_xlnm.Print_Titles" localSheetId="26">'ost05-01'!$A:$E</definedName>
  </definedNames>
  <calcPr fullCalcOnLoad="1"/>
</workbook>
</file>

<file path=xl/sharedStrings.xml><?xml version="1.0" encoding="utf-8"?>
<sst xmlns="http://schemas.openxmlformats.org/spreadsheetml/2006/main" count="1728" uniqueCount="228">
  <si>
    <t>energie</t>
  </si>
  <si>
    <t>opravy, údržba</t>
  </si>
  <si>
    <t>materiál</t>
  </si>
  <si>
    <t>služby</t>
  </si>
  <si>
    <t>cestovné</t>
  </si>
  <si>
    <t>odpisy</t>
  </si>
  <si>
    <t>stipendia</t>
  </si>
  <si>
    <t>Plán</t>
  </si>
  <si>
    <t>Skutečnost</t>
  </si>
  <si>
    <t>ostatní</t>
  </si>
  <si>
    <t xml:space="preserve">   z toho:</t>
  </si>
  <si>
    <t>Upravený</t>
  </si>
  <si>
    <t>plán</t>
  </si>
  <si>
    <t xml:space="preserve">v tom - </t>
  </si>
  <si>
    <t>C-doktorská stipendia</t>
  </si>
  <si>
    <t>D-zahr.st.,CEEPUS,AKTION,Socrates</t>
  </si>
  <si>
    <t>G-FRVŠ</t>
  </si>
  <si>
    <t>mzdy</t>
  </si>
  <si>
    <t>OON</t>
  </si>
  <si>
    <t xml:space="preserve">odvody </t>
  </si>
  <si>
    <t>F-vzdělávací projekty, I-rozvojové programy, J,M,H,E</t>
  </si>
  <si>
    <t>č.ř.</t>
  </si>
  <si>
    <t>Dotace na SKM</t>
  </si>
  <si>
    <t>A-dotace na vzdělávací činnost</t>
  </si>
  <si>
    <t>Ostatní dotace ze SR a od úz.celků bez VaV</t>
  </si>
  <si>
    <t>Výzkumné záměry</t>
  </si>
  <si>
    <t>Projekty VaV ze SR a od úz.celků</t>
  </si>
  <si>
    <t>Projekty VaV mimorozpočtové</t>
  </si>
  <si>
    <t xml:space="preserve">Mimorozpočtové vlastní </t>
  </si>
  <si>
    <t>Čerpání fondů</t>
  </si>
  <si>
    <t>Doplňková činnost</t>
  </si>
  <si>
    <t>Mimorozpočtové účelové bez VaV</t>
  </si>
  <si>
    <t>Hospodářský výsledek dílčí (ř.25+30+33+37+38+39-2-23)</t>
  </si>
  <si>
    <t>Hospodářský výsledek (ř.24-1)</t>
  </si>
  <si>
    <t>Výnosy celkem (ř.25 až 39)</t>
  </si>
  <si>
    <t>Náklady celkem (ř.2+14až23)</t>
  </si>
  <si>
    <t>Dotace na nespecif. výzkum (tvůrčí č.)</t>
  </si>
  <si>
    <t>31 - PřF</t>
  </si>
  <si>
    <t>Hosp.středisko:</t>
  </si>
  <si>
    <t xml:space="preserve">Hosp.středisko: </t>
  </si>
  <si>
    <t>21 - FF</t>
  </si>
  <si>
    <t xml:space="preserve"> </t>
  </si>
  <si>
    <t>81 - SKM</t>
  </si>
  <si>
    <t>fakulty celkem</t>
  </si>
  <si>
    <t>ostatní celkem</t>
  </si>
  <si>
    <t>96 - CJV</t>
  </si>
  <si>
    <t>97 - CZS</t>
  </si>
  <si>
    <t>22 - PrF</t>
  </si>
  <si>
    <t>92 - ÚVT</t>
  </si>
  <si>
    <t>33 - FI</t>
  </si>
  <si>
    <t>41 - PdF</t>
  </si>
  <si>
    <t>56 - ESF</t>
  </si>
  <si>
    <t>23 - FSS</t>
  </si>
  <si>
    <t>51 - FSpS</t>
  </si>
  <si>
    <t>11 - LF</t>
  </si>
  <si>
    <t>vydav.</t>
  </si>
  <si>
    <t>CZS</t>
  </si>
  <si>
    <t>RMU</t>
  </si>
  <si>
    <t>99 - RMU</t>
  </si>
  <si>
    <t>LF</t>
  </si>
  <si>
    <t>FF</t>
  </si>
  <si>
    <t>FSS</t>
  </si>
  <si>
    <t>PrF</t>
  </si>
  <si>
    <t>PřF</t>
  </si>
  <si>
    <t>FI</t>
  </si>
  <si>
    <t>PdF</t>
  </si>
  <si>
    <t>FSpS</t>
  </si>
  <si>
    <t>ESF</t>
  </si>
  <si>
    <t>celk.</t>
  </si>
  <si>
    <t>SKM</t>
  </si>
  <si>
    <t>ÚVT</t>
  </si>
  <si>
    <t>CJV</t>
  </si>
  <si>
    <t>fakulty</t>
  </si>
  <si>
    <t>11- LF</t>
  </si>
  <si>
    <t>21-FF</t>
  </si>
  <si>
    <t>22-PrF</t>
  </si>
  <si>
    <t>23-FSS</t>
  </si>
  <si>
    <t>31-PřF</t>
  </si>
  <si>
    <t>33-FI</t>
  </si>
  <si>
    <t>41-PdF</t>
  </si>
  <si>
    <t>51-FSpS</t>
  </si>
  <si>
    <t>56-ESF</t>
  </si>
  <si>
    <t>celk.2002</t>
  </si>
  <si>
    <t>celk.2001</t>
  </si>
  <si>
    <t>MU celkem</t>
  </si>
  <si>
    <t xml:space="preserve">Dotace na specifický výzkum </t>
  </si>
  <si>
    <t>celk.2003</t>
  </si>
  <si>
    <t>MU</t>
  </si>
  <si>
    <t>index</t>
  </si>
  <si>
    <t>03/02</t>
  </si>
  <si>
    <t>02/01</t>
  </si>
  <si>
    <t xml:space="preserve"> A-vzděl.č.,specif.VaV,SKM + mimor.vlastní:</t>
  </si>
  <si>
    <t>č.HS</t>
  </si>
  <si>
    <t>název</t>
  </si>
  <si>
    <t>zkratka</t>
  </si>
  <si>
    <t>Lékařská fakulta</t>
  </si>
  <si>
    <t>Filozofická fakulta</t>
  </si>
  <si>
    <t>Právnická fakulta</t>
  </si>
  <si>
    <t>Fakulta sociálních studií</t>
  </si>
  <si>
    <t>Přírodovědecká fakulta</t>
  </si>
  <si>
    <t>Fakulta informatiky</t>
  </si>
  <si>
    <t>Pedagogická fakulta</t>
  </si>
  <si>
    <t>Fakulta sportovních studií</t>
  </si>
  <si>
    <t>Ekonomicko správní fakulta</t>
  </si>
  <si>
    <t>Správa kolejí a menz</t>
  </si>
  <si>
    <t>Ústav výpočetní techniky</t>
  </si>
  <si>
    <t>Centrum jazykového vzdělávání</t>
  </si>
  <si>
    <t>Centrum zahraničních studií</t>
  </si>
  <si>
    <t>Rektorát</t>
  </si>
  <si>
    <t>VaV</t>
  </si>
  <si>
    <t>výzkum a vývoj</t>
  </si>
  <si>
    <t>FRVŠ</t>
  </si>
  <si>
    <t>Fond rozvoje vysokých škol</t>
  </si>
  <si>
    <t>SR</t>
  </si>
  <si>
    <t>státní rozpočet</t>
  </si>
  <si>
    <t>Seznam ostatních používaných zkratek u rozpočtu MU:</t>
  </si>
  <si>
    <t xml:space="preserve"> celkem</t>
  </si>
  <si>
    <t>Hospodářský výsledek dílčí (ř.26+31+34+38+39+40-2-23)</t>
  </si>
  <si>
    <t xml:space="preserve">        81 - SKM</t>
  </si>
  <si>
    <t xml:space="preserve">           92- ÚVT</t>
  </si>
  <si>
    <t xml:space="preserve">     94-vydav.</t>
  </si>
  <si>
    <t xml:space="preserve">          96 - CJV</t>
  </si>
  <si>
    <t xml:space="preserve">          97-CZS</t>
  </si>
  <si>
    <t xml:space="preserve">            99-RMU</t>
  </si>
  <si>
    <t>Skut.</t>
  </si>
  <si>
    <t>z toho:</t>
  </si>
  <si>
    <t>04/03</t>
  </si>
  <si>
    <t>celk.2004</t>
  </si>
  <si>
    <r>
      <t xml:space="preserve">Rozpočet 2001-2005 </t>
    </r>
    <r>
      <rPr>
        <sz val="8"/>
        <rFont val="Arial CE"/>
        <family val="0"/>
      </rPr>
      <t>v tis.Kč</t>
    </r>
  </si>
  <si>
    <t>celk.2005</t>
  </si>
  <si>
    <t>celkem</t>
  </si>
  <si>
    <r>
      <t xml:space="preserve">Rozpočet 2001-2005  </t>
    </r>
    <r>
      <rPr>
        <sz val="9"/>
        <rFont val="Arial CE"/>
        <family val="2"/>
      </rPr>
      <t>v tis. Kč</t>
    </r>
  </si>
  <si>
    <r>
      <t xml:space="preserve">Rozpočet 2005 - 2001 </t>
    </r>
    <r>
      <rPr>
        <sz val="9"/>
        <rFont val="Arial CE"/>
        <family val="2"/>
      </rPr>
      <t>(v tis.Kč)</t>
    </r>
  </si>
  <si>
    <t>05/04</t>
  </si>
  <si>
    <t>83 - UCT</t>
  </si>
  <si>
    <t>84 - SPSSN</t>
  </si>
  <si>
    <t>UCT</t>
  </si>
  <si>
    <t>SPSSN</t>
  </si>
  <si>
    <t xml:space="preserve">          91 - VPC</t>
  </si>
  <si>
    <t>Rozpočet MU 2006 - neinvestiční</t>
  </si>
  <si>
    <t>(už po snížení ukazatele A o 99 mil o výměnu NIV za INV)</t>
  </si>
  <si>
    <t>Rozpočet 2006</t>
  </si>
  <si>
    <r>
      <t>Rozpočet 2006 - plán</t>
    </r>
    <r>
      <rPr>
        <sz val="10"/>
        <rFont val="Arial CE"/>
        <family val="2"/>
      </rPr>
      <t xml:space="preserve"> (v tis.Kč)</t>
    </r>
  </si>
  <si>
    <t>Schváleno v AS fakulty dne xx.2.2006</t>
  </si>
  <si>
    <r>
      <t xml:space="preserve">1) </t>
    </r>
    <r>
      <rPr>
        <i/>
        <sz val="8"/>
        <rFont val="Arial CE"/>
        <family val="0"/>
      </rPr>
      <t>celkové náklady na odpisy (dotační i nedotační)</t>
    </r>
  </si>
  <si>
    <r>
      <t xml:space="preserve">2) </t>
    </r>
    <r>
      <rPr>
        <i/>
        <sz val="8"/>
        <rFont val="Arial CE"/>
        <family val="0"/>
      </rPr>
      <t>včetně částky na nedotační odpisy</t>
    </r>
  </si>
  <si>
    <r>
      <t xml:space="preserve">3) </t>
    </r>
    <r>
      <rPr>
        <i/>
        <sz val="8"/>
        <rFont val="Arial CE"/>
        <family val="0"/>
      </rPr>
      <t>včetně výnosu, souvisejícího s dotačními odpisy</t>
    </r>
  </si>
  <si>
    <r>
      <t xml:space="preserve">5) </t>
    </r>
    <r>
      <rPr>
        <i/>
        <sz val="8"/>
        <rFont val="Arial CE"/>
        <family val="0"/>
      </rPr>
      <t>včetně částky na tvorbu sociálního fondu (2% z ř.3)</t>
    </r>
  </si>
  <si>
    <r>
      <t xml:space="preserve">4) </t>
    </r>
    <r>
      <rPr>
        <i/>
        <sz val="8"/>
        <rFont val="Arial CE"/>
        <family val="0"/>
      </rPr>
      <t>včetně částky na tvorbu sociálního fondu (2% z ř.3)</t>
    </r>
  </si>
  <si>
    <t xml:space="preserve">přiděleno na ukazatel A bez nedotačních odpisů (CP - č.č.1112) </t>
  </si>
  <si>
    <t>82 - SUKB</t>
  </si>
  <si>
    <t>SUKB</t>
  </si>
  <si>
    <t>sl.3+4</t>
  </si>
  <si>
    <t>součet</t>
  </si>
  <si>
    <t>zak zzz2</t>
  </si>
  <si>
    <t>sl.5 až 7</t>
  </si>
  <si>
    <t>(+)</t>
  </si>
  <si>
    <t>(-)</t>
  </si>
  <si>
    <t>součet SUKB</t>
  </si>
  <si>
    <t>pozor dotační odpisy jsem kalkulovala u PřF a LF !!!</t>
  </si>
  <si>
    <r>
      <t xml:space="preserve">Náklady celkem </t>
    </r>
    <r>
      <rPr>
        <sz val="10"/>
        <rFont val="Arial CE"/>
        <family val="0"/>
      </rPr>
      <t>(ř.2+14až23)</t>
    </r>
  </si>
  <si>
    <r>
      <t xml:space="preserve">Výnosy celkem </t>
    </r>
    <r>
      <rPr>
        <sz val="10"/>
        <rFont val="Arial CE"/>
        <family val="0"/>
      </rPr>
      <t>(ř.25 až 39)</t>
    </r>
  </si>
  <si>
    <t>zak 1001</t>
  </si>
  <si>
    <t>zak 1002</t>
  </si>
  <si>
    <t>zak 1921</t>
  </si>
  <si>
    <t>ze sl.3</t>
  </si>
  <si>
    <t>3a</t>
  </si>
  <si>
    <t>3b</t>
  </si>
  <si>
    <r>
      <t xml:space="preserve">Hospodářský výsledek </t>
    </r>
    <r>
      <rPr>
        <sz val="10"/>
        <rFont val="Arial CE"/>
        <family val="0"/>
      </rPr>
      <t>(ř.24-1)</t>
    </r>
  </si>
  <si>
    <t>2005 (s VPC)</t>
  </si>
  <si>
    <t>Schváleno ve vedení MU dne 14.3.2006</t>
  </si>
  <si>
    <t>přidělená dotace z ukazatele A bez CP</t>
  </si>
  <si>
    <t>CP1 - NEI pro Program</t>
  </si>
  <si>
    <t>CP1 - nedotační odpisy</t>
  </si>
  <si>
    <t>CP2 - na centralizované aktivity, účtované přes RMU</t>
  </si>
  <si>
    <t xml:space="preserve">CP1 - na dotační odpisy fakult </t>
  </si>
  <si>
    <t>CP3 - rezerva rektora</t>
  </si>
  <si>
    <t>CP účtované přes RMU</t>
  </si>
  <si>
    <t>skutečného podílu na nedotačních odpisech</t>
  </si>
  <si>
    <t>bude v plánu fakult, výnos bude čtvrletně přeúčtováván na fakulty dle</t>
  </si>
  <si>
    <t>ř.25 celkem, z toho:</t>
  </si>
  <si>
    <t>CP1 - na výměnu NEI za INV</t>
  </si>
  <si>
    <t>o tuto částku bude snížen přidělený příspěvek MŠMT na rok 2006</t>
  </si>
  <si>
    <t>plánováno v Rozpočtu MU - část investiční</t>
  </si>
  <si>
    <r>
      <t xml:space="preserve">2) </t>
    </r>
    <r>
      <rPr>
        <i/>
        <sz val="8"/>
        <rFont val="Arial CE"/>
        <family val="0"/>
      </rPr>
      <t>včetně částky na nedotační odpisy a přísp.z CP na akad.hry</t>
    </r>
  </si>
  <si>
    <t>celkem z ukazatele A</t>
  </si>
  <si>
    <t>přiděleno na ukazatel A bez nedot.odpisů (č.č.1111)</t>
  </si>
  <si>
    <t>plus nedotační odpisy</t>
  </si>
  <si>
    <t xml:space="preserve">Plán </t>
  </si>
  <si>
    <t>Dotace na SKM, ubytovací stipendia</t>
  </si>
  <si>
    <t>Schváleno v AS fakulty dne 7.3.2006</t>
  </si>
  <si>
    <t>Schváleno v AS fakulty dne 13.3.2006</t>
  </si>
  <si>
    <t>Schváleno v AS fakulty dne 27.2.2006</t>
  </si>
  <si>
    <t>Schváleno v AS fakulty dne 6.3.2006</t>
  </si>
  <si>
    <r>
      <t xml:space="preserve">odpisy </t>
    </r>
    <r>
      <rPr>
        <i/>
        <vertAlign val="superscript"/>
        <sz val="9"/>
        <rFont val="Arial CE"/>
        <family val="0"/>
      </rPr>
      <t>1)</t>
    </r>
  </si>
  <si>
    <r>
      <t xml:space="preserve">A-dotace na vzdělávací činnost </t>
    </r>
    <r>
      <rPr>
        <vertAlign val="superscript"/>
        <sz val="9"/>
        <rFont val="Arial CE"/>
        <family val="0"/>
      </rPr>
      <t>2)</t>
    </r>
  </si>
  <si>
    <r>
      <t xml:space="preserve">Mimorozpočtové vlastní </t>
    </r>
    <r>
      <rPr>
        <vertAlign val="superscript"/>
        <sz val="9"/>
        <rFont val="Arial CE"/>
        <family val="0"/>
      </rPr>
      <t>3)</t>
    </r>
  </si>
  <si>
    <t xml:space="preserve">Fakulta nezahrnula do ř. 25 částku ve výši odhadu dotace na nedotační odpisy. </t>
  </si>
  <si>
    <t xml:space="preserve">Fakulta nezahrnula do ř.25 částku ve výši odhadu dotace na nedotační odpisy. </t>
  </si>
  <si>
    <t>Fakulta uvedla na ř.25 částku vyšší o 64 tis. Kč než odpvídá rozpisu příspěvku + částka na nedotační odpisy.</t>
  </si>
  <si>
    <t xml:space="preserve">   o 1,527 mil. Kč (bez dopadu na HV).</t>
  </si>
  <si>
    <t xml:space="preserve">Opraveno zvýšením částky na ř.13 (náklad) a současně zvýšením částky na ř.25 (výnos) </t>
  </si>
  <si>
    <t xml:space="preserve">   o 1,956 mil. Kč (bez dopadu na HV).</t>
  </si>
  <si>
    <t xml:space="preserve">Opraveno snížením částky na ř.13 (náklad) a současně zvýšením částky na ř.25 (výnos) </t>
  </si>
  <si>
    <t>Žerotínovo nám. 9, Brno</t>
  </si>
  <si>
    <t xml:space="preserve">Masarykova univerzita </t>
  </si>
  <si>
    <t>celkem z ukazatele A, sníženého o 99 mil. Kč</t>
  </si>
  <si>
    <t>FF uvedla v plánu na ř. 34-VZ částku 19,17 mil., správně patří 22,55 mil. Kč</t>
  </si>
  <si>
    <t xml:space="preserve">   tak, aby plán byl uveden jen u HS hlavního řešitele (bez plánovaných převodů)</t>
  </si>
  <si>
    <t>PřF uvedla v plánu na ř. 34-VZ částku 153,710 mil., správně patří 152,477 mil. Kč</t>
  </si>
  <si>
    <t>PdF uvedla v plánu na ř. 34-VZ částku 11,305 mil., správně patří 8,291 mil. Kč</t>
  </si>
  <si>
    <t>ÚVT uvedlo v plánu na ř. 34-VZ částku 1,083 mil., správně patří 0 Kč</t>
  </si>
  <si>
    <t>ESF uvedla v plánu na ř. 34-VZ částku 0,94 mil., správně patří 0 Kč</t>
  </si>
  <si>
    <t>mil. Kč</t>
  </si>
  <si>
    <t xml:space="preserve">   opraveno zvýšením na ř.20 a současně zvýšením na ř. 34 o </t>
  </si>
  <si>
    <t xml:space="preserve">   opraveno snížením na ř.20 a současně snížením na ř. 34 o </t>
  </si>
  <si>
    <t xml:space="preserve">   o částku 64 tis. Kč (bez dopadu na HV).</t>
  </si>
  <si>
    <t>FSS uvedla chybně na ř. 29 částku 400 tis., patří 419 tis. Opraveno na ř.29 a současně na ř.17</t>
  </si>
  <si>
    <t>Univerzitní centrum Telč</t>
  </si>
  <si>
    <t>VMU</t>
  </si>
  <si>
    <t>Vydavatelství MU</t>
  </si>
  <si>
    <t>Středisko pro pomoc …- dr.Peňáz</t>
  </si>
  <si>
    <t>Seznam hospodářských středisek MU (HS) v roce 2006:</t>
  </si>
  <si>
    <t>V Brně dne 14.3.2006</t>
  </si>
  <si>
    <t>Zpracovala: Ing.Foukalová</t>
  </si>
  <si>
    <t>94 - VMU (vydavatelství)</t>
  </si>
  <si>
    <t xml:space="preserve">plán </t>
  </si>
  <si>
    <t>(schváleno v AS MU dne 3.4.2006)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</si>
</sst>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color indexed="8"/>
      <name val="Arial CE"/>
      <family val="2"/>
    </font>
    <font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2"/>
    </font>
    <font>
      <sz val="9"/>
      <color indexed="12"/>
      <name val="Arial CE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9"/>
      <name val="Arial CE"/>
      <family val="0"/>
    </font>
    <font>
      <i/>
      <sz val="9"/>
      <color indexed="10"/>
      <name val="Arial CE"/>
      <family val="0"/>
    </font>
    <font>
      <b/>
      <sz val="9"/>
      <color indexed="10"/>
      <name val="Arial CE"/>
      <family val="0"/>
    </font>
    <font>
      <i/>
      <vertAlign val="superscript"/>
      <sz val="9"/>
      <name val="Arial CE"/>
      <family val="0"/>
    </font>
    <font>
      <b/>
      <i/>
      <sz val="9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2" fontId="14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4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15" fillId="2" borderId="21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15" fillId="2" borderId="24" xfId="0" applyNumberFormat="1" applyFont="1" applyFill="1" applyBorder="1" applyAlignment="1">
      <alignment horizontal="right"/>
    </xf>
    <xf numFmtId="3" fontId="14" fillId="0" borderId="24" xfId="0" applyNumberFormat="1" applyFont="1" applyBorder="1" applyAlignment="1">
      <alignment/>
    </xf>
    <xf numFmtId="0" fontId="13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6" fillId="3" borderId="47" xfId="0" applyFont="1" applyFill="1" applyBorder="1" applyAlignment="1">
      <alignment horizontal="center"/>
    </xf>
    <xf numFmtId="0" fontId="2" fillId="3" borderId="37" xfId="0" applyFont="1" applyFill="1" applyBorder="1" applyAlignment="1">
      <alignment/>
    </xf>
    <xf numFmtId="0" fontId="0" fillId="0" borderId="0" xfId="0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50" xfId="0" applyFont="1" applyBorder="1" applyAlignment="1">
      <alignment/>
    </xf>
    <xf numFmtId="3" fontId="6" fillId="0" borderId="39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" fontId="5" fillId="3" borderId="16" xfId="0" applyNumberFormat="1" applyFont="1" applyFill="1" applyBorder="1" applyAlignment="1">
      <alignment/>
    </xf>
    <xf numFmtId="3" fontId="5" fillId="3" borderId="51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5" fillId="3" borderId="17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5" fillId="3" borderId="16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 horizontal="right"/>
    </xf>
    <xf numFmtId="0" fontId="5" fillId="3" borderId="37" xfId="0" applyFont="1" applyFill="1" applyBorder="1" applyAlignment="1">
      <alignment/>
    </xf>
    <xf numFmtId="0" fontId="5" fillId="3" borderId="61" xfId="0" applyFont="1" applyFill="1" applyBorder="1" applyAlignment="1">
      <alignment/>
    </xf>
    <xf numFmtId="3" fontId="5" fillId="3" borderId="62" xfId="0" applyNumberFormat="1" applyFont="1" applyFill="1" applyBorder="1" applyAlignment="1">
      <alignment/>
    </xf>
    <xf numFmtId="3" fontId="5" fillId="3" borderId="61" xfId="0" applyNumberFormat="1" applyFont="1" applyFill="1" applyBorder="1" applyAlignment="1">
      <alignment/>
    </xf>
    <xf numFmtId="3" fontId="5" fillId="3" borderId="38" xfId="0" applyNumberFormat="1" applyFont="1" applyFill="1" applyBorder="1" applyAlignment="1">
      <alignment/>
    </xf>
    <xf numFmtId="3" fontId="5" fillId="3" borderId="63" xfId="0" applyNumberFormat="1" applyFont="1" applyFill="1" applyBorder="1" applyAlignment="1">
      <alignment/>
    </xf>
    <xf numFmtId="3" fontId="24" fillId="3" borderId="51" xfId="0" applyNumberFormat="1" applyFont="1" applyFill="1" applyBorder="1" applyAlignment="1">
      <alignment horizontal="right"/>
    </xf>
    <xf numFmtId="3" fontId="5" fillId="3" borderId="51" xfId="0" applyNumberFormat="1" applyFont="1" applyFill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4" fillId="3" borderId="64" xfId="0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/>
    </xf>
    <xf numFmtId="3" fontId="5" fillId="3" borderId="63" xfId="0" applyNumberFormat="1" applyFont="1" applyFill="1" applyBorder="1" applyAlignment="1">
      <alignment/>
    </xf>
    <xf numFmtId="0" fontId="15" fillId="3" borderId="17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37" xfId="0" applyFont="1" applyFill="1" applyBorder="1" applyAlignment="1">
      <alignment/>
    </xf>
    <xf numFmtId="0" fontId="15" fillId="3" borderId="61" xfId="0" applyFont="1" applyFill="1" applyBorder="1" applyAlignment="1">
      <alignment/>
    </xf>
    <xf numFmtId="3" fontId="14" fillId="0" borderId="65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4" fillId="0" borderId="54" xfId="0" applyFont="1" applyBorder="1" applyAlignment="1">
      <alignment horizontal="center"/>
    </xf>
    <xf numFmtId="0" fontId="25" fillId="0" borderId="0" xfId="0" applyFont="1" applyAlignment="1">
      <alignment/>
    </xf>
    <xf numFmtId="3" fontId="4" fillId="3" borderId="67" xfId="0" applyNumberFormat="1" applyFont="1" applyFill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13" fillId="0" borderId="21" xfId="0" applyFont="1" applyBorder="1" applyAlignment="1">
      <alignment horizontal="center"/>
    </xf>
    <xf numFmtId="3" fontId="5" fillId="3" borderId="17" xfId="0" applyNumberFormat="1" applyFont="1" applyFill="1" applyBorder="1" applyAlignment="1">
      <alignment/>
    </xf>
    <xf numFmtId="3" fontId="5" fillId="3" borderId="21" xfId="0" applyNumberFormat="1" applyFont="1" applyFill="1" applyBorder="1" applyAlignment="1">
      <alignment/>
    </xf>
    <xf numFmtId="2" fontId="4" fillId="3" borderId="62" xfId="0" applyNumberFormat="1" applyFont="1" applyFill="1" applyBorder="1" applyAlignment="1">
      <alignment/>
    </xf>
    <xf numFmtId="2" fontId="4" fillId="3" borderId="38" xfId="0" applyNumberFormat="1" applyFont="1" applyFill="1" applyBorder="1" applyAlignment="1">
      <alignment/>
    </xf>
    <xf numFmtId="2" fontId="4" fillId="3" borderId="63" xfId="0" applyNumberFormat="1" applyFont="1" applyFill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2" fontId="4" fillId="0" borderId="69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2" fontId="11" fillId="0" borderId="7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70" xfId="0" applyNumberFormat="1" applyFont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11" fillId="0" borderId="71" xfId="0" applyNumberFormat="1" applyFont="1" applyBorder="1" applyAlignment="1">
      <alignment/>
    </xf>
    <xf numFmtId="3" fontId="11" fillId="0" borderId="72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3" borderId="74" xfId="0" applyFont="1" applyFill="1" applyBorder="1" applyAlignment="1">
      <alignment/>
    </xf>
    <xf numFmtId="0" fontId="6" fillId="3" borderId="75" xfId="0" applyFont="1" applyFill="1" applyBorder="1" applyAlignment="1">
      <alignment horizontal="center"/>
    </xf>
    <xf numFmtId="3" fontId="5" fillId="3" borderId="67" xfId="0" applyNumberFormat="1" applyFont="1" applyFill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43" xfId="0" applyNumberFormat="1" applyFont="1" applyBorder="1" applyAlignment="1">
      <alignment/>
    </xf>
    <xf numFmtId="3" fontId="2" fillId="3" borderId="76" xfId="0" applyNumberFormat="1" applyFont="1" applyFill="1" applyBorder="1" applyAlignment="1">
      <alignment/>
    </xf>
    <xf numFmtId="3" fontId="2" fillId="3" borderId="77" xfId="0" applyNumberFormat="1" applyFont="1" applyFill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0" fontId="13" fillId="0" borderId="78" xfId="0" applyFont="1" applyBorder="1" applyAlignment="1">
      <alignment horizontal="center"/>
    </xf>
    <xf numFmtId="3" fontId="5" fillId="3" borderId="78" xfId="0" applyNumberFormat="1" applyFont="1" applyFill="1" applyBorder="1" applyAlignment="1">
      <alignment/>
    </xf>
    <xf numFmtId="3" fontId="4" fillId="0" borderId="79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5" fillId="3" borderId="81" xfId="0" applyNumberFormat="1" applyFont="1" applyFill="1" applyBorder="1" applyAlignment="1">
      <alignment/>
    </xf>
    <xf numFmtId="0" fontId="4" fillId="0" borderId="69" xfId="0" applyFont="1" applyBorder="1" applyAlignment="1">
      <alignment horizontal="center"/>
    </xf>
    <xf numFmtId="3" fontId="11" fillId="0" borderId="80" xfId="0" applyNumberFormat="1" applyFont="1" applyBorder="1" applyAlignment="1">
      <alignment/>
    </xf>
    <xf numFmtId="0" fontId="4" fillId="0" borderId="8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3" borderId="85" xfId="0" applyFont="1" applyFill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0" fillId="0" borderId="55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3" fontId="5" fillId="3" borderId="24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6" fillId="3" borderId="88" xfId="0" applyFont="1" applyFill="1" applyBorder="1" applyAlignment="1">
      <alignment horizontal="center"/>
    </xf>
    <xf numFmtId="3" fontId="5" fillId="3" borderId="89" xfId="0" applyNumberFormat="1" applyFont="1" applyFill="1" applyBorder="1" applyAlignment="1">
      <alignment/>
    </xf>
    <xf numFmtId="3" fontId="4" fillId="3" borderId="8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27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65" xfId="0" applyNumberFormat="1" applyFont="1" applyBorder="1" applyAlignment="1">
      <alignment/>
    </xf>
    <xf numFmtId="3" fontId="27" fillId="0" borderId="65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2" fontId="11" fillId="0" borderId="90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2" fontId="4" fillId="0" borderId="9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14" fillId="4" borderId="28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9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3" fontId="4" fillId="3" borderId="76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14" fillId="4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4" fillId="5" borderId="15" xfId="0" applyNumberFormat="1" applyFont="1" applyFill="1" applyBorder="1" applyAlignment="1">
      <alignment/>
    </xf>
    <xf numFmtId="3" fontId="6" fillId="6" borderId="41" xfId="0" applyNumberFormat="1" applyFont="1" applyFill="1" applyBorder="1" applyAlignment="1">
      <alignment/>
    </xf>
    <xf numFmtId="3" fontId="14" fillId="6" borderId="15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3" fontId="11" fillId="0" borderId="19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3" fontId="11" fillId="0" borderId="66" xfId="0" applyNumberFormat="1" applyFont="1" applyFill="1" applyBorder="1" applyAlignment="1">
      <alignment/>
    </xf>
    <xf numFmtId="0" fontId="0" fillId="0" borderId="9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66" xfId="0" applyFont="1" applyBorder="1" applyAlignment="1">
      <alignment/>
    </xf>
    <xf numFmtId="0" fontId="2" fillId="3" borderId="77" xfId="0" applyFont="1" applyFill="1" applyBorder="1" applyAlignment="1">
      <alignment/>
    </xf>
    <xf numFmtId="0" fontId="6" fillId="0" borderId="66" xfId="0" applyFont="1" applyBorder="1" applyAlignment="1">
      <alignment/>
    </xf>
    <xf numFmtId="0" fontId="14" fillId="0" borderId="66" xfId="0" applyFont="1" applyBorder="1" applyAlignment="1">
      <alignment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6" fillId="3" borderId="9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3" fontId="6" fillId="0" borderId="80" xfId="0" applyNumberFormat="1" applyFont="1" applyBorder="1" applyAlignment="1">
      <alignment/>
    </xf>
    <xf numFmtId="3" fontId="14" fillId="0" borderId="80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0" fontId="15" fillId="0" borderId="91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3" fontId="15" fillId="3" borderId="76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3" fontId="15" fillId="3" borderId="76" xfId="0" applyNumberFormat="1" applyFont="1" applyFill="1" applyBorder="1" applyAlignment="1">
      <alignment/>
    </xf>
    <xf numFmtId="0" fontId="6" fillId="0" borderId="7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5" fillId="3" borderId="74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0" fillId="0" borderId="91" xfId="0" applyBorder="1" applyAlignment="1">
      <alignment horizontal="center"/>
    </xf>
    <xf numFmtId="0" fontId="0" fillId="0" borderId="99" xfId="0" applyBorder="1" applyAlignment="1">
      <alignment horizontal="center"/>
    </xf>
    <xf numFmtId="0" fontId="9" fillId="0" borderId="66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6" fillId="0" borderId="39" xfId="0" applyFont="1" applyBorder="1" applyAlignment="1">
      <alignment horizontal="center"/>
    </xf>
    <xf numFmtId="3" fontId="6" fillId="0" borderId="41" xfId="0" applyNumberFormat="1" applyFont="1" applyBorder="1" applyAlignment="1">
      <alignment/>
    </xf>
    <xf numFmtId="3" fontId="14" fillId="0" borderId="39" xfId="0" applyNumberFormat="1" applyFont="1" applyBorder="1" applyAlignment="1">
      <alignment horizontal="right"/>
    </xf>
    <xf numFmtId="0" fontId="6" fillId="3" borderId="100" xfId="0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0" fontId="6" fillId="0" borderId="77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3" fontId="15" fillId="3" borderId="77" xfId="0" applyNumberFormat="1" applyFont="1" applyFill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14" fillId="0" borderId="66" xfId="0" applyNumberFormat="1" applyFont="1" applyBorder="1" applyAlignment="1">
      <alignment horizontal="right"/>
    </xf>
    <xf numFmtId="0" fontId="15" fillId="0" borderId="7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33" fillId="0" borderId="39" xfId="0" applyNumberFormat="1" applyFont="1" applyBorder="1" applyAlignment="1">
      <alignment horizontal="right"/>
    </xf>
    <xf numFmtId="0" fontId="6" fillId="0" borderId="93" xfId="0" applyFont="1" applyBorder="1" applyAlignment="1">
      <alignment horizontal="center"/>
    </xf>
    <xf numFmtId="0" fontId="6" fillId="0" borderId="72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3" fontId="33" fillId="0" borderId="39" xfId="0" applyNumberFormat="1" applyFont="1" applyBorder="1" applyAlignment="1">
      <alignment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3" fontId="6" fillId="3" borderId="103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9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2" fillId="3" borderId="76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0" fontId="2" fillId="0" borderId="0" xfId="0" applyFont="1" applyAlignment="1">
      <alignment/>
    </xf>
    <xf numFmtId="3" fontId="34" fillId="0" borderId="15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3" fontId="29" fillId="0" borderId="66" xfId="0" applyNumberFormat="1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3" fontId="35" fillId="0" borderId="41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" fillId="0" borderId="99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7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AROVA\LOCALS~1\TEMP\rozpo&#269;et%20MU%2004-re&#382;.prac.-pl&#225;n-1.3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3"/>
  </sheetPr>
  <dimension ref="A1:M31"/>
  <sheetViews>
    <sheetView workbookViewId="0" topLeftCell="A11">
      <selection activeCell="E15" sqref="E15"/>
    </sheetView>
  </sheetViews>
  <sheetFormatPr defaultColWidth="9.00390625" defaultRowHeight="12.75"/>
  <cols>
    <col min="1" max="1" width="9.25390625" style="48" customWidth="1"/>
    <col min="2" max="4" width="9.125" style="48" customWidth="1"/>
    <col min="5" max="5" width="10.125" style="48" bestFit="1" customWidth="1"/>
    <col min="6" max="6" width="11.375" style="48" bestFit="1" customWidth="1"/>
    <col min="7" max="7" width="11.25390625" style="48" customWidth="1"/>
    <col min="8" max="8" width="4.625" style="48" customWidth="1"/>
    <col min="9" max="11" width="9.125" style="48" customWidth="1"/>
    <col min="12" max="12" width="11.375" style="48" bestFit="1" customWidth="1"/>
    <col min="13" max="16384" width="9.125" style="48" customWidth="1"/>
  </cols>
  <sheetData>
    <row r="1" ht="15">
      <c r="A1" s="47" t="s">
        <v>205</v>
      </c>
    </row>
    <row r="2" ht="15">
      <c r="A2" s="47" t="s">
        <v>204</v>
      </c>
    </row>
    <row r="9" ht="78" customHeight="1"/>
    <row r="10" ht="15" hidden="1"/>
    <row r="12" spans="1:13" ht="30">
      <c r="A12" s="396" t="s">
        <v>139</v>
      </c>
      <c r="B12" s="397"/>
      <c r="C12" s="397"/>
      <c r="D12" s="397"/>
      <c r="E12" s="397"/>
      <c r="F12" s="397"/>
      <c r="G12" s="397"/>
      <c r="H12" s="397"/>
      <c r="I12" s="397"/>
      <c r="J12" s="105"/>
      <c r="K12" s="105"/>
      <c r="L12" s="105"/>
      <c r="M12" s="105"/>
    </row>
    <row r="13" ht="8.25" customHeight="1"/>
    <row r="14" spans="1:13" ht="20.25">
      <c r="A14" s="398" t="s">
        <v>226</v>
      </c>
      <c r="B14" s="397"/>
      <c r="C14" s="397"/>
      <c r="D14" s="397"/>
      <c r="E14" s="397"/>
      <c r="F14" s="397"/>
      <c r="G14" s="397"/>
      <c r="H14" s="397"/>
      <c r="I14" s="397"/>
      <c r="J14" s="105"/>
      <c r="K14" s="105"/>
      <c r="L14" s="105"/>
      <c r="M14" s="105"/>
    </row>
    <row r="15" spans="3:6" ht="15.75">
      <c r="C15" s="302"/>
      <c r="E15" s="395" t="s">
        <v>227</v>
      </c>
      <c r="F15" s="99"/>
    </row>
    <row r="18" spans="5:6" ht="15">
      <c r="E18" s="6" t="s">
        <v>140</v>
      </c>
      <c r="F18" s="97"/>
    </row>
    <row r="19" spans="5:6" ht="78.75" customHeight="1">
      <c r="E19" s="6"/>
      <c r="F19" s="175"/>
    </row>
    <row r="20" spans="5:6" ht="15">
      <c r="E20" s="7"/>
      <c r="F20" s="7"/>
    </row>
    <row r="21" spans="5:6" ht="15">
      <c r="E21" s="7"/>
      <c r="F21" s="7"/>
    </row>
    <row r="23" spans="8:9" ht="15">
      <c r="H23" s="7"/>
      <c r="I23" s="96"/>
    </row>
    <row r="24" spans="8:9" ht="15">
      <c r="H24" s="7"/>
      <c r="I24" s="97"/>
    </row>
    <row r="29" ht="15">
      <c r="A29" s="5"/>
    </row>
    <row r="30" ht="15">
      <c r="A30" s="5" t="s">
        <v>223</v>
      </c>
    </row>
    <row r="31" ht="15">
      <c r="A31" s="5" t="s">
        <v>224</v>
      </c>
    </row>
  </sheetData>
  <mergeCells count="2">
    <mergeCell ref="A12:I12"/>
    <mergeCell ref="A14:I14"/>
  </mergeCells>
  <printOptions horizontalCentered="1" verticalCentered="1"/>
  <pageMargins left="0.82677165354330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J55"/>
  <sheetViews>
    <sheetView workbookViewId="0" topLeftCell="A49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125" style="0" customWidth="1"/>
    <col min="5" max="5" width="3.75390625" style="0" customWidth="1"/>
    <col min="6" max="7" width="12.25390625" style="284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49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154173000</v>
      </c>
      <c r="G4" s="373">
        <f>SUM(G6:G26)</f>
        <v>134560634.21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107837000</v>
      </c>
      <c r="G5" s="319">
        <f>SUM(G6:G16)</f>
        <v>90100393.49000002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40617000</v>
      </c>
      <c r="G6" s="320">
        <v>39185843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1500000</v>
      </c>
      <c r="G7" s="320">
        <v>1235109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14742000</v>
      </c>
      <c r="G8" s="320">
        <v>13853833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3800000</v>
      </c>
      <c r="G9" s="320">
        <v>2797645.1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1200000</v>
      </c>
      <c r="G10" s="320">
        <v>990944.1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10562000</v>
      </c>
      <c r="G11" s="320">
        <v>10078032.57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7900000</v>
      </c>
      <c r="G12" s="320">
        <v>7059443.03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2500000</v>
      </c>
      <c r="G13" s="320">
        <v>1408549.51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f>F46</f>
        <v>11960000</v>
      </c>
      <c r="G14" s="320">
        <v>12596845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3288000</v>
      </c>
      <c r="G15" s="320">
        <v>2478400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9768000</v>
      </c>
      <c r="G16" s="320">
        <v>-1584250.82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4056000</v>
      </c>
      <c r="G17" s="319">
        <v>3854000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>
        <v>115000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2673000</v>
      </c>
      <c r="G19" s="319">
        <v>1984316.2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95000</v>
      </c>
      <c r="G20" s="319">
        <v>300000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1400000</v>
      </c>
      <c r="G22" s="319">
        <v>1363876.21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v>11598000</v>
      </c>
      <c r="G23" s="319">
        <v>11276000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20853000</v>
      </c>
      <c r="G24" s="319">
        <v>19086846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5661000</v>
      </c>
      <c r="G25" s="319">
        <v>6480202.31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154293000</v>
      </c>
      <c r="G27" s="373">
        <f>SUM(G28:G42)</f>
        <v>135916762.07</v>
      </c>
    </row>
    <row r="28" spans="1:10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85010000</v>
      </c>
      <c r="G28" s="319">
        <v>67787711</v>
      </c>
      <c r="H28" s="283"/>
      <c r="I28" s="301"/>
      <c r="J28" s="1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4056000</v>
      </c>
      <c r="G29" s="321">
        <v>3854000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>
        <v>115000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2673000</v>
      </c>
      <c r="G31" s="321">
        <v>1984316.2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95000</v>
      </c>
      <c r="G32" s="321">
        <v>300000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1500000</v>
      </c>
      <c r="G35" s="321">
        <v>1809830.51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6980000</v>
      </c>
      <c r="G36" s="321">
        <v>6684000</v>
      </c>
      <c r="H36" s="283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>
        <v>11598000</v>
      </c>
      <c r="G37" s="321">
        <v>11276000</v>
      </c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20853000</v>
      </c>
      <c r="G38" s="321">
        <v>19086846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5661000</v>
      </c>
      <c r="G39" s="321">
        <v>6195404.49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12721000</v>
      </c>
      <c r="G40" s="321">
        <v>14506253.87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3146000</v>
      </c>
      <c r="G41" s="321">
        <v>2307400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/>
      <c r="G42" s="321">
        <v>10000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40</v>
      </c>
      <c r="F43" s="370">
        <f>F28+F33+F36+F40+F41+F42-F5-F26</f>
        <v>20000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120000</v>
      </c>
      <c r="G44" s="373">
        <f>G27-G4</f>
        <v>1356127.8599999845</v>
      </c>
    </row>
    <row r="45" spans="1:7" s="100" customFormat="1" ht="11.25">
      <c r="A45" s="100" t="s">
        <v>192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11960000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2039000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9921000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78471000</v>
      </c>
    </row>
    <row r="51" spans="1:6" s="100" customFormat="1" ht="11.25">
      <c r="A51" s="101" t="s">
        <v>149</v>
      </c>
      <c r="B51" s="101"/>
      <c r="C51" s="101"/>
      <c r="D51" s="101"/>
      <c r="F51" s="102">
        <v>4500000</v>
      </c>
    </row>
    <row r="52" spans="1:6" s="100" customFormat="1" ht="11.25">
      <c r="A52" s="101" t="s">
        <v>187</v>
      </c>
      <c r="B52" s="101"/>
      <c r="C52" s="101"/>
      <c r="D52" s="101"/>
      <c r="F52" s="303">
        <f>F47</f>
        <v>2039000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85010000</v>
      </c>
    </row>
    <row r="54" spans="1:6" s="100" customFormat="1" ht="11.25">
      <c r="A54" s="101"/>
      <c r="B54" s="101"/>
      <c r="C54" s="101"/>
      <c r="D54" s="101"/>
      <c r="F54" s="102"/>
    </row>
    <row r="55" ht="12.75">
      <c r="F55" s="102"/>
    </row>
  </sheetData>
  <mergeCells count="1">
    <mergeCell ref="A1:D1"/>
  </mergeCells>
  <printOptions horizontalCentered="1"/>
  <pageMargins left="0.5905511811023623" right="0.31496062992125984" top="0.59" bottom="0.24" header="0.1968503937007874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J57"/>
  <sheetViews>
    <sheetView workbookViewId="0" topLeftCell="A13">
      <selection activeCell="A53" sqref="A5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25390625" style="0" customWidth="1"/>
    <col min="5" max="5" width="3.75390625" style="0" customWidth="1"/>
    <col min="6" max="7" width="12.25390625" style="284" customWidth="1"/>
    <col min="8" max="8" width="4.00390625" style="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50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198625000</v>
      </c>
      <c r="G4" s="373">
        <f>SUM(G6:G26)</f>
        <v>214836234.94000003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173201000</v>
      </c>
      <c r="G5" s="319">
        <f>SUM(G6:G16)</f>
        <v>175922580.19000003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96685000</v>
      </c>
      <c r="G6" s="320">
        <v>97836267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7719000</v>
      </c>
      <c r="G7" s="320">
        <v>6825662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33490000</v>
      </c>
      <c r="G8" s="320">
        <v>34634605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4050000</v>
      </c>
      <c r="G9" s="320">
        <v>3497037.48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3200000</v>
      </c>
      <c r="G10" s="320">
        <v>3317980.31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10500000</v>
      </c>
      <c r="G11" s="320">
        <v>10657409.55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9000000</v>
      </c>
      <c r="G12" s="320">
        <v>10530709.65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1000000</v>
      </c>
      <c r="G13" s="320">
        <v>987566.54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f>F46</f>
        <v>5477000</v>
      </c>
      <c r="G14" s="320">
        <v>5192277.08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534000</v>
      </c>
      <c r="G15" s="320">
        <v>573493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1546000</v>
      </c>
      <c r="G16" s="320">
        <v>1869572.58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5965000</v>
      </c>
      <c r="G17" s="319">
        <v>5617000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44000</v>
      </c>
      <c r="G18" s="319">
        <v>258551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6168000</v>
      </c>
      <c r="G19" s="319">
        <v>10255418.3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821000</v>
      </c>
      <c r="G20" s="319">
        <v>347000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>
        <v>777600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630000</v>
      </c>
      <c r="G22" s="319">
        <v>7369753.38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82">
        <f>F37</f>
        <v>8291000</v>
      </c>
      <c r="G23" s="319">
        <v>9199000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3116000</v>
      </c>
      <c r="G24" s="319">
        <v>3815120.4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359000</v>
      </c>
      <c r="G25" s="319">
        <v>1260696.67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30000</v>
      </c>
      <c r="G26" s="319">
        <v>13515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201825000</v>
      </c>
      <c r="G27" s="373">
        <f>SUM(G28:G42)</f>
        <v>219191991.37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F52</f>
        <v>160601000</v>
      </c>
      <c r="G28" s="319">
        <v>152827771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5965000</v>
      </c>
      <c r="G29" s="321">
        <v>5617000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44000</v>
      </c>
      <c r="G30" s="321">
        <v>258551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6168000</v>
      </c>
      <c r="G31" s="321">
        <v>10255418.3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821000</v>
      </c>
      <c r="G32" s="321">
        <v>347000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v>381000</v>
      </c>
      <c r="G34" s="321">
        <v>777600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315000</v>
      </c>
      <c r="G35" s="321">
        <v>7728843.25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3134000</v>
      </c>
      <c r="G36" s="321">
        <v>1780000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94">
        <v>8291000</v>
      </c>
      <c r="G37" s="321">
        <v>9198999.83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3116000</v>
      </c>
      <c r="G38" s="321">
        <v>3815120.4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359000</v>
      </c>
      <c r="G39" s="321">
        <v>1260696.67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12600000</v>
      </c>
      <c r="G40" s="321">
        <v>24448935.92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>
        <v>862540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30000</v>
      </c>
      <c r="G42" s="321">
        <v>13515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3134000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3200000</v>
      </c>
      <c r="G44" s="373">
        <f>G27-G4</f>
        <v>4355756.429999977</v>
      </c>
    </row>
    <row r="45" spans="1:7" s="100" customFormat="1" ht="11.25">
      <c r="A45" s="100" t="s">
        <v>143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5477000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1414000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4063000</v>
      </c>
      <c r="G48" s="102"/>
    </row>
    <row r="49" spans="1:7" s="100" customFormat="1" ht="11.25">
      <c r="A49" s="101" t="s">
        <v>186</v>
      </c>
      <c r="B49" s="101"/>
      <c r="C49" s="101"/>
      <c r="D49" s="101"/>
      <c r="E49" s="101"/>
      <c r="F49" s="102">
        <v>159187000</v>
      </c>
      <c r="G49" s="102"/>
    </row>
    <row r="50" spans="1:6" s="100" customFormat="1" ht="11.25">
      <c r="A50" s="101" t="s">
        <v>149</v>
      </c>
      <c r="B50" s="101"/>
      <c r="C50" s="101"/>
      <c r="D50" s="101"/>
      <c r="F50" s="102"/>
    </row>
    <row r="51" spans="1:6" s="100" customFormat="1" ht="11.25">
      <c r="A51" s="101" t="s">
        <v>187</v>
      </c>
      <c r="B51" s="101"/>
      <c r="C51" s="101"/>
      <c r="D51" s="101"/>
      <c r="F51" s="303">
        <f>F47</f>
        <v>1414000</v>
      </c>
    </row>
    <row r="52" spans="1:6" s="100" customFormat="1" ht="11.25">
      <c r="A52" s="101" t="s">
        <v>185</v>
      </c>
      <c r="B52" s="101"/>
      <c r="C52" s="101"/>
      <c r="D52" s="101"/>
      <c r="F52" s="102">
        <f>SUM(F49:F51)</f>
        <v>160601000</v>
      </c>
    </row>
    <row r="53" spans="1:6" s="100" customFormat="1" ht="11.25">
      <c r="A53" s="101"/>
      <c r="B53" s="101"/>
      <c r="C53" s="101"/>
      <c r="D53" s="101"/>
      <c r="F53" s="102"/>
    </row>
    <row r="55" ht="12.75">
      <c r="A55" s="393" t="s">
        <v>210</v>
      </c>
    </row>
    <row r="56" spans="1:7" ht="12.75">
      <c r="A56" s="393" t="s">
        <v>215</v>
      </c>
      <c r="F56" s="393">
        <f>8.291-11.305</f>
        <v>-3.0139999999999993</v>
      </c>
      <c r="G56" s="393" t="s">
        <v>213</v>
      </c>
    </row>
    <row r="57" ht="12.75">
      <c r="A57" s="393" t="s">
        <v>208</v>
      </c>
    </row>
  </sheetData>
  <mergeCells count="1">
    <mergeCell ref="A1:D1"/>
  </mergeCells>
  <printOptions horizontalCentered="1"/>
  <pageMargins left="0.5905511811023623" right="0.31496062992125984" top="0.53" bottom="0.21" header="0.1968503937007874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J58"/>
  <sheetViews>
    <sheetView workbookViewId="0" topLeftCell="A16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00390625" style="0" customWidth="1"/>
    <col min="5" max="5" width="3.75390625" style="0" customWidth="1"/>
    <col min="6" max="7" width="12.25390625" style="284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53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75041000</v>
      </c>
      <c r="G4" s="373">
        <f>SUM(G6:G26)</f>
        <v>67294712.19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68105000</v>
      </c>
      <c r="G5" s="319">
        <f>SUM(G6:G16)</f>
        <v>58844749.07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30329522</v>
      </c>
      <c r="G6" s="320">
        <v>29261963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1333900</v>
      </c>
      <c r="G7" s="320">
        <v>1357441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11228091</v>
      </c>
      <c r="G8" s="320">
        <v>10158911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3485300</v>
      </c>
      <c r="G9" s="320">
        <v>3032857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400000</v>
      </c>
      <c r="G10" s="320">
        <v>249994.35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5013326</v>
      </c>
      <c r="G11" s="320">
        <v>4574990.23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8283000</v>
      </c>
      <c r="G12" s="320">
        <v>6449395.21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1874000</v>
      </c>
      <c r="G13" s="320">
        <v>947506.34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381">
        <f>2157000-64000</f>
        <v>2093000</v>
      </c>
      <c r="G14" s="320">
        <v>1040373.01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700000</v>
      </c>
      <c r="G15" s="320">
        <v>530569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3364861</v>
      </c>
      <c r="G16" s="320">
        <v>1240748.93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1300000</v>
      </c>
      <c r="G17" s="319">
        <v>1374000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120000</v>
      </c>
      <c r="G18" s="319">
        <v>140000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1496000</v>
      </c>
      <c r="G19" s="319">
        <v>2759831.97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1070000</v>
      </c>
      <c r="G20" s="319">
        <v>257000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2690000</v>
      </c>
      <c r="G22" s="319">
        <v>2700609.3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/>
      <c r="G24" s="319">
        <v>417000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/>
      <c r="G25" s="319">
        <v>434484.1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260000</v>
      </c>
      <c r="G26" s="319">
        <v>367037.75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76236000</v>
      </c>
      <c r="G27" s="373">
        <f>SUM(G28:G42)</f>
        <v>68843696.51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82">
        <f>61722000-64000</f>
        <v>61658000</v>
      </c>
      <c r="G28" s="319">
        <v>53330961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1300000</v>
      </c>
      <c r="G29" s="321">
        <v>1374000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120000</v>
      </c>
      <c r="G30" s="321">
        <v>140000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1496000</v>
      </c>
      <c r="G31" s="321">
        <v>2759831.97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1070000</v>
      </c>
      <c r="G32" s="321">
        <v>257000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2690000</v>
      </c>
      <c r="G35" s="321">
        <v>2661457.9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297000</v>
      </c>
      <c r="G36" s="321">
        <v>249000</v>
      </c>
      <c r="H36" s="283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/>
      <c r="G38" s="321">
        <v>417000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>
        <v>300708.84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6425000</v>
      </c>
      <c r="G40" s="321">
        <v>6405098.6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700000</v>
      </c>
      <c r="G41" s="321">
        <v>451182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480000</v>
      </c>
      <c r="G42" s="321">
        <v>497456.2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1195000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1195000</v>
      </c>
      <c r="G44" s="373">
        <f>G27-G4</f>
        <v>1548984.3200000077</v>
      </c>
    </row>
    <row r="45" spans="1:7" s="100" customFormat="1" ht="11.25">
      <c r="A45" s="387" t="s">
        <v>143</v>
      </c>
      <c r="B45" s="388"/>
      <c r="C45" s="388"/>
      <c r="D45" s="388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2093000</v>
      </c>
      <c r="G46" s="101"/>
    </row>
    <row r="47" spans="1:10" s="100" customFormat="1" ht="11.25">
      <c r="A47" s="177" t="s">
        <v>184</v>
      </c>
      <c r="B47" s="101"/>
      <c r="C47" s="101"/>
      <c r="D47" s="101"/>
      <c r="E47" s="101"/>
      <c r="F47" s="102">
        <v>1833000</v>
      </c>
      <c r="G47" s="102"/>
      <c r="J47" s="285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260000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41005000</v>
      </c>
    </row>
    <row r="51" spans="1:6" s="100" customFormat="1" ht="11.25">
      <c r="A51" s="101" t="s">
        <v>149</v>
      </c>
      <c r="B51" s="101"/>
      <c r="C51" s="101"/>
      <c r="D51" s="101"/>
      <c r="F51" s="102">
        <v>18820000</v>
      </c>
    </row>
    <row r="52" spans="1:6" s="100" customFormat="1" ht="11.25">
      <c r="A52" s="101" t="s">
        <v>187</v>
      </c>
      <c r="B52" s="101"/>
      <c r="C52" s="101"/>
      <c r="D52" s="101"/>
      <c r="F52" s="303">
        <f>F47</f>
        <v>1833000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61658000</v>
      </c>
    </row>
    <row r="54" spans="1:6" s="100" customFormat="1" ht="11.25">
      <c r="A54" s="101"/>
      <c r="B54" s="101"/>
      <c r="C54" s="101"/>
      <c r="D54" s="101"/>
      <c r="F54" s="102"/>
    </row>
    <row r="56" ht="12.75">
      <c r="A56" s="393" t="s">
        <v>199</v>
      </c>
    </row>
    <row r="57" ht="12.75">
      <c r="A57" s="393" t="s">
        <v>203</v>
      </c>
    </row>
    <row r="58" ht="12.75">
      <c r="A58" s="393" t="s">
        <v>216</v>
      </c>
    </row>
  </sheetData>
  <mergeCells count="1">
    <mergeCell ref="A1:D1"/>
  </mergeCells>
  <printOptions horizontalCentered="1"/>
  <pageMargins left="0.5905511811023623" right="0.31496062992125984" top="0.69" bottom="0.23" header="0.1968503937007874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J58"/>
  <sheetViews>
    <sheetView workbookViewId="0" topLeftCell="A17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75390625" style="0" customWidth="1"/>
    <col min="5" max="5" width="3.75390625" style="0" customWidth="1"/>
    <col min="6" max="7" width="12.25390625" style="284" customWidth="1"/>
    <col min="8" max="8" width="5.00390625" style="0" bestFit="1" customWidth="1"/>
    <col min="9" max="9" width="9.875" style="284" bestFit="1" customWidth="1"/>
    <col min="10" max="10" width="9.375" style="284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10" s="7" customFormat="1" ht="12.75">
      <c r="A2" s="307" t="s">
        <v>39</v>
      </c>
      <c r="B2" s="50"/>
      <c r="C2" s="50"/>
      <c r="D2" s="51" t="s">
        <v>51</v>
      </c>
      <c r="E2" s="313" t="s">
        <v>21</v>
      </c>
      <c r="F2" s="324">
        <v>2006</v>
      </c>
      <c r="G2" s="372">
        <v>2005</v>
      </c>
      <c r="I2" s="284"/>
      <c r="J2" s="284"/>
    </row>
    <row r="3" spans="1:10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  <c r="I3" s="284"/>
      <c r="J3" s="284"/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145983000</v>
      </c>
      <c r="G4" s="373">
        <f>SUM(G6:G26)</f>
        <v>138442828.69</v>
      </c>
    </row>
    <row r="5" spans="1:10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110214000</v>
      </c>
      <c r="G5" s="319">
        <f>SUM(G6:G16)</f>
        <v>101077210.64999999</v>
      </c>
      <c r="I5" s="284"/>
      <c r="J5" s="284"/>
    </row>
    <row r="6" spans="1:10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55393000</v>
      </c>
      <c r="G6" s="320">
        <v>51373400</v>
      </c>
      <c r="H6" s="42"/>
      <c r="I6" s="385"/>
      <c r="J6" s="385"/>
    </row>
    <row r="7" spans="1:10" s="32" customFormat="1" ht="12">
      <c r="A7" s="311"/>
      <c r="B7" s="30"/>
      <c r="C7" s="30"/>
      <c r="D7" s="31" t="s">
        <v>18</v>
      </c>
      <c r="E7" s="316">
        <v>4</v>
      </c>
      <c r="F7" s="290">
        <v>2496000</v>
      </c>
      <c r="G7" s="320">
        <v>2522479</v>
      </c>
      <c r="I7" s="385"/>
      <c r="J7" s="385"/>
    </row>
    <row r="8" spans="1:10" s="32" customFormat="1" ht="12">
      <c r="A8" s="311"/>
      <c r="B8" s="30"/>
      <c r="C8" s="30"/>
      <c r="D8" s="31" t="s">
        <v>19</v>
      </c>
      <c r="E8" s="316">
        <v>5</v>
      </c>
      <c r="F8" s="290">
        <v>19388000</v>
      </c>
      <c r="G8" s="320">
        <v>18171093.56</v>
      </c>
      <c r="I8" s="385"/>
      <c r="J8" s="385"/>
    </row>
    <row r="9" spans="1:10" s="32" customFormat="1" ht="12">
      <c r="A9" s="311"/>
      <c r="B9" s="30"/>
      <c r="C9" s="30"/>
      <c r="D9" s="31" t="s">
        <v>0</v>
      </c>
      <c r="E9" s="316">
        <v>6</v>
      </c>
      <c r="F9" s="290">
        <v>1500000</v>
      </c>
      <c r="G9" s="320">
        <v>1369370.44</v>
      </c>
      <c r="I9" s="385"/>
      <c r="J9" s="385"/>
    </row>
    <row r="10" spans="1:10" s="32" customFormat="1" ht="12">
      <c r="A10" s="311"/>
      <c r="B10" s="30"/>
      <c r="C10" s="30"/>
      <c r="D10" s="31" t="s">
        <v>1</v>
      </c>
      <c r="E10" s="316">
        <v>7</v>
      </c>
      <c r="F10" s="290">
        <v>850000</v>
      </c>
      <c r="G10" s="320">
        <v>540979.17</v>
      </c>
      <c r="I10" s="385"/>
      <c r="J10" s="385"/>
    </row>
    <row r="11" spans="1:10" s="32" customFormat="1" ht="12">
      <c r="A11" s="311"/>
      <c r="B11" s="30"/>
      <c r="C11" s="30"/>
      <c r="D11" s="31" t="s">
        <v>2</v>
      </c>
      <c r="E11" s="316">
        <v>8</v>
      </c>
      <c r="F11" s="290">
        <v>7620000</v>
      </c>
      <c r="G11" s="320">
        <v>7438594.35</v>
      </c>
      <c r="I11" s="385"/>
      <c r="J11" s="385"/>
    </row>
    <row r="12" spans="1:10" s="32" customFormat="1" ht="12">
      <c r="A12" s="311"/>
      <c r="B12" s="30"/>
      <c r="C12" s="30"/>
      <c r="D12" s="31" t="s">
        <v>3</v>
      </c>
      <c r="E12" s="316">
        <v>9</v>
      </c>
      <c r="F12" s="290">
        <v>9200000</v>
      </c>
      <c r="G12" s="320">
        <v>8541292.31</v>
      </c>
      <c r="I12" s="385"/>
      <c r="J12" s="385"/>
    </row>
    <row r="13" spans="1:10" s="32" customFormat="1" ht="12">
      <c r="A13" s="311"/>
      <c r="B13" s="30"/>
      <c r="C13" s="30"/>
      <c r="D13" s="31" t="s">
        <v>4</v>
      </c>
      <c r="E13" s="316">
        <v>10</v>
      </c>
      <c r="F13" s="290">
        <v>1420000</v>
      </c>
      <c r="G13" s="320">
        <v>940374.11</v>
      </c>
      <c r="I13" s="385"/>
      <c r="J13" s="385"/>
    </row>
    <row r="14" spans="1:10" s="32" customFormat="1" ht="13.5">
      <c r="A14" s="311"/>
      <c r="B14" s="30"/>
      <c r="C14" s="30"/>
      <c r="D14" s="31" t="s">
        <v>194</v>
      </c>
      <c r="E14" s="316">
        <v>11</v>
      </c>
      <c r="F14" s="290">
        <v>5698000</v>
      </c>
      <c r="G14" s="320">
        <v>5922786</v>
      </c>
      <c r="I14" s="384"/>
      <c r="J14" s="385"/>
    </row>
    <row r="15" spans="1:10" s="32" customFormat="1" ht="12">
      <c r="A15" s="311"/>
      <c r="B15" s="30"/>
      <c r="C15" s="30"/>
      <c r="D15" s="31" t="s">
        <v>6</v>
      </c>
      <c r="E15" s="316">
        <v>12</v>
      </c>
      <c r="F15" s="290">
        <v>2100000</v>
      </c>
      <c r="G15" s="320">
        <v>2080691.88</v>
      </c>
      <c r="I15" s="385"/>
      <c r="J15" s="385"/>
    </row>
    <row r="16" spans="1:10" s="32" customFormat="1" ht="12">
      <c r="A16" s="311"/>
      <c r="B16" s="31"/>
      <c r="C16" s="31"/>
      <c r="D16" s="31" t="s">
        <v>9</v>
      </c>
      <c r="E16" s="316">
        <v>13</v>
      </c>
      <c r="F16" s="381">
        <v>4549000</v>
      </c>
      <c r="G16" s="320">
        <v>2176149.83</v>
      </c>
      <c r="I16" s="385"/>
      <c r="J16" s="385"/>
    </row>
    <row r="17" spans="1:10" s="5" customFormat="1" ht="12">
      <c r="A17" s="310"/>
      <c r="B17" s="4" t="s">
        <v>14</v>
      </c>
      <c r="C17" s="3"/>
      <c r="D17" s="3"/>
      <c r="E17" s="316">
        <v>14</v>
      </c>
      <c r="F17" s="359">
        <v>6047000</v>
      </c>
      <c r="G17" s="319">
        <v>6047500</v>
      </c>
      <c r="I17" s="284"/>
      <c r="J17" s="284"/>
    </row>
    <row r="18" spans="1:10" s="5" customFormat="1" ht="12">
      <c r="A18" s="310"/>
      <c r="B18" s="4" t="s">
        <v>15</v>
      </c>
      <c r="C18" s="3"/>
      <c r="D18" s="3"/>
      <c r="E18" s="316">
        <v>15</v>
      </c>
      <c r="F18" s="359">
        <v>323000</v>
      </c>
      <c r="G18" s="319">
        <v>323000</v>
      </c>
      <c r="I18" s="284"/>
      <c r="J18" s="284"/>
    </row>
    <row r="19" spans="1:10" s="5" customFormat="1" ht="12">
      <c r="A19" s="310"/>
      <c r="B19" s="4" t="s">
        <v>20</v>
      </c>
      <c r="C19" s="3"/>
      <c r="D19" s="3"/>
      <c r="E19" s="316">
        <v>16</v>
      </c>
      <c r="F19" s="359">
        <v>980000</v>
      </c>
      <c r="G19" s="319">
        <v>4212152</v>
      </c>
      <c r="I19" s="284"/>
      <c r="J19" s="284"/>
    </row>
    <row r="20" spans="1:10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  <c r="I20" s="284"/>
      <c r="J20" s="284"/>
    </row>
    <row r="21" spans="1:10" s="5" customFormat="1" ht="12">
      <c r="A21" s="310"/>
      <c r="B21" s="4" t="s">
        <v>24</v>
      </c>
      <c r="C21" s="4"/>
      <c r="D21" s="4"/>
      <c r="E21" s="316">
        <v>18</v>
      </c>
      <c r="F21" s="359"/>
      <c r="G21" s="319">
        <v>240406.58</v>
      </c>
      <c r="I21" s="284"/>
      <c r="J21" s="284"/>
    </row>
    <row r="22" spans="1:10" s="5" customFormat="1" ht="12">
      <c r="A22" s="310"/>
      <c r="B22" s="4" t="s">
        <v>31</v>
      </c>
      <c r="C22" s="4"/>
      <c r="D22" s="4"/>
      <c r="E22" s="316">
        <v>19</v>
      </c>
      <c r="F22" s="359">
        <v>1500000</v>
      </c>
      <c r="G22" s="319">
        <v>1584436.58</v>
      </c>
      <c r="I22" s="284"/>
      <c r="J22" s="284"/>
    </row>
    <row r="23" spans="1:10" s="5" customFormat="1" ht="12">
      <c r="A23" s="310"/>
      <c r="B23" s="4" t="s">
        <v>25</v>
      </c>
      <c r="C23" s="4"/>
      <c r="D23" s="4"/>
      <c r="E23" s="316">
        <v>20</v>
      </c>
      <c r="F23" s="382">
        <f>F37</f>
        <v>0</v>
      </c>
      <c r="G23" s="319">
        <v>904000</v>
      </c>
      <c r="I23" s="284"/>
      <c r="J23" s="284"/>
    </row>
    <row r="24" spans="1:10" s="5" customFormat="1" ht="12">
      <c r="A24" s="310"/>
      <c r="B24" s="4" t="s">
        <v>26</v>
      </c>
      <c r="C24" s="4"/>
      <c r="D24" s="4"/>
      <c r="E24" s="316">
        <v>21</v>
      </c>
      <c r="F24" s="359">
        <v>22146000</v>
      </c>
      <c r="G24" s="319">
        <v>19824615.85</v>
      </c>
      <c r="I24" s="284"/>
      <c r="J24" s="284"/>
    </row>
    <row r="25" spans="1:10" s="5" customFormat="1" ht="12">
      <c r="A25" s="310"/>
      <c r="B25" s="4" t="s">
        <v>27</v>
      </c>
      <c r="C25" s="4"/>
      <c r="D25" s="4"/>
      <c r="E25" s="316">
        <v>22</v>
      </c>
      <c r="F25" s="359">
        <v>458000</v>
      </c>
      <c r="G25" s="319">
        <v>255000</v>
      </c>
      <c r="I25" s="284"/>
      <c r="J25" s="284"/>
    </row>
    <row r="26" spans="1:10" s="5" customFormat="1" ht="12">
      <c r="A26" s="310"/>
      <c r="B26" s="110" t="s">
        <v>30</v>
      </c>
      <c r="C26" s="110"/>
      <c r="D26" s="110"/>
      <c r="E26" s="316">
        <v>23</v>
      </c>
      <c r="F26" s="359">
        <v>4315000</v>
      </c>
      <c r="G26" s="319">
        <v>3974507.03</v>
      </c>
      <c r="I26" s="284"/>
      <c r="J26" s="284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148101000</v>
      </c>
      <c r="G27" s="373">
        <f>SUM(G28:G42)</f>
        <v>141538681.56</v>
      </c>
    </row>
    <row r="28" spans="1:10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82">
        <v>85161000</v>
      </c>
      <c r="G28" s="319">
        <v>79854911</v>
      </c>
      <c r="H28" s="283"/>
      <c r="I28" s="386"/>
      <c r="J28" s="386"/>
    </row>
    <row r="29" spans="1:10" s="5" customFormat="1" ht="12">
      <c r="A29" s="310"/>
      <c r="B29" s="4" t="s">
        <v>14</v>
      </c>
      <c r="C29" s="4"/>
      <c r="D29" s="4"/>
      <c r="E29" s="316">
        <v>26</v>
      </c>
      <c r="F29" s="362">
        <v>6047000</v>
      </c>
      <c r="G29" s="321">
        <v>6047500</v>
      </c>
      <c r="I29" s="284"/>
      <c r="J29" s="284"/>
    </row>
    <row r="30" spans="1:10" s="5" customFormat="1" ht="12">
      <c r="A30" s="310"/>
      <c r="B30" s="4" t="s">
        <v>15</v>
      </c>
      <c r="C30" s="4"/>
      <c r="D30" s="4"/>
      <c r="E30" s="316">
        <v>27</v>
      </c>
      <c r="F30" s="362">
        <v>323000</v>
      </c>
      <c r="G30" s="321">
        <v>323000</v>
      </c>
      <c r="I30" s="284"/>
      <c r="J30" s="284"/>
    </row>
    <row r="31" spans="1:10" s="5" customFormat="1" ht="12">
      <c r="A31" s="310"/>
      <c r="B31" s="4" t="s">
        <v>20</v>
      </c>
      <c r="C31" s="3"/>
      <c r="D31" s="3"/>
      <c r="E31" s="316">
        <v>28</v>
      </c>
      <c r="F31" s="362">
        <v>980000</v>
      </c>
      <c r="G31" s="321">
        <v>4212152</v>
      </c>
      <c r="I31" s="284"/>
      <c r="J31" s="284"/>
    </row>
    <row r="32" spans="1:10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  <c r="I32" s="284"/>
      <c r="J32" s="284"/>
    </row>
    <row r="33" spans="1:10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  <c r="I33" s="284"/>
      <c r="J33" s="284"/>
    </row>
    <row r="34" spans="1:10" s="5" customFormat="1" ht="12">
      <c r="A34" s="310"/>
      <c r="B34" s="4" t="s">
        <v>24</v>
      </c>
      <c r="C34" s="4"/>
      <c r="D34" s="4"/>
      <c r="E34" s="316">
        <v>31</v>
      </c>
      <c r="F34" s="362"/>
      <c r="G34" s="321">
        <v>240406.58</v>
      </c>
      <c r="I34" s="284"/>
      <c r="J34" s="284"/>
    </row>
    <row r="35" spans="1:10" s="5" customFormat="1" ht="12">
      <c r="A35" s="310"/>
      <c r="B35" s="4" t="s">
        <v>31</v>
      </c>
      <c r="C35" s="4"/>
      <c r="D35" s="4"/>
      <c r="E35" s="316">
        <v>32</v>
      </c>
      <c r="F35" s="362">
        <v>1500000</v>
      </c>
      <c r="G35" s="321">
        <v>1584436.58</v>
      </c>
      <c r="I35" s="284"/>
      <c r="J35" s="284"/>
    </row>
    <row r="36" spans="1:10" s="5" customFormat="1" ht="12">
      <c r="A36" s="310"/>
      <c r="B36" s="4" t="s">
        <v>85</v>
      </c>
      <c r="C36" s="4"/>
      <c r="D36" s="4"/>
      <c r="E36" s="316">
        <v>33</v>
      </c>
      <c r="F36" s="362">
        <v>4708000</v>
      </c>
      <c r="G36" s="321">
        <v>3173000</v>
      </c>
      <c r="H36" s="283"/>
      <c r="I36" s="284"/>
      <c r="J36" s="284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94">
        <v>0</v>
      </c>
      <c r="G37" s="321">
        <v>904000</v>
      </c>
      <c r="I37" s="284"/>
      <c r="J37" s="284"/>
    </row>
    <row r="38" spans="1:10" s="5" customFormat="1" ht="12">
      <c r="A38" s="310"/>
      <c r="B38" s="4" t="s">
        <v>26</v>
      </c>
      <c r="C38" s="4"/>
      <c r="D38" s="4"/>
      <c r="E38" s="316">
        <v>35</v>
      </c>
      <c r="F38" s="362">
        <v>22146000</v>
      </c>
      <c r="G38" s="321">
        <v>19824615.85</v>
      </c>
      <c r="I38" s="284"/>
      <c r="J38" s="284"/>
    </row>
    <row r="39" spans="1:10" s="5" customFormat="1" ht="12">
      <c r="A39" s="310"/>
      <c r="B39" s="4" t="s">
        <v>27</v>
      </c>
      <c r="C39" s="4"/>
      <c r="D39" s="4"/>
      <c r="E39" s="316">
        <v>36</v>
      </c>
      <c r="F39" s="362">
        <v>459000</v>
      </c>
      <c r="G39" s="321">
        <v>255000</v>
      </c>
      <c r="I39" s="284"/>
      <c r="J39" s="284"/>
    </row>
    <row r="40" spans="1:10" s="5" customFormat="1" ht="13.5">
      <c r="A40" s="310"/>
      <c r="B40" s="4" t="s">
        <v>196</v>
      </c>
      <c r="C40" s="4"/>
      <c r="D40" s="4"/>
      <c r="E40" s="316">
        <v>37</v>
      </c>
      <c r="F40" s="362">
        <v>20700000</v>
      </c>
      <c r="G40" s="321">
        <v>19230623.84</v>
      </c>
      <c r="I40" s="284"/>
      <c r="J40" s="284"/>
    </row>
    <row r="41" spans="1:10" s="5" customFormat="1" ht="12">
      <c r="A41" s="310"/>
      <c r="B41" s="4" t="s">
        <v>29</v>
      </c>
      <c r="C41" s="4"/>
      <c r="D41" s="4"/>
      <c r="E41" s="316">
        <v>38</v>
      </c>
      <c r="F41" s="362">
        <v>1000000</v>
      </c>
      <c r="G41" s="321">
        <v>751950</v>
      </c>
      <c r="I41" s="284"/>
      <c r="J41" s="284"/>
    </row>
    <row r="42" spans="1:10" s="5" customFormat="1" ht="12">
      <c r="A42" s="310"/>
      <c r="B42" s="4" t="s">
        <v>30</v>
      </c>
      <c r="C42" s="4"/>
      <c r="D42" s="4"/>
      <c r="E42" s="316">
        <v>39</v>
      </c>
      <c r="F42" s="362">
        <v>5077000</v>
      </c>
      <c r="G42" s="321">
        <v>5137085.71</v>
      </c>
      <c r="I42" s="284"/>
      <c r="J42" s="284"/>
    </row>
    <row r="43" spans="1:10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2117000</v>
      </c>
      <c r="G43" s="322"/>
      <c r="I43" s="284"/>
      <c r="J43" s="284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2118000</v>
      </c>
      <c r="G44" s="373">
        <f>G27-G4</f>
        <v>3095852.870000005</v>
      </c>
    </row>
    <row r="45" spans="1:10" s="100" customFormat="1" ht="12">
      <c r="A45" s="100" t="s">
        <v>193</v>
      </c>
      <c r="B45" s="101"/>
      <c r="C45" s="101"/>
      <c r="D45" s="101"/>
      <c r="E45" s="101"/>
      <c r="F45" s="101"/>
      <c r="G45" s="101"/>
      <c r="I45" s="284"/>
      <c r="J45" s="284"/>
    </row>
    <row r="46" spans="1:10" s="100" customFormat="1" ht="11.25" customHeight="1">
      <c r="A46" s="271" t="s">
        <v>144</v>
      </c>
      <c r="B46" s="101"/>
      <c r="C46" s="101"/>
      <c r="D46" s="101"/>
      <c r="E46" s="101"/>
      <c r="F46" s="102">
        <f>SUM(F47:F48)</f>
        <v>5698000</v>
      </c>
      <c r="G46" s="101"/>
      <c r="I46" s="284"/>
      <c r="J46" s="284"/>
    </row>
    <row r="47" spans="1:10" s="100" customFormat="1" ht="12">
      <c r="A47" s="177" t="s">
        <v>145</v>
      </c>
      <c r="B47" s="101"/>
      <c r="C47" s="101"/>
      <c r="D47" s="101"/>
      <c r="E47" s="101"/>
      <c r="F47" s="102">
        <v>1229000</v>
      </c>
      <c r="G47" s="102"/>
      <c r="I47" s="284"/>
      <c r="J47" s="284"/>
    </row>
    <row r="48" spans="1:10" s="100" customFormat="1" ht="12">
      <c r="A48" s="177" t="s">
        <v>146</v>
      </c>
      <c r="B48" s="101"/>
      <c r="C48" s="101"/>
      <c r="D48" s="101"/>
      <c r="E48" s="101"/>
      <c r="F48" s="102">
        <v>4469000</v>
      </c>
      <c r="G48" s="102"/>
      <c r="I48" s="284"/>
      <c r="J48" s="284"/>
    </row>
    <row r="49" spans="1:10" s="100" customFormat="1" ht="12">
      <c r="A49" s="177" t="s">
        <v>147</v>
      </c>
      <c r="B49" s="101"/>
      <c r="C49" s="101"/>
      <c r="D49" s="101"/>
      <c r="E49" s="101"/>
      <c r="F49" s="102"/>
      <c r="G49" s="102"/>
      <c r="I49" s="284"/>
      <c r="J49" s="284"/>
    </row>
    <row r="50" spans="1:10" s="100" customFormat="1" ht="12">
      <c r="A50" s="101" t="s">
        <v>186</v>
      </c>
      <c r="B50" s="101"/>
      <c r="C50" s="101"/>
      <c r="D50" s="101"/>
      <c r="F50" s="102">
        <v>83932000</v>
      </c>
      <c r="I50" s="284"/>
      <c r="J50" s="284"/>
    </row>
    <row r="51" spans="1:10" s="100" customFormat="1" ht="12">
      <c r="A51" s="101" t="s">
        <v>149</v>
      </c>
      <c r="B51" s="101"/>
      <c r="C51" s="101"/>
      <c r="D51" s="101"/>
      <c r="F51" s="102"/>
      <c r="I51" s="284"/>
      <c r="J51" s="284"/>
    </row>
    <row r="52" spans="1:10" s="100" customFormat="1" ht="12">
      <c r="A52" s="101" t="s">
        <v>187</v>
      </c>
      <c r="B52" s="101"/>
      <c r="C52" s="101"/>
      <c r="D52" s="101"/>
      <c r="F52" s="303">
        <f>F47</f>
        <v>1229000</v>
      </c>
      <c r="I52" s="284"/>
      <c r="J52" s="284"/>
    </row>
    <row r="53" spans="1:10" s="100" customFormat="1" ht="12">
      <c r="A53" s="101" t="s">
        <v>185</v>
      </c>
      <c r="B53" s="101"/>
      <c r="C53" s="101"/>
      <c r="D53" s="101"/>
      <c r="F53" s="102">
        <f>SUM(F50:F52)</f>
        <v>85161000</v>
      </c>
      <c r="I53" s="284"/>
      <c r="J53" s="284"/>
    </row>
    <row r="54" spans="1:10" s="100" customFormat="1" ht="12">
      <c r="A54" s="101"/>
      <c r="B54" s="101"/>
      <c r="C54" s="101"/>
      <c r="D54" s="101"/>
      <c r="F54" s="102"/>
      <c r="I54" s="284"/>
      <c r="J54" s="284"/>
    </row>
    <row r="55" spans="1:6" ht="12.75">
      <c r="A55" s="5"/>
      <c r="F55" s="102"/>
    </row>
    <row r="56" ht="12.75">
      <c r="A56" s="393" t="s">
        <v>212</v>
      </c>
    </row>
    <row r="57" spans="1:7" ht="12.75">
      <c r="A57" s="393" t="s">
        <v>215</v>
      </c>
      <c r="F57" s="393">
        <f>-0.94</f>
        <v>-0.94</v>
      </c>
      <c r="G57" s="393" t="s">
        <v>213</v>
      </c>
    </row>
    <row r="58" ht="12.75">
      <c r="A58" s="393" t="s">
        <v>208</v>
      </c>
    </row>
  </sheetData>
  <mergeCells count="1">
    <mergeCell ref="A1:D1"/>
  </mergeCells>
  <printOptions horizontalCentered="1"/>
  <pageMargins left="0.5905511811023623" right="0.31496062992125984" top="0.61" bottom="0.24" header="0.1968503937007874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1:J54"/>
  <sheetViews>
    <sheetView workbookViewId="0" topLeftCell="A49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00390625" style="0" customWidth="1"/>
    <col min="5" max="5" width="3.75390625" style="0" customWidth="1"/>
    <col min="6" max="6" width="12.875" style="2" customWidth="1"/>
    <col min="7" max="7" width="13.125" style="100" customWidth="1"/>
    <col min="8" max="8" width="4.00390625" style="0" customWidth="1"/>
    <col min="9" max="9" width="12.25390625" style="0" bestFit="1" customWidth="1"/>
  </cols>
  <sheetData>
    <row r="1" spans="1:7" ht="12.75">
      <c r="A1" s="405" t="s">
        <v>141</v>
      </c>
      <c r="B1" s="406"/>
      <c r="C1" s="406"/>
      <c r="D1" s="407"/>
      <c r="E1" s="364"/>
      <c r="F1" s="323" t="s">
        <v>188</v>
      </c>
      <c r="G1" s="371" t="s">
        <v>8</v>
      </c>
    </row>
    <row r="2" spans="1:7" s="7" customFormat="1" ht="12.75">
      <c r="A2" s="365" t="s">
        <v>38</v>
      </c>
      <c r="B2" s="366"/>
      <c r="C2" s="366"/>
      <c r="D2" s="367" t="s">
        <v>43</v>
      </c>
      <c r="E2" s="368" t="s">
        <v>21</v>
      </c>
      <c r="F2" s="324">
        <v>2006</v>
      </c>
      <c r="G2" s="372">
        <v>2005</v>
      </c>
    </row>
    <row r="3" spans="1:7" s="7" customFormat="1" ht="12.75" hidden="1">
      <c r="A3" s="310"/>
      <c r="B3" s="326"/>
      <c r="C3" s="326"/>
      <c r="D3" s="327"/>
      <c r="E3" s="317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2150450325</v>
      </c>
      <c r="G4" s="373">
        <f>SUM(G6:G26)</f>
        <v>2007662365.86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1465217325</v>
      </c>
      <c r="G5" s="319">
        <f>SUM(G6:G16)</f>
        <v>1309549071.17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f>LF!F6+'FF'!F6+PrF!F6+FSS!F6+PřF!F6+'FI'!F6+PdF!F6+FSpS!F6+ESF!F6</f>
        <v>711901987</v>
      </c>
      <c r="G6" s="320">
        <v>664643452.89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f>LF!F7+'FF'!F7+PrF!F7+FSS!F7+PřF!F7+'FI'!F7+PdF!F7+FSpS!F7+ESF!F7</f>
        <v>27121197</v>
      </c>
      <c r="G7" s="320">
        <v>24202368.6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f>LF!F8+'FF'!F8+PrF!F8+FSS!F8+PřF!F8+'FI'!F8+PdF!F8+FSpS!F8+ESF!F8</f>
        <v>253016954</v>
      </c>
      <c r="G8" s="320">
        <v>234612660.4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f>LF!F9+'FF'!F9+PrF!F9+FSS!F9+PřF!F9+'FI'!F9+PdF!F9+FSpS!F9+ESF!F9</f>
        <v>46485300</v>
      </c>
      <c r="G9" s="320">
        <v>35788239.69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f>LF!F10+'FF'!F10+PrF!F10+FSS!F10+PřF!F10+'FI'!F10+PdF!F10+FSpS!F10+ESF!F10</f>
        <v>15540000</v>
      </c>
      <c r="G10" s="320">
        <v>11347694.93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f>LF!F11+'FF'!F11+PrF!F11+FSS!F11+PřF!F11+'FI'!F11+PdF!F11+FSpS!F11+ESF!F11</f>
        <v>100345326</v>
      </c>
      <c r="G11" s="320">
        <v>95229695.32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f>LF!F12+'FF'!F12+PrF!F12+FSS!F12+PřF!F12+'FI'!F12+PdF!F12+FSpS!F12+ESF!F12</f>
        <v>84914700</v>
      </c>
      <c r="G12" s="320">
        <v>78690394.89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f>LF!F13+'FF'!F13+PrF!F13+FSS!F13+PřF!F13+'FI'!F13+PdF!F13+FSpS!F13+ESF!F13</f>
        <v>11994000</v>
      </c>
      <c r="G13" s="320">
        <v>8289644.17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f>LF!F14+'FF'!F14+PrF!F14+FSS!F14+PřF!F14+'FI'!F14+PdF!F14+FSpS!F14+ESF!F14</f>
        <v>125565000</v>
      </c>
      <c r="G14" s="320">
        <v>112507454.05000001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f>LF!F15+'FF'!F15+PrF!F15+FSS!F15+PřF!F15+'FI'!F15+PdF!F15+FSpS!F15+ESF!F15</f>
        <v>20976000</v>
      </c>
      <c r="G15" s="320">
        <v>17842712.88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f>LF!F16+'FF'!F16+PrF!F16+FSS!F16+PřF!F16+'FI'!F16+PdF!F16+FSpS!F16+ESF!F16</f>
        <v>67356861</v>
      </c>
      <c r="G16" s="320">
        <v>26394753.35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f>LF!F17+'FF'!F17+PrF!F17+FSS!F17+PřF!F17+'FI'!F17+PdF!F17+FSpS!F17+ESF!F17</f>
        <v>97140000</v>
      </c>
      <c r="G17" s="319">
        <v>93173000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f>LF!F18+'FF'!F18+PrF!F18+FSS!F18+PřF!F18+'FI'!F18+PdF!F18+FSpS!F18+ESF!F18</f>
        <v>5397000</v>
      </c>
      <c r="G18" s="319">
        <v>6636404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f>LF!F19+'FF'!F19+PrF!F19+FSS!F19+PřF!F19+'FI'!F19+PdF!F19+FSpS!F19+ESF!F19</f>
        <v>43110000</v>
      </c>
      <c r="G19" s="319">
        <v>57478916.370000005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f>LF!F20+'FF'!F20+PrF!F20+FSS!F20+PřF!F20+'FI'!F20+PdF!F20+FSpS!F20+ESF!F20</f>
        <v>8828000</v>
      </c>
      <c r="G20" s="319">
        <v>10103000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f>LF!F21+'FF'!F21+PrF!F21+FSS!F21+PřF!F21+'FI'!F21+PdF!F21+FSpS!F21+ESF!F21</f>
        <v>500000</v>
      </c>
      <c r="G21" s="319">
        <v>3411808.98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f>LF!F22+'FF'!F22+PrF!F22+FSS!F22+PřF!F22+'FI'!F22+PdF!F22+FSpS!F22+ESF!F22</f>
        <v>15120000</v>
      </c>
      <c r="G22" s="319">
        <v>28887288.54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f>LF!F23+'FF'!F23+PrF!F23+FSS!F23+PřF!F23+'FI'!F23+PdF!F23+FSpS!F23+ESF!F23</f>
        <v>256531000</v>
      </c>
      <c r="G23" s="319">
        <v>254564891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f>LF!F24+'FF'!F24+PrF!F24+FSS!F24+PřF!F24+'FI'!F24+PdF!F24+FSpS!F24+ESF!F24</f>
        <v>179065000</v>
      </c>
      <c r="G24" s="319">
        <v>165511825.96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f>LF!F25+'FF'!F25+PrF!F25+FSS!F25+PřF!F25+'FI'!F25+PdF!F25+FSpS!F25+ESF!F25</f>
        <v>52892000</v>
      </c>
      <c r="G25" s="319">
        <v>50114361.97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f>LF!F26+'FF'!F26+PrF!F26+FSS!F26+PřF!F26+'FI'!F26+PdF!F26+FSpS!F26+ESF!F26</f>
        <v>26650000</v>
      </c>
      <c r="G26" s="319">
        <v>28231797.87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2158576000</v>
      </c>
      <c r="G27" s="373">
        <f>SUM(G28:G42)</f>
        <v>2047383102.6700003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LF!F28+'FF'!F28+PrF!F28+FSS!F28+PřF!F28+'FI'!F28+PdF!F28+FSpS!F28+ESF!F28</f>
        <v>1134395000</v>
      </c>
      <c r="G28" s="319">
        <v>1012497875.95</v>
      </c>
      <c r="H28" s="283"/>
      <c r="I28" s="1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f>LF!F29+'FF'!F29+PrF!F29+FSS!F29+PřF!F29+'FI'!F29+PdF!F29+FSpS!F29+ESF!F29</f>
        <v>97140000</v>
      </c>
      <c r="G29" s="321">
        <v>93173000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f>LF!F30+'FF'!F30+PrF!F30+FSS!F30+PřF!F30+'FI'!F30+PdF!F30+FSpS!F30+ESF!F30</f>
        <v>5397000</v>
      </c>
      <c r="G30" s="321">
        <v>6636404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f>LF!F31+'FF'!F31+PrF!F31+FSS!F31+PřF!F31+'FI'!F31+PdF!F31+FSpS!F31+ESF!F31</f>
        <v>43110000</v>
      </c>
      <c r="G31" s="321">
        <v>57478916.370000005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f>LF!F32+'FF'!F32+PrF!F32+FSS!F32+PřF!F32+'FI'!F32+PdF!F32+FSpS!F32+ESF!F32</f>
        <v>8828000</v>
      </c>
      <c r="G32" s="321">
        <v>10103000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>
        <f>LF!F33+'FF'!F33+PrF!F33+FSS!F33+PřF!F33+'FI'!F33+PdF!F33+FSpS!F33+ESF!F33</f>
        <v>0</v>
      </c>
      <c r="G33" s="321">
        <v>0</v>
      </c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f>LF!F34+'FF'!F34+PrF!F34+FSS!F34+PřF!F34+'FI'!F34+PdF!F34+FSpS!F34+ESF!F34</f>
        <v>881000</v>
      </c>
      <c r="G34" s="321">
        <v>3411808.98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f>LF!F35+'FF'!F35+PrF!F35+FSS!F35+PřF!F35+'FI'!F35+PdF!F35+FSpS!F35+ESF!F35</f>
        <v>14905000</v>
      </c>
      <c r="G35" s="321">
        <v>29196468.59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f>LF!F36+'FF'!F36+PrF!F36+FSS!F36+PřF!F36+'FI'!F36+PdF!F36+FSpS!F36+ESF!F36</f>
        <v>112915000</v>
      </c>
      <c r="G36" s="321">
        <v>99469000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62">
        <f>LF!F37+'FF'!F37+PrF!F37+FSS!F37+PřF!F37+'FI'!F37+PdF!F37+FSpS!F37+ESF!F37</f>
        <v>256531000</v>
      </c>
      <c r="G37" s="321">
        <v>254564890.62</v>
      </c>
      <c r="I37" s="362">
        <f>LF!I37+'FF'!I37+PrF!I37+FSS!I37+PřF!I37+'FI'!I37+PdF!I37+FSpS!I37+ESF!I37</f>
        <v>0</v>
      </c>
      <c r="J37" s="362">
        <f>LF!J37+'FF'!J37+PrF!J37+FSS!J37+PřF!J37+'FI'!J37+PdF!J37+FSpS!J37+ESF!J37</f>
        <v>0</v>
      </c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f>LF!F38+'FF'!F38+PrF!F38+FSS!F38+PřF!F38+'FI'!F38+PdF!F38+FSpS!F38+ESF!F38</f>
        <v>178777000</v>
      </c>
      <c r="G38" s="321">
        <v>165511825.66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f>LF!F39+'FF'!F39+PrF!F39+FSS!F39+PřF!F39+'FI'!F39+PdF!F39+FSpS!F39+ESF!F39</f>
        <v>52893000</v>
      </c>
      <c r="G39" s="321">
        <v>49992633.68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f>LF!F40+'FF'!F40+PrF!F40+FSS!F40+PřF!F40+'FI'!F40+PdF!F40+FSpS!F40+ESF!F40</f>
        <v>202567000</v>
      </c>
      <c r="G40" s="321">
        <v>220622348.82999998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f>LF!F41+'FF'!F41+PrF!F41+FSS!F41+PřF!F41+'FI'!F41+PdF!F41+FSpS!F41+ESF!F41</f>
        <v>18963000</v>
      </c>
      <c r="G41" s="321">
        <v>10559450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f>LF!F42+'FF'!F42+PrF!F42+FSS!F42+PřF!F42+'FI'!F42+PdF!F42+FSpS!F42+ESF!F42</f>
        <v>31274000</v>
      </c>
      <c r="G42" s="321">
        <v>34165479.99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LF!F43+'FF'!F43+PrF!F43+FSS!F43+PřF!F43+'FI'!F43+PdF!F43+FSpS!F43+ESF!F43</f>
        <v>8246675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8125675</v>
      </c>
      <c r="G44" s="373">
        <f>G27-G4</f>
        <v>39720736.81000042</v>
      </c>
    </row>
    <row r="45" spans="1:7" s="100" customFormat="1" ht="11.25">
      <c r="A45" s="100" t="s">
        <v>143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127851000</v>
      </c>
      <c r="G46" s="102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f>LF!F47+'FF'!F47+PrF!F47+FSS!F47+PřF!F47+'FI'!F47+PdF!F47+FSpS!F47+ESF!F47</f>
        <v>38176000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f>LF!F48+'FF'!F48+PrF!F48+FSS!F48+PřF!F48+'FI'!F48+PdF!F48+FSpS!F48+ESF!F48</f>
        <v>89675000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f>LF!F50+'FF'!F50+PrF!F50+FSS!F50+PřF!F50+'FI'!F50+PdF!F50+FSpS!F50+ESF!F50</f>
        <v>913712000</v>
      </c>
    </row>
    <row r="51" spans="1:6" s="100" customFormat="1" ht="11.25">
      <c r="A51" s="101" t="s">
        <v>149</v>
      </c>
      <c r="B51" s="101"/>
      <c r="C51" s="101"/>
      <c r="D51" s="101"/>
      <c r="F51" s="102">
        <f>LF!F51+'FF'!F51+PrF!F51+FSS!F51+PřF!F51+'FI'!F51+PdF!F51+FSpS!F51+ESF!F51</f>
        <v>24734000</v>
      </c>
    </row>
    <row r="52" spans="1:6" s="100" customFormat="1" ht="11.25">
      <c r="A52" s="101" t="s">
        <v>187</v>
      </c>
      <c r="B52" s="101"/>
      <c r="C52" s="101"/>
      <c r="D52" s="101"/>
      <c r="F52" s="102">
        <f>LF!F52+'FF'!F52+PrF!F52+FSS!F52+PřF!F52+'FI'!F52+PdF!F52+FSpS!F52+ESF!F52</f>
        <v>197363000</v>
      </c>
    </row>
    <row r="53" spans="1:6" s="100" customFormat="1" ht="11.25">
      <c r="A53" s="101" t="s">
        <v>185</v>
      </c>
      <c r="B53" s="101"/>
      <c r="C53" s="101"/>
      <c r="D53" s="101"/>
      <c r="F53" s="102">
        <f>LF!F53+'FF'!F53+PrF!F53+FSS!F53+PřF!F53+'FI'!F53+PdF!F53+FSpS!F53+ESF!F53</f>
        <v>973794000</v>
      </c>
    </row>
    <row r="54" spans="1:6" s="100" customFormat="1" ht="11.25">
      <c r="A54" s="101"/>
      <c r="B54" s="101"/>
      <c r="C54" s="101"/>
      <c r="D54" s="101"/>
      <c r="F54" s="102"/>
    </row>
  </sheetData>
  <mergeCells count="1">
    <mergeCell ref="A1:D1"/>
  </mergeCells>
  <printOptions horizontalCentered="1"/>
  <pageMargins left="0.44" right="0.16" top="0.59" bottom="0.31" header="0.1968503937007874" footer="0.19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M53"/>
  <sheetViews>
    <sheetView workbookViewId="0" topLeftCell="A49">
      <selection activeCell="A54" sqref="A5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6" width="11.00390625" style="2" customWidth="1"/>
    <col min="7" max="7" width="11.25390625" style="2" customWidth="1"/>
    <col min="8" max="8" width="1.75390625" style="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42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153277000</v>
      </c>
      <c r="G4" s="373">
        <f>SUM(G6:G26)</f>
        <v>151844124.24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128277000</v>
      </c>
      <c r="G5" s="319">
        <f>SUM(G6:G16)</f>
        <v>128257769.94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29933000</v>
      </c>
      <c r="G6" s="320">
        <v>29406395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/>
      <c r="G7" s="320">
        <v>105463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10566000</v>
      </c>
      <c r="G8" s="320">
        <v>10281323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28000000</v>
      </c>
      <c r="G9" s="320">
        <v>26919468.04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12000000</v>
      </c>
      <c r="G10" s="320">
        <v>18661009.75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26000000</v>
      </c>
      <c r="G11" s="320">
        <v>22166587.6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17000000</v>
      </c>
      <c r="G12" s="320">
        <v>15939084.87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102000</v>
      </c>
      <c r="G13" s="320">
        <v>118125.62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10397000</v>
      </c>
      <c r="G14" s="320">
        <v>10271491.71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/>
      <c r="G15" s="320"/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f>-8550000+2000000+829000</f>
        <v>-5721000</v>
      </c>
      <c r="G16" s="320">
        <v>-5611178.65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>
        <v>732000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/>
      <c r="G19" s="319"/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/>
      <c r="G22" s="319"/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/>
      <c r="G25" s="319"/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25000000</v>
      </c>
      <c r="G26" s="319">
        <v>22854354.3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156807000</v>
      </c>
      <c r="G27" s="373">
        <f>SUM(G28:G42)</f>
        <v>157192737.63</v>
      </c>
    </row>
    <row r="28" spans="1:7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/>
      <c r="G28" s="319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>
        <v>732000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/>
      <c r="G31" s="321"/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>
        <v>16526000</v>
      </c>
      <c r="G33" s="321">
        <v>41768000</v>
      </c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/>
      <c r="G35" s="321"/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f>5457000+102274000</f>
        <v>107731000</v>
      </c>
      <c r="G40" s="321">
        <v>86668306.65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32550000</v>
      </c>
      <c r="G42" s="321">
        <v>28024430.98</v>
      </c>
    </row>
    <row r="43" spans="1:7" s="5" customFormat="1" ht="12.75" customHeight="1" hidden="1" thickBot="1">
      <c r="A43" s="311" t="s">
        <v>32</v>
      </c>
      <c r="B43" s="30"/>
      <c r="C43" s="30"/>
      <c r="D43" s="30"/>
      <c r="E43" s="317">
        <v>42</v>
      </c>
      <c r="F43" s="370"/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3530000</v>
      </c>
      <c r="G44" s="373">
        <f>G27-G4</f>
        <v>5348613.389999986</v>
      </c>
    </row>
    <row r="45" spans="1:13" s="100" customFormat="1" ht="11.25">
      <c r="A45" s="101" t="s">
        <v>170</v>
      </c>
      <c r="F45" s="101"/>
      <c r="G45" s="101"/>
      <c r="K45" s="101"/>
      <c r="L45" s="101"/>
      <c r="M45" s="101"/>
    </row>
    <row r="46" spans="1:10" s="101" customFormat="1" ht="11.25">
      <c r="A46" s="271" t="s">
        <v>144</v>
      </c>
      <c r="F46" s="102">
        <f>SUM(F47:F48)</f>
        <v>9300000</v>
      </c>
      <c r="G46" s="102"/>
      <c r="J46" s="271"/>
    </row>
    <row r="47" spans="1:10" s="101" customFormat="1" ht="11.25">
      <c r="A47" s="177" t="s">
        <v>145</v>
      </c>
      <c r="F47" s="102">
        <v>3843000</v>
      </c>
      <c r="G47" s="102"/>
      <c r="J47" s="177"/>
    </row>
    <row r="48" spans="1:10" s="101" customFormat="1" ht="11.25">
      <c r="A48" s="177" t="s">
        <v>146</v>
      </c>
      <c r="F48" s="102">
        <v>5457000</v>
      </c>
      <c r="G48" s="102"/>
      <c r="J48" s="177"/>
    </row>
    <row r="49" spans="1:10" s="101" customFormat="1" ht="11.25">
      <c r="A49" s="177" t="s">
        <v>148</v>
      </c>
      <c r="F49" s="102"/>
      <c r="G49" s="102"/>
      <c r="J49" s="177"/>
    </row>
    <row r="50" spans="1:7" s="101" customFormat="1" ht="11.25">
      <c r="A50" s="101" t="s">
        <v>186</v>
      </c>
      <c r="F50" s="102">
        <v>0</v>
      </c>
      <c r="G50" s="102"/>
    </row>
    <row r="51" spans="1:7" s="101" customFormat="1" ht="11.25">
      <c r="A51" s="101" t="s">
        <v>149</v>
      </c>
      <c r="F51" s="102">
        <v>0</v>
      </c>
      <c r="G51" s="102"/>
    </row>
    <row r="52" spans="1:6" s="101" customFormat="1" ht="11.25">
      <c r="A52" s="101" t="s">
        <v>187</v>
      </c>
      <c r="F52" s="101">
        <v>0</v>
      </c>
    </row>
    <row r="53" spans="1:6" s="101" customFormat="1" ht="11.25">
      <c r="A53" s="101" t="s">
        <v>185</v>
      </c>
      <c r="F53" s="102">
        <f>SUM(F50:F52)</f>
        <v>0</v>
      </c>
    </row>
    <row r="54" s="101" customFormat="1" ht="11.25"/>
  </sheetData>
  <mergeCells count="1">
    <mergeCell ref="A1:D1"/>
  </mergeCells>
  <printOptions horizontalCentered="1"/>
  <pageMargins left="0.44" right="0.31496062992125984" top="0.66" bottom="0.35" header="0.27" footer="0.16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48"/>
  <dimension ref="A1:Q54"/>
  <sheetViews>
    <sheetView workbookViewId="0" topLeftCell="A1">
      <selection activeCell="A7" sqref="A7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10.75390625" style="0" customWidth="1"/>
    <col min="8" max="8" width="3.25390625" style="0" customWidth="1"/>
    <col min="9" max="10" width="7.25390625" style="0" bestFit="1" customWidth="1"/>
    <col min="11" max="11" width="5.75390625" style="0" bestFit="1" customWidth="1"/>
    <col min="12" max="13" width="7.25390625" style="0" bestFit="1" customWidth="1"/>
    <col min="14" max="14" width="10.125" style="0" bestFit="1" customWidth="1"/>
    <col min="15" max="15" width="2.00390625" style="0" customWidth="1"/>
    <col min="16" max="17" width="6.00390625" style="0" bestFit="1" customWidth="1"/>
  </cols>
  <sheetData>
    <row r="1" spans="1:17" ht="15.75">
      <c r="A1" s="408" t="s">
        <v>141</v>
      </c>
      <c r="B1" s="409"/>
      <c r="C1" s="409"/>
      <c r="D1" s="410"/>
      <c r="E1" s="8"/>
      <c r="F1" s="113" t="s">
        <v>7</v>
      </c>
      <c r="G1" s="106" t="s">
        <v>8</v>
      </c>
      <c r="I1" s="286" t="s">
        <v>162</v>
      </c>
      <c r="J1" s="286" t="s">
        <v>163</v>
      </c>
      <c r="K1" s="286" t="s">
        <v>153</v>
      </c>
      <c r="L1" s="286" t="s">
        <v>164</v>
      </c>
      <c r="M1" s="286" t="s">
        <v>154</v>
      </c>
      <c r="N1" s="286" t="s">
        <v>158</v>
      </c>
      <c r="P1" s="286" t="s">
        <v>165</v>
      </c>
      <c r="Q1" s="286" t="s">
        <v>165</v>
      </c>
    </row>
    <row r="2" spans="1:17" s="7" customFormat="1" ht="12.75">
      <c r="A2" s="49" t="s">
        <v>39</v>
      </c>
      <c r="B2" s="50"/>
      <c r="C2" s="50"/>
      <c r="D2" s="51" t="s">
        <v>150</v>
      </c>
      <c r="E2" s="52" t="s">
        <v>21</v>
      </c>
      <c r="F2" s="114">
        <v>2006</v>
      </c>
      <c r="G2" s="107">
        <v>2005</v>
      </c>
      <c r="I2" s="287" t="s">
        <v>156</v>
      </c>
      <c r="J2" s="287" t="s">
        <v>157</v>
      </c>
      <c r="K2" s="287" t="s">
        <v>152</v>
      </c>
      <c r="L2" s="287"/>
      <c r="M2" s="287"/>
      <c r="N2" s="287" t="s">
        <v>155</v>
      </c>
      <c r="P2" s="287" t="s">
        <v>59</v>
      </c>
      <c r="Q2" s="287" t="s">
        <v>63</v>
      </c>
    </row>
    <row r="3" spans="1:17" s="7" customFormat="1" ht="12.75">
      <c r="A3" s="169"/>
      <c r="B3" s="170"/>
      <c r="C3" s="170"/>
      <c r="D3" s="171"/>
      <c r="E3" s="172"/>
      <c r="F3" s="173">
        <v>1</v>
      </c>
      <c r="G3" s="174">
        <v>2</v>
      </c>
      <c r="I3" s="288">
        <v>3</v>
      </c>
      <c r="J3" s="288">
        <v>4</v>
      </c>
      <c r="K3" s="288">
        <v>5</v>
      </c>
      <c r="L3" s="288">
        <v>6</v>
      </c>
      <c r="M3" s="288">
        <v>7</v>
      </c>
      <c r="N3" s="288">
        <v>8</v>
      </c>
      <c r="P3" s="288" t="s">
        <v>166</v>
      </c>
      <c r="Q3" s="288" t="s">
        <v>167</v>
      </c>
    </row>
    <row r="4" spans="1:17" ht="12.75">
      <c r="A4" s="309" t="s">
        <v>160</v>
      </c>
      <c r="B4" s="210"/>
      <c r="C4" s="210"/>
      <c r="D4" s="210"/>
      <c r="E4" s="211">
        <v>1</v>
      </c>
      <c r="F4" s="212">
        <f>SUM(F6:F26)</f>
        <v>14174</v>
      </c>
      <c r="G4" s="178">
        <f>SUM(G6:G26)</f>
        <v>0</v>
      </c>
      <c r="I4" s="289">
        <f aca="true" t="shared" si="0" ref="I4:N4">SUM(I6:I26)</f>
        <v>14682</v>
      </c>
      <c r="J4" s="289">
        <f t="shared" si="0"/>
        <v>-14682</v>
      </c>
      <c r="K4" s="289">
        <f t="shared" si="0"/>
        <v>0</v>
      </c>
      <c r="L4" s="289">
        <f t="shared" si="0"/>
        <v>14174</v>
      </c>
      <c r="M4" s="289">
        <f t="shared" si="0"/>
        <v>0</v>
      </c>
      <c r="N4" s="289">
        <f t="shared" si="0"/>
        <v>14174</v>
      </c>
      <c r="P4" s="289">
        <f>SUM(P6:P26)</f>
        <v>4838</v>
      </c>
      <c r="Q4" s="289">
        <f>SUM(Q6:Q26)</f>
        <v>9844</v>
      </c>
    </row>
    <row r="5" spans="1:17" s="5" customFormat="1" ht="12">
      <c r="A5" s="310" t="s">
        <v>10</v>
      </c>
      <c r="B5" s="3" t="s">
        <v>91</v>
      </c>
      <c r="C5" s="3"/>
      <c r="D5" s="3"/>
      <c r="E5" s="11">
        <v>2</v>
      </c>
      <c r="F5" s="65">
        <f>SUM(F6:F16)</f>
        <v>14174</v>
      </c>
      <c r="G5" s="108">
        <f>SUM(G6:G16)</f>
        <v>0</v>
      </c>
      <c r="I5" s="243">
        <f aca="true" t="shared" si="1" ref="I5:N5">SUM(I6:I16)</f>
        <v>14682</v>
      </c>
      <c r="J5" s="243">
        <f t="shared" si="1"/>
        <v>-14682</v>
      </c>
      <c r="K5" s="243">
        <f t="shared" si="1"/>
        <v>0</v>
      </c>
      <c r="L5" s="243">
        <f t="shared" si="1"/>
        <v>14174</v>
      </c>
      <c r="M5" s="243">
        <f t="shared" si="1"/>
        <v>0</v>
      </c>
      <c r="N5" s="243">
        <f t="shared" si="1"/>
        <v>14174</v>
      </c>
      <c r="P5" s="243">
        <f>SUM(P6:P16)</f>
        <v>4838</v>
      </c>
      <c r="Q5" s="243">
        <f>SUM(Q6:Q16)</f>
        <v>9844</v>
      </c>
    </row>
    <row r="6" spans="1:17" s="32" customFormat="1" ht="12">
      <c r="A6" s="311"/>
      <c r="B6" s="30"/>
      <c r="C6" s="30" t="s">
        <v>13</v>
      </c>
      <c r="D6" s="31" t="s">
        <v>17</v>
      </c>
      <c r="E6" s="11">
        <v>3</v>
      </c>
      <c r="F6" s="63">
        <v>0</v>
      </c>
      <c r="G6" s="273"/>
      <c r="H6" s="42"/>
      <c r="I6" s="296">
        <v>1037</v>
      </c>
      <c r="J6" s="296">
        <v>-1037</v>
      </c>
      <c r="K6" s="290">
        <f>I6+J6</f>
        <v>0</v>
      </c>
      <c r="L6" s="298"/>
      <c r="M6" s="298"/>
      <c r="N6" s="290">
        <f aca="true" t="shared" si="2" ref="N6:N26">SUM(K6:M6)</f>
        <v>0</v>
      </c>
      <c r="P6" s="296">
        <v>434</v>
      </c>
      <c r="Q6" s="296">
        <v>603</v>
      </c>
    </row>
    <row r="7" spans="1:17" s="32" customFormat="1" ht="12">
      <c r="A7" s="311"/>
      <c r="B7" s="30"/>
      <c r="C7" s="30"/>
      <c r="D7" s="31" t="s">
        <v>18</v>
      </c>
      <c r="E7" s="11">
        <v>4</v>
      </c>
      <c r="F7" s="63">
        <v>0</v>
      </c>
      <c r="G7" s="273"/>
      <c r="I7" s="296">
        <v>0</v>
      </c>
      <c r="J7" s="296">
        <v>0</v>
      </c>
      <c r="K7" s="290">
        <f aca="true" t="shared" si="3" ref="K7:K26">I7+J7</f>
        <v>0</v>
      </c>
      <c r="L7" s="298"/>
      <c r="M7" s="298"/>
      <c r="N7" s="290">
        <f t="shared" si="2"/>
        <v>0</v>
      </c>
      <c r="P7" s="296">
        <v>0</v>
      </c>
      <c r="Q7" s="296">
        <v>0</v>
      </c>
    </row>
    <row r="8" spans="1:17" s="32" customFormat="1" ht="12">
      <c r="A8" s="311"/>
      <c r="B8" s="30"/>
      <c r="C8" s="30"/>
      <c r="D8" s="31" t="s">
        <v>19</v>
      </c>
      <c r="E8" s="11">
        <v>5</v>
      </c>
      <c r="F8" s="63">
        <v>0</v>
      </c>
      <c r="G8" s="273"/>
      <c r="I8" s="296">
        <v>363</v>
      </c>
      <c r="J8" s="296">
        <v>-363</v>
      </c>
      <c r="K8" s="290">
        <f t="shared" si="3"/>
        <v>0</v>
      </c>
      <c r="L8" s="298"/>
      <c r="M8" s="298"/>
      <c r="N8" s="290">
        <f t="shared" si="2"/>
        <v>0</v>
      </c>
      <c r="P8" s="296">
        <v>152</v>
      </c>
      <c r="Q8" s="296">
        <v>211</v>
      </c>
    </row>
    <row r="9" spans="1:17" s="32" customFormat="1" ht="12">
      <c r="A9" s="311"/>
      <c r="B9" s="30"/>
      <c r="C9" s="30"/>
      <c r="D9" s="31" t="s">
        <v>0</v>
      </c>
      <c r="E9" s="11">
        <v>6</v>
      </c>
      <c r="F9" s="63">
        <v>0</v>
      </c>
      <c r="G9" s="273"/>
      <c r="I9" s="296">
        <v>8006</v>
      </c>
      <c r="J9" s="296">
        <v>-8006</v>
      </c>
      <c r="K9" s="290">
        <f t="shared" si="3"/>
        <v>0</v>
      </c>
      <c r="L9" s="298"/>
      <c r="M9" s="298"/>
      <c r="N9" s="290">
        <f t="shared" si="2"/>
        <v>0</v>
      </c>
      <c r="P9" s="296">
        <v>2186</v>
      </c>
      <c r="Q9" s="296">
        <v>5820</v>
      </c>
    </row>
    <row r="10" spans="1:17" s="32" customFormat="1" ht="12">
      <c r="A10" s="311"/>
      <c r="B10" s="30"/>
      <c r="C10" s="30"/>
      <c r="D10" s="31" t="s">
        <v>1</v>
      </c>
      <c r="E10" s="11">
        <v>7</v>
      </c>
      <c r="F10" s="63">
        <v>0</v>
      </c>
      <c r="G10" s="273"/>
      <c r="I10" s="296">
        <v>511</v>
      </c>
      <c r="J10" s="296">
        <v>-511</v>
      </c>
      <c r="K10" s="290">
        <f t="shared" si="3"/>
        <v>0</v>
      </c>
      <c r="L10" s="298"/>
      <c r="M10" s="298"/>
      <c r="N10" s="290">
        <f t="shared" si="2"/>
        <v>0</v>
      </c>
      <c r="P10" s="296">
        <v>214</v>
      </c>
      <c r="Q10" s="296">
        <v>297</v>
      </c>
    </row>
    <row r="11" spans="1:17" s="32" customFormat="1" ht="12">
      <c r="A11" s="311"/>
      <c r="B11" s="30"/>
      <c r="C11" s="30"/>
      <c r="D11" s="31" t="s">
        <v>2</v>
      </c>
      <c r="E11" s="11">
        <v>8</v>
      </c>
      <c r="F11" s="63">
        <v>0</v>
      </c>
      <c r="G11" s="273"/>
      <c r="I11" s="296">
        <v>120</v>
      </c>
      <c r="J11" s="296">
        <v>-120</v>
      </c>
      <c r="K11" s="290">
        <f t="shared" si="3"/>
        <v>0</v>
      </c>
      <c r="L11" s="298"/>
      <c r="M11" s="298"/>
      <c r="N11" s="290">
        <f t="shared" si="2"/>
        <v>0</v>
      </c>
      <c r="P11" s="296">
        <v>50</v>
      </c>
      <c r="Q11" s="296">
        <v>70</v>
      </c>
    </row>
    <row r="12" spans="1:17" s="32" customFormat="1" ht="12">
      <c r="A12" s="311"/>
      <c r="B12" s="30"/>
      <c r="C12" s="30"/>
      <c r="D12" s="31" t="s">
        <v>3</v>
      </c>
      <c r="E12" s="11">
        <v>9</v>
      </c>
      <c r="F12" s="63">
        <v>0</v>
      </c>
      <c r="G12" s="276"/>
      <c r="I12" s="296">
        <v>2119</v>
      </c>
      <c r="J12" s="296">
        <v>-2119</v>
      </c>
      <c r="K12" s="291">
        <f t="shared" si="3"/>
        <v>0</v>
      </c>
      <c r="L12" s="298"/>
      <c r="M12" s="298"/>
      <c r="N12" s="290">
        <f t="shared" si="2"/>
        <v>0</v>
      </c>
      <c r="P12" s="296">
        <v>859</v>
      </c>
      <c r="Q12" s="296">
        <v>1260</v>
      </c>
    </row>
    <row r="13" spans="1:17" s="32" customFormat="1" ht="12">
      <c r="A13" s="311"/>
      <c r="B13" s="30"/>
      <c r="C13" s="30"/>
      <c r="D13" s="31" t="s">
        <v>4</v>
      </c>
      <c r="E13" s="11">
        <v>10</v>
      </c>
      <c r="F13" s="63">
        <v>0</v>
      </c>
      <c r="G13" s="273"/>
      <c r="I13" s="296">
        <v>0</v>
      </c>
      <c r="J13" s="296">
        <v>0</v>
      </c>
      <c r="K13" s="290">
        <f t="shared" si="3"/>
        <v>0</v>
      </c>
      <c r="L13" s="298"/>
      <c r="M13" s="298"/>
      <c r="N13" s="290">
        <f t="shared" si="2"/>
        <v>0</v>
      </c>
      <c r="P13" s="296">
        <v>0</v>
      </c>
      <c r="Q13" s="296">
        <v>0</v>
      </c>
    </row>
    <row r="14" spans="1:17" s="32" customFormat="1" ht="13.5">
      <c r="A14" s="311"/>
      <c r="B14" s="30"/>
      <c r="C14" s="30"/>
      <c r="D14" s="31" t="s">
        <v>194</v>
      </c>
      <c r="E14" s="11">
        <v>11</v>
      </c>
      <c r="F14" s="63">
        <v>14174</v>
      </c>
      <c r="G14" s="273"/>
      <c r="I14" s="296">
        <v>2406</v>
      </c>
      <c r="J14" s="296">
        <v>-2406</v>
      </c>
      <c r="K14" s="290">
        <f t="shared" si="3"/>
        <v>0</v>
      </c>
      <c r="L14" s="298">
        <v>14174</v>
      </c>
      <c r="M14" s="298"/>
      <c r="N14" s="290">
        <f t="shared" si="2"/>
        <v>14174</v>
      </c>
      <c r="P14" s="296">
        <v>893</v>
      </c>
      <c r="Q14" s="296">
        <v>1513</v>
      </c>
    </row>
    <row r="15" spans="1:17" s="32" customFormat="1" ht="12">
      <c r="A15" s="311"/>
      <c r="B15" s="30"/>
      <c r="C15" s="30"/>
      <c r="D15" s="31" t="s">
        <v>6</v>
      </c>
      <c r="E15" s="11">
        <v>12</v>
      </c>
      <c r="F15" s="63">
        <v>0</v>
      </c>
      <c r="G15" s="273"/>
      <c r="I15" s="296">
        <v>0</v>
      </c>
      <c r="J15" s="296">
        <v>0</v>
      </c>
      <c r="K15" s="290">
        <f t="shared" si="3"/>
        <v>0</v>
      </c>
      <c r="L15" s="298"/>
      <c r="M15" s="298"/>
      <c r="N15" s="290">
        <f t="shared" si="2"/>
        <v>0</v>
      </c>
      <c r="P15" s="296">
        <v>0</v>
      </c>
      <c r="Q15" s="296">
        <v>0</v>
      </c>
    </row>
    <row r="16" spans="1:17" s="32" customFormat="1" ht="12">
      <c r="A16" s="311"/>
      <c r="B16" s="31"/>
      <c r="C16" s="31"/>
      <c r="D16" s="31" t="s">
        <v>9</v>
      </c>
      <c r="E16" s="11">
        <v>13</v>
      </c>
      <c r="F16" s="63">
        <v>0</v>
      </c>
      <c r="G16" s="273"/>
      <c r="I16" s="296">
        <v>120</v>
      </c>
      <c r="J16" s="296">
        <v>-120</v>
      </c>
      <c r="K16" s="290">
        <f t="shared" si="3"/>
        <v>0</v>
      </c>
      <c r="L16" s="298"/>
      <c r="M16" s="298"/>
      <c r="N16" s="290">
        <f t="shared" si="2"/>
        <v>0</v>
      </c>
      <c r="P16" s="296">
        <v>50</v>
      </c>
      <c r="Q16" s="296">
        <v>70</v>
      </c>
    </row>
    <row r="17" spans="1:17" s="5" customFormat="1" ht="12">
      <c r="A17" s="310"/>
      <c r="B17" s="4" t="s">
        <v>14</v>
      </c>
      <c r="C17" s="3"/>
      <c r="D17" s="3"/>
      <c r="E17" s="11">
        <v>14</v>
      </c>
      <c r="F17" s="65"/>
      <c r="G17" s="274"/>
      <c r="I17" s="292"/>
      <c r="J17" s="292"/>
      <c r="K17" s="292">
        <f t="shared" si="3"/>
        <v>0</v>
      </c>
      <c r="L17" s="292"/>
      <c r="M17" s="292"/>
      <c r="N17" s="290">
        <f t="shared" si="2"/>
        <v>0</v>
      </c>
      <c r="P17" s="292"/>
      <c r="Q17" s="292"/>
    </row>
    <row r="18" spans="1:17" s="5" customFormat="1" ht="12">
      <c r="A18" s="310"/>
      <c r="B18" s="4" t="s">
        <v>15</v>
      </c>
      <c r="C18" s="3"/>
      <c r="D18" s="3"/>
      <c r="E18" s="11">
        <v>15</v>
      </c>
      <c r="F18" s="65"/>
      <c r="G18" s="274"/>
      <c r="I18" s="292"/>
      <c r="J18" s="292"/>
      <c r="K18" s="292">
        <f t="shared" si="3"/>
        <v>0</v>
      </c>
      <c r="L18" s="292"/>
      <c r="M18" s="292"/>
      <c r="N18" s="290">
        <f t="shared" si="2"/>
        <v>0</v>
      </c>
      <c r="P18" s="292"/>
      <c r="Q18" s="292"/>
    </row>
    <row r="19" spans="1:17" s="5" customFormat="1" ht="12">
      <c r="A19" s="310"/>
      <c r="B19" s="4" t="s">
        <v>20</v>
      </c>
      <c r="C19" s="3"/>
      <c r="D19" s="3"/>
      <c r="E19" s="11">
        <v>16</v>
      </c>
      <c r="F19" s="65"/>
      <c r="G19" s="274"/>
      <c r="I19" s="292"/>
      <c r="J19" s="292"/>
      <c r="K19" s="292">
        <f t="shared" si="3"/>
        <v>0</v>
      </c>
      <c r="L19" s="292"/>
      <c r="M19" s="292"/>
      <c r="N19" s="290">
        <f t="shared" si="2"/>
        <v>0</v>
      </c>
      <c r="P19" s="292"/>
      <c r="Q19" s="292"/>
    </row>
    <row r="20" spans="1:17" s="5" customFormat="1" ht="12">
      <c r="A20" s="310"/>
      <c r="B20" s="4" t="s">
        <v>16</v>
      </c>
      <c r="C20" s="3"/>
      <c r="D20" s="3"/>
      <c r="E20" s="11">
        <v>17</v>
      </c>
      <c r="F20" s="65"/>
      <c r="G20" s="274"/>
      <c r="I20" s="292"/>
      <c r="J20" s="292"/>
      <c r="K20" s="292">
        <f t="shared" si="3"/>
        <v>0</v>
      </c>
      <c r="L20" s="292"/>
      <c r="M20" s="292"/>
      <c r="N20" s="290">
        <f t="shared" si="2"/>
        <v>0</v>
      </c>
      <c r="P20" s="292"/>
      <c r="Q20" s="292"/>
    </row>
    <row r="21" spans="1:17" s="5" customFormat="1" ht="12">
      <c r="A21" s="310"/>
      <c r="B21" s="4" t="s">
        <v>24</v>
      </c>
      <c r="C21" s="4"/>
      <c r="D21" s="4"/>
      <c r="E21" s="11">
        <v>18</v>
      </c>
      <c r="F21" s="65"/>
      <c r="G21" s="274"/>
      <c r="I21" s="292"/>
      <c r="J21" s="292"/>
      <c r="K21" s="292">
        <f t="shared" si="3"/>
        <v>0</v>
      </c>
      <c r="L21" s="292"/>
      <c r="M21" s="292"/>
      <c r="N21" s="290">
        <f t="shared" si="2"/>
        <v>0</v>
      </c>
      <c r="P21" s="292"/>
      <c r="Q21" s="292"/>
    </row>
    <row r="22" spans="1:17" s="5" customFormat="1" ht="12">
      <c r="A22" s="310"/>
      <c r="B22" s="4" t="s">
        <v>31</v>
      </c>
      <c r="C22" s="4"/>
      <c r="D22" s="4"/>
      <c r="E22" s="11">
        <v>19</v>
      </c>
      <c r="F22" s="65"/>
      <c r="G22" s="274"/>
      <c r="I22" s="292"/>
      <c r="J22" s="292"/>
      <c r="K22" s="292">
        <f t="shared" si="3"/>
        <v>0</v>
      </c>
      <c r="L22" s="292"/>
      <c r="M22" s="292"/>
      <c r="N22" s="290">
        <f t="shared" si="2"/>
        <v>0</v>
      </c>
      <c r="P22" s="292"/>
      <c r="Q22" s="292"/>
    </row>
    <row r="23" spans="1:17" s="5" customFormat="1" ht="12">
      <c r="A23" s="310"/>
      <c r="B23" s="4" t="s">
        <v>25</v>
      </c>
      <c r="C23" s="4"/>
      <c r="D23" s="4"/>
      <c r="E23" s="11">
        <v>20</v>
      </c>
      <c r="F23" s="65"/>
      <c r="G23" s="274"/>
      <c r="I23" s="292"/>
      <c r="J23" s="292"/>
      <c r="K23" s="292">
        <f t="shared" si="3"/>
        <v>0</v>
      </c>
      <c r="L23" s="292"/>
      <c r="M23" s="292"/>
      <c r="N23" s="290">
        <f t="shared" si="2"/>
        <v>0</v>
      </c>
      <c r="P23" s="292"/>
      <c r="Q23" s="292"/>
    </row>
    <row r="24" spans="1:17" s="5" customFormat="1" ht="12">
      <c r="A24" s="310"/>
      <c r="B24" s="4" t="s">
        <v>26</v>
      </c>
      <c r="C24" s="4"/>
      <c r="D24" s="4"/>
      <c r="E24" s="11">
        <v>21</v>
      </c>
      <c r="F24" s="65"/>
      <c r="G24" s="274"/>
      <c r="I24" s="292"/>
      <c r="J24" s="292"/>
      <c r="K24" s="292">
        <f t="shared" si="3"/>
        <v>0</v>
      </c>
      <c r="L24" s="292"/>
      <c r="M24" s="292"/>
      <c r="N24" s="290">
        <f t="shared" si="2"/>
        <v>0</v>
      </c>
      <c r="P24" s="292"/>
      <c r="Q24" s="292"/>
    </row>
    <row r="25" spans="1:17" s="5" customFormat="1" ht="12">
      <c r="A25" s="310"/>
      <c r="B25" s="4" t="s">
        <v>27</v>
      </c>
      <c r="C25" s="4"/>
      <c r="D25" s="4"/>
      <c r="E25" s="11">
        <v>22</v>
      </c>
      <c r="F25" s="65"/>
      <c r="G25" s="274"/>
      <c r="I25" s="292"/>
      <c r="J25" s="292"/>
      <c r="K25" s="292">
        <f t="shared" si="3"/>
        <v>0</v>
      </c>
      <c r="L25" s="292"/>
      <c r="M25" s="292"/>
      <c r="N25" s="290">
        <f t="shared" si="2"/>
        <v>0</v>
      </c>
      <c r="P25" s="292"/>
      <c r="Q25" s="292"/>
    </row>
    <row r="26" spans="1:17" s="5" customFormat="1" ht="12">
      <c r="A26" s="310"/>
      <c r="B26" s="110" t="s">
        <v>30</v>
      </c>
      <c r="C26" s="110"/>
      <c r="D26" s="110"/>
      <c r="E26" s="11">
        <v>23</v>
      </c>
      <c r="F26" s="65"/>
      <c r="G26" s="274"/>
      <c r="I26" s="292"/>
      <c r="J26" s="292"/>
      <c r="K26" s="292">
        <f t="shared" si="3"/>
        <v>0</v>
      </c>
      <c r="L26" s="292"/>
      <c r="M26" s="292"/>
      <c r="N26" s="290">
        <f t="shared" si="2"/>
        <v>0</v>
      </c>
      <c r="P26" s="292"/>
      <c r="Q26" s="292"/>
    </row>
    <row r="27" spans="1:17" ht="12.75">
      <c r="A27" s="309" t="s">
        <v>161</v>
      </c>
      <c r="B27" s="210"/>
      <c r="C27" s="210"/>
      <c r="D27" s="210"/>
      <c r="E27" s="211">
        <v>24</v>
      </c>
      <c r="F27" s="212">
        <f>SUM(F28:F42)</f>
        <v>14174</v>
      </c>
      <c r="G27" s="212">
        <f>SUM(G28:G42)</f>
        <v>0</v>
      </c>
      <c r="I27" s="289">
        <f aca="true" t="shared" si="4" ref="I27:N27">SUM(I28:I42)</f>
        <v>0</v>
      </c>
      <c r="J27" s="289">
        <f t="shared" si="4"/>
        <v>0</v>
      </c>
      <c r="K27" s="289">
        <f t="shared" si="4"/>
        <v>0</v>
      </c>
      <c r="L27" s="289">
        <f t="shared" si="4"/>
        <v>14174</v>
      </c>
      <c r="M27" s="289">
        <f t="shared" si="4"/>
        <v>0</v>
      </c>
      <c r="N27" s="289">
        <f t="shared" si="4"/>
        <v>14174</v>
      </c>
      <c r="P27" s="289">
        <f>SUM(P28:P42)</f>
        <v>0</v>
      </c>
      <c r="Q27" s="289">
        <f>SUM(Q28:Q42)</f>
        <v>0</v>
      </c>
    </row>
    <row r="28" spans="1:17" s="5" customFormat="1" ht="13.5">
      <c r="A28" s="310" t="s">
        <v>10</v>
      </c>
      <c r="B28" s="3" t="s">
        <v>195</v>
      </c>
      <c r="C28" s="3"/>
      <c r="D28" s="3"/>
      <c r="E28" s="11">
        <v>25</v>
      </c>
      <c r="F28" s="65"/>
      <c r="G28" s="108">
        <f>SUM(G29:G39)</f>
        <v>0</v>
      </c>
      <c r="I28" s="293"/>
      <c r="J28" s="293"/>
      <c r="K28" s="293">
        <f aca="true" t="shared" si="5" ref="K28:K42">I28+J28</f>
        <v>0</v>
      </c>
      <c r="L28" s="293"/>
      <c r="M28" s="293"/>
      <c r="N28" s="290">
        <f aca="true" t="shared" si="6" ref="N28:N42">SUM(K28:M28)</f>
        <v>0</v>
      </c>
      <c r="P28" s="293"/>
      <c r="Q28" s="293"/>
    </row>
    <row r="29" spans="1:17" s="5" customFormat="1" ht="12">
      <c r="A29" s="310"/>
      <c r="B29" s="4" t="s">
        <v>14</v>
      </c>
      <c r="C29" s="4"/>
      <c r="D29" s="4"/>
      <c r="E29" s="11">
        <v>26</v>
      </c>
      <c r="F29" s="117"/>
      <c r="G29" s="275"/>
      <c r="I29" s="294"/>
      <c r="J29" s="294"/>
      <c r="K29" s="294">
        <f t="shared" si="5"/>
        <v>0</v>
      </c>
      <c r="L29" s="294"/>
      <c r="M29" s="294"/>
      <c r="N29" s="290">
        <f t="shared" si="6"/>
        <v>0</v>
      </c>
      <c r="P29" s="294"/>
      <c r="Q29" s="294"/>
    </row>
    <row r="30" spans="1:17" s="5" customFormat="1" ht="12">
      <c r="A30" s="310"/>
      <c r="B30" s="4" t="s">
        <v>15</v>
      </c>
      <c r="C30" s="4"/>
      <c r="D30" s="4"/>
      <c r="E30" s="11">
        <v>27</v>
      </c>
      <c r="F30" s="117"/>
      <c r="G30" s="275"/>
      <c r="I30" s="294"/>
      <c r="J30" s="294"/>
      <c r="K30" s="294">
        <f t="shared" si="5"/>
        <v>0</v>
      </c>
      <c r="L30" s="294"/>
      <c r="M30" s="294"/>
      <c r="N30" s="290">
        <f t="shared" si="6"/>
        <v>0</v>
      </c>
      <c r="P30" s="294"/>
      <c r="Q30" s="294"/>
    </row>
    <row r="31" spans="1:17" s="5" customFormat="1" ht="12">
      <c r="A31" s="310"/>
      <c r="B31" s="4" t="s">
        <v>20</v>
      </c>
      <c r="C31" s="3"/>
      <c r="D31" s="3"/>
      <c r="E31" s="11">
        <v>28</v>
      </c>
      <c r="F31" s="117"/>
      <c r="G31" s="275"/>
      <c r="I31" s="294"/>
      <c r="J31" s="294"/>
      <c r="K31" s="294">
        <f t="shared" si="5"/>
        <v>0</v>
      </c>
      <c r="L31" s="294"/>
      <c r="M31" s="294"/>
      <c r="N31" s="290">
        <f t="shared" si="6"/>
        <v>0</v>
      </c>
      <c r="P31" s="294"/>
      <c r="Q31" s="294"/>
    </row>
    <row r="32" spans="1:17" s="5" customFormat="1" ht="12">
      <c r="A32" s="310"/>
      <c r="B32" s="4" t="s">
        <v>16</v>
      </c>
      <c r="C32" s="4"/>
      <c r="D32" s="4"/>
      <c r="E32" s="11">
        <v>29</v>
      </c>
      <c r="F32" s="117"/>
      <c r="G32" s="275"/>
      <c r="I32" s="294"/>
      <c r="J32" s="294"/>
      <c r="K32" s="294">
        <f t="shared" si="5"/>
        <v>0</v>
      </c>
      <c r="L32" s="294"/>
      <c r="M32" s="294"/>
      <c r="N32" s="290">
        <f t="shared" si="6"/>
        <v>0</v>
      </c>
      <c r="P32" s="294"/>
      <c r="Q32" s="294"/>
    </row>
    <row r="33" spans="1:17" s="5" customFormat="1" ht="12">
      <c r="A33" s="310"/>
      <c r="B33" s="4" t="s">
        <v>189</v>
      </c>
      <c r="C33" s="4"/>
      <c r="D33" s="4"/>
      <c r="E33" s="11">
        <v>30</v>
      </c>
      <c r="F33" s="117"/>
      <c r="G33" s="275"/>
      <c r="I33" s="294"/>
      <c r="J33" s="294"/>
      <c r="K33" s="294">
        <f t="shared" si="5"/>
        <v>0</v>
      </c>
      <c r="L33" s="294"/>
      <c r="M33" s="294"/>
      <c r="N33" s="290">
        <f t="shared" si="6"/>
        <v>0</v>
      </c>
      <c r="P33" s="294"/>
      <c r="Q33" s="294"/>
    </row>
    <row r="34" spans="1:17" s="5" customFormat="1" ht="12">
      <c r="A34" s="310"/>
      <c r="B34" s="4" t="s">
        <v>24</v>
      </c>
      <c r="C34" s="4"/>
      <c r="D34" s="4"/>
      <c r="E34" s="11">
        <v>31</v>
      </c>
      <c r="F34" s="117"/>
      <c r="G34" s="275"/>
      <c r="I34" s="294"/>
      <c r="J34" s="294"/>
      <c r="K34" s="294">
        <f t="shared" si="5"/>
        <v>0</v>
      </c>
      <c r="L34" s="294"/>
      <c r="M34" s="294"/>
      <c r="N34" s="290">
        <f t="shared" si="6"/>
        <v>0</v>
      </c>
      <c r="P34" s="294"/>
      <c r="Q34" s="294"/>
    </row>
    <row r="35" spans="1:17" s="5" customFormat="1" ht="12">
      <c r="A35" s="310"/>
      <c r="B35" s="4" t="s">
        <v>31</v>
      </c>
      <c r="C35" s="4"/>
      <c r="D35" s="4"/>
      <c r="E35" s="11">
        <v>32</v>
      </c>
      <c r="F35" s="117"/>
      <c r="G35" s="275"/>
      <c r="I35" s="294"/>
      <c r="J35" s="294"/>
      <c r="K35" s="294">
        <f t="shared" si="5"/>
        <v>0</v>
      </c>
      <c r="L35" s="294"/>
      <c r="M35" s="294"/>
      <c r="N35" s="290">
        <f t="shared" si="6"/>
        <v>0</v>
      </c>
      <c r="P35" s="294"/>
      <c r="Q35" s="294"/>
    </row>
    <row r="36" spans="1:17" s="5" customFormat="1" ht="12">
      <c r="A36" s="310"/>
      <c r="B36" s="4" t="s">
        <v>85</v>
      </c>
      <c r="C36" s="4"/>
      <c r="D36" s="4"/>
      <c r="E36" s="11">
        <v>33</v>
      </c>
      <c r="F36" s="117"/>
      <c r="G36" s="275"/>
      <c r="I36" s="294"/>
      <c r="J36" s="294"/>
      <c r="K36" s="294">
        <f t="shared" si="5"/>
        <v>0</v>
      </c>
      <c r="L36" s="294"/>
      <c r="M36" s="294"/>
      <c r="N36" s="290">
        <f t="shared" si="6"/>
        <v>0</v>
      </c>
      <c r="P36" s="294"/>
      <c r="Q36" s="294"/>
    </row>
    <row r="37" spans="1:17" s="5" customFormat="1" ht="12">
      <c r="A37" s="310"/>
      <c r="B37" s="4" t="s">
        <v>25</v>
      </c>
      <c r="C37" s="4"/>
      <c r="D37" s="4"/>
      <c r="E37" s="11">
        <v>34</v>
      </c>
      <c r="F37" s="117"/>
      <c r="G37" s="275"/>
      <c r="I37" s="294"/>
      <c r="J37" s="294"/>
      <c r="K37" s="294">
        <f t="shared" si="5"/>
        <v>0</v>
      </c>
      <c r="L37" s="294"/>
      <c r="M37" s="294"/>
      <c r="N37" s="290">
        <f t="shared" si="6"/>
        <v>0</v>
      </c>
      <c r="P37" s="294"/>
      <c r="Q37" s="294"/>
    </row>
    <row r="38" spans="1:17" s="5" customFormat="1" ht="12">
      <c r="A38" s="310"/>
      <c r="B38" s="4" t="s">
        <v>26</v>
      </c>
      <c r="C38" s="4"/>
      <c r="D38" s="4"/>
      <c r="E38" s="11">
        <v>35</v>
      </c>
      <c r="F38" s="117"/>
      <c r="G38" s="275"/>
      <c r="I38" s="294"/>
      <c r="J38" s="294"/>
      <c r="K38" s="294">
        <f t="shared" si="5"/>
        <v>0</v>
      </c>
      <c r="L38" s="294"/>
      <c r="M38" s="294"/>
      <c r="N38" s="290">
        <f t="shared" si="6"/>
        <v>0</v>
      </c>
      <c r="P38" s="294"/>
      <c r="Q38" s="294"/>
    </row>
    <row r="39" spans="1:17" s="5" customFormat="1" ht="12">
      <c r="A39" s="310"/>
      <c r="B39" s="4" t="s">
        <v>27</v>
      </c>
      <c r="C39" s="4"/>
      <c r="D39" s="4"/>
      <c r="E39" s="11">
        <v>36</v>
      </c>
      <c r="F39" s="117"/>
      <c r="G39" s="275"/>
      <c r="I39" s="294"/>
      <c r="J39" s="294"/>
      <c r="K39" s="294">
        <f t="shared" si="5"/>
        <v>0</v>
      </c>
      <c r="L39" s="294"/>
      <c r="M39" s="294"/>
      <c r="N39" s="290">
        <f t="shared" si="6"/>
        <v>0</v>
      </c>
      <c r="P39" s="294"/>
      <c r="Q39" s="294"/>
    </row>
    <row r="40" spans="1:17" s="5" customFormat="1" ht="13.5">
      <c r="A40" s="310"/>
      <c r="B40" s="4" t="s">
        <v>196</v>
      </c>
      <c r="C40" s="4"/>
      <c r="D40" s="4"/>
      <c r="E40" s="11">
        <v>37</v>
      </c>
      <c r="F40" s="117">
        <v>14174</v>
      </c>
      <c r="G40" s="275"/>
      <c r="I40" s="294"/>
      <c r="J40" s="294"/>
      <c r="K40" s="294">
        <f t="shared" si="5"/>
        <v>0</v>
      </c>
      <c r="L40" s="297">
        <v>14174</v>
      </c>
      <c r="M40" s="294"/>
      <c r="N40" s="290">
        <f t="shared" si="6"/>
        <v>14174</v>
      </c>
      <c r="P40" s="294"/>
      <c r="Q40" s="294"/>
    </row>
    <row r="41" spans="1:17" s="5" customFormat="1" ht="12">
      <c r="A41" s="310"/>
      <c r="B41" s="4" t="s">
        <v>29</v>
      </c>
      <c r="C41" s="4"/>
      <c r="D41" s="4"/>
      <c r="E41" s="11">
        <v>38</v>
      </c>
      <c r="F41" s="117"/>
      <c r="G41" s="275"/>
      <c r="I41" s="294"/>
      <c r="J41" s="294"/>
      <c r="K41" s="294">
        <f t="shared" si="5"/>
        <v>0</v>
      </c>
      <c r="L41" s="294"/>
      <c r="M41" s="294"/>
      <c r="N41" s="290">
        <f t="shared" si="6"/>
        <v>0</v>
      </c>
      <c r="P41" s="294"/>
      <c r="Q41" s="294"/>
    </row>
    <row r="42" spans="1:17" s="5" customFormat="1" ht="12">
      <c r="A42" s="310"/>
      <c r="B42" s="4" t="s">
        <v>30</v>
      </c>
      <c r="C42" s="4"/>
      <c r="D42" s="4"/>
      <c r="E42" s="11">
        <v>39</v>
      </c>
      <c r="F42" s="117"/>
      <c r="G42" s="275"/>
      <c r="I42" s="294"/>
      <c r="J42" s="294"/>
      <c r="K42" s="294">
        <f t="shared" si="5"/>
        <v>0</v>
      </c>
      <c r="L42" s="294"/>
      <c r="M42" s="297"/>
      <c r="N42" s="290">
        <f t="shared" si="6"/>
        <v>0</v>
      </c>
      <c r="P42" s="294"/>
      <c r="Q42" s="294"/>
    </row>
    <row r="43" spans="1:17" s="5" customFormat="1" ht="12" hidden="1">
      <c r="A43" s="311" t="s">
        <v>32</v>
      </c>
      <c r="B43" s="30"/>
      <c r="C43" s="30"/>
      <c r="D43" s="30"/>
      <c r="E43" s="12">
        <v>42</v>
      </c>
      <c r="F43" s="213"/>
      <c r="G43" s="214"/>
      <c r="I43" s="295"/>
      <c r="J43" s="295"/>
      <c r="K43" s="295"/>
      <c r="L43" s="295"/>
      <c r="M43" s="295"/>
      <c r="N43" s="295"/>
      <c r="P43" s="295"/>
      <c r="Q43" s="295"/>
    </row>
    <row r="44" spans="1:17" ht="13.5" thickBot="1">
      <c r="A44" s="309" t="s">
        <v>168</v>
      </c>
      <c r="B44" s="210"/>
      <c r="C44" s="210"/>
      <c r="D44" s="210"/>
      <c r="E44" s="257">
        <v>40</v>
      </c>
      <c r="F44" s="258">
        <f>F27-F4</f>
        <v>0</v>
      </c>
      <c r="G44" s="259">
        <f>G27-G4</f>
        <v>0</v>
      </c>
      <c r="I44" s="289">
        <f aca="true" t="shared" si="7" ref="I44:N44">I27-I4</f>
        <v>-14682</v>
      </c>
      <c r="J44" s="289">
        <f t="shared" si="7"/>
        <v>14682</v>
      </c>
      <c r="K44" s="289">
        <f t="shared" si="7"/>
        <v>0</v>
      </c>
      <c r="L44" s="289">
        <f t="shared" si="7"/>
        <v>0</v>
      </c>
      <c r="M44" s="289">
        <f t="shared" si="7"/>
        <v>0</v>
      </c>
      <c r="N44" s="289">
        <f t="shared" si="7"/>
        <v>0</v>
      </c>
      <c r="P44" s="289">
        <f>P27-P4</f>
        <v>-4838</v>
      </c>
      <c r="Q44" s="289">
        <f>Q27-Q4</f>
        <v>-9844</v>
      </c>
    </row>
    <row r="45" spans="1:6" s="100" customFormat="1" ht="11.25">
      <c r="A45" s="101" t="s">
        <v>170</v>
      </c>
      <c r="F45" s="101"/>
    </row>
    <row r="46" spans="1:9" s="100" customFormat="1" ht="11.25">
      <c r="A46" s="271" t="s">
        <v>144</v>
      </c>
      <c r="B46" s="101"/>
      <c r="C46" s="101"/>
      <c r="D46" s="101"/>
      <c r="E46" s="101"/>
      <c r="I46" s="299" t="s">
        <v>159</v>
      </c>
    </row>
    <row r="47" spans="1:6" s="100" customFormat="1" ht="11.25">
      <c r="A47" s="177" t="s">
        <v>145</v>
      </c>
      <c r="B47" s="101"/>
      <c r="C47" s="101"/>
      <c r="D47" s="101"/>
      <c r="E47" s="101"/>
      <c r="F47" s="102"/>
    </row>
    <row r="48" spans="1:6" s="100" customFormat="1" ht="11.25">
      <c r="A48" s="177" t="s">
        <v>146</v>
      </c>
      <c r="B48" s="101"/>
      <c r="C48" s="101"/>
      <c r="D48" s="101"/>
      <c r="E48" s="101"/>
      <c r="F48" s="102"/>
    </row>
    <row r="49" spans="1:6" s="100" customFormat="1" ht="11.25">
      <c r="A49" s="177" t="s">
        <v>148</v>
      </c>
      <c r="B49" s="101"/>
      <c r="C49" s="101"/>
      <c r="D49" s="101"/>
      <c r="E49" s="101"/>
      <c r="F49" s="102"/>
    </row>
    <row r="50" spans="1:6" s="100" customFormat="1" ht="11.25">
      <c r="A50" s="101" t="s">
        <v>186</v>
      </c>
      <c r="B50" s="101"/>
      <c r="C50" s="101"/>
      <c r="D50" s="101"/>
      <c r="E50" s="101"/>
      <c r="F50" s="102"/>
    </row>
    <row r="51" spans="1:4" s="100" customFormat="1" ht="11.25">
      <c r="A51" s="101" t="s">
        <v>149</v>
      </c>
      <c r="B51" s="101"/>
      <c r="C51" s="101"/>
      <c r="D51" s="101"/>
    </row>
    <row r="52" spans="1:4" s="100" customFormat="1" ht="11.25">
      <c r="A52" s="101" t="s">
        <v>187</v>
      </c>
      <c r="B52" s="101"/>
      <c r="C52" s="101"/>
      <c r="D52" s="101"/>
    </row>
    <row r="53" spans="1:4" s="100" customFormat="1" ht="11.25">
      <c r="A53" s="101" t="s">
        <v>185</v>
      </c>
      <c r="B53" s="101"/>
      <c r="C53" s="101"/>
      <c r="D53" s="101"/>
    </row>
    <row r="54" spans="1:4" s="100" customFormat="1" ht="11.25">
      <c r="A54" s="101"/>
      <c r="B54" s="101"/>
      <c r="C54" s="101"/>
      <c r="D54" s="101"/>
    </row>
  </sheetData>
  <mergeCells count="1">
    <mergeCell ref="A1:D1"/>
  </mergeCells>
  <printOptions horizontalCentered="1"/>
  <pageMargins left="0.44" right="0.31496062992125984" top="0.64" bottom="0.35" header="0.27" footer="0.16"/>
  <pageSetup horizontalDpi="600" verticalDpi="600" orientation="landscape" paperSize="9" scale="90" r:id="rId1"/>
  <headerFooter alignWithMargins="0">
    <oddHeader>&amp;L&amp;"Arial CE,kurzíva\&amp;11Osnova rozpočtu</oddHeader>
    <oddFooter>&amp;L&amp;8&amp;D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6"/>
  <dimension ref="A1:I54"/>
  <sheetViews>
    <sheetView workbookViewId="0" topLeftCell="A49">
      <selection activeCell="A54" sqref="A5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0.75390625" style="2" customWidth="1"/>
    <col min="7" max="7" width="10.75390625" style="0" customWidth="1"/>
    <col min="8" max="8" width="3.25390625" style="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134</v>
      </c>
      <c r="E2" s="313" t="s">
        <v>21</v>
      </c>
      <c r="F2" s="324">
        <v>2006</v>
      </c>
      <c r="G2" s="372">
        <v>2005</v>
      </c>
    </row>
    <row r="3" spans="1:9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  <c r="I3" s="266"/>
    </row>
    <row r="4" spans="1:9" ht="12.75">
      <c r="A4" s="309" t="s">
        <v>160</v>
      </c>
      <c r="B4" s="210"/>
      <c r="C4" s="210"/>
      <c r="D4" s="210"/>
      <c r="E4" s="315">
        <v>1</v>
      </c>
      <c r="F4" s="325">
        <f>SUM(F6:F26)</f>
        <v>4757000</v>
      </c>
      <c r="G4" s="373">
        <f>SUM(G6:G26)</f>
        <v>3028888.62</v>
      </c>
      <c r="I4" s="266"/>
    </row>
    <row r="5" spans="1:9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4757000</v>
      </c>
      <c r="G5" s="319">
        <f>SUM(G6:G16)</f>
        <v>3028888.62</v>
      </c>
      <c r="I5" s="266"/>
    </row>
    <row r="6" spans="1:9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1065000</v>
      </c>
      <c r="G6" s="320">
        <v>1002950</v>
      </c>
      <c r="H6" s="42"/>
      <c r="I6" s="267"/>
    </row>
    <row r="7" spans="1:9" s="32" customFormat="1" ht="12">
      <c r="A7" s="311"/>
      <c r="B7" s="30"/>
      <c r="C7" s="30"/>
      <c r="D7" s="31" t="s">
        <v>18</v>
      </c>
      <c r="E7" s="316">
        <v>4</v>
      </c>
      <c r="F7" s="290">
        <v>140000</v>
      </c>
      <c r="G7" s="320">
        <v>6860</v>
      </c>
      <c r="I7" s="267"/>
    </row>
    <row r="8" spans="1:9" s="32" customFormat="1" ht="12">
      <c r="A8" s="311"/>
      <c r="B8" s="30"/>
      <c r="C8" s="30"/>
      <c r="D8" s="31" t="s">
        <v>19</v>
      </c>
      <c r="E8" s="316">
        <v>5</v>
      </c>
      <c r="F8" s="290">
        <v>422000</v>
      </c>
      <c r="G8" s="320">
        <v>351025</v>
      </c>
      <c r="I8" s="267"/>
    </row>
    <row r="9" spans="1:9" s="32" customFormat="1" ht="12">
      <c r="A9" s="311"/>
      <c r="B9" s="30"/>
      <c r="C9" s="30"/>
      <c r="D9" s="31" t="s">
        <v>0</v>
      </c>
      <c r="E9" s="316">
        <v>6</v>
      </c>
      <c r="F9" s="290">
        <v>900000</v>
      </c>
      <c r="G9" s="320">
        <v>885322.86</v>
      </c>
      <c r="I9" s="267"/>
    </row>
    <row r="10" spans="1:9" s="32" customFormat="1" ht="12">
      <c r="A10" s="311"/>
      <c r="B10" s="30"/>
      <c r="C10" s="30"/>
      <c r="D10" s="31" t="s">
        <v>1</v>
      </c>
      <c r="E10" s="316">
        <v>7</v>
      </c>
      <c r="F10" s="290">
        <v>300000</v>
      </c>
      <c r="G10" s="320">
        <v>20983.2</v>
      </c>
      <c r="I10" s="267"/>
    </row>
    <row r="11" spans="1:9" s="32" customFormat="1" ht="12">
      <c r="A11" s="311"/>
      <c r="B11" s="30"/>
      <c r="C11" s="30"/>
      <c r="D11" s="31" t="s">
        <v>2</v>
      </c>
      <c r="E11" s="316">
        <v>8</v>
      </c>
      <c r="F11" s="290">
        <v>1128000</v>
      </c>
      <c r="G11" s="320">
        <v>318557.59</v>
      </c>
      <c r="I11" s="267"/>
    </row>
    <row r="12" spans="1:9" s="32" customFormat="1" ht="12">
      <c r="A12" s="311"/>
      <c r="B12" s="30"/>
      <c r="C12" s="30"/>
      <c r="D12" s="31" t="s">
        <v>3</v>
      </c>
      <c r="E12" s="316">
        <v>9</v>
      </c>
      <c r="F12" s="290">
        <v>100000</v>
      </c>
      <c r="G12" s="320">
        <v>97366.73</v>
      </c>
      <c r="I12" s="267"/>
    </row>
    <row r="13" spans="1:9" s="32" customFormat="1" ht="12">
      <c r="A13" s="311"/>
      <c r="B13" s="30"/>
      <c r="C13" s="30"/>
      <c r="D13" s="31" t="s">
        <v>4</v>
      </c>
      <c r="E13" s="316">
        <v>10</v>
      </c>
      <c r="F13" s="290">
        <v>25000</v>
      </c>
      <c r="G13" s="320">
        <v>16167.54</v>
      </c>
      <c r="I13" s="267"/>
    </row>
    <row r="14" spans="1:9" s="32" customFormat="1" ht="13.5">
      <c r="A14" s="311"/>
      <c r="B14" s="30"/>
      <c r="C14" s="30"/>
      <c r="D14" s="31" t="s">
        <v>194</v>
      </c>
      <c r="E14" s="316">
        <v>11</v>
      </c>
      <c r="F14" s="290">
        <v>627000</v>
      </c>
      <c r="G14" s="320">
        <v>310748</v>
      </c>
      <c r="I14" s="267"/>
    </row>
    <row r="15" spans="1:9" s="32" customFormat="1" ht="12">
      <c r="A15" s="311"/>
      <c r="B15" s="30"/>
      <c r="C15" s="30"/>
      <c r="D15" s="31" t="s">
        <v>6</v>
      </c>
      <c r="E15" s="316">
        <v>12</v>
      </c>
      <c r="F15" s="290"/>
      <c r="G15" s="320"/>
      <c r="I15" s="267"/>
    </row>
    <row r="16" spans="1:9" s="32" customFormat="1" ht="12">
      <c r="A16" s="311"/>
      <c r="B16" s="31"/>
      <c r="C16" s="31"/>
      <c r="D16" s="31" t="s">
        <v>9</v>
      </c>
      <c r="E16" s="316">
        <v>13</v>
      </c>
      <c r="F16" s="290">
        <v>50000</v>
      </c>
      <c r="G16" s="320">
        <v>18907.7</v>
      </c>
      <c r="I16" s="267"/>
    </row>
    <row r="17" spans="1:9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  <c r="I17" s="266"/>
    </row>
    <row r="18" spans="1:9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  <c r="I18" s="266"/>
    </row>
    <row r="19" spans="1:9" s="5" customFormat="1" ht="12">
      <c r="A19" s="310"/>
      <c r="B19" s="4" t="s">
        <v>20</v>
      </c>
      <c r="C19" s="3"/>
      <c r="D19" s="3"/>
      <c r="E19" s="316">
        <v>16</v>
      </c>
      <c r="F19" s="359"/>
      <c r="G19" s="319"/>
      <c r="I19" s="266"/>
    </row>
    <row r="20" spans="1:9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  <c r="I20" s="266"/>
    </row>
    <row r="21" spans="1:9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  <c r="I21" s="266"/>
    </row>
    <row r="22" spans="1:9" s="5" customFormat="1" ht="12">
      <c r="A22" s="310"/>
      <c r="B22" s="4" t="s">
        <v>31</v>
      </c>
      <c r="C22" s="4"/>
      <c r="D22" s="4"/>
      <c r="E22" s="316">
        <v>19</v>
      </c>
      <c r="F22" s="359"/>
      <c r="G22" s="319"/>
      <c r="I22" s="266"/>
    </row>
    <row r="23" spans="1:9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  <c r="I23" s="266"/>
    </row>
    <row r="24" spans="1:9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  <c r="I24" s="266"/>
    </row>
    <row r="25" spans="1:9" s="5" customFormat="1" ht="12">
      <c r="A25" s="310"/>
      <c r="B25" s="4" t="s">
        <v>27</v>
      </c>
      <c r="C25" s="4"/>
      <c r="D25" s="4"/>
      <c r="E25" s="316">
        <v>22</v>
      </c>
      <c r="F25" s="359"/>
      <c r="G25" s="319"/>
      <c r="I25" s="266"/>
    </row>
    <row r="26" spans="1:9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  <c r="I26" s="266"/>
    </row>
    <row r="27" spans="1:9" ht="12.75">
      <c r="A27" s="309" t="s">
        <v>161</v>
      </c>
      <c r="B27" s="210"/>
      <c r="C27" s="210"/>
      <c r="D27" s="210"/>
      <c r="E27" s="315">
        <v>24</v>
      </c>
      <c r="F27" s="325">
        <f>SUM(F28:F42)</f>
        <v>4907000</v>
      </c>
      <c r="G27" s="373">
        <f>SUM(G28:G42)</f>
        <v>3229538.75</v>
      </c>
      <c r="I27" s="266"/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3895000</v>
      </c>
      <c r="G28" s="319">
        <v>2345000</v>
      </c>
      <c r="I28" s="266"/>
    </row>
    <row r="29" spans="1:9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  <c r="I29" s="266"/>
    </row>
    <row r="30" spans="1:9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  <c r="I30" s="266"/>
    </row>
    <row r="31" spans="1:9" s="5" customFormat="1" ht="12">
      <c r="A31" s="310"/>
      <c r="B31" s="4" t="s">
        <v>20</v>
      </c>
      <c r="C31" s="3"/>
      <c r="D31" s="3"/>
      <c r="E31" s="316">
        <v>28</v>
      </c>
      <c r="F31" s="362"/>
      <c r="G31" s="321"/>
      <c r="I31" s="266"/>
    </row>
    <row r="32" spans="1:9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  <c r="I32" s="266"/>
    </row>
    <row r="33" spans="1:9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  <c r="I33" s="266"/>
    </row>
    <row r="34" spans="1:9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  <c r="I34" s="266"/>
    </row>
    <row r="35" spans="1:9" s="5" customFormat="1" ht="12">
      <c r="A35" s="310"/>
      <c r="B35" s="4" t="s">
        <v>31</v>
      </c>
      <c r="C35" s="4"/>
      <c r="D35" s="4"/>
      <c r="E35" s="316">
        <v>32</v>
      </c>
      <c r="F35" s="362"/>
      <c r="G35" s="321"/>
      <c r="I35" s="266"/>
    </row>
    <row r="36" spans="1:9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  <c r="I36" s="266"/>
    </row>
    <row r="37" spans="1:9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  <c r="I37" s="266"/>
    </row>
    <row r="38" spans="1:9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  <c r="I38" s="266"/>
    </row>
    <row r="39" spans="1:9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  <c r="I39" s="266"/>
    </row>
    <row r="40" spans="1:9" s="5" customFormat="1" ht="13.5">
      <c r="A40" s="310"/>
      <c r="B40" s="4" t="s">
        <v>196</v>
      </c>
      <c r="C40" s="4"/>
      <c r="D40" s="4"/>
      <c r="E40" s="316">
        <v>37</v>
      </c>
      <c r="F40" s="362">
        <v>1012000</v>
      </c>
      <c r="G40" s="321">
        <v>884538.75</v>
      </c>
      <c r="I40" s="266"/>
    </row>
    <row r="41" spans="1:9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  <c r="I41" s="266"/>
    </row>
    <row r="42" spans="1:9" s="5" customFormat="1" ht="12">
      <c r="A42" s="310"/>
      <c r="B42" s="4" t="s">
        <v>30</v>
      </c>
      <c r="C42" s="4"/>
      <c r="D42" s="4"/>
      <c r="E42" s="316">
        <v>39</v>
      </c>
      <c r="F42" s="362"/>
      <c r="G42" s="321"/>
      <c r="I42" s="266"/>
    </row>
    <row r="43" spans="1:9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/>
      <c r="G43" s="322"/>
      <c r="I43" s="266"/>
    </row>
    <row r="44" spans="1:9" ht="12.75">
      <c r="A44" s="309" t="s">
        <v>168</v>
      </c>
      <c r="B44" s="210"/>
      <c r="C44" s="210"/>
      <c r="D44" s="210"/>
      <c r="E44" s="315">
        <v>40</v>
      </c>
      <c r="F44" s="325">
        <f>F27-F4</f>
        <v>150000</v>
      </c>
      <c r="G44" s="373">
        <f>G27-G4</f>
        <v>200650.1299999999</v>
      </c>
      <c r="I44" s="266"/>
    </row>
    <row r="45" spans="1:6" s="100" customFormat="1" ht="11.25">
      <c r="A45" s="101" t="s">
        <v>170</v>
      </c>
      <c r="F45" s="101"/>
    </row>
    <row r="46" spans="1:6" s="100" customFormat="1" ht="11.25">
      <c r="A46" s="271" t="s">
        <v>144</v>
      </c>
      <c r="B46" s="101"/>
      <c r="C46" s="101"/>
      <c r="D46" s="101"/>
      <c r="E46" s="101"/>
      <c r="F46" s="102">
        <f>SUM(F47:F48)</f>
        <v>627000</v>
      </c>
    </row>
    <row r="47" spans="1:6" s="100" customFormat="1" ht="11.25">
      <c r="A47" s="177" t="s">
        <v>145</v>
      </c>
      <c r="B47" s="101"/>
      <c r="C47" s="101"/>
      <c r="D47" s="101"/>
      <c r="E47" s="101"/>
      <c r="F47" s="102">
        <v>395000</v>
      </c>
    </row>
    <row r="48" spans="1:6" s="100" customFormat="1" ht="11.25">
      <c r="A48" s="177" t="s">
        <v>146</v>
      </c>
      <c r="B48" s="101"/>
      <c r="C48" s="101"/>
      <c r="D48" s="101"/>
      <c r="E48" s="101"/>
      <c r="F48" s="102">
        <v>232000</v>
      </c>
    </row>
    <row r="49" spans="1:6" s="100" customFormat="1" ht="11.25">
      <c r="A49" s="177" t="s">
        <v>148</v>
      </c>
      <c r="B49" s="101"/>
      <c r="C49" s="101"/>
      <c r="D49" s="101"/>
      <c r="E49" s="101"/>
      <c r="F49" s="102"/>
    </row>
    <row r="50" spans="1:6" s="100" customFormat="1" ht="11.25">
      <c r="A50" s="101" t="s">
        <v>186</v>
      </c>
      <c r="B50" s="101"/>
      <c r="C50" s="101"/>
      <c r="D50" s="101"/>
      <c r="E50" s="101"/>
      <c r="F50" s="102">
        <v>3500000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395000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3895000</v>
      </c>
    </row>
    <row r="54" spans="1:6" s="100" customFormat="1" ht="11.25">
      <c r="A54" s="101"/>
      <c r="B54" s="101"/>
      <c r="C54" s="101"/>
      <c r="D54" s="101"/>
      <c r="F54" s="102"/>
    </row>
  </sheetData>
  <mergeCells count="1">
    <mergeCell ref="A1:D1"/>
  </mergeCells>
  <printOptions horizontalCentered="1"/>
  <pageMargins left="0.44" right="0.31496062992125984" top="0.64" bottom="0.35" header="0.27" footer="0.16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47"/>
  <dimension ref="A1:I54"/>
  <sheetViews>
    <sheetView workbookViewId="0" topLeftCell="A49">
      <selection activeCell="A54" sqref="A54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7" width="10.75390625" style="2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135</v>
      </c>
      <c r="E2" s="313" t="s">
        <v>21</v>
      </c>
      <c r="F2" s="324">
        <v>2006</v>
      </c>
      <c r="G2" s="372">
        <v>2005</v>
      </c>
    </row>
    <row r="3" spans="1:7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15380000</v>
      </c>
      <c r="G4" s="373">
        <f>SUM(G6:G26)</f>
        <v>10760541.420000002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1860000</v>
      </c>
      <c r="G5" s="319">
        <f>SUM(G6:G16)</f>
        <v>3231688.4400000004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320000</v>
      </c>
      <c r="G6" s="320">
        <v>1252543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100000</v>
      </c>
      <c r="G7" s="320">
        <v>89420.62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140000</v>
      </c>
      <c r="G8" s="320">
        <v>449315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90000</v>
      </c>
      <c r="G9" s="320">
        <v>70606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50000</v>
      </c>
      <c r="G10" s="320"/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100000</v>
      </c>
      <c r="G11" s="320">
        <v>64670.81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500000</v>
      </c>
      <c r="G12" s="320">
        <v>468931.45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10000</v>
      </c>
      <c r="G13" s="320">
        <v>341.6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30000</v>
      </c>
      <c r="G14" s="320">
        <v>168664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/>
      <c r="G15" s="320"/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520000</v>
      </c>
      <c r="G16" s="320">
        <v>667195.96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13520000</v>
      </c>
      <c r="G19" s="319">
        <v>6519138.98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>
        <v>248000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>
        <v>150000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/>
      <c r="G22" s="319">
        <v>178440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/>
      <c r="G25" s="319">
        <v>433274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15400000</v>
      </c>
      <c r="G27" s="373">
        <f>SUM(G28:G42)</f>
        <v>10760541.93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1740000</v>
      </c>
      <c r="G28" s="319">
        <v>1909359</v>
      </c>
      <c r="I28" s="301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13520000</v>
      </c>
      <c r="G31" s="321">
        <v>6519138.98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>
        <v>248000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>
        <v>150000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/>
      <c r="G35" s="321">
        <v>178440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>
        <v>433274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f>170000-30000</f>
        <v>140000</v>
      </c>
      <c r="G40" s="321">
        <v>1322329.95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/>
      <c r="G42" s="321"/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/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20000</v>
      </c>
      <c r="G44" s="373">
        <f>G27-G4</f>
        <v>0.5099999979138374</v>
      </c>
    </row>
    <row r="45" spans="1:7" s="100" customFormat="1" ht="11.25">
      <c r="A45" s="101" t="s">
        <v>170</v>
      </c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30000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30000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0</v>
      </c>
      <c r="G48" s="102"/>
    </row>
    <row r="49" spans="1:7" s="100" customFormat="1" ht="11.25">
      <c r="A49" s="177" t="s">
        <v>148</v>
      </c>
      <c r="B49" s="101"/>
      <c r="C49" s="101"/>
      <c r="D49" s="101"/>
      <c r="E49" s="101"/>
      <c r="F49" s="102"/>
      <c r="G49" s="102"/>
    </row>
    <row r="50" spans="1:7" s="100" customFormat="1" ht="11.25">
      <c r="A50" s="101" t="s">
        <v>186</v>
      </c>
      <c r="B50" s="101"/>
      <c r="C50" s="101"/>
      <c r="D50" s="101"/>
      <c r="E50" s="101"/>
      <c r="F50" s="102">
        <v>1710000</v>
      </c>
      <c r="G50" s="102"/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30000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1740000</v>
      </c>
    </row>
    <row r="54" spans="1:6" s="100" customFormat="1" ht="11.25">
      <c r="A54" s="101"/>
      <c r="B54" s="101"/>
      <c r="C54" s="101"/>
      <c r="D54" s="101"/>
      <c r="F54" s="102"/>
    </row>
  </sheetData>
  <mergeCells count="1">
    <mergeCell ref="A1:D1"/>
  </mergeCells>
  <printOptions horizontalCentered="1"/>
  <pageMargins left="0.44" right="0.31496062992125984" top="0.61" bottom="0.35" header="0.27" footer="0.16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J58"/>
  <sheetViews>
    <sheetView workbookViewId="0" topLeftCell="A1">
      <selection activeCell="F23" sqref="F2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2.00390625" style="2" customWidth="1"/>
    <col min="7" max="7" width="10.75390625" style="2" customWidth="1"/>
    <col min="8" max="8" width="5.875" style="0" customWidth="1"/>
    <col min="9" max="9" width="9.625" style="285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9" s="7" customFormat="1" ht="12.75">
      <c r="A2" s="307" t="s">
        <v>39</v>
      </c>
      <c r="B2" s="50"/>
      <c r="C2" s="50"/>
      <c r="D2" s="51" t="s">
        <v>48</v>
      </c>
      <c r="E2" s="313" t="s">
        <v>21</v>
      </c>
      <c r="F2" s="324">
        <v>2006</v>
      </c>
      <c r="G2" s="372">
        <v>2005</v>
      </c>
      <c r="I2" s="285"/>
    </row>
    <row r="3" spans="1:9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  <c r="I3" s="285"/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204583000</v>
      </c>
      <c r="G4" s="373">
        <f>SUM(G6:G26)</f>
        <v>150215270.63</v>
      </c>
    </row>
    <row r="5" spans="1:9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151292000</v>
      </c>
      <c r="G5" s="319">
        <f>SUM(G6:G16)</f>
        <v>112152908.61999999</v>
      </c>
      <c r="I5" s="285"/>
    </row>
    <row r="6" spans="1:9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43000000</v>
      </c>
      <c r="G6" s="320">
        <v>34905904</v>
      </c>
      <c r="H6" s="42"/>
      <c r="I6" s="102"/>
    </row>
    <row r="7" spans="1:9" s="32" customFormat="1" ht="12">
      <c r="A7" s="311"/>
      <c r="B7" s="30"/>
      <c r="C7" s="30"/>
      <c r="D7" s="31" t="s">
        <v>18</v>
      </c>
      <c r="E7" s="316">
        <v>4</v>
      </c>
      <c r="F7" s="290">
        <v>1450000</v>
      </c>
      <c r="G7" s="320">
        <v>699265</v>
      </c>
      <c r="I7" s="102"/>
    </row>
    <row r="8" spans="1:9" s="32" customFormat="1" ht="12">
      <c r="A8" s="311"/>
      <c r="B8" s="30"/>
      <c r="C8" s="30"/>
      <c r="D8" s="31" t="s">
        <v>19</v>
      </c>
      <c r="E8" s="316">
        <v>5</v>
      </c>
      <c r="F8" s="290">
        <v>15500000</v>
      </c>
      <c r="G8" s="320">
        <v>12416504</v>
      </c>
      <c r="I8" s="102"/>
    </row>
    <row r="9" spans="1:9" s="32" customFormat="1" ht="12">
      <c r="A9" s="311"/>
      <c r="B9" s="30"/>
      <c r="C9" s="30"/>
      <c r="D9" s="31" t="s">
        <v>0</v>
      </c>
      <c r="E9" s="316">
        <v>6</v>
      </c>
      <c r="F9" s="290">
        <v>4700000</v>
      </c>
      <c r="G9" s="320">
        <v>2574071.92</v>
      </c>
      <c r="I9" s="102"/>
    </row>
    <row r="10" spans="1:9" s="32" customFormat="1" ht="12">
      <c r="A10" s="311"/>
      <c r="B10" s="30"/>
      <c r="C10" s="30"/>
      <c r="D10" s="31" t="s">
        <v>1</v>
      </c>
      <c r="E10" s="316">
        <v>7</v>
      </c>
      <c r="F10" s="290">
        <v>3200000</v>
      </c>
      <c r="G10" s="320">
        <v>1625515.72</v>
      </c>
      <c r="I10" s="102"/>
    </row>
    <row r="11" spans="1:9" s="32" customFormat="1" ht="12">
      <c r="A11" s="311"/>
      <c r="B11" s="30"/>
      <c r="C11" s="30"/>
      <c r="D11" s="31" t="s">
        <v>2</v>
      </c>
      <c r="E11" s="316">
        <v>8</v>
      </c>
      <c r="F11" s="290">
        <v>16500000</v>
      </c>
      <c r="G11" s="320">
        <v>5910448.02</v>
      </c>
      <c r="I11" s="102"/>
    </row>
    <row r="12" spans="1:9" s="32" customFormat="1" ht="12">
      <c r="A12" s="311"/>
      <c r="B12" s="30"/>
      <c r="C12" s="30"/>
      <c r="D12" s="31" t="s">
        <v>3</v>
      </c>
      <c r="E12" s="316">
        <v>9</v>
      </c>
      <c r="F12" s="290">
        <v>24700000</v>
      </c>
      <c r="G12" s="320">
        <v>18482978.55</v>
      </c>
      <c r="I12" s="102"/>
    </row>
    <row r="13" spans="1:9" s="32" customFormat="1" ht="12">
      <c r="A13" s="311"/>
      <c r="B13" s="30"/>
      <c r="C13" s="30"/>
      <c r="D13" s="31" t="s">
        <v>4</v>
      </c>
      <c r="E13" s="316">
        <v>10</v>
      </c>
      <c r="F13" s="290">
        <v>2500000</v>
      </c>
      <c r="G13" s="320">
        <v>850130.92</v>
      </c>
      <c r="I13" s="102"/>
    </row>
    <row r="14" spans="1:9" s="32" customFormat="1" ht="13.5">
      <c r="A14" s="311"/>
      <c r="B14" s="30"/>
      <c r="C14" s="30"/>
      <c r="D14" s="31" t="s">
        <v>194</v>
      </c>
      <c r="E14" s="316">
        <v>11</v>
      </c>
      <c r="F14" s="290">
        <v>35583000</v>
      </c>
      <c r="G14" s="320">
        <v>31892296.11</v>
      </c>
      <c r="I14" s="102"/>
    </row>
    <row r="15" spans="1:9" s="32" customFormat="1" ht="12">
      <c r="A15" s="311"/>
      <c r="B15" s="30"/>
      <c r="C15" s="30"/>
      <c r="D15" s="31" t="s">
        <v>6</v>
      </c>
      <c r="E15" s="316">
        <v>12</v>
      </c>
      <c r="F15" s="290"/>
      <c r="G15" s="320">
        <v>42000</v>
      </c>
      <c r="I15" s="102"/>
    </row>
    <row r="16" spans="1:9" s="32" customFormat="1" ht="12">
      <c r="A16" s="311"/>
      <c r="B16" s="31"/>
      <c r="C16" s="31"/>
      <c r="D16" s="31" t="s">
        <v>9</v>
      </c>
      <c r="E16" s="316">
        <v>13</v>
      </c>
      <c r="F16" s="290">
        <v>4159000</v>
      </c>
      <c r="G16" s="320">
        <v>2753794.38</v>
      </c>
      <c r="I16" s="102"/>
    </row>
    <row r="17" spans="1:9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  <c r="I17" s="285"/>
    </row>
    <row r="18" spans="1:9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  <c r="I18" s="285"/>
    </row>
    <row r="19" spans="1:9" s="5" customFormat="1" ht="12">
      <c r="A19" s="310"/>
      <c r="B19" s="4" t="s">
        <v>20</v>
      </c>
      <c r="C19" s="3"/>
      <c r="D19" s="3"/>
      <c r="E19" s="316">
        <v>16</v>
      </c>
      <c r="F19" s="359">
        <v>27831000</v>
      </c>
      <c r="G19" s="319">
        <v>5710664.8</v>
      </c>
      <c r="I19" s="285"/>
    </row>
    <row r="20" spans="1:9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  <c r="I20" s="285"/>
    </row>
    <row r="21" spans="1:9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  <c r="I21" s="285"/>
    </row>
    <row r="22" spans="1:9" s="5" customFormat="1" ht="12">
      <c r="A22" s="310"/>
      <c r="B22" s="4" t="s">
        <v>31</v>
      </c>
      <c r="C22" s="4"/>
      <c r="D22" s="4"/>
      <c r="E22" s="316">
        <v>19</v>
      </c>
      <c r="F22" s="359"/>
      <c r="G22" s="319"/>
      <c r="I22" s="285"/>
    </row>
    <row r="23" spans="1:9" s="5" customFormat="1" ht="12">
      <c r="A23" s="310"/>
      <c r="B23" s="4" t="s">
        <v>25</v>
      </c>
      <c r="C23" s="4"/>
      <c r="D23" s="4"/>
      <c r="E23" s="316">
        <v>20</v>
      </c>
      <c r="F23" s="382">
        <f>F37</f>
        <v>0</v>
      </c>
      <c r="G23" s="319">
        <v>807000</v>
      </c>
      <c r="I23" s="285"/>
    </row>
    <row r="24" spans="1:9" s="5" customFormat="1" ht="12">
      <c r="A24" s="310"/>
      <c r="B24" s="4" t="s">
        <v>26</v>
      </c>
      <c r="C24" s="4"/>
      <c r="D24" s="4"/>
      <c r="E24" s="316">
        <v>21</v>
      </c>
      <c r="F24" s="359">
        <v>12300000</v>
      </c>
      <c r="G24" s="319">
        <v>12055000</v>
      </c>
      <c r="I24" s="285"/>
    </row>
    <row r="25" spans="1:9" s="5" customFormat="1" ht="12">
      <c r="A25" s="310"/>
      <c r="B25" s="4" t="s">
        <v>27</v>
      </c>
      <c r="C25" s="4"/>
      <c r="D25" s="4"/>
      <c r="E25" s="316">
        <v>22</v>
      </c>
      <c r="F25" s="359">
        <v>4160000</v>
      </c>
      <c r="G25" s="319">
        <v>3338200.85</v>
      </c>
      <c r="I25" s="285"/>
    </row>
    <row r="26" spans="1:9" s="5" customFormat="1" ht="12">
      <c r="A26" s="310"/>
      <c r="B26" s="110" t="s">
        <v>30</v>
      </c>
      <c r="C26" s="110"/>
      <c r="D26" s="110"/>
      <c r="E26" s="316">
        <v>23</v>
      </c>
      <c r="F26" s="359">
        <v>9000000</v>
      </c>
      <c r="G26" s="319">
        <v>16151496.36</v>
      </c>
      <c r="I26" s="285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206683000</v>
      </c>
      <c r="G27" s="373">
        <f>SUM(G28:G42)</f>
        <v>153845529.78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135191000</v>
      </c>
      <c r="G28" s="319">
        <v>101035000</v>
      </c>
      <c r="I28" s="101"/>
    </row>
    <row r="29" spans="1:9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  <c r="I29" s="285"/>
    </row>
    <row r="30" spans="1:9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  <c r="I30" s="285"/>
    </row>
    <row r="31" spans="1:9" s="5" customFormat="1" ht="12">
      <c r="A31" s="310"/>
      <c r="B31" s="4" t="s">
        <v>20</v>
      </c>
      <c r="C31" s="3"/>
      <c r="D31" s="3"/>
      <c r="E31" s="316">
        <v>28</v>
      </c>
      <c r="F31" s="362">
        <v>27831000</v>
      </c>
      <c r="G31" s="321">
        <v>5710664.8</v>
      </c>
      <c r="I31" s="285"/>
    </row>
    <row r="32" spans="1:9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  <c r="I32" s="285"/>
    </row>
    <row r="33" spans="1:9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  <c r="I33" s="285"/>
    </row>
    <row r="34" spans="1:9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  <c r="I34" s="285"/>
    </row>
    <row r="35" spans="1:9" s="5" customFormat="1" ht="12">
      <c r="A35" s="310"/>
      <c r="B35" s="4" t="s">
        <v>31</v>
      </c>
      <c r="C35" s="4"/>
      <c r="D35" s="4"/>
      <c r="E35" s="316">
        <v>32</v>
      </c>
      <c r="F35" s="362"/>
      <c r="G35" s="321"/>
      <c r="I35" s="285"/>
    </row>
    <row r="36" spans="1:9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  <c r="I36" s="285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94">
        <v>0</v>
      </c>
      <c r="G37" s="321">
        <v>807000</v>
      </c>
      <c r="I37" s="285"/>
      <c r="J37" s="13"/>
    </row>
    <row r="38" spans="1:9" s="5" customFormat="1" ht="12">
      <c r="A38" s="310"/>
      <c r="B38" s="4" t="s">
        <v>26</v>
      </c>
      <c r="C38" s="4"/>
      <c r="D38" s="4"/>
      <c r="E38" s="316">
        <v>35</v>
      </c>
      <c r="F38" s="362">
        <f>F24</f>
        <v>12300000</v>
      </c>
      <c r="G38" s="321">
        <v>12055000</v>
      </c>
      <c r="I38" s="285"/>
    </row>
    <row r="39" spans="1:9" s="5" customFormat="1" ht="12">
      <c r="A39" s="310"/>
      <c r="B39" s="4" t="s">
        <v>27</v>
      </c>
      <c r="C39" s="4"/>
      <c r="D39" s="4"/>
      <c r="E39" s="316">
        <v>36</v>
      </c>
      <c r="F39" s="362">
        <f>F25</f>
        <v>4160000</v>
      </c>
      <c r="G39" s="321">
        <v>3338200.85</v>
      </c>
      <c r="I39" s="285"/>
    </row>
    <row r="40" spans="1:9" s="5" customFormat="1" ht="13.5">
      <c r="A40" s="310"/>
      <c r="B40" s="4" t="s">
        <v>196</v>
      </c>
      <c r="C40" s="4"/>
      <c r="D40" s="4"/>
      <c r="E40" s="316">
        <v>37</v>
      </c>
      <c r="F40" s="362">
        <v>16201000</v>
      </c>
      <c r="G40" s="321">
        <v>10980384.57</v>
      </c>
      <c r="I40" s="285"/>
    </row>
    <row r="41" spans="1:9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  <c r="I41" s="285"/>
    </row>
    <row r="42" spans="1:9" s="5" customFormat="1" ht="12">
      <c r="A42" s="310"/>
      <c r="B42" s="4" t="s">
        <v>30</v>
      </c>
      <c r="C42" s="4"/>
      <c r="D42" s="4"/>
      <c r="E42" s="316">
        <v>39</v>
      </c>
      <c r="F42" s="362">
        <v>11000000</v>
      </c>
      <c r="G42" s="321">
        <v>19919279.56</v>
      </c>
      <c r="I42" s="285"/>
    </row>
    <row r="43" spans="1:9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F28+F33+F36+F40+F41+F42-F26-F5</f>
        <v>2100000</v>
      </c>
      <c r="G43" s="322"/>
      <c r="I43" s="285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2100000</v>
      </c>
      <c r="G44" s="373">
        <f>G27-G4</f>
        <v>3630259.150000006</v>
      </c>
    </row>
    <row r="45" spans="1:9" s="100" customFormat="1" ht="11.25">
      <c r="A45" s="101" t="s">
        <v>170</v>
      </c>
      <c r="F45" s="101"/>
      <c r="G45" s="101"/>
      <c r="I45" s="285"/>
    </row>
    <row r="46" spans="1:9" s="100" customFormat="1" ht="11.25">
      <c r="A46" s="271" t="s">
        <v>144</v>
      </c>
      <c r="B46" s="101"/>
      <c r="C46" s="101"/>
      <c r="D46" s="101"/>
      <c r="E46" s="101"/>
      <c r="F46" s="102">
        <f>SUM(F47:F48)</f>
        <v>35583000</v>
      </c>
      <c r="G46" s="101"/>
      <c r="I46" s="285"/>
    </row>
    <row r="47" spans="1:9" s="100" customFormat="1" ht="11.25">
      <c r="A47" s="177" t="s">
        <v>145</v>
      </c>
      <c r="B47" s="101"/>
      <c r="C47" s="101"/>
      <c r="D47" s="101"/>
      <c r="E47" s="101"/>
      <c r="F47" s="102">
        <v>20182000</v>
      </c>
      <c r="G47" s="102"/>
      <c r="I47" s="285"/>
    </row>
    <row r="48" spans="1:9" s="100" customFormat="1" ht="11.25">
      <c r="A48" s="177" t="s">
        <v>146</v>
      </c>
      <c r="B48" s="101"/>
      <c r="C48" s="101"/>
      <c r="D48" s="101"/>
      <c r="E48" s="101"/>
      <c r="F48" s="102">
        <v>15401000</v>
      </c>
      <c r="G48" s="102"/>
      <c r="I48" s="285"/>
    </row>
    <row r="49" spans="1:9" s="100" customFormat="1" ht="11.25">
      <c r="A49" s="177" t="s">
        <v>148</v>
      </c>
      <c r="B49" s="101"/>
      <c r="C49" s="101"/>
      <c r="D49" s="101"/>
      <c r="E49" s="101"/>
      <c r="F49" s="102"/>
      <c r="G49" s="102"/>
      <c r="I49" s="285"/>
    </row>
    <row r="50" spans="1:9" s="100" customFormat="1" ht="11.25">
      <c r="A50" s="101" t="s">
        <v>186</v>
      </c>
      <c r="B50" s="101"/>
      <c r="C50" s="101"/>
      <c r="D50" s="101"/>
      <c r="E50" s="101"/>
      <c r="F50" s="102">
        <v>88369000</v>
      </c>
      <c r="G50" s="102"/>
      <c r="I50" s="285"/>
    </row>
    <row r="51" spans="1:9" s="100" customFormat="1" ht="11.25">
      <c r="A51" s="101" t="s">
        <v>149</v>
      </c>
      <c r="B51" s="101"/>
      <c r="C51" s="101"/>
      <c r="D51" s="101"/>
      <c r="E51" s="101"/>
      <c r="F51" s="102">
        <v>26640000</v>
      </c>
      <c r="G51" s="102"/>
      <c r="I51" s="285"/>
    </row>
    <row r="52" spans="1:9" s="100" customFormat="1" ht="11.25">
      <c r="A52" s="101" t="s">
        <v>187</v>
      </c>
      <c r="B52" s="101"/>
      <c r="C52" s="101"/>
      <c r="D52" s="101"/>
      <c r="F52" s="303">
        <f>F47</f>
        <v>20182000</v>
      </c>
      <c r="I52" s="285"/>
    </row>
    <row r="53" spans="1:9" s="100" customFormat="1" ht="11.25">
      <c r="A53" s="101" t="s">
        <v>185</v>
      </c>
      <c r="B53" s="101"/>
      <c r="C53" s="101"/>
      <c r="D53" s="101"/>
      <c r="F53" s="102">
        <f>SUM(F50:F52)</f>
        <v>135191000</v>
      </c>
      <c r="I53" s="285"/>
    </row>
    <row r="54" spans="1:9" s="100" customFormat="1" ht="11.25">
      <c r="A54" s="101"/>
      <c r="B54" s="101"/>
      <c r="C54" s="101"/>
      <c r="D54" s="101"/>
      <c r="I54" s="285"/>
    </row>
    <row r="56" ht="12.75">
      <c r="A56" s="393" t="s">
        <v>211</v>
      </c>
    </row>
    <row r="57" spans="1:7" ht="12.75">
      <c r="A57" s="393" t="s">
        <v>215</v>
      </c>
      <c r="F57" s="393">
        <f>-1.083</f>
        <v>-1.083</v>
      </c>
      <c r="G57" s="393" t="s">
        <v>213</v>
      </c>
    </row>
    <row r="58" ht="12.75">
      <c r="A58" s="393" t="s">
        <v>208</v>
      </c>
    </row>
  </sheetData>
  <mergeCells count="1">
    <mergeCell ref="A1:D1"/>
  </mergeCells>
  <printOptions horizontalCentered="1"/>
  <pageMargins left="0.5905511811023623" right="0.31496062992125984" top="0.69" bottom="0.16" header="0.29" footer="0.25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2">
    <tabColor indexed="43"/>
  </sheetPr>
  <dimension ref="A1:K5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30.00390625" style="5" customWidth="1"/>
    <col min="5" max="5" width="3.75390625" style="5" customWidth="1"/>
    <col min="6" max="7" width="11.875" style="5" customWidth="1"/>
    <col min="8" max="8" width="11.875" style="375" customWidth="1"/>
    <col min="9" max="9" width="4.00390625" style="5" customWidth="1"/>
    <col min="10" max="10" width="11.125" style="5" customWidth="1"/>
    <col min="11" max="16384" width="9.125" style="5" customWidth="1"/>
  </cols>
  <sheetData>
    <row r="1" spans="1:8" ht="12.75">
      <c r="A1" s="399" t="s">
        <v>142</v>
      </c>
      <c r="B1" s="400"/>
      <c r="C1" s="400"/>
      <c r="D1" s="401"/>
      <c r="E1" s="312"/>
      <c r="F1" s="330" t="s">
        <v>72</v>
      </c>
      <c r="G1" s="333" t="s">
        <v>9</v>
      </c>
      <c r="H1" s="357" t="s">
        <v>87</v>
      </c>
    </row>
    <row r="2" spans="1:8" ht="12.75">
      <c r="A2" s="310" t="s">
        <v>39</v>
      </c>
      <c r="B2" s="326"/>
      <c r="C2" s="326"/>
      <c r="D2" s="327" t="s">
        <v>116</v>
      </c>
      <c r="E2" s="314" t="s">
        <v>21</v>
      </c>
      <c r="F2" s="331">
        <v>2005</v>
      </c>
      <c r="G2" s="334">
        <v>2005</v>
      </c>
      <c r="H2" s="358">
        <v>2005</v>
      </c>
    </row>
    <row r="3" spans="1:8" ht="12.75">
      <c r="A3" s="309" t="s">
        <v>160</v>
      </c>
      <c r="B3" s="210"/>
      <c r="C3" s="210"/>
      <c r="D3" s="210"/>
      <c r="E3" s="315">
        <v>1</v>
      </c>
      <c r="F3" s="332">
        <f>SUM(F5:F25)</f>
        <v>2150450.325</v>
      </c>
      <c r="G3" s="335">
        <f>SUM(G5:G25)</f>
        <v>766288.1299999999</v>
      </c>
      <c r="H3" s="325">
        <f>SUM(H5:H25)</f>
        <v>2916738.455</v>
      </c>
    </row>
    <row r="4" spans="1:8" ht="12">
      <c r="A4" s="310" t="s">
        <v>10</v>
      </c>
      <c r="B4" s="3" t="s">
        <v>91</v>
      </c>
      <c r="C4" s="3"/>
      <c r="D4" s="3"/>
      <c r="E4" s="316">
        <v>2</v>
      </c>
      <c r="F4" s="40">
        <f>SUM(F5:F15)</f>
        <v>1465217.325</v>
      </c>
      <c r="G4" s="336">
        <f>SUM(G5:G15)</f>
        <v>616846.465</v>
      </c>
      <c r="H4" s="359">
        <f>SUM(F4:G4)</f>
        <v>2082063.79</v>
      </c>
    </row>
    <row r="5" spans="1:9" s="32" customFormat="1" ht="12">
      <c r="A5" s="311"/>
      <c r="B5" s="30"/>
      <c r="C5" s="30" t="s">
        <v>13</v>
      </c>
      <c r="D5" s="31" t="s">
        <v>17</v>
      </c>
      <c r="E5" s="328">
        <v>3</v>
      </c>
      <c r="F5" s="41">
        <f>'plán fak.'!O5</f>
        <v>711901.987</v>
      </c>
      <c r="G5" s="337">
        <f>'plán ost. '!O5</f>
        <v>142898.229</v>
      </c>
      <c r="H5" s="290">
        <f aca="true" t="shared" si="0" ref="H5:H43">F5+G5</f>
        <v>854800.216</v>
      </c>
      <c r="I5" s="39"/>
    </row>
    <row r="6" spans="1:8" s="32" customFormat="1" ht="12">
      <c r="A6" s="311"/>
      <c r="B6" s="30"/>
      <c r="C6" s="30"/>
      <c r="D6" s="31" t="s">
        <v>18</v>
      </c>
      <c r="E6" s="328">
        <v>4</v>
      </c>
      <c r="F6" s="41">
        <f>'plán fak.'!O6</f>
        <v>27121.197</v>
      </c>
      <c r="G6" s="337">
        <f>'plán ost. '!O6</f>
        <v>5112.567</v>
      </c>
      <c r="H6" s="290">
        <f t="shared" si="0"/>
        <v>32233.764</v>
      </c>
    </row>
    <row r="7" spans="1:8" s="32" customFormat="1" ht="12">
      <c r="A7" s="311"/>
      <c r="B7" s="30"/>
      <c r="C7" s="30"/>
      <c r="D7" s="31" t="s">
        <v>19</v>
      </c>
      <c r="E7" s="328">
        <v>5</v>
      </c>
      <c r="F7" s="41">
        <f>'plán fak.'!O7</f>
        <v>253016.95400000003</v>
      </c>
      <c r="G7" s="337">
        <f>'plán ost. '!O7</f>
        <v>52491.843</v>
      </c>
      <c r="H7" s="290">
        <f t="shared" si="0"/>
        <v>305508.797</v>
      </c>
    </row>
    <row r="8" spans="1:8" s="32" customFormat="1" ht="12">
      <c r="A8" s="311"/>
      <c r="B8" s="30"/>
      <c r="C8" s="30"/>
      <c r="D8" s="31" t="s">
        <v>0</v>
      </c>
      <c r="E8" s="328">
        <v>6</v>
      </c>
      <c r="F8" s="41">
        <f>'plán fak.'!O8</f>
        <v>46485.3</v>
      </c>
      <c r="G8" s="337">
        <f>'plán ost. '!O8</f>
        <v>36756.061</v>
      </c>
      <c r="H8" s="290">
        <f t="shared" si="0"/>
        <v>83241.361</v>
      </c>
    </row>
    <row r="9" spans="1:8" s="32" customFormat="1" ht="12">
      <c r="A9" s="311"/>
      <c r="B9" s="30"/>
      <c r="C9" s="30"/>
      <c r="D9" s="31" t="s">
        <v>1</v>
      </c>
      <c r="E9" s="328">
        <v>7</v>
      </c>
      <c r="F9" s="41">
        <f>'plán fak.'!O9</f>
        <v>15540</v>
      </c>
      <c r="G9" s="337">
        <f>'plán ost. '!O9</f>
        <v>41101.1</v>
      </c>
      <c r="H9" s="290">
        <f t="shared" si="0"/>
        <v>56641.1</v>
      </c>
    </row>
    <row r="10" spans="1:8" s="32" customFormat="1" ht="12">
      <c r="A10" s="311"/>
      <c r="B10" s="30"/>
      <c r="C10" s="30"/>
      <c r="D10" s="31" t="s">
        <v>2</v>
      </c>
      <c r="E10" s="328">
        <v>8</v>
      </c>
      <c r="F10" s="41">
        <f>'plán fak.'!O10</f>
        <v>100345.326</v>
      </c>
      <c r="G10" s="337">
        <f>'plán ost. '!O10</f>
        <v>56694.093</v>
      </c>
      <c r="H10" s="290">
        <f t="shared" si="0"/>
        <v>157039.419</v>
      </c>
    </row>
    <row r="11" spans="1:8" s="32" customFormat="1" ht="12">
      <c r="A11" s="311"/>
      <c r="B11" s="30"/>
      <c r="C11" s="30"/>
      <c r="D11" s="31" t="s">
        <v>3</v>
      </c>
      <c r="E11" s="328">
        <v>9</v>
      </c>
      <c r="F11" s="41">
        <f>'plán fak.'!O11</f>
        <v>84914.7</v>
      </c>
      <c r="G11" s="337">
        <f>'plán ost. '!O11</f>
        <v>80679.714</v>
      </c>
      <c r="H11" s="290">
        <f t="shared" si="0"/>
        <v>165594.414</v>
      </c>
    </row>
    <row r="12" spans="1:8" s="32" customFormat="1" ht="12">
      <c r="A12" s="311"/>
      <c r="B12" s="30"/>
      <c r="C12" s="30"/>
      <c r="D12" s="31" t="s">
        <v>4</v>
      </c>
      <c r="E12" s="328">
        <v>10</v>
      </c>
      <c r="F12" s="41">
        <f>'plán fak.'!O12</f>
        <v>11994</v>
      </c>
      <c r="G12" s="337">
        <f>'plán ost. '!O12</f>
        <v>5482.103</v>
      </c>
      <c r="H12" s="290">
        <f t="shared" si="0"/>
        <v>17476.103</v>
      </c>
    </row>
    <row r="13" spans="1:8" s="32" customFormat="1" ht="13.5">
      <c r="A13" s="311"/>
      <c r="B13" s="30"/>
      <c r="C13" s="30"/>
      <c r="D13" s="31" t="s">
        <v>194</v>
      </c>
      <c r="E13" s="328">
        <v>11</v>
      </c>
      <c r="F13" s="41">
        <f>'plán fak.'!O13</f>
        <v>125565</v>
      </c>
      <c r="G13" s="337">
        <f>'plán ost. '!O13</f>
        <v>71824</v>
      </c>
      <c r="H13" s="290">
        <f t="shared" si="0"/>
        <v>197389</v>
      </c>
    </row>
    <row r="14" spans="1:8" s="32" customFormat="1" ht="12">
      <c r="A14" s="311"/>
      <c r="B14" s="30"/>
      <c r="C14" s="30"/>
      <c r="D14" s="31" t="s">
        <v>6</v>
      </c>
      <c r="E14" s="328">
        <v>12</v>
      </c>
      <c r="F14" s="41">
        <f>'plán fak.'!O14</f>
        <v>20976</v>
      </c>
      <c r="G14" s="337">
        <f>'plán ost. '!O14</f>
        <v>92228.8</v>
      </c>
      <c r="H14" s="290">
        <f t="shared" si="0"/>
        <v>113204.8</v>
      </c>
    </row>
    <row r="15" spans="1:8" s="32" customFormat="1" ht="12">
      <c r="A15" s="311"/>
      <c r="B15" s="31"/>
      <c r="C15" s="31"/>
      <c r="D15" s="31" t="s">
        <v>9</v>
      </c>
      <c r="E15" s="328">
        <v>13</v>
      </c>
      <c r="F15" s="41">
        <f>'plán fak.'!O15</f>
        <v>67356.861</v>
      </c>
      <c r="G15" s="337">
        <f>'plán ost. '!O15</f>
        <v>31577.955</v>
      </c>
      <c r="H15" s="290">
        <f t="shared" si="0"/>
        <v>98934.816</v>
      </c>
    </row>
    <row r="16" spans="1:8" ht="12">
      <c r="A16" s="310"/>
      <c r="B16" s="4" t="s">
        <v>14</v>
      </c>
      <c r="C16" s="3"/>
      <c r="D16" s="3"/>
      <c r="E16" s="316">
        <v>14</v>
      </c>
      <c r="F16" s="41">
        <f>'plán fak.'!O16</f>
        <v>97140</v>
      </c>
      <c r="G16" s="337">
        <f>'plán ost. '!O16</f>
        <v>0</v>
      </c>
      <c r="H16" s="360">
        <f t="shared" si="0"/>
        <v>97140</v>
      </c>
    </row>
    <row r="17" spans="1:8" ht="12">
      <c r="A17" s="310"/>
      <c r="B17" s="4" t="s">
        <v>15</v>
      </c>
      <c r="C17" s="3"/>
      <c r="D17" s="3"/>
      <c r="E17" s="316">
        <v>15</v>
      </c>
      <c r="F17" s="41">
        <f>'plán fak.'!O17</f>
        <v>5397</v>
      </c>
      <c r="G17" s="337">
        <f>'plán ost. '!O17</f>
        <v>25000</v>
      </c>
      <c r="H17" s="360">
        <f t="shared" si="0"/>
        <v>30397</v>
      </c>
    </row>
    <row r="18" spans="1:8" ht="12">
      <c r="A18" s="310"/>
      <c r="B18" s="4" t="s">
        <v>20</v>
      </c>
      <c r="C18" s="3"/>
      <c r="D18" s="3"/>
      <c r="E18" s="316">
        <v>16</v>
      </c>
      <c r="F18" s="41">
        <f>'plán fak.'!O18</f>
        <v>43110</v>
      </c>
      <c r="G18" s="337">
        <f>'plán ost. '!O18</f>
        <v>52708</v>
      </c>
      <c r="H18" s="360">
        <f t="shared" si="0"/>
        <v>95818</v>
      </c>
    </row>
    <row r="19" spans="1:8" ht="12">
      <c r="A19" s="310"/>
      <c r="B19" s="4" t="s">
        <v>16</v>
      </c>
      <c r="C19" s="3"/>
      <c r="D19" s="3"/>
      <c r="E19" s="316">
        <v>17</v>
      </c>
      <c r="F19" s="41">
        <f>'plán fak.'!O19</f>
        <v>8828</v>
      </c>
      <c r="G19" s="337">
        <f>'plán ost. '!O19</f>
        <v>0</v>
      </c>
      <c r="H19" s="360">
        <f t="shared" si="0"/>
        <v>8828</v>
      </c>
    </row>
    <row r="20" spans="1:8" ht="12">
      <c r="A20" s="310"/>
      <c r="B20" s="4" t="s">
        <v>24</v>
      </c>
      <c r="C20" s="4"/>
      <c r="D20" s="4"/>
      <c r="E20" s="316">
        <v>18</v>
      </c>
      <c r="F20" s="41">
        <f>'plán fak.'!O20</f>
        <v>500</v>
      </c>
      <c r="G20" s="337">
        <f>'plán ost. '!O20</f>
        <v>3988.75</v>
      </c>
      <c r="H20" s="360">
        <f t="shared" si="0"/>
        <v>4488.75</v>
      </c>
    </row>
    <row r="21" spans="1:8" ht="12">
      <c r="A21" s="310"/>
      <c r="B21" s="4" t="s">
        <v>31</v>
      </c>
      <c r="C21" s="4"/>
      <c r="D21" s="4"/>
      <c r="E21" s="316">
        <v>19</v>
      </c>
      <c r="F21" s="41">
        <f>'plán fak.'!O21</f>
        <v>15120</v>
      </c>
      <c r="G21" s="337">
        <f>'plán ost. '!O21</f>
        <v>16246.715</v>
      </c>
      <c r="H21" s="360">
        <f t="shared" si="0"/>
        <v>31366.715</v>
      </c>
    </row>
    <row r="22" spans="1:8" ht="12">
      <c r="A22" s="310"/>
      <c r="B22" s="4" t="s">
        <v>25</v>
      </c>
      <c r="C22" s="4"/>
      <c r="D22" s="4"/>
      <c r="E22" s="316">
        <v>20</v>
      </c>
      <c r="F22" s="41">
        <f>'plán fak.'!O22</f>
        <v>256531</v>
      </c>
      <c r="G22" s="337">
        <f>'plán ost. '!O22</f>
        <v>0</v>
      </c>
      <c r="H22" s="360">
        <f t="shared" si="0"/>
        <v>256531</v>
      </c>
    </row>
    <row r="23" spans="1:8" ht="12">
      <c r="A23" s="310"/>
      <c r="B23" s="4" t="s">
        <v>26</v>
      </c>
      <c r="C23" s="4"/>
      <c r="D23" s="4"/>
      <c r="E23" s="316">
        <v>21</v>
      </c>
      <c r="F23" s="41">
        <f>'plán fak.'!O23</f>
        <v>179065</v>
      </c>
      <c r="G23" s="337">
        <f>'plán ost. '!O23</f>
        <v>12400</v>
      </c>
      <c r="H23" s="360">
        <f t="shared" si="0"/>
        <v>191465</v>
      </c>
    </row>
    <row r="24" spans="1:8" ht="12">
      <c r="A24" s="310"/>
      <c r="B24" s="4" t="s">
        <v>27</v>
      </c>
      <c r="C24" s="4"/>
      <c r="D24" s="4"/>
      <c r="E24" s="316">
        <v>22</v>
      </c>
      <c r="F24" s="41">
        <f>'plán fak.'!O24</f>
        <v>52892</v>
      </c>
      <c r="G24" s="337">
        <f>'plán ost. '!O24</f>
        <v>4160</v>
      </c>
      <c r="H24" s="360">
        <f t="shared" si="0"/>
        <v>57052</v>
      </c>
    </row>
    <row r="25" spans="1:8" ht="12">
      <c r="A25" s="310"/>
      <c r="B25" s="110" t="s">
        <v>30</v>
      </c>
      <c r="C25" s="110"/>
      <c r="D25" s="110"/>
      <c r="E25" s="317">
        <v>23</v>
      </c>
      <c r="F25" s="223">
        <f>'plán fak.'!O25</f>
        <v>26650</v>
      </c>
      <c r="G25" s="338">
        <f>'plán ost. '!O25</f>
        <v>34938.2</v>
      </c>
      <c r="H25" s="370">
        <f t="shared" si="0"/>
        <v>61588.2</v>
      </c>
    </row>
    <row r="26" spans="1:8" ht="12.75">
      <c r="A26" s="309" t="s">
        <v>161</v>
      </c>
      <c r="B26" s="210"/>
      <c r="C26" s="210"/>
      <c r="D26" s="210"/>
      <c r="E26" s="315">
        <v>24</v>
      </c>
      <c r="F26" s="332">
        <f>SUM(F27:F41)</f>
        <v>2158576</v>
      </c>
      <c r="G26" s="335">
        <f>SUM(G27:G41)</f>
        <v>780915.8659999999</v>
      </c>
      <c r="H26" s="325">
        <f>SUM(H27:H41)</f>
        <v>2939491.866</v>
      </c>
    </row>
    <row r="27" spans="1:8" ht="13.5">
      <c r="A27" s="310" t="s">
        <v>10</v>
      </c>
      <c r="B27" s="3" t="s">
        <v>195</v>
      </c>
      <c r="C27" s="3"/>
      <c r="D27" s="3"/>
      <c r="E27" s="316">
        <v>25</v>
      </c>
      <c r="F27" s="40">
        <f>'plán fak.'!O27</f>
        <v>1134395</v>
      </c>
      <c r="G27" s="336">
        <f>'plán ost. '!O27</f>
        <v>337298</v>
      </c>
      <c r="H27" s="359">
        <f t="shared" si="0"/>
        <v>1471693</v>
      </c>
    </row>
    <row r="28" spans="1:8" ht="12">
      <c r="A28" s="310"/>
      <c r="B28" s="4" t="s">
        <v>14</v>
      </c>
      <c r="C28" s="4"/>
      <c r="D28" s="4"/>
      <c r="E28" s="316">
        <v>26</v>
      </c>
      <c r="F28" s="40">
        <f>'plán fak.'!O28</f>
        <v>97140</v>
      </c>
      <c r="G28" s="336">
        <f>'plán ost. '!O28</f>
        <v>0</v>
      </c>
      <c r="H28" s="359">
        <f t="shared" si="0"/>
        <v>97140</v>
      </c>
    </row>
    <row r="29" spans="1:8" ht="12">
      <c r="A29" s="310"/>
      <c r="B29" s="4" t="s">
        <v>15</v>
      </c>
      <c r="C29" s="4"/>
      <c r="D29" s="4"/>
      <c r="E29" s="316">
        <v>27</v>
      </c>
      <c r="F29" s="40">
        <f>'plán fak.'!O29</f>
        <v>5397</v>
      </c>
      <c r="G29" s="336">
        <f>'plán ost. '!O29</f>
        <v>25000</v>
      </c>
      <c r="H29" s="359">
        <f t="shared" si="0"/>
        <v>30397</v>
      </c>
    </row>
    <row r="30" spans="1:8" ht="12">
      <c r="A30" s="310"/>
      <c r="B30" s="4" t="s">
        <v>20</v>
      </c>
      <c r="C30" s="3"/>
      <c r="D30" s="3"/>
      <c r="E30" s="316">
        <v>28</v>
      </c>
      <c r="F30" s="40">
        <f>'plán fak.'!O30</f>
        <v>43110</v>
      </c>
      <c r="G30" s="336">
        <f>'plán ost. '!O30</f>
        <v>52708</v>
      </c>
      <c r="H30" s="359">
        <f t="shared" si="0"/>
        <v>95818</v>
      </c>
    </row>
    <row r="31" spans="1:8" ht="12">
      <c r="A31" s="310"/>
      <c r="B31" s="4" t="s">
        <v>16</v>
      </c>
      <c r="C31" s="4"/>
      <c r="D31" s="4"/>
      <c r="E31" s="316">
        <v>29</v>
      </c>
      <c r="F31" s="40">
        <f>'plán fak.'!O31</f>
        <v>8828</v>
      </c>
      <c r="G31" s="336">
        <f>'plán ost. '!O31</f>
        <v>0</v>
      </c>
      <c r="H31" s="359">
        <f t="shared" si="0"/>
        <v>8828</v>
      </c>
    </row>
    <row r="32" spans="1:8" ht="12">
      <c r="A32" s="310"/>
      <c r="B32" s="4" t="s">
        <v>189</v>
      </c>
      <c r="C32" s="4"/>
      <c r="D32" s="4"/>
      <c r="E32" s="316">
        <v>30</v>
      </c>
      <c r="F32" s="40">
        <f>'plán fak.'!O32</f>
        <v>0</v>
      </c>
      <c r="G32" s="336">
        <f>'plán ost. '!O32</f>
        <v>106526</v>
      </c>
      <c r="H32" s="359">
        <f t="shared" si="0"/>
        <v>106526</v>
      </c>
    </row>
    <row r="33" spans="1:8" ht="12">
      <c r="A33" s="310"/>
      <c r="B33" s="4" t="s">
        <v>24</v>
      </c>
      <c r="C33" s="4"/>
      <c r="D33" s="4"/>
      <c r="E33" s="316">
        <v>31</v>
      </c>
      <c r="F33" s="40">
        <f>'plán fak.'!O33</f>
        <v>881</v>
      </c>
      <c r="G33" s="336">
        <f>'plán ost. '!O33</f>
        <v>3988.75</v>
      </c>
      <c r="H33" s="359">
        <f t="shared" si="0"/>
        <v>4869.75</v>
      </c>
    </row>
    <row r="34" spans="1:8" ht="12">
      <c r="A34" s="310"/>
      <c r="B34" s="4" t="s">
        <v>31</v>
      </c>
      <c r="C34" s="4"/>
      <c r="D34" s="4"/>
      <c r="E34" s="316">
        <v>32</v>
      </c>
      <c r="F34" s="40">
        <f>'plán fak.'!O34</f>
        <v>14905</v>
      </c>
      <c r="G34" s="336">
        <f>'plán ost. '!O34</f>
        <v>16246.715</v>
      </c>
      <c r="H34" s="359">
        <f t="shared" si="0"/>
        <v>31151.715</v>
      </c>
    </row>
    <row r="35" spans="1:8" ht="12">
      <c r="A35" s="310"/>
      <c r="B35" s="4" t="s">
        <v>85</v>
      </c>
      <c r="C35" s="4"/>
      <c r="D35" s="4"/>
      <c r="E35" s="316">
        <v>33</v>
      </c>
      <c r="F35" s="40">
        <f>'plán fak.'!O35</f>
        <v>112915</v>
      </c>
      <c r="G35" s="336">
        <f>'plán ost. '!O35</f>
        <v>0</v>
      </c>
      <c r="H35" s="359">
        <f t="shared" si="0"/>
        <v>112915</v>
      </c>
    </row>
    <row r="36" spans="1:11" ht="12">
      <c r="A36" s="310"/>
      <c r="B36" s="4" t="s">
        <v>25</v>
      </c>
      <c r="C36" s="4"/>
      <c r="D36" s="4"/>
      <c r="E36" s="316">
        <v>34</v>
      </c>
      <c r="F36" s="40">
        <f>'plán fak.'!O36</f>
        <v>256531</v>
      </c>
      <c r="G36" s="336">
        <f>'plán ost. '!O36</f>
        <v>0</v>
      </c>
      <c r="H36" s="359">
        <f t="shared" si="0"/>
        <v>256531</v>
      </c>
      <c r="K36" s="13"/>
    </row>
    <row r="37" spans="1:8" ht="12">
      <c r="A37" s="310"/>
      <c r="B37" s="4" t="s">
        <v>26</v>
      </c>
      <c r="C37" s="4"/>
      <c r="D37" s="4"/>
      <c r="E37" s="316">
        <v>35</v>
      </c>
      <c r="F37" s="40">
        <f>'plán fak.'!O37</f>
        <v>178777</v>
      </c>
      <c r="G37" s="336">
        <f>'plán ost. '!O37</f>
        <v>12400</v>
      </c>
      <c r="H37" s="359">
        <f t="shared" si="0"/>
        <v>191177</v>
      </c>
    </row>
    <row r="38" spans="1:8" ht="12">
      <c r="A38" s="310"/>
      <c r="B38" s="4" t="s">
        <v>27</v>
      </c>
      <c r="C38" s="4"/>
      <c r="D38" s="4"/>
      <c r="E38" s="316">
        <v>36</v>
      </c>
      <c r="F38" s="40">
        <f>'plán fak.'!O38</f>
        <v>52893</v>
      </c>
      <c r="G38" s="336">
        <f>'plán ost. '!O38</f>
        <v>4160</v>
      </c>
      <c r="H38" s="359">
        <f t="shared" si="0"/>
        <v>57053</v>
      </c>
    </row>
    <row r="39" spans="1:8" ht="13.5">
      <c r="A39" s="310"/>
      <c r="B39" s="4" t="s">
        <v>196</v>
      </c>
      <c r="C39" s="4"/>
      <c r="D39" s="4"/>
      <c r="E39" s="316">
        <v>37</v>
      </c>
      <c r="F39" s="40">
        <f>'plán fak.'!O39</f>
        <v>202567</v>
      </c>
      <c r="G39" s="336">
        <f>'plán ost. '!O39</f>
        <v>178100.201</v>
      </c>
      <c r="H39" s="359">
        <f t="shared" si="0"/>
        <v>380667.201</v>
      </c>
    </row>
    <row r="40" spans="1:8" ht="12">
      <c r="A40" s="310"/>
      <c r="B40" s="4" t="s">
        <v>29</v>
      </c>
      <c r="C40" s="4"/>
      <c r="D40" s="4"/>
      <c r="E40" s="316">
        <v>38</v>
      </c>
      <c r="F40" s="40">
        <f>'plán fak.'!O40</f>
        <v>18963</v>
      </c>
      <c r="G40" s="336">
        <f>'plán ost. '!O40</f>
        <v>0</v>
      </c>
      <c r="H40" s="359">
        <f t="shared" si="0"/>
        <v>18963</v>
      </c>
    </row>
    <row r="41" spans="1:8" ht="12">
      <c r="A41" s="310"/>
      <c r="B41" s="4" t="s">
        <v>30</v>
      </c>
      <c r="C41" s="4"/>
      <c r="D41" s="4"/>
      <c r="E41" s="316">
        <v>39</v>
      </c>
      <c r="F41" s="40">
        <f>'plán fak.'!O41</f>
        <v>31274</v>
      </c>
      <c r="G41" s="336">
        <f>'plán ost. '!O41</f>
        <v>44488.2</v>
      </c>
      <c r="H41" s="359">
        <f t="shared" si="0"/>
        <v>75762.2</v>
      </c>
    </row>
    <row r="42" spans="1:8" s="32" customFormat="1" ht="12.75" hidden="1" thickBot="1">
      <c r="A42" s="311" t="s">
        <v>32</v>
      </c>
      <c r="B42" s="30"/>
      <c r="C42" s="30"/>
      <c r="D42" s="30"/>
      <c r="E42" s="329">
        <v>42</v>
      </c>
      <c r="F42" s="223">
        <f>'plán fak.'!O42</f>
        <v>8246.675000000047</v>
      </c>
      <c r="G42" s="338">
        <f>'plán ost. '!O42</f>
        <v>14627.73599999999</v>
      </c>
      <c r="H42" s="370">
        <f t="shared" si="0"/>
        <v>22874.411000000036</v>
      </c>
    </row>
    <row r="43" spans="1:8" ht="12.75">
      <c r="A43" s="309" t="s">
        <v>168</v>
      </c>
      <c r="B43" s="210"/>
      <c r="C43" s="210"/>
      <c r="D43" s="210"/>
      <c r="E43" s="315">
        <v>40</v>
      </c>
      <c r="F43" s="332">
        <f>F26-F3</f>
        <v>8125.674999999814</v>
      </c>
      <c r="G43" s="335">
        <f>G26-G3</f>
        <v>14627.736000000034</v>
      </c>
      <c r="H43" s="325">
        <f t="shared" si="0"/>
        <v>22753.410999999847</v>
      </c>
    </row>
    <row r="44" spans="1:8" s="100" customFormat="1" ht="11.25">
      <c r="A44" s="271"/>
      <c r="B44" s="101"/>
      <c r="C44" s="101"/>
      <c r="D44" s="101"/>
      <c r="E44" s="101"/>
      <c r="F44" s="102"/>
      <c r="G44" s="102"/>
      <c r="H44" s="374"/>
    </row>
    <row r="45" spans="1:8" s="100" customFormat="1" ht="11.25">
      <c r="A45" s="271" t="s">
        <v>144</v>
      </c>
      <c r="B45" s="101"/>
      <c r="C45" s="101"/>
      <c r="D45" s="101"/>
      <c r="E45" s="101"/>
      <c r="F45" s="102">
        <f>'plán fak.'!O45</f>
        <v>127851</v>
      </c>
      <c r="G45" s="102">
        <f>'plán ost. '!O45</f>
        <v>56299</v>
      </c>
      <c r="H45" s="272">
        <f aca="true" t="shared" si="1" ref="H45:H52">SUM(F45:G45)</f>
        <v>184150</v>
      </c>
    </row>
    <row r="46" spans="1:8" s="100" customFormat="1" ht="11.25">
      <c r="A46" s="177" t="s">
        <v>145</v>
      </c>
      <c r="B46" s="101"/>
      <c r="C46" s="101"/>
      <c r="D46" s="101"/>
      <c r="E46" s="101"/>
      <c r="F46" s="102">
        <f>'plán fak.'!O46</f>
        <v>38176</v>
      </c>
      <c r="G46" s="102">
        <f>'plán ost. '!O46</f>
        <v>26726</v>
      </c>
      <c r="H46" s="102">
        <f t="shared" si="1"/>
        <v>64902</v>
      </c>
    </row>
    <row r="47" spans="1:8" s="100" customFormat="1" ht="11.25">
      <c r="A47" s="177" t="s">
        <v>146</v>
      </c>
      <c r="B47" s="101"/>
      <c r="C47" s="101"/>
      <c r="D47" s="101"/>
      <c r="E47" s="101"/>
      <c r="F47" s="102">
        <f>'plán fak.'!O47</f>
        <v>89675</v>
      </c>
      <c r="G47" s="102">
        <f>'plán ost. '!O47</f>
        <v>29573</v>
      </c>
      <c r="H47" s="102">
        <f t="shared" si="1"/>
        <v>119248</v>
      </c>
    </row>
    <row r="48" spans="1:8" s="100" customFormat="1" ht="11.25">
      <c r="A48" s="177" t="s">
        <v>148</v>
      </c>
      <c r="B48" s="101"/>
      <c r="C48" s="101"/>
      <c r="D48" s="101"/>
      <c r="E48" s="101"/>
      <c r="F48" s="102">
        <f>'plán fak.'!O48</f>
        <v>0</v>
      </c>
      <c r="G48" s="102">
        <f>'plán ost. '!O48</f>
        <v>0</v>
      </c>
      <c r="H48" s="102">
        <f t="shared" si="1"/>
        <v>0</v>
      </c>
    </row>
    <row r="49" spans="1:8" s="100" customFormat="1" ht="11.25">
      <c r="A49" s="101" t="s">
        <v>186</v>
      </c>
      <c r="B49" s="101"/>
      <c r="C49" s="101"/>
      <c r="D49" s="101"/>
      <c r="E49" s="101"/>
      <c r="F49" s="102">
        <f>'plán fak.'!O49</f>
        <v>1072899</v>
      </c>
      <c r="G49" s="102">
        <f>'plán ost. '!O49</f>
        <v>197048</v>
      </c>
      <c r="H49" s="102">
        <f t="shared" si="1"/>
        <v>1269947</v>
      </c>
    </row>
    <row r="50" spans="1:8" s="100" customFormat="1" ht="11.25">
      <c r="A50" s="101" t="s">
        <v>149</v>
      </c>
      <c r="B50" s="101"/>
      <c r="C50" s="101"/>
      <c r="D50" s="101"/>
      <c r="F50" s="102">
        <f>'plán fak.'!O50</f>
        <v>23320</v>
      </c>
      <c r="G50" s="102">
        <f>'plán ost. '!O50</f>
        <v>117730</v>
      </c>
      <c r="H50" s="102">
        <f t="shared" si="1"/>
        <v>141050</v>
      </c>
    </row>
    <row r="51" spans="1:8" s="100" customFormat="1" ht="11.25">
      <c r="A51" s="101" t="s">
        <v>187</v>
      </c>
      <c r="B51" s="101"/>
      <c r="C51" s="101"/>
      <c r="D51" s="101"/>
      <c r="F51" s="102">
        <f>'plán fak.'!O51</f>
        <v>38176</v>
      </c>
      <c r="G51" s="102">
        <f>'plán ost. '!O51</f>
        <v>22520</v>
      </c>
      <c r="H51" s="102">
        <f t="shared" si="1"/>
        <v>60696</v>
      </c>
    </row>
    <row r="52" spans="1:8" s="100" customFormat="1" ht="11.25">
      <c r="A52" s="389" t="s">
        <v>206</v>
      </c>
      <c r="B52" s="101"/>
      <c r="C52" s="101"/>
      <c r="D52" s="101"/>
      <c r="F52" s="102">
        <f>'plán fak.'!O52</f>
        <v>1134395</v>
      </c>
      <c r="G52" s="102">
        <f>'plán ost. '!O52</f>
        <v>337298</v>
      </c>
      <c r="H52" s="267">
        <f t="shared" si="1"/>
        <v>1471693</v>
      </c>
    </row>
    <row r="53" spans="1:8" s="100" customFormat="1" ht="11.25">
      <c r="A53" s="101"/>
      <c r="B53" s="101"/>
      <c r="C53" s="101"/>
      <c r="D53" s="101"/>
      <c r="F53" s="102"/>
      <c r="G53" s="102"/>
      <c r="H53" s="102">
        <f>99000+H52</f>
        <v>1570693</v>
      </c>
    </row>
  </sheetData>
  <mergeCells count="1">
    <mergeCell ref="A1:D1"/>
  </mergeCells>
  <printOptions/>
  <pageMargins left="0.6692913385826772" right="0.15748031496062992" top="0.6299212598425197" bottom="0.4330708661417323" header="0.3937007874015748" footer="0.2755905511811024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1"/>
  <dimension ref="A1:J54"/>
  <sheetViews>
    <sheetView workbookViewId="0" topLeftCell="A1">
      <selection activeCell="L18" sqref="L1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7" width="10.75390625" style="2" customWidth="1"/>
    <col min="8" max="8" width="5.00390625" style="0" bestFit="1" customWidth="1"/>
    <col min="9" max="9" width="4.75390625" style="0" customWidth="1"/>
    <col min="10" max="10" width="7.125" style="10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10" s="7" customFormat="1" ht="12.75">
      <c r="A2" s="307" t="s">
        <v>39</v>
      </c>
      <c r="B2" s="50"/>
      <c r="C2" s="50"/>
      <c r="D2" s="51" t="s">
        <v>225</v>
      </c>
      <c r="E2" s="313" t="s">
        <v>21</v>
      </c>
      <c r="F2" s="324">
        <v>2006</v>
      </c>
      <c r="G2" s="372">
        <v>2005</v>
      </c>
      <c r="J2" s="100"/>
    </row>
    <row r="3" spans="1:10" s="7" customFormat="1" ht="12.75" customHeight="1" hidden="1">
      <c r="A3" s="308"/>
      <c r="B3" s="170"/>
      <c r="C3" s="170"/>
      <c r="D3" s="171"/>
      <c r="E3" s="314"/>
      <c r="F3" s="369">
        <v>1</v>
      </c>
      <c r="G3" s="318"/>
      <c r="J3" s="100"/>
    </row>
    <row r="4" spans="1:10" ht="12.75">
      <c r="A4" s="309" t="s">
        <v>160</v>
      </c>
      <c r="B4" s="210"/>
      <c r="C4" s="210"/>
      <c r="D4" s="210"/>
      <c r="E4" s="315">
        <v>1</v>
      </c>
      <c r="F4" s="325">
        <f>SUM(F6:F26)</f>
        <v>8064000</v>
      </c>
      <c r="G4" s="373">
        <f>SUM(G6:G26)</f>
        <v>1401251.5200000003</v>
      </c>
      <c r="J4" s="300"/>
    </row>
    <row r="5" spans="1:10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8064000</v>
      </c>
      <c r="G5" s="319">
        <f>SUM(G6:G16)</f>
        <v>229882.03000000026</v>
      </c>
      <c r="J5" s="100"/>
    </row>
    <row r="6" spans="1:10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2340000</v>
      </c>
      <c r="G6" s="320">
        <v>1668215</v>
      </c>
      <c r="H6" s="42"/>
      <c r="J6" s="101"/>
    </row>
    <row r="7" spans="1:10" s="32" customFormat="1" ht="12">
      <c r="A7" s="311"/>
      <c r="B7" s="30"/>
      <c r="C7" s="30"/>
      <c r="D7" s="31" t="s">
        <v>18</v>
      </c>
      <c r="E7" s="316">
        <v>4</v>
      </c>
      <c r="F7" s="290">
        <v>125000</v>
      </c>
      <c r="G7" s="320">
        <v>70517</v>
      </c>
      <c r="J7" s="101"/>
    </row>
    <row r="8" spans="1:10" s="32" customFormat="1" ht="12">
      <c r="A8" s="311"/>
      <c r="B8" s="30"/>
      <c r="C8" s="30"/>
      <c r="D8" s="31" t="s">
        <v>19</v>
      </c>
      <c r="E8" s="316">
        <v>5</v>
      </c>
      <c r="F8" s="290">
        <v>933000</v>
      </c>
      <c r="G8" s="320">
        <v>608556</v>
      </c>
      <c r="J8" s="101"/>
    </row>
    <row r="9" spans="1:10" s="32" customFormat="1" ht="12">
      <c r="A9" s="311"/>
      <c r="B9" s="30"/>
      <c r="C9" s="30"/>
      <c r="D9" s="31" t="s">
        <v>0</v>
      </c>
      <c r="E9" s="316">
        <v>6</v>
      </c>
      <c r="F9" s="290">
        <v>171000</v>
      </c>
      <c r="G9" s="320">
        <v>129512.19</v>
      </c>
      <c r="J9" s="101"/>
    </row>
    <row r="10" spans="1:10" s="32" customFormat="1" ht="12">
      <c r="A10" s="311"/>
      <c r="B10" s="30"/>
      <c r="C10" s="30"/>
      <c r="D10" s="31" t="s">
        <v>1</v>
      </c>
      <c r="E10" s="316">
        <v>7</v>
      </c>
      <c r="F10" s="290">
        <v>250000</v>
      </c>
      <c r="G10" s="320">
        <v>217599.26</v>
      </c>
      <c r="J10" s="101"/>
    </row>
    <row r="11" spans="1:10" s="32" customFormat="1" ht="12">
      <c r="A11" s="311"/>
      <c r="B11" s="30"/>
      <c r="C11" s="30"/>
      <c r="D11" s="31" t="s">
        <v>2</v>
      </c>
      <c r="E11" s="316">
        <v>8</v>
      </c>
      <c r="F11" s="290">
        <v>2100000</v>
      </c>
      <c r="G11" s="320">
        <v>1774361.62</v>
      </c>
      <c r="J11" s="101"/>
    </row>
    <row r="12" spans="1:10" s="32" customFormat="1" ht="12">
      <c r="A12" s="311"/>
      <c r="B12" s="30"/>
      <c r="C12" s="30"/>
      <c r="D12" s="31" t="s">
        <v>3</v>
      </c>
      <c r="E12" s="316">
        <v>9</v>
      </c>
      <c r="F12" s="290">
        <v>1400000</v>
      </c>
      <c r="G12" s="320">
        <v>986794.65</v>
      </c>
      <c r="J12" s="101"/>
    </row>
    <row r="13" spans="1:10" s="32" customFormat="1" ht="12">
      <c r="A13" s="311"/>
      <c r="B13" s="30"/>
      <c r="C13" s="30"/>
      <c r="D13" s="31" t="s">
        <v>4</v>
      </c>
      <c r="E13" s="316">
        <v>10</v>
      </c>
      <c r="F13" s="290"/>
      <c r="G13" s="320">
        <v>40</v>
      </c>
      <c r="J13" s="101"/>
    </row>
    <row r="14" spans="1:10" s="32" customFormat="1" ht="13.5">
      <c r="A14" s="311"/>
      <c r="B14" s="30"/>
      <c r="C14" s="30"/>
      <c r="D14" s="31" t="s">
        <v>194</v>
      </c>
      <c r="E14" s="316">
        <v>11</v>
      </c>
      <c r="F14" s="290">
        <v>700000</v>
      </c>
      <c r="G14" s="320">
        <v>475442</v>
      </c>
      <c r="J14" s="101"/>
    </row>
    <row r="15" spans="1:10" s="32" customFormat="1" ht="12">
      <c r="A15" s="311"/>
      <c r="B15" s="30"/>
      <c r="C15" s="30"/>
      <c r="D15" s="31" t="s">
        <v>6</v>
      </c>
      <c r="E15" s="316">
        <v>12</v>
      </c>
      <c r="F15" s="290"/>
      <c r="G15" s="320"/>
      <c r="J15" s="101"/>
    </row>
    <row r="16" spans="1:10" s="32" customFormat="1" ht="12">
      <c r="A16" s="311"/>
      <c r="B16" s="31"/>
      <c r="C16" s="31"/>
      <c r="D16" s="31" t="s">
        <v>9</v>
      </c>
      <c r="E16" s="316">
        <v>13</v>
      </c>
      <c r="F16" s="290">
        <v>45000</v>
      </c>
      <c r="G16" s="320">
        <v>-5701155.69</v>
      </c>
      <c r="J16" s="101"/>
    </row>
    <row r="17" spans="1:10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  <c r="J17" s="100"/>
    </row>
    <row r="18" spans="1:10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  <c r="J18" s="100"/>
    </row>
    <row r="19" spans="1:10" s="5" customFormat="1" ht="12">
      <c r="A19" s="310"/>
      <c r="B19" s="4" t="s">
        <v>20</v>
      </c>
      <c r="C19" s="3"/>
      <c r="D19" s="3"/>
      <c r="E19" s="316">
        <v>16</v>
      </c>
      <c r="F19" s="359"/>
      <c r="G19" s="319"/>
      <c r="J19" s="100"/>
    </row>
    <row r="20" spans="1:10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  <c r="J20" s="100"/>
    </row>
    <row r="21" spans="1:10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  <c r="J21" s="100"/>
    </row>
    <row r="22" spans="1:10" s="5" customFormat="1" ht="12">
      <c r="A22" s="310"/>
      <c r="B22" s="4" t="s">
        <v>31</v>
      </c>
      <c r="C22" s="4"/>
      <c r="D22" s="4"/>
      <c r="E22" s="316">
        <v>19</v>
      </c>
      <c r="F22" s="359"/>
      <c r="G22" s="319"/>
      <c r="J22" s="100"/>
    </row>
    <row r="23" spans="1:10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  <c r="J23" s="100"/>
    </row>
    <row r="24" spans="1:10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  <c r="J24" s="100"/>
    </row>
    <row r="25" spans="1:10" s="5" customFormat="1" ht="12">
      <c r="A25" s="310"/>
      <c r="B25" s="4" t="s">
        <v>27</v>
      </c>
      <c r="C25" s="4"/>
      <c r="D25" s="4"/>
      <c r="E25" s="316">
        <v>22</v>
      </c>
      <c r="F25" s="359"/>
      <c r="G25" s="319"/>
      <c r="J25" s="100"/>
    </row>
    <row r="26" spans="1:10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>
        <v>1171369.49</v>
      </c>
      <c r="J26" s="100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8110000</v>
      </c>
      <c r="G27" s="373">
        <f>SUM(G28:G42)</f>
        <v>1435780.1</v>
      </c>
    </row>
    <row r="28" spans="1:10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/>
      <c r="G28" s="319"/>
      <c r="I28" s="13"/>
      <c r="J28" s="100"/>
    </row>
    <row r="29" spans="1:10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  <c r="I29" s="13"/>
      <c r="J29" s="100"/>
    </row>
    <row r="30" spans="1:10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  <c r="I30" s="13"/>
      <c r="J30" s="100"/>
    </row>
    <row r="31" spans="1:10" s="5" customFormat="1" ht="12">
      <c r="A31" s="310"/>
      <c r="B31" s="4" t="s">
        <v>20</v>
      </c>
      <c r="C31" s="3"/>
      <c r="D31" s="3"/>
      <c r="E31" s="316">
        <v>28</v>
      </c>
      <c r="F31" s="362"/>
      <c r="G31" s="321"/>
      <c r="I31" s="13"/>
      <c r="J31" s="100"/>
    </row>
    <row r="32" spans="1:10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  <c r="J32" s="100"/>
    </row>
    <row r="33" spans="1:10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  <c r="J33" s="100"/>
    </row>
    <row r="34" spans="1:10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  <c r="J34" s="100"/>
    </row>
    <row r="35" spans="1:10" s="5" customFormat="1" ht="12">
      <c r="A35" s="310"/>
      <c r="B35" s="4" t="s">
        <v>31</v>
      </c>
      <c r="C35" s="4"/>
      <c r="D35" s="4"/>
      <c r="E35" s="316">
        <v>32</v>
      </c>
      <c r="F35" s="362"/>
      <c r="G35" s="321"/>
      <c r="J35" s="100"/>
    </row>
    <row r="36" spans="1:10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  <c r="J36" s="100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  <c r="J37" s="100"/>
    </row>
    <row r="38" spans="1:10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  <c r="J38" s="100"/>
    </row>
    <row r="39" spans="1:10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  <c r="J39" s="100"/>
    </row>
    <row r="40" spans="1:10" s="5" customFormat="1" ht="13.5">
      <c r="A40" s="310"/>
      <c r="B40" s="4" t="s">
        <v>196</v>
      </c>
      <c r="C40" s="4"/>
      <c r="D40" s="4"/>
      <c r="E40" s="316">
        <v>37</v>
      </c>
      <c r="F40" s="362">
        <v>8110000</v>
      </c>
      <c r="G40" s="321">
        <v>96211.8</v>
      </c>
      <c r="J40" s="100"/>
    </row>
    <row r="41" spans="1:10" s="5" customFormat="1" ht="12">
      <c r="A41" s="310"/>
      <c r="B41" s="4" t="s">
        <v>29</v>
      </c>
      <c r="C41" s="4"/>
      <c r="D41" s="4"/>
      <c r="E41" s="316">
        <v>38</v>
      </c>
      <c r="F41" s="362"/>
      <c r="G41" s="321">
        <v>140000</v>
      </c>
      <c r="J41" s="100"/>
    </row>
    <row r="42" spans="1:10" s="5" customFormat="1" ht="12">
      <c r="A42" s="310"/>
      <c r="B42" s="4" t="s">
        <v>30</v>
      </c>
      <c r="C42" s="4"/>
      <c r="D42" s="4"/>
      <c r="E42" s="316">
        <v>39</v>
      </c>
      <c r="F42" s="362"/>
      <c r="G42" s="321">
        <v>1199568.3</v>
      </c>
      <c r="J42" s="100"/>
    </row>
    <row r="43" spans="1:10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F28+F33+F36+F40+F41+F42-F26-F5</f>
        <v>46000</v>
      </c>
      <c r="G43" s="322"/>
      <c r="J43" s="100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46000</v>
      </c>
      <c r="G44" s="373">
        <f>G27-G4</f>
        <v>34528.57999999984</v>
      </c>
    </row>
    <row r="45" spans="1:7" s="100" customFormat="1" ht="11.25">
      <c r="A45" s="101" t="s">
        <v>170</v>
      </c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446000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363000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83000</v>
      </c>
      <c r="G48" s="102"/>
    </row>
    <row r="49" spans="1:7" s="100" customFormat="1" ht="11.25">
      <c r="A49" s="177" t="s">
        <v>148</v>
      </c>
      <c r="B49" s="101"/>
      <c r="C49" s="101"/>
      <c r="D49" s="101"/>
      <c r="E49" s="101"/>
      <c r="F49" s="102"/>
      <c r="G49" s="102"/>
    </row>
    <row r="50" spans="1:7" s="100" customFormat="1" ht="11.25">
      <c r="A50" s="101" t="s">
        <v>186</v>
      </c>
      <c r="B50" s="101"/>
      <c r="C50" s="101"/>
      <c r="D50" s="101"/>
      <c r="E50" s="101"/>
      <c r="F50" s="102">
        <v>0</v>
      </c>
      <c r="G50" s="102"/>
    </row>
    <row r="51" spans="1:6" s="100" customFormat="1" ht="11.25">
      <c r="A51" s="101" t="s">
        <v>149</v>
      </c>
      <c r="B51" s="101"/>
      <c r="C51" s="101"/>
      <c r="D51" s="101"/>
      <c r="F51" s="102">
        <v>0</v>
      </c>
    </row>
    <row r="52" spans="1:6" s="100" customFormat="1" ht="11.25">
      <c r="A52" s="101" t="s">
        <v>187</v>
      </c>
      <c r="B52" s="101"/>
      <c r="C52" s="101"/>
      <c r="D52" s="101"/>
      <c r="F52" s="102">
        <v>0</v>
      </c>
    </row>
    <row r="53" spans="1:4" s="100" customFormat="1" ht="11.25">
      <c r="A53" s="101" t="s">
        <v>185</v>
      </c>
      <c r="B53" s="101"/>
      <c r="C53" s="101"/>
      <c r="D53" s="101"/>
    </row>
    <row r="54" spans="1:4" s="100" customFormat="1" ht="11.25">
      <c r="A54" s="101"/>
      <c r="B54" s="101"/>
      <c r="C54" s="101"/>
      <c r="D54" s="101"/>
    </row>
  </sheetData>
  <mergeCells count="1">
    <mergeCell ref="A1:D1"/>
  </mergeCells>
  <printOptions horizontalCentered="1"/>
  <pageMargins left="0.5905511811023623" right="0.31496062992125984" top="0.69" bottom="0.16" header="0.27" footer="0.25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I53"/>
  <sheetViews>
    <sheetView workbookViewId="0" topLeftCell="A49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7" width="10.75390625" style="2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45</v>
      </c>
      <c r="E2" s="313" t="s">
        <v>21</v>
      </c>
      <c r="F2" s="324">
        <v>2006</v>
      </c>
      <c r="G2" s="372">
        <v>2005</v>
      </c>
    </row>
    <row r="3" spans="1:7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24230715</v>
      </c>
      <c r="G4" s="373">
        <f>SUM(G6:G26)</f>
        <v>21198265.630000003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22318000</v>
      </c>
      <c r="G5" s="319">
        <f>SUM(G6:G16)</f>
        <v>19606682.020000003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14471000</v>
      </c>
      <c r="G6" s="320">
        <v>12978623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836000</v>
      </c>
      <c r="G7" s="320">
        <v>759922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5571000</v>
      </c>
      <c r="G8" s="320">
        <v>4725089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45000</v>
      </c>
      <c r="G9" s="320">
        <v>13413.08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55000</v>
      </c>
      <c r="G10" s="320">
        <v>42892.1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978000</v>
      </c>
      <c r="G11" s="320">
        <v>948439.67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85000</v>
      </c>
      <c r="G12" s="320">
        <v>69213.42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90000</v>
      </c>
      <c r="G13" s="320">
        <v>73315.79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42000</v>
      </c>
      <c r="G14" s="320">
        <v>46158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/>
      <c r="G15" s="320"/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145000</v>
      </c>
      <c r="G16" s="320">
        <v>-50384.04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796000</v>
      </c>
      <c r="G19" s="319">
        <v>1386979.96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1116715</v>
      </c>
      <c r="G22" s="319">
        <v>204603.65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/>
      <c r="G25" s="319"/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24265715</v>
      </c>
      <c r="G27" s="373">
        <f>SUM(G28:G42)</f>
        <v>21273135.29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22003000</v>
      </c>
      <c r="G28" s="319">
        <v>19451100</v>
      </c>
      <c r="I28" s="301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796000</v>
      </c>
      <c r="G31" s="321">
        <v>1386979.96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1116715</v>
      </c>
      <c r="G35" s="321">
        <v>204603.65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350000</v>
      </c>
      <c r="G40" s="321">
        <v>230451.68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/>
      <c r="G42" s="321"/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F28+F33+F36+F40+F41+F42-F26-F5</f>
        <v>35000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35000</v>
      </c>
      <c r="G44" s="373">
        <f>G27-G4</f>
        <v>74869.65999999642</v>
      </c>
    </row>
    <row r="45" s="101" customFormat="1" ht="11.25">
      <c r="A45" s="101" t="s">
        <v>170</v>
      </c>
    </row>
    <row r="46" spans="1:6" s="101" customFormat="1" ht="11.25">
      <c r="A46" s="271" t="s">
        <v>144</v>
      </c>
      <c r="F46" s="102">
        <f>SUM(F47:F48)</f>
        <v>42000</v>
      </c>
    </row>
    <row r="47" spans="1:7" s="101" customFormat="1" ht="11.25">
      <c r="A47" s="177" t="s">
        <v>145</v>
      </c>
      <c r="F47" s="102">
        <v>42000</v>
      </c>
      <c r="G47" s="102"/>
    </row>
    <row r="48" spans="1:7" s="101" customFormat="1" ht="11.25">
      <c r="A48" s="177" t="s">
        <v>146</v>
      </c>
      <c r="F48" s="102">
        <v>0</v>
      </c>
      <c r="G48" s="102"/>
    </row>
    <row r="49" spans="1:7" s="101" customFormat="1" ht="11.25">
      <c r="A49" s="177" t="s">
        <v>148</v>
      </c>
      <c r="F49" s="102"/>
      <c r="G49" s="102"/>
    </row>
    <row r="50" spans="1:7" s="101" customFormat="1" ht="11.25">
      <c r="A50" s="101" t="s">
        <v>186</v>
      </c>
      <c r="F50" s="102">
        <v>21961000</v>
      </c>
      <c r="G50" s="102"/>
    </row>
    <row r="51" s="101" customFormat="1" ht="11.25">
      <c r="A51" s="101" t="s">
        <v>149</v>
      </c>
    </row>
    <row r="52" spans="1:6" s="101" customFormat="1" ht="11.25">
      <c r="A52" s="101" t="s">
        <v>187</v>
      </c>
      <c r="F52" s="303">
        <f>F47</f>
        <v>42000</v>
      </c>
    </row>
    <row r="53" spans="1:6" s="101" customFormat="1" ht="11.25">
      <c r="A53" s="101" t="s">
        <v>185</v>
      </c>
      <c r="F53" s="102">
        <f>SUM(F50:F52)</f>
        <v>22003000</v>
      </c>
    </row>
    <row r="54" s="101" customFormat="1" ht="11.25"/>
  </sheetData>
  <mergeCells count="1">
    <mergeCell ref="A1:D1"/>
  </mergeCells>
  <printOptions horizontalCentered="1"/>
  <pageMargins left="0.5905511811023623" right="0.31496062992125984" top="0.69" bottom="0.39" header="0.24" footer="0.16"/>
  <pageSetup horizontalDpi="600" verticalDpi="600" orientation="portrait" paperSize="9" r:id="rId1"/>
  <headerFooter alignWithMargins="0">
    <oddHeader>&amp;L&amp;"Arial CE,kurzíva\&amp;11Osnova rozpočtu</oddHeader>
    <oddFooter>&amp;L&amp;8&amp;D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3"/>
  <dimension ref="A1:I53"/>
  <sheetViews>
    <sheetView workbookViewId="0" topLeftCell="A49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7" width="10.75390625" style="2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46</v>
      </c>
      <c r="E2" s="313" t="s">
        <v>21</v>
      </c>
      <c r="F2" s="324">
        <v>2006</v>
      </c>
      <c r="G2" s="372">
        <v>2005</v>
      </c>
    </row>
    <row r="3" spans="1:7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55489200</v>
      </c>
      <c r="G4" s="373">
        <f>SUM(G6:G26)</f>
        <v>42487606.480000004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10459200</v>
      </c>
      <c r="G5" s="319">
        <f>SUM(G6:G16)</f>
        <v>8601710.22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3120000</v>
      </c>
      <c r="G6" s="320">
        <v>2715566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390000</v>
      </c>
      <c r="G7" s="320">
        <v>293200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1154400</v>
      </c>
      <c r="G8" s="320">
        <v>956229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90000</v>
      </c>
      <c r="G9" s="320">
        <v>67564.58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50000</v>
      </c>
      <c r="G10" s="320">
        <v>217167.45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941000</v>
      </c>
      <c r="G11" s="320">
        <v>1213442.48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1265000</v>
      </c>
      <c r="G12" s="320">
        <v>832053.35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950000</v>
      </c>
      <c r="G13" s="320">
        <v>545049.07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74000</v>
      </c>
      <c r="G14" s="320">
        <v>74078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1024800</v>
      </c>
      <c r="G15" s="320">
        <v>532021.95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1400000</v>
      </c>
      <c r="G16" s="320">
        <v>1155338.34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25000000</v>
      </c>
      <c r="G18" s="319">
        <v>21999500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4800000</v>
      </c>
      <c r="G19" s="319">
        <v>3400000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/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v>100000</v>
      </c>
      <c r="G21" s="319">
        <v>80224.38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15130000</v>
      </c>
      <c r="G22" s="319">
        <v>8406171.88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/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/>
      <c r="G24" s="319"/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/>
      <c r="G25" s="319"/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56178800</v>
      </c>
      <c r="G27" s="373">
        <f>SUM(G28:G42)</f>
        <v>43265356.3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7444000</v>
      </c>
      <c r="G28" s="319">
        <v>6109900</v>
      </c>
      <c r="I28" s="301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25000000</v>
      </c>
      <c r="G30" s="321">
        <v>21999500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4800000</v>
      </c>
      <c r="G31" s="321">
        <v>3400000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/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v>100000</v>
      </c>
      <c r="G34" s="321">
        <v>80224.38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15130000</v>
      </c>
      <c r="G35" s="321">
        <v>8404170.55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/>
      <c r="G38" s="321"/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3704800</v>
      </c>
      <c r="G40" s="321">
        <v>3271561.37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/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/>
      <c r="G42" s="321"/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F28+F33+F36+F40+F41+F42-F26-F5</f>
        <v>689600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689600</v>
      </c>
      <c r="G44" s="373">
        <f>G27-G4</f>
        <v>777749.8199999928</v>
      </c>
    </row>
    <row r="45" s="101" customFormat="1" ht="11.25">
      <c r="A45" s="101" t="s">
        <v>170</v>
      </c>
    </row>
    <row r="46" spans="1:6" s="101" customFormat="1" ht="11.25">
      <c r="A46" s="271" t="s">
        <v>144</v>
      </c>
      <c r="F46" s="102">
        <f>SUM(F47:F48)</f>
        <v>74000</v>
      </c>
    </row>
    <row r="47" spans="1:7" s="101" customFormat="1" ht="11.25">
      <c r="A47" s="177" t="s">
        <v>145</v>
      </c>
      <c r="F47" s="102">
        <v>64000</v>
      </c>
      <c r="G47" s="102"/>
    </row>
    <row r="48" spans="1:7" s="101" customFormat="1" ht="11.25">
      <c r="A48" s="177" t="s">
        <v>146</v>
      </c>
      <c r="F48" s="102">
        <v>10000</v>
      </c>
      <c r="G48" s="102"/>
    </row>
    <row r="49" spans="1:7" s="101" customFormat="1" ht="11.25">
      <c r="A49" s="177" t="s">
        <v>148</v>
      </c>
      <c r="F49" s="102"/>
      <c r="G49" s="102"/>
    </row>
    <row r="50" spans="1:7" s="101" customFormat="1" ht="11.25">
      <c r="A50" s="101" t="s">
        <v>186</v>
      </c>
      <c r="F50" s="102">
        <v>7380000</v>
      </c>
      <c r="G50" s="102"/>
    </row>
    <row r="51" s="101" customFormat="1" ht="11.25">
      <c r="A51" s="101" t="s">
        <v>149</v>
      </c>
    </row>
    <row r="52" spans="1:6" s="101" customFormat="1" ht="11.25">
      <c r="A52" s="101" t="s">
        <v>187</v>
      </c>
      <c r="F52" s="303">
        <f>F47</f>
        <v>64000</v>
      </c>
    </row>
    <row r="53" spans="1:6" s="101" customFormat="1" ht="11.25">
      <c r="A53" s="101" t="s">
        <v>185</v>
      </c>
      <c r="F53" s="102">
        <f>SUM(F50:F52)</f>
        <v>7444000</v>
      </c>
    </row>
    <row r="54" s="101" customFormat="1" ht="11.25"/>
  </sheetData>
  <mergeCells count="1">
    <mergeCell ref="A1:D1"/>
  </mergeCells>
  <printOptions horizontalCentered="1"/>
  <pageMargins left="0.54" right="0.26" top="0.64" bottom="0.33" header="0.1968503937007874" footer="0.19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4"/>
  <dimension ref="A1:H69"/>
  <sheetViews>
    <sheetView workbookViewId="0" topLeftCell="A49">
      <selection activeCell="G66" sqref="G66"/>
    </sheetView>
  </sheetViews>
  <sheetFormatPr defaultColWidth="9.00390625" defaultRowHeight="12.75"/>
  <cols>
    <col min="1" max="1" width="7.1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7" width="10.75390625" style="2" customWidth="1"/>
    <col min="8" max="8" width="2.25390625" style="0" customWidth="1"/>
    <col min="9" max="9" width="9.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58</v>
      </c>
      <c r="E2" s="313" t="s">
        <v>21</v>
      </c>
      <c r="F2" s="324">
        <v>2006</v>
      </c>
      <c r="G2" s="372">
        <v>2005</v>
      </c>
    </row>
    <row r="3" spans="1:7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286333215</v>
      </c>
      <c r="G4" s="373">
        <f>SUM(G6:G26)</f>
        <v>211017603.5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275645265</v>
      </c>
      <c r="G5" s="319">
        <f>SUM(G6:G16)</f>
        <v>204208282.52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48649229</v>
      </c>
      <c r="G6" s="320">
        <v>45905523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2071567</v>
      </c>
      <c r="G7" s="320">
        <v>1342855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18205443</v>
      </c>
      <c r="G8" s="320">
        <v>16365039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2760061</v>
      </c>
      <c r="G9" s="320">
        <v>5407768.45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25196100</v>
      </c>
      <c r="G10" s="320">
        <v>15659996.75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8947093</v>
      </c>
      <c r="G11" s="320">
        <v>55967286.42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35629714</v>
      </c>
      <c r="G12" s="320">
        <v>23467637.75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1805103</v>
      </c>
      <c r="G13" s="320">
        <v>1432099.43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10197000</v>
      </c>
      <c r="G14" s="320">
        <v>3558924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91204000</v>
      </c>
      <c r="G15" s="320">
        <v>169700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30979955</v>
      </c>
      <c r="G16" s="320">
        <v>34931452.72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/>
      <c r="G17" s="319"/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/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5761000</v>
      </c>
      <c r="G19" s="319">
        <v>1618251.64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>
        <v>224000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v>3888750</v>
      </c>
      <c r="G21" s="319">
        <v>1481747.25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/>
      <c r="G22" s="319">
        <v>1335339.58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v>0</v>
      </c>
      <c r="G23" s="319"/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100000</v>
      </c>
      <c r="G24" s="319">
        <v>400000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0</v>
      </c>
      <c r="G25" s="319"/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938200</v>
      </c>
      <c r="G26" s="319">
        <v>1749982.51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294390351</v>
      </c>
      <c r="G27" s="373">
        <f>SUM(G28:G42)</f>
        <v>221237855.98000002</v>
      </c>
    </row>
    <row r="28" spans="1:7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v>167025000</v>
      </c>
      <c r="G28" s="319">
        <v>167807447.07</v>
      </c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/>
      <c r="G29" s="321"/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/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5761000</v>
      </c>
      <c r="G31" s="321">
        <v>1618251.64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>
        <v>224000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>
        <v>90000000</v>
      </c>
      <c r="G33" s="321">
        <v>19470000</v>
      </c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v>3888750</v>
      </c>
      <c r="G34" s="321">
        <v>1481747.25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/>
      <c r="G35" s="321">
        <v>1335339.58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/>
      <c r="G36" s="321"/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/>
      <c r="G37" s="321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100000</v>
      </c>
      <c r="G38" s="321">
        <v>400000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/>
      <c r="G39" s="321"/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26677401</v>
      </c>
      <c r="G40" s="321">
        <v>22740850.64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/>
      <c r="G41" s="321">
        <v>4468500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938200</v>
      </c>
      <c r="G42" s="321">
        <v>1691719.8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F28+F33+F36+F40+F41+F42-F26-F5</f>
        <v>8057136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8057136</v>
      </c>
      <c r="G44" s="373">
        <f>G27-G4</f>
        <v>10220252.48000002</v>
      </c>
    </row>
    <row r="45" spans="1:7" s="100" customFormat="1" ht="11.25">
      <c r="A45" s="101" t="s">
        <v>170</v>
      </c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10197000</v>
      </c>
      <c r="G46" s="102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1807000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8390000</v>
      </c>
      <c r="G48" s="102"/>
    </row>
    <row r="49" spans="1:7" s="100" customFormat="1" ht="11.25">
      <c r="A49" s="177" t="s">
        <v>148</v>
      </c>
      <c r="B49" s="101"/>
      <c r="C49" s="101"/>
      <c r="D49" s="101"/>
      <c r="E49" s="101"/>
      <c r="F49" s="102"/>
      <c r="G49" s="102"/>
    </row>
    <row r="50" spans="1:7" s="100" customFormat="1" ht="11.25">
      <c r="A50" s="101" t="s">
        <v>186</v>
      </c>
      <c r="B50" s="101"/>
      <c r="C50" s="101"/>
      <c r="D50" s="101"/>
      <c r="E50" s="101"/>
      <c r="F50" s="102">
        <f>G57</f>
        <v>74128000</v>
      </c>
      <c r="G50" s="102"/>
    </row>
    <row r="51" spans="1:7" s="100" customFormat="1" ht="11.25">
      <c r="A51" s="101" t="s">
        <v>149</v>
      </c>
      <c r="B51" s="101"/>
      <c r="C51" s="101"/>
      <c r="D51" s="101"/>
      <c r="E51" s="101"/>
      <c r="F51" s="102">
        <f>F59+F60+F61</f>
        <v>91090000</v>
      </c>
      <c r="G51" s="102"/>
    </row>
    <row r="52" spans="1:7" s="100" customFormat="1" ht="11.25">
      <c r="A52" s="101" t="s">
        <v>187</v>
      </c>
      <c r="B52" s="101"/>
      <c r="C52" s="101"/>
      <c r="D52" s="101"/>
      <c r="E52" s="101"/>
      <c r="F52" s="102">
        <f>F47</f>
        <v>1807000</v>
      </c>
      <c r="G52" s="102"/>
    </row>
    <row r="53" spans="1:7" s="100" customFormat="1" ht="11.25">
      <c r="A53" s="101" t="s">
        <v>185</v>
      </c>
      <c r="B53" s="101"/>
      <c r="C53" s="101"/>
      <c r="D53" s="101"/>
      <c r="E53" s="101"/>
      <c r="F53" s="102">
        <f>SUM(F50:F52)</f>
        <v>167025000</v>
      </c>
      <c r="G53" s="102"/>
    </row>
    <row r="54" spans="1:7" s="100" customFormat="1" ht="11.25">
      <c r="A54" s="101"/>
      <c r="B54" s="101"/>
      <c r="C54" s="101"/>
      <c r="D54" s="101"/>
      <c r="E54" s="101"/>
      <c r="F54" s="102"/>
      <c r="G54" s="102"/>
    </row>
    <row r="55" s="100" customFormat="1" ht="6.75" customHeight="1"/>
    <row r="56" spans="1:7" s="100" customFormat="1" ht="11.25">
      <c r="A56" s="101" t="s">
        <v>180</v>
      </c>
      <c r="G56" s="102">
        <f>SUM(G57:G58)</f>
        <v>167025000</v>
      </c>
    </row>
    <row r="57" spans="2:7" s="100" customFormat="1" ht="11.25">
      <c r="B57" s="100" t="s">
        <v>171</v>
      </c>
      <c r="F57" s="285"/>
      <c r="G57" s="285">
        <v>74128000</v>
      </c>
    </row>
    <row r="58" spans="1:7" s="100" customFormat="1" ht="11.25">
      <c r="A58" s="101"/>
      <c r="B58" s="100" t="s">
        <v>177</v>
      </c>
      <c r="F58" s="285"/>
      <c r="G58" s="285">
        <f>SUM(F59:F62)</f>
        <v>92897000</v>
      </c>
    </row>
    <row r="59" spans="1:7" s="100" customFormat="1" ht="11.25">
      <c r="A59" s="101"/>
      <c r="B59" s="100" t="s">
        <v>174</v>
      </c>
      <c r="F59" s="285">
        <v>65753000</v>
      </c>
      <c r="G59" s="285"/>
    </row>
    <row r="60" spans="1:7" s="100" customFormat="1" ht="11.25">
      <c r="A60" s="101"/>
      <c r="B60" s="100" t="s">
        <v>176</v>
      </c>
      <c r="F60" s="285">
        <v>15700000</v>
      </c>
      <c r="G60" s="285"/>
    </row>
    <row r="61" spans="1:7" s="100" customFormat="1" ht="11.25">
      <c r="A61" s="101"/>
      <c r="B61" s="100" t="s">
        <v>172</v>
      </c>
      <c r="F61" s="285">
        <v>9637000</v>
      </c>
      <c r="G61" s="285"/>
    </row>
    <row r="62" spans="1:7" s="100" customFormat="1" ht="11.25">
      <c r="A62" s="101"/>
      <c r="B62" s="100" t="s">
        <v>173</v>
      </c>
      <c r="F62" s="285">
        <v>1807000</v>
      </c>
      <c r="G62" s="285"/>
    </row>
    <row r="63" spans="1:7" s="100" customFormat="1" ht="11.25">
      <c r="A63" s="101"/>
      <c r="F63" s="285"/>
      <c r="G63" s="285"/>
    </row>
    <row r="64" spans="2:6" s="101" customFormat="1" ht="11.25">
      <c r="B64" s="101" t="s">
        <v>175</v>
      </c>
      <c r="F64" s="102">
        <v>38176000</v>
      </c>
    </row>
    <row r="65" s="101" customFormat="1" ht="11.25">
      <c r="C65" s="101" t="s">
        <v>179</v>
      </c>
    </row>
    <row r="66" s="101" customFormat="1" ht="11.25">
      <c r="C66" s="101" t="s">
        <v>178</v>
      </c>
    </row>
    <row r="67" spans="2:6" s="101" customFormat="1" ht="11.25">
      <c r="B67" s="101" t="s">
        <v>181</v>
      </c>
      <c r="F67" s="102">
        <v>99000000</v>
      </c>
    </row>
    <row r="68" s="101" customFormat="1" ht="11.25">
      <c r="C68" s="101" t="s">
        <v>182</v>
      </c>
    </row>
    <row r="69" s="101" customFormat="1" ht="11.25">
      <c r="C69" s="101" t="s">
        <v>183</v>
      </c>
    </row>
  </sheetData>
  <mergeCells count="1">
    <mergeCell ref="A1:D1"/>
  </mergeCells>
  <printOptions horizontalCentered="1"/>
  <pageMargins left="0.54" right="0.21" top="0.73" bottom="0.35" header="0.1968503937007874" footer="0.16"/>
  <pageSetup horizontalDpi="600" verticalDpi="600" orientation="portrait" paperSize="9" scale="95" r:id="rId1"/>
  <headerFooter alignWithMargins="0">
    <oddHeader>&amp;L&amp;"Arial CE,kurzíva\&amp;11Osnova rozpočtu</oddHeader>
    <oddFooter>&amp;L&amp;8&amp;D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5"/>
  <dimension ref="A1:I54"/>
  <sheetViews>
    <sheetView workbookViewId="0" topLeftCell="A1">
      <selection activeCell="A6" sqref="A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0" customWidth="1"/>
    <col min="6" max="6" width="13.75390625" style="2" customWidth="1"/>
    <col min="7" max="7" width="13.75390625" style="0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44</v>
      </c>
      <c r="E2" s="313" t="s">
        <v>21</v>
      </c>
      <c r="F2" s="324">
        <v>2006</v>
      </c>
      <c r="G2" s="372" t="s">
        <v>169</v>
      </c>
    </row>
    <row r="3" spans="1:7" s="7" customFormat="1" ht="12.75" customHeight="1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752128304</v>
      </c>
      <c r="G4" s="373">
        <f>SUM(G6:G26)</f>
        <v>608798961.47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602686639</v>
      </c>
      <c r="G5" s="319">
        <f>SUM(G6:G16)</f>
        <v>486316569.13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f>SKM!F6+SUKB!F6+UCT!F6+SPSSN!F6+ÚVT!F6+VMU!F6+CJV!F6+CZS!F6+RMU!F6</f>
        <v>142898229</v>
      </c>
      <c r="G6" s="320">
        <v>132371187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f>SKM!F7+SUKB!F7+UCT!F7+SPSSN!F7+ÚVT!F7+VMU!F7+CJV!F7+CZS!F7+RMU!F7</f>
        <v>5112567</v>
      </c>
      <c r="G7" s="320">
        <v>4053884.62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f>SKM!F8+SUKB!F8+UCT!F8+SPSSN!F8+ÚVT!F8+VMU!F8+CJV!F8+CZS!F8+RMU!F8</f>
        <v>52491843</v>
      </c>
      <c r="G8" s="320">
        <v>47048579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f>SKM!F9+SUKB!F9+UCT!F9+SPSSN!F9+ÚVT!F9+VMU!F9+CJV!F9+CZS!F9+RMU!F9</f>
        <v>36756061</v>
      </c>
      <c r="G9" s="320">
        <v>36562669.79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f>SKM!F10+SUKB!F10+UCT!F10+SPSSN!F10+ÚVT!F10+VMU!F10+CJV!F10+CZS!F10+RMU!F10</f>
        <v>41101100</v>
      </c>
      <c r="G10" s="320">
        <v>36504709.71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f>SKM!F11+SUKB!F11+UCT!F11+SPSSN!F11+ÚVT!F11+VMU!F11+CJV!F11+CZS!F11+RMU!F11</f>
        <v>56694093</v>
      </c>
      <c r="G11" s="320">
        <v>89152823.93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f>SKM!F12+SUKB!F12+UCT!F12+SPSSN!F12+ÚVT!F12+VMU!F12+CJV!F12+CZS!F12+RMU!F12</f>
        <v>80679714</v>
      </c>
      <c r="G12" s="320">
        <v>61034392.870000005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f>SKM!F13+SUKB!F13+UCT!F13+SPSSN!F13+ÚVT!F13+VMU!F13+CJV!F13+CZS!F13+RMU!F13</f>
        <v>5482103</v>
      </c>
      <c r="G13" s="320">
        <v>3052563.14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f>SKM!F14+SUKB!F14+UCT!F14+SPSSN!F14+ÚVT!F14+VMU!F14+CJV!F14+CZS!F14+RMU!F14</f>
        <v>57664174</v>
      </c>
      <c r="G14" s="320">
        <v>47593866.55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f>SKM!F15+SUKB!F15+UCT!F15+SPSSN!F15+ÚVT!F15+VMU!F15+CJV!F15+CZS!F15+RMU!F15</f>
        <v>92228800</v>
      </c>
      <c r="G15" s="320">
        <v>743721.95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f>SKM!F16+SUKB!F16+UCT!F16+SPSSN!F16+ÚVT!F16+VMU!F16+CJV!F16+CZS!F16+RMU!F16</f>
        <v>31577955</v>
      </c>
      <c r="G16" s="320">
        <v>28198170.57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f>SKM!F17+SUKB!F17+UCT!F17+SPSSN!F17+ÚVT!F17+VMU!F17+CJV!F17+CZS!F17+RMU!F17</f>
        <v>0</v>
      </c>
      <c r="G17" s="319">
        <v>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f>SKM!F18+SUKB!F18+UCT!F18+SPSSN!F18+ÚVT!F18+VMU!F18+CJV!F18+CZS!F18+RMU!F18</f>
        <v>25000000</v>
      </c>
      <c r="G18" s="319">
        <v>22731500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f>SKM!F19+SUKB!F19+UCT!F19+SPSSN!F19+ÚVT!F19+VMU!F19+CJV!F19+CZS!F19+RMU!F19</f>
        <v>52708000</v>
      </c>
      <c r="G19" s="319">
        <v>19619499.93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f>SKM!F20+SUKB!F20+UCT!F20+SPSSN!F20+ÚVT!F20+VMU!F20+CJV!F20+CZS!F20+RMU!F20</f>
        <v>0</v>
      </c>
      <c r="G20" s="319">
        <v>472000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f>SKM!F21+SUKB!F21+UCT!F21+SPSSN!F21+ÚVT!F21+VMU!F21+CJV!F21+CZS!F21+RMU!F21</f>
        <v>3988750</v>
      </c>
      <c r="G21" s="319">
        <v>1711971.63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f>SKM!F22+SUKB!F22+UCT!F22+SPSSN!F22+ÚVT!F22+VMU!F22+CJV!F22+CZS!F22+RMU!F22</f>
        <v>16246715</v>
      </c>
      <c r="G22" s="319">
        <v>16932983.16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f>SKM!F23+SUKB!F23+UCT!F23+SPSSN!F23+ÚVT!F23+VMU!F23+CJV!F23+CZS!F23+RMU!F23</f>
        <v>0</v>
      </c>
      <c r="G23" s="319">
        <v>807000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f>SKM!F24+SUKB!F24+UCT!F24+SPSSN!F24+ÚVT!F24+VMU!F24+CJV!F24+CZS!F24+RMU!F24</f>
        <v>12400000</v>
      </c>
      <c r="G24" s="319">
        <v>12455000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f>SKM!F25+SUKB!F25+UCT!F25+SPSSN!F25+ÚVT!F25+VMU!F25+CJV!F25+CZS!F25+RMU!F25</f>
        <v>4160000</v>
      </c>
      <c r="G25" s="319">
        <v>5763340.71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f>SKM!F26+SUKB!F26+UCT!F26+SPSSN!F26+ÚVT!F26+VMU!F26+CJV!F26+CZS!F26+RMU!F26</f>
        <v>34938200</v>
      </c>
      <c r="G26" s="319">
        <v>41989096.91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766756040</v>
      </c>
      <c r="G27" s="373">
        <f>SUM(G28:G42)</f>
        <v>628282877.3299999</v>
      </c>
    </row>
    <row r="28" spans="1:9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SKM!F28+SUKB!F28+UCT!F28+SPSSN!F28+ÚVT!F28+VMU!F28+CJV!F28+CZS!F28+RMU!F28</f>
        <v>337298000</v>
      </c>
      <c r="G28" s="319">
        <v>298943683.83</v>
      </c>
      <c r="I28" s="13"/>
    </row>
    <row r="29" spans="1:9" s="5" customFormat="1" ht="12">
      <c r="A29" s="310"/>
      <c r="B29" s="4" t="s">
        <v>14</v>
      </c>
      <c r="C29" s="4"/>
      <c r="D29" s="4"/>
      <c r="E29" s="316">
        <v>26</v>
      </c>
      <c r="F29" s="362">
        <f>SKM!F29+SUKB!F29+UCT!F29+SPSSN!F29+ÚVT!F29+VMU!F29+CJV!F29+CZS!F29+RMU!F29</f>
        <v>0</v>
      </c>
      <c r="G29" s="321">
        <v>0</v>
      </c>
      <c r="I29" s="13"/>
    </row>
    <row r="30" spans="1:9" s="5" customFormat="1" ht="12">
      <c r="A30" s="310"/>
      <c r="B30" s="4" t="s">
        <v>15</v>
      </c>
      <c r="C30" s="4"/>
      <c r="D30" s="4"/>
      <c r="E30" s="316">
        <v>27</v>
      </c>
      <c r="F30" s="362">
        <f>SKM!F30+SUKB!F30+UCT!F30+SPSSN!F30+ÚVT!F30+VMU!F30+CJV!F30+CZS!F30+RMU!F30</f>
        <v>25000000</v>
      </c>
      <c r="G30" s="321">
        <v>22731500</v>
      </c>
      <c r="I30" s="13"/>
    </row>
    <row r="31" spans="1:9" s="5" customFormat="1" ht="12">
      <c r="A31" s="310"/>
      <c r="B31" s="4" t="s">
        <v>20</v>
      </c>
      <c r="C31" s="3"/>
      <c r="D31" s="3"/>
      <c r="E31" s="316">
        <v>28</v>
      </c>
      <c r="F31" s="362">
        <f>SKM!F31+SUKB!F31+UCT!F31+SPSSN!F31+ÚVT!F31+VMU!F31+CJV!F31+CZS!F31+RMU!F31</f>
        <v>52708000</v>
      </c>
      <c r="G31" s="321">
        <v>19619499.93</v>
      </c>
      <c r="I31" s="13"/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f>SKM!F32+SUKB!F32+UCT!F32+SPSSN!F32+ÚVT!F32+VMU!F32+CJV!F32+CZS!F32+RMU!F32</f>
        <v>0</v>
      </c>
      <c r="G32" s="321">
        <v>472000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>
        <f>SKM!F33+SUKB!F33+UCT!F33+SPSSN!F33+ÚVT!F33+VMU!F33+CJV!F33+CZS!F33+RMU!F33</f>
        <v>106526000</v>
      </c>
      <c r="G33" s="321">
        <v>61238000</v>
      </c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f>SKM!F34+SUKB!F34+UCT!F34+SPSSN!F34+ÚVT!F34+VMU!F34+CJV!F34+CZS!F34+RMU!F34</f>
        <v>3988750</v>
      </c>
      <c r="G34" s="321">
        <v>1711971.63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f>SKM!F35+SUKB!F35+UCT!F35+SPSSN!F35+ÚVT!F35+VMU!F35+CJV!F35+CZS!F35+RMU!F35</f>
        <v>16246715</v>
      </c>
      <c r="G35" s="321">
        <v>16930981.83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>
        <f>SKM!F36+SUKB!F36+UCT!F36+SPSSN!F36+ÚVT!F36+VMU!F36+CJV!F36+CZS!F36+RMU!F36</f>
        <v>0</v>
      </c>
      <c r="G36" s="321">
        <v>0</v>
      </c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>
        <f>SKM!F37+SUKB!F37+UCT!F37+SPSSN!F37+ÚVT!F37+VMU!F37+CJV!F37+CZS!F37+RMU!F37</f>
        <v>0</v>
      </c>
      <c r="G37" s="321">
        <v>807000</v>
      </c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f>SKM!F38+SUKB!F38+UCT!F38+SPSSN!F38+ÚVT!F38+VMU!F38+CJV!F38+CZS!F38+RMU!F38</f>
        <v>12400000</v>
      </c>
      <c r="G38" s="321">
        <v>12455000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f>SKM!F39+SUKB!F39+UCT!F39+SPSSN!F39+ÚVT!F39+VMU!F39+CJV!F39+CZS!F39+RMU!F39</f>
        <v>4160000</v>
      </c>
      <c r="G39" s="321">
        <v>5763340.71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f>SKM!F40+SUKB!F40+UCT!F40+SPSSN!F40+ÚVT!F40+VMU!F40+CJV!F40+CZS!F40+RMU!F40</f>
        <v>163940375</v>
      </c>
      <c r="G40" s="321">
        <v>131349016.66000001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f>SKM!F41+SUKB!F41+UCT!F41+SPSSN!F41+ÚVT!F41+VMU!F41+CJV!F41+CZS!F41+RMU!F41</f>
        <v>0</v>
      </c>
      <c r="G41" s="321">
        <v>5386250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f>SKM!F42+SUKB!F42+UCT!F42+SPSSN!F42+ÚVT!F42+VMU!F42+CJV!F42+CZS!F42+RMU!F42</f>
        <v>44488200</v>
      </c>
      <c r="G42" s="321">
        <v>50874632.739999995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 t="e">
        <f>SKM!F43+#REF!+ÚVT!F43+VMU!F43+CJV!F43+CZS!F43+RMU!F43</f>
        <v>#REF!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14627736</v>
      </c>
      <c r="G44" s="373">
        <f>G27-G4</f>
        <v>19483915.859999895</v>
      </c>
    </row>
    <row r="45" spans="1:6" s="2" customFormat="1" ht="11.25">
      <c r="A45" s="101" t="s">
        <v>170</v>
      </c>
      <c r="B45" s="100"/>
      <c r="C45" s="100"/>
      <c r="D45" s="100"/>
      <c r="E45" s="100"/>
      <c r="F45" s="101"/>
    </row>
    <row r="46" spans="1:6" ht="12.75">
      <c r="A46" s="271" t="s">
        <v>144</v>
      </c>
      <c r="B46" s="101"/>
      <c r="C46" s="101"/>
      <c r="D46" s="101"/>
      <c r="E46" s="101"/>
      <c r="F46" s="101"/>
    </row>
    <row r="47" spans="1:6" ht="12.75">
      <c r="A47" s="177" t="s">
        <v>145</v>
      </c>
      <c r="B47" s="101"/>
      <c r="C47" s="101"/>
      <c r="D47" s="101"/>
      <c r="E47" s="101"/>
      <c r="F47" s="102"/>
    </row>
    <row r="48" spans="1:6" ht="12.75">
      <c r="A48" s="177" t="s">
        <v>146</v>
      </c>
      <c r="B48" s="101"/>
      <c r="C48" s="101"/>
      <c r="D48" s="101"/>
      <c r="E48" s="101"/>
      <c r="F48" s="102"/>
    </row>
    <row r="49" spans="1:6" ht="12.75">
      <c r="A49" s="177" t="s">
        <v>148</v>
      </c>
      <c r="B49" s="101"/>
      <c r="C49" s="101"/>
      <c r="D49" s="101"/>
      <c r="E49" s="101"/>
      <c r="F49" s="102"/>
    </row>
    <row r="50" spans="1:6" ht="12.75">
      <c r="A50" s="101" t="s">
        <v>186</v>
      </c>
      <c r="B50" s="101"/>
      <c r="C50" s="101"/>
      <c r="D50" s="101"/>
      <c r="E50" s="101"/>
      <c r="F50" s="102"/>
    </row>
    <row r="51" spans="1:4" ht="12.75">
      <c r="A51" s="101" t="s">
        <v>149</v>
      </c>
      <c r="B51" s="101"/>
      <c r="C51" s="101"/>
      <c r="D51" s="101"/>
    </row>
    <row r="52" spans="1:4" ht="12.75">
      <c r="A52" s="101" t="s">
        <v>187</v>
      </c>
      <c r="B52" s="101"/>
      <c r="C52" s="101"/>
      <c r="D52" s="101"/>
    </row>
    <row r="53" spans="1:4" ht="12.75">
      <c r="A53" s="101" t="s">
        <v>185</v>
      </c>
      <c r="B53" s="101"/>
      <c r="C53" s="101"/>
      <c r="D53" s="101"/>
    </row>
    <row r="54" spans="1:4" ht="12.75">
      <c r="A54" s="101"/>
      <c r="B54" s="101"/>
      <c r="C54" s="101"/>
      <c r="D54" s="101"/>
    </row>
  </sheetData>
  <mergeCells count="1">
    <mergeCell ref="A1:D1"/>
  </mergeCells>
  <printOptions horizontalCentered="1"/>
  <pageMargins left="0.54" right="0.31496062992125984" top="0.6" bottom="0.36" header="0.1968503937007874" footer="0.18"/>
  <pageSetup horizontalDpi="600" verticalDpi="600" orientation="portrait" paperSize="9" scale="95" r:id="rId1"/>
  <headerFooter alignWithMargins="0">
    <oddHeader>&amp;L&amp;"Arial CE,kurzíva\&amp;11Osnova rozpočtu</oddHeader>
    <oddFooter>&amp;L&amp;8&amp;D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1"/>
  <dimension ref="A1:H50"/>
  <sheetViews>
    <sheetView workbookViewId="0" topLeftCell="A12">
      <selection activeCell="G55" sqref="G5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6.25390625" style="0" customWidth="1"/>
    <col min="5" max="5" width="3.75390625" style="0" customWidth="1"/>
    <col min="6" max="7" width="13.75390625" style="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7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84</v>
      </c>
      <c r="E2" s="313" t="s">
        <v>21</v>
      </c>
      <c r="F2" s="324">
        <v>2006</v>
      </c>
      <c r="G2" s="372">
        <v>2005</v>
      </c>
    </row>
    <row r="3" spans="1:7" s="7" customFormat="1" ht="13.5" customHeight="1" hidden="1" thickBot="1">
      <c r="A3" s="308"/>
      <c r="B3" s="170"/>
      <c r="C3" s="170"/>
      <c r="D3" s="171"/>
      <c r="E3" s="314"/>
      <c r="F3" s="369"/>
      <c r="G3" s="318"/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2902578629</v>
      </c>
      <c r="G4" s="373">
        <f>SUM(G6:G26)</f>
        <v>2616461327.33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2067903964</v>
      </c>
      <c r="G5" s="319">
        <f>SUM(G6:G16)</f>
        <v>1795865640.3000002</v>
      </c>
    </row>
    <row r="6" spans="1:7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f>fak!F6+'ost.'!F6</f>
        <v>854800216</v>
      </c>
      <c r="G6" s="320">
        <f>fak!G6+'ost.'!G6</f>
        <v>797014639.89</v>
      </c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f>fak!F7+'ost.'!F7</f>
        <v>32233764</v>
      </c>
      <c r="G7" s="320">
        <f>fak!G7+'ost.'!G7</f>
        <v>28256253.220000003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f>fak!F8+'ost.'!F8</f>
        <v>305508797</v>
      </c>
      <c r="G8" s="320">
        <f>fak!G8+'ost.'!G8</f>
        <v>281661239.4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f>fak!F9+'ost.'!F9</f>
        <v>83241361</v>
      </c>
      <c r="G9" s="320">
        <f>fak!G9+'ost.'!G9</f>
        <v>72350909.47999999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f>fak!F10+'ost.'!F10</f>
        <v>56641100</v>
      </c>
      <c r="G10" s="320">
        <f>fak!G10+'ost.'!G10</f>
        <v>47852404.64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f>fak!F11+'ost.'!F11</f>
        <v>157039419</v>
      </c>
      <c r="G11" s="320">
        <f>fak!G11+'ost.'!G11</f>
        <v>184382519.25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f>fak!F12+'ost.'!F12</f>
        <v>165594414</v>
      </c>
      <c r="G12" s="320">
        <f>fak!G12+'ost.'!G12</f>
        <v>139724787.76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f>fak!F13+'ost.'!F13</f>
        <v>17476103</v>
      </c>
      <c r="G13" s="320">
        <f>fak!G13+'ost.'!G13</f>
        <v>11342207.31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f>fak!F14+'ost.'!F14</f>
        <v>183229174</v>
      </c>
      <c r="G14" s="320">
        <f>fak!G14+'ost.'!G14</f>
        <v>160101320.60000002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f>fak!F15+'ost.'!F15</f>
        <v>113204800</v>
      </c>
      <c r="G15" s="320">
        <f>fak!G15+'ost.'!G15</f>
        <v>18586434.83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f>fak!F16+'ost.'!F16</f>
        <v>98934816</v>
      </c>
      <c r="G16" s="320">
        <f>fak!G16+'ost.'!G16</f>
        <v>54592923.92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f>fak!F17+'ost.'!F17</f>
        <v>97140000</v>
      </c>
      <c r="G17" s="319">
        <f>fak!G17+'ost.'!G17</f>
        <v>93173000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f>fak!F18+'ost.'!F18</f>
        <v>30397000</v>
      </c>
      <c r="G18" s="319">
        <f>fak!G18+'ost.'!G18</f>
        <v>29367904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f>fak!F19+'ost.'!F19</f>
        <v>95818000</v>
      </c>
      <c r="G19" s="319">
        <f>fak!G19+'ost.'!G19</f>
        <v>77098416.30000001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f>fak!F20+'ost.'!F20</f>
        <v>8828000</v>
      </c>
      <c r="G20" s="319">
        <f>fak!G20+'ost.'!G20</f>
        <v>10575000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f>fak!F21+'ost.'!F21</f>
        <v>4488750</v>
      </c>
      <c r="G21" s="319">
        <f>fak!G21+'ost.'!G21</f>
        <v>5123780.609999999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f>fak!F22+'ost.'!F22</f>
        <v>31366715</v>
      </c>
      <c r="G22" s="319">
        <f>fak!G22+'ost.'!G22</f>
        <v>45820271.7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f>fak!F23+'ost.'!F23</f>
        <v>256531000</v>
      </c>
      <c r="G23" s="319">
        <f>fak!G23+'ost.'!G23</f>
        <v>255371891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f>fak!F24+'ost.'!F24</f>
        <v>191465000</v>
      </c>
      <c r="G24" s="319">
        <f>fak!G24+'ost.'!G24</f>
        <v>177966825.96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f>fak!F25+'ost.'!F25</f>
        <v>57052000</v>
      </c>
      <c r="G25" s="319">
        <f>fak!G25+'ost.'!G25</f>
        <v>55877702.68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f>fak!F26+'ost.'!F26</f>
        <v>61588200</v>
      </c>
      <c r="G26" s="319">
        <f>fak!G26+'ost.'!G26</f>
        <v>70220894.78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2925332040</v>
      </c>
      <c r="G27" s="373">
        <f>SUM(G28:G42)</f>
        <v>2675665979.9999995</v>
      </c>
    </row>
    <row r="28" spans="1:7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fak!F28+'ost.'!F28</f>
        <v>1471693000</v>
      </c>
      <c r="G28" s="319">
        <f>fak!G28+'ost.'!G28</f>
        <v>1311441559.78</v>
      </c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f>fak!F29+'ost.'!F29</f>
        <v>97140000</v>
      </c>
      <c r="G29" s="321">
        <f>fak!G29+'ost.'!G29</f>
        <v>93173000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f>fak!F30+'ost.'!F30</f>
        <v>30397000</v>
      </c>
      <c r="G30" s="321">
        <f>fak!G30+'ost.'!G30</f>
        <v>29367904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f>fak!F31+'ost.'!F31</f>
        <v>95818000</v>
      </c>
      <c r="G31" s="321">
        <f>fak!G31+'ost.'!G31</f>
        <v>77098416.30000001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f>fak!F32+'ost.'!F32</f>
        <v>8828000</v>
      </c>
      <c r="G32" s="321">
        <f>fak!G32+'ost.'!G32</f>
        <v>10575000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>
        <f>fak!F33+'ost.'!F33</f>
        <v>106526000</v>
      </c>
      <c r="G33" s="321">
        <f>fak!G33+'ost.'!G33</f>
        <v>61238000</v>
      </c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f>fak!F34+'ost.'!F34</f>
        <v>4869750</v>
      </c>
      <c r="G34" s="321">
        <f>fak!G34+'ost.'!G34</f>
        <v>5123780.609999999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f>fak!F35+'ost.'!F35</f>
        <v>31151715</v>
      </c>
      <c r="G35" s="321">
        <f>fak!G35+'ost.'!G35</f>
        <v>46127450.42</v>
      </c>
    </row>
    <row r="36" spans="1:7" s="5" customFormat="1" ht="12">
      <c r="A36" s="310"/>
      <c r="B36" s="4" t="s">
        <v>85</v>
      </c>
      <c r="C36" s="4"/>
      <c r="D36" s="4"/>
      <c r="E36" s="316">
        <v>33</v>
      </c>
      <c r="F36" s="362">
        <f>fak!F36+'ost.'!F36</f>
        <v>112915000</v>
      </c>
      <c r="G36" s="321">
        <f>fak!G36+'ost.'!G36</f>
        <v>99469000</v>
      </c>
    </row>
    <row r="37" spans="1:7" s="5" customFormat="1" ht="12">
      <c r="A37" s="310"/>
      <c r="B37" s="4" t="s">
        <v>25</v>
      </c>
      <c r="C37" s="4"/>
      <c r="D37" s="4"/>
      <c r="E37" s="316">
        <v>34</v>
      </c>
      <c r="F37" s="362">
        <f>fak!F37+'ost.'!F37</f>
        <v>256531000</v>
      </c>
      <c r="G37" s="321">
        <f>fak!G37+'ost.'!G37</f>
        <v>255371890.62</v>
      </c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f>fak!F38+'ost.'!F38</f>
        <v>191177000</v>
      </c>
      <c r="G38" s="321">
        <f>fak!G38+'ost.'!G38</f>
        <v>177966825.66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f>fak!F39+'ost.'!F39</f>
        <v>57053000</v>
      </c>
      <c r="G39" s="321">
        <f>fak!G39+'ost.'!G39</f>
        <v>55755974.39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f>fak!F40+'ost.'!F40</f>
        <v>366507375</v>
      </c>
      <c r="G40" s="321">
        <f>fak!G40+'ost.'!G40</f>
        <v>351971365.49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f>fak!F41+'ost.'!F41</f>
        <v>18963000</v>
      </c>
      <c r="G41" s="321">
        <f>fak!G41+'ost.'!G41</f>
        <v>15945700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f>fak!F42+'ost.'!F42</f>
        <v>75762200</v>
      </c>
      <c r="G42" s="321">
        <f>fak!G42+'ost.'!G42</f>
        <v>85040112.72999999</v>
      </c>
    </row>
    <row r="43" spans="1:7" s="32" customFormat="1" ht="12.75" customHeight="1" hidden="1" thickBot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22874411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22753411</v>
      </c>
      <c r="G44" s="373">
        <f>G27-G4</f>
        <v>59204652.6699996</v>
      </c>
    </row>
    <row r="45" spans="1:7" s="2" customFormat="1" ht="11.25">
      <c r="A45" s="101"/>
      <c r="B45" s="100"/>
      <c r="C45" s="100"/>
      <c r="D45" s="100"/>
      <c r="E45" s="100"/>
      <c r="F45" s="109"/>
      <c r="G45" s="109">
        <f>fak!G45+'ost.'!G45</f>
        <v>0</v>
      </c>
    </row>
    <row r="46" spans="1:7" s="2" customFormat="1" ht="11.25">
      <c r="A46" s="271"/>
      <c r="B46" s="101"/>
      <c r="C46" s="101"/>
      <c r="D46" s="101"/>
      <c r="E46" s="101"/>
      <c r="F46" s="98"/>
      <c r="G46" s="98"/>
    </row>
    <row r="47" spans="1:5" ht="11.25" customHeight="1">
      <c r="A47" s="177"/>
      <c r="B47" s="101"/>
      <c r="C47" s="101"/>
      <c r="D47" s="101"/>
      <c r="E47" s="101"/>
    </row>
    <row r="48" spans="1:5" ht="11.25" customHeight="1">
      <c r="A48" s="177"/>
      <c r="B48" s="101"/>
      <c r="C48" s="101"/>
      <c r="D48" s="101"/>
      <c r="E48" s="101"/>
    </row>
    <row r="49" spans="1:5" ht="11.25" customHeight="1">
      <c r="A49" s="177"/>
      <c r="B49" s="101"/>
      <c r="C49" s="101"/>
      <c r="D49" s="101"/>
      <c r="E49" s="101"/>
    </row>
    <row r="50" spans="1:8" ht="12.75">
      <c r="A50" s="101"/>
      <c r="B50" s="101"/>
      <c r="C50" s="101"/>
      <c r="D50" s="101"/>
      <c r="E50" s="101"/>
      <c r="H50" s="100"/>
    </row>
  </sheetData>
  <mergeCells count="1">
    <mergeCell ref="A1:D1"/>
  </mergeCells>
  <printOptions horizontalCentered="1"/>
  <pageMargins left="0.5905511811023623" right="0.31496062992125984" top="0.6" bottom="0.4" header="0.1968503937007874" footer="0.2"/>
  <pageSetup horizontalDpi="600" verticalDpi="600" orientation="portrait" paperSize="9" scale="95" r:id="rId1"/>
  <headerFooter alignWithMargins="0">
    <oddHeader>&amp;L&amp;"Arial CE,kurzíva\&amp;11Osnova rozpočtu</oddHeader>
    <oddFooter>&amp;L&amp;8&amp;D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7"/>
  <dimension ref="A1:BD44"/>
  <sheetViews>
    <sheetView workbookViewId="0" topLeftCell="A1">
      <selection activeCell="B34" sqref="B34"/>
    </sheetView>
  </sheetViews>
  <sheetFormatPr defaultColWidth="9.00390625" defaultRowHeight="12.75"/>
  <cols>
    <col min="1" max="1" width="6.75390625" style="2" customWidth="1"/>
    <col min="2" max="2" width="5.625" style="2" customWidth="1"/>
    <col min="3" max="3" width="6.25390625" style="2" customWidth="1"/>
    <col min="4" max="4" width="20.625" style="2" customWidth="1"/>
    <col min="5" max="5" width="3.75390625" style="2" customWidth="1"/>
    <col min="6" max="6" width="7.125" style="2" customWidth="1"/>
    <col min="7" max="7" width="7.00390625" style="2" customWidth="1"/>
    <col min="8" max="8" width="7.125" style="2" bestFit="1" customWidth="1"/>
    <col min="9" max="10" width="6.625" style="2" bestFit="1" customWidth="1"/>
    <col min="11" max="12" width="6.625" style="2" customWidth="1"/>
    <col min="13" max="15" width="6.625" style="2" bestFit="1" customWidth="1"/>
    <col min="16" max="17" width="6.25390625" style="2" customWidth="1"/>
    <col min="18" max="20" width="6.25390625" style="2" bestFit="1" customWidth="1"/>
    <col min="21" max="22" width="6.625" style="2" customWidth="1"/>
    <col min="23" max="25" width="6.25390625" style="2" bestFit="1" customWidth="1"/>
    <col min="26" max="27" width="7.00390625" style="2" customWidth="1"/>
    <col min="28" max="28" width="7.125" style="2" bestFit="1" customWidth="1"/>
    <col min="29" max="30" width="6.625" style="2" bestFit="1" customWidth="1"/>
    <col min="31" max="31" width="6.75390625" style="2" customWidth="1"/>
    <col min="32" max="32" width="6.375" style="2" customWidth="1"/>
    <col min="33" max="35" width="6.25390625" style="2" bestFit="1" customWidth="1"/>
    <col min="36" max="37" width="6.625" style="2" customWidth="1"/>
    <col min="38" max="40" width="6.625" style="2" bestFit="1" customWidth="1"/>
    <col min="41" max="42" width="6.125" style="2" customWidth="1"/>
    <col min="43" max="44" width="6.25390625" style="2" bestFit="1" customWidth="1"/>
    <col min="45" max="45" width="5.75390625" style="2" bestFit="1" customWidth="1"/>
    <col min="46" max="47" width="7.00390625" style="2" customWidth="1"/>
    <col min="48" max="50" width="6.25390625" style="2" bestFit="1" customWidth="1"/>
    <col min="51" max="51" width="7.625" style="2" bestFit="1" customWidth="1"/>
    <col min="52" max="52" width="7.625" style="2" customWidth="1"/>
    <col min="53" max="55" width="7.625" style="2" bestFit="1" customWidth="1"/>
    <col min="56" max="56" width="6.125" style="2" customWidth="1"/>
    <col min="57" max="16384" width="9.125" style="2" customWidth="1"/>
  </cols>
  <sheetData>
    <row r="1" spans="1:55" ht="12.75">
      <c r="A1" s="415" t="s">
        <v>128</v>
      </c>
      <c r="B1" s="416"/>
      <c r="C1" s="416"/>
      <c r="D1" s="416"/>
      <c r="E1" s="235"/>
      <c r="F1" s="411" t="s">
        <v>73</v>
      </c>
      <c r="G1" s="412"/>
      <c r="H1" s="412"/>
      <c r="I1" s="412"/>
      <c r="J1" s="417"/>
      <c r="K1" s="411" t="s">
        <v>74</v>
      </c>
      <c r="L1" s="412"/>
      <c r="M1" s="413"/>
      <c r="N1" s="413"/>
      <c r="O1" s="414"/>
      <c r="P1" s="411" t="s">
        <v>75</v>
      </c>
      <c r="Q1" s="412"/>
      <c r="R1" s="413"/>
      <c r="S1" s="413"/>
      <c r="T1" s="414"/>
      <c r="U1" s="411" t="s">
        <v>76</v>
      </c>
      <c r="V1" s="412"/>
      <c r="W1" s="413"/>
      <c r="X1" s="413"/>
      <c r="Y1" s="414"/>
      <c r="Z1" s="411" t="s">
        <v>77</v>
      </c>
      <c r="AA1" s="412"/>
      <c r="AB1" s="413"/>
      <c r="AC1" s="413"/>
      <c r="AD1" s="414"/>
      <c r="AE1" s="411" t="s">
        <v>78</v>
      </c>
      <c r="AF1" s="412"/>
      <c r="AG1" s="413"/>
      <c r="AH1" s="413"/>
      <c r="AI1" s="414"/>
      <c r="AJ1" s="411" t="s">
        <v>79</v>
      </c>
      <c r="AK1" s="412"/>
      <c r="AL1" s="413"/>
      <c r="AM1" s="413"/>
      <c r="AN1" s="414"/>
      <c r="AO1" s="411" t="s">
        <v>80</v>
      </c>
      <c r="AP1" s="412"/>
      <c r="AQ1" s="413"/>
      <c r="AR1" s="413"/>
      <c r="AS1" s="414"/>
      <c r="AT1" s="411" t="s">
        <v>81</v>
      </c>
      <c r="AU1" s="412"/>
      <c r="AV1" s="413"/>
      <c r="AW1" s="413"/>
      <c r="AX1" s="414"/>
      <c r="AY1" s="249" t="s">
        <v>72</v>
      </c>
      <c r="AZ1" s="66" t="s">
        <v>72</v>
      </c>
      <c r="BA1" s="66" t="s">
        <v>72</v>
      </c>
      <c r="BB1" s="66" t="s">
        <v>72</v>
      </c>
      <c r="BC1" s="66" t="s">
        <v>72</v>
      </c>
    </row>
    <row r="2" spans="1:55" ht="12" thickBot="1">
      <c r="A2" s="45" t="s">
        <v>38</v>
      </c>
      <c r="B2" s="28"/>
      <c r="C2" s="28"/>
      <c r="D2" s="29" t="s">
        <v>43</v>
      </c>
      <c r="E2" s="236" t="s">
        <v>21</v>
      </c>
      <c r="F2" s="234">
        <v>2005</v>
      </c>
      <c r="G2" s="225">
        <v>2004</v>
      </c>
      <c r="H2" s="59">
        <v>2003</v>
      </c>
      <c r="I2" s="59">
        <v>2002</v>
      </c>
      <c r="J2" s="27">
        <v>2001</v>
      </c>
      <c r="K2" s="242">
        <v>2005</v>
      </c>
      <c r="L2" s="225">
        <v>2004</v>
      </c>
      <c r="M2" s="59">
        <v>2003</v>
      </c>
      <c r="N2" s="59">
        <v>2002</v>
      </c>
      <c r="O2" s="27">
        <v>2001</v>
      </c>
      <c r="P2" s="242">
        <v>2005</v>
      </c>
      <c r="Q2" s="225">
        <v>2004</v>
      </c>
      <c r="R2" s="59">
        <v>2003</v>
      </c>
      <c r="S2" s="59">
        <v>2002</v>
      </c>
      <c r="T2" s="27">
        <v>2001</v>
      </c>
      <c r="U2" s="242">
        <v>2005</v>
      </c>
      <c r="V2" s="225">
        <v>2004</v>
      </c>
      <c r="W2" s="59">
        <v>2003</v>
      </c>
      <c r="X2" s="59">
        <v>2002</v>
      </c>
      <c r="Y2" s="27">
        <v>2001</v>
      </c>
      <c r="Z2" s="242">
        <v>2005</v>
      </c>
      <c r="AA2" s="225">
        <v>2004</v>
      </c>
      <c r="AB2" s="59">
        <v>2003</v>
      </c>
      <c r="AC2" s="59">
        <v>2002</v>
      </c>
      <c r="AD2" s="27">
        <v>2001</v>
      </c>
      <c r="AE2" s="242">
        <v>2005</v>
      </c>
      <c r="AF2" s="225">
        <v>2004</v>
      </c>
      <c r="AG2" s="59">
        <v>2003</v>
      </c>
      <c r="AH2" s="59">
        <v>2002</v>
      </c>
      <c r="AI2" s="27">
        <v>2001</v>
      </c>
      <c r="AJ2" s="71">
        <v>2005</v>
      </c>
      <c r="AK2" s="225">
        <v>2004</v>
      </c>
      <c r="AL2" s="59">
        <v>2003</v>
      </c>
      <c r="AM2" s="59">
        <v>2002</v>
      </c>
      <c r="AN2" s="27">
        <v>2001</v>
      </c>
      <c r="AO2" s="71">
        <v>2005</v>
      </c>
      <c r="AP2" s="225">
        <v>2004</v>
      </c>
      <c r="AQ2" s="59">
        <v>2003</v>
      </c>
      <c r="AR2" s="59">
        <v>2002</v>
      </c>
      <c r="AS2" s="27">
        <v>2001</v>
      </c>
      <c r="AT2" s="71">
        <v>2005</v>
      </c>
      <c r="AU2" s="225">
        <v>2004</v>
      </c>
      <c r="AV2" s="59">
        <v>2003</v>
      </c>
      <c r="AW2" s="59">
        <v>2002</v>
      </c>
      <c r="AX2" s="27">
        <v>2001</v>
      </c>
      <c r="AY2" s="250" t="s">
        <v>129</v>
      </c>
      <c r="AZ2" s="67" t="s">
        <v>127</v>
      </c>
      <c r="BA2" s="67" t="s">
        <v>86</v>
      </c>
      <c r="BB2" s="67" t="s">
        <v>82</v>
      </c>
      <c r="BC2" s="67" t="s">
        <v>83</v>
      </c>
    </row>
    <row r="3" spans="1:55" ht="12" thickBot="1">
      <c r="A3" s="130" t="s">
        <v>35</v>
      </c>
      <c r="B3" s="131"/>
      <c r="C3" s="131"/>
      <c r="D3" s="131"/>
      <c r="E3" s="237">
        <v>1</v>
      </c>
      <c r="F3" s="226">
        <f>SUM(F5:F25)</f>
        <v>390284.82406</v>
      </c>
      <c r="G3" s="226">
        <f>SUM(G5:G25)</f>
        <v>320839.25635</v>
      </c>
      <c r="H3" s="133">
        <f aca="true" t="shared" si="0" ref="H3:AX3">SUM(H5:H25)</f>
        <v>253475.31058000002</v>
      </c>
      <c r="I3" s="133">
        <f t="shared" si="0"/>
        <v>218837</v>
      </c>
      <c r="J3" s="160">
        <f t="shared" si="0"/>
        <v>196338</v>
      </c>
      <c r="K3" s="226">
        <f>SUM(K5:K25)</f>
        <v>270690.08832</v>
      </c>
      <c r="L3" s="133">
        <f t="shared" si="0"/>
        <v>223737.46869</v>
      </c>
      <c r="M3" s="133">
        <f t="shared" si="0"/>
        <v>165479.11658</v>
      </c>
      <c r="N3" s="133">
        <f t="shared" si="0"/>
        <v>141699</v>
      </c>
      <c r="O3" s="160">
        <f t="shared" si="0"/>
        <v>107132</v>
      </c>
      <c r="P3" s="226">
        <f>SUM(P5:P25)</f>
        <v>108378.00510999998</v>
      </c>
      <c r="Q3" s="133">
        <f t="shared" si="0"/>
        <v>92577.3918</v>
      </c>
      <c r="R3" s="133">
        <f t="shared" si="0"/>
        <v>73269.43194</v>
      </c>
      <c r="S3" s="133">
        <f t="shared" si="0"/>
        <v>62604</v>
      </c>
      <c r="T3" s="160">
        <f t="shared" si="0"/>
        <v>57142</v>
      </c>
      <c r="U3" s="226">
        <f>SUM(U5:U25)</f>
        <v>145073.65984999997</v>
      </c>
      <c r="V3" s="133">
        <f t="shared" si="0"/>
        <v>102463.42883</v>
      </c>
      <c r="W3" s="133">
        <f t="shared" si="0"/>
        <v>85878.38345</v>
      </c>
      <c r="X3" s="133">
        <f t="shared" si="0"/>
        <v>78092</v>
      </c>
      <c r="Y3" s="160">
        <f t="shared" si="0"/>
        <v>60126</v>
      </c>
      <c r="Z3" s="226">
        <f>SUM(Z5:Z25)</f>
        <v>535165.76335</v>
      </c>
      <c r="AA3" s="133">
        <f t="shared" si="0"/>
        <v>423608.06635</v>
      </c>
      <c r="AB3" s="133">
        <f t="shared" si="0"/>
        <v>350844.32042</v>
      </c>
      <c r="AC3" s="133">
        <f t="shared" si="0"/>
        <v>346646</v>
      </c>
      <c r="AD3" s="160">
        <f t="shared" si="0"/>
        <v>290988</v>
      </c>
      <c r="AE3" s="226">
        <f>SUM(AE5:AE25)</f>
        <v>135556.55864</v>
      </c>
      <c r="AF3" s="133">
        <f t="shared" si="0"/>
        <v>117437.37977</v>
      </c>
      <c r="AG3" s="133">
        <f t="shared" si="0"/>
        <v>87965.60284999998</v>
      </c>
      <c r="AH3" s="133">
        <f t="shared" si="0"/>
        <v>84826</v>
      </c>
      <c r="AI3" s="160">
        <f t="shared" si="0"/>
        <v>62902</v>
      </c>
      <c r="AJ3" s="226">
        <f>SUM(AJ5:AJ25)</f>
        <v>215349.05646000008</v>
      </c>
      <c r="AK3" s="133">
        <f t="shared" si="0"/>
        <v>175570.52385000003</v>
      </c>
      <c r="AL3" s="133">
        <f t="shared" si="0"/>
        <v>144079.15304</v>
      </c>
      <c r="AM3" s="133">
        <f t="shared" si="0"/>
        <v>139711.682</v>
      </c>
      <c r="AN3" s="160">
        <f t="shared" si="0"/>
        <v>123414</v>
      </c>
      <c r="AO3" s="226">
        <f>SUM(AO5:AO25)</f>
        <v>67243.70159000001</v>
      </c>
      <c r="AP3" s="133">
        <f t="shared" si="0"/>
        <v>58329.548240000004</v>
      </c>
      <c r="AQ3" s="133">
        <f t="shared" si="0"/>
        <v>42824.06068</v>
      </c>
      <c r="AR3" s="133">
        <f t="shared" si="0"/>
        <v>33666</v>
      </c>
      <c r="AS3" s="160">
        <f t="shared" si="0"/>
        <v>15288</v>
      </c>
      <c r="AT3" s="226">
        <f>SUM(AT5:AT25)</f>
        <v>139920.70848000003</v>
      </c>
      <c r="AU3" s="133">
        <f t="shared" si="0"/>
        <v>111834.07862000003</v>
      </c>
      <c r="AV3" s="133">
        <f t="shared" si="0"/>
        <v>88486.23491999999</v>
      </c>
      <c r="AW3" s="133">
        <f t="shared" si="0"/>
        <v>71616</v>
      </c>
      <c r="AX3" s="160">
        <f t="shared" si="0"/>
        <v>57978</v>
      </c>
      <c r="AY3" s="115">
        <f>SUM(AY5:AY25)</f>
        <v>2007662.3658600003</v>
      </c>
      <c r="AZ3" s="115">
        <v>1626397.1424999994</v>
      </c>
      <c r="BA3" s="115">
        <v>1292301.61446</v>
      </c>
      <c r="BB3" s="115">
        <v>1177697.6819999998</v>
      </c>
      <c r="BC3" s="115">
        <v>971308</v>
      </c>
    </row>
    <row r="4" spans="1:55" ht="11.25">
      <c r="A4" s="15" t="s">
        <v>10</v>
      </c>
      <c r="B4" s="16" t="s">
        <v>91</v>
      </c>
      <c r="C4" s="16"/>
      <c r="D4" s="16"/>
      <c r="E4" s="238">
        <v>2</v>
      </c>
      <c r="F4" s="227">
        <f aca="true" t="shared" si="1" ref="F4:AK4">SUM(F5:F15)</f>
        <v>269972.55539000005</v>
      </c>
      <c r="G4" s="227">
        <f t="shared" si="1"/>
        <v>240253.61503000002</v>
      </c>
      <c r="H4" s="60">
        <f t="shared" si="1"/>
        <v>175368.13620000004</v>
      </c>
      <c r="I4" s="60">
        <f t="shared" si="1"/>
        <v>146678</v>
      </c>
      <c r="J4" s="17">
        <f t="shared" si="1"/>
        <v>141775</v>
      </c>
      <c r="K4" s="227">
        <f>SUM(K5:K15)</f>
        <v>193464.92754999996</v>
      </c>
      <c r="L4" s="60">
        <f t="shared" si="1"/>
        <v>168753.66817000002</v>
      </c>
      <c r="M4" s="60">
        <f t="shared" si="1"/>
        <v>118908.93529000001</v>
      </c>
      <c r="N4" s="60">
        <f t="shared" si="1"/>
        <v>96974</v>
      </c>
      <c r="O4" s="17">
        <f t="shared" si="1"/>
        <v>79953</v>
      </c>
      <c r="P4" s="227">
        <f>SUM(P5:P15)</f>
        <v>96216.08752999999</v>
      </c>
      <c r="Q4" s="60">
        <f t="shared" si="1"/>
        <v>87203.51133000001</v>
      </c>
      <c r="R4" s="60">
        <f t="shared" si="1"/>
        <v>65925.61893</v>
      </c>
      <c r="S4" s="60">
        <f t="shared" si="1"/>
        <v>59833</v>
      </c>
      <c r="T4" s="17">
        <f t="shared" si="1"/>
        <v>53145</v>
      </c>
      <c r="U4" s="227">
        <f>SUM(U5:U15)</f>
        <v>80791.9426</v>
      </c>
      <c r="V4" s="60">
        <f t="shared" si="1"/>
        <v>63325.620140000006</v>
      </c>
      <c r="W4" s="60">
        <f t="shared" si="1"/>
        <v>46542.281590000006</v>
      </c>
      <c r="X4" s="60">
        <f t="shared" si="1"/>
        <v>50096</v>
      </c>
      <c r="Y4" s="17">
        <f t="shared" si="1"/>
        <v>34245</v>
      </c>
      <c r="Z4" s="227">
        <f>SUM(Z5:Z15)</f>
        <v>243115.14500000002</v>
      </c>
      <c r="AA4" s="60">
        <f t="shared" si="1"/>
        <v>231993.02394999997</v>
      </c>
      <c r="AB4" s="60">
        <f t="shared" si="1"/>
        <v>178499.89833000003</v>
      </c>
      <c r="AC4" s="60">
        <f t="shared" si="1"/>
        <v>180718</v>
      </c>
      <c r="AD4" s="17">
        <f t="shared" si="1"/>
        <v>151053</v>
      </c>
      <c r="AE4" s="227">
        <f>SUM(AE5:AE15)</f>
        <v>90100.39348999999</v>
      </c>
      <c r="AF4" s="60">
        <f t="shared" si="1"/>
        <v>87286.44446000001</v>
      </c>
      <c r="AG4" s="60">
        <f t="shared" si="1"/>
        <v>63491.41041</v>
      </c>
      <c r="AH4" s="60">
        <f t="shared" si="1"/>
        <v>60947</v>
      </c>
      <c r="AI4" s="17">
        <f t="shared" si="1"/>
        <v>42711</v>
      </c>
      <c r="AJ4" s="227">
        <f>SUM(AJ5:AJ15)</f>
        <v>175972.58019000004</v>
      </c>
      <c r="AK4" s="60">
        <f t="shared" si="1"/>
        <v>145480.66721</v>
      </c>
      <c r="AL4" s="60">
        <f aca="true" t="shared" si="2" ref="AL4:AY4">SUM(AL5:AL15)</f>
        <v>106126.46597000002</v>
      </c>
      <c r="AM4" s="60">
        <f t="shared" si="2"/>
        <v>102823.632</v>
      </c>
      <c r="AN4" s="17">
        <f t="shared" si="2"/>
        <v>86384</v>
      </c>
      <c r="AO4" s="227">
        <f t="shared" si="2"/>
        <v>58793.74907000002</v>
      </c>
      <c r="AP4" s="60">
        <f t="shared" si="2"/>
        <v>52869.556840000005</v>
      </c>
      <c r="AQ4" s="60">
        <f t="shared" si="2"/>
        <v>40248.49293000001</v>
      </c>
      <c r="AR4" s="60">
        <f t="shared" si="2"/>
        <v>29528</v>
      </c>
      <c r="AS4" s="17">
        <f t="shared" si="2"/>
        <v>15288</v>
      </c>
      <c r="AT4" s="227">
        <f t="shared" si="2"/>
        <v>101121.69035000002</v>
      </c>
      <c r="AU4" s="60">
        <f t="shared" si="2"/>
        <v>91142.53857000002</v>
      </c>
      <c r="AV4" s="60">
        <f t="shared" si="2"/>
        <v>69394.27704999999</v>
      </c>
      <c r="AW4" s="60">
        <f t="shared" si="2"/>
        <v>57041</v>
      </c>
      <c r="AX4" s="17">
        <f t="shared" si="2"/>
        <v>49828</v>
      </c>
      <c r="AY4" s="61">
        <f t="shared" si="2"/>
        <v>1309549.0711700001</v>
      </c>
      <c r="AZ4" s="61">
        <v>1168308.6457</v>
      </c>
      <c r="BA4" s="61">
        <v>864505.5167</v>
      </c>
      <c r="BB4" s="61">
        <v>784638.6319999999</v>
      </c>
      <c r="BC4" s="61">
        <v>654382</v>
      </c>
    </row>
    <row r="5" spans="1:56" s="14" customFormat="1" ht="11.25">
      <c r="A5" s="18"/>
      <c r="B5" s="19"/>
      <c r="C5" s="19" t="s">
        <v>13</v>
      </c>
      <c r="D5" s="20" t="s">
        <v>17</v>
      </c>
      <c r="E5" s="233">
        <v>3</v>
      </c>
      <c r="F5" s="232">
        <v>147515.63894</v>
      </c>
      <c r="G5" s="228">
        <v>129268.065</v>
      </c>
      <c r="H5" s="62">
        <v>102992.45</v>
      </c>
      <c r="I5" s="62">
        <v>83119</v>
      </c>
      <c r="J5" s="21">
        <v>82804</v>
      </c>
      <c r="K5" s="73">
        <v>108680.004</v>
      </c>
      <c r="L5" s="62">
        <v>94911.971</v>
      </c>
      <c r="M5" s="62">
        <v>65913.104</v>
      </c>
      <c r="N5" s="62">
        <v>53798</v>
      </c>
      <c r="O5" s="21">
        <v>44448</v>
      </c>
      <c r="P5" s="232">
        <v>47564.913</v>
      </c>
      <c r="Q5" s="62">
        <v>41570.54</v>
      </c>
      <c r="R5" s="62">
        <v>30879.893</v>
      </c>
      <c r="S5" s="62">
        <v>27847</v>
      </c>
      <c r="T5" s="21">
        <v>25127</v>
      </c>
      <c r="U5" s="232">
        <v>38727.163</v>
      </c>
      <c r="V5" s="62">
        <v>28932.364</v>
      </c>
      <c r="W5" s="62">
        <v>24074.431</v>
      </c>
      <c r="X5" s="62">
        <v>21001</v>
      </c>
      <c r="Y5" s="21">
        <v>15157</v>
      </c>
      <c r="Z5" s="232">
        <v>104498.26095</v>
      </c>
      <c r="AA5" s="62">
        <v>112667.8782</v>
      </c>
      <c r="AB5" s="62">
        <v>100908.543</v>
      </c>
      <c r="AC5" s="62">
        <v>94156</v>
      </c>
      <c r="AD5" s="21">
        <v>73656</v>
      </c>
      <c r="AE5" s="232">
        <v>39185.843</v>
      </c>
      <c r="AF5" s="62">
        <v>31536.054</v>
      </c>
      <c r="AG5" s="62">
        <v>26885.831</v>
      </c>
      <c r="AH5" s="62">
        <v>21410</v>
      </c>
      <c r="AI5" s="21">
        <v>16998</v>
      </c>
      <c r="AJ5" s="73">
        <v>97836.267</v>
      </c>
      <c r="AK5" s="62">
        <v>80242.235</v>
      </c>
      <c r="AL5" s="62">
        <v>61621.762</v>
      </c>
      <c r="AM5" s="62">
        <v>58342.91</v>
      </c>
      <c r="AN5" s="21">
        <v>51750</v>
      </c>
      <c r="AO5" s="232">
        <v>29261.963</v>
      </c>
      <c r="AP5" s="62">
        <v>23627.4545</v>
      </c>
      <c r="AQ5" s="62">
        <v>17834.008</v>
      </c>
      <c r="AR5" s="62">
        <v>14388</v>
      </c>
      <c r="AS5" s="21">
        <v>6608</v>
      </c>
      <c r="AT5" s="232">
        <v>51373.4</v>
      </c>
      <c r="AU5" s="62">
        <v>44832.119</v>
      </c>
      <c r="AV5" s="62">
        <v>34763.047</v>
      </c>
      <c r="AW5" s="62">
        <v>28501</v>
      </c>
      <c r="AX5" s="21">
        <v>25319</v>
      </c>
      <c r="AY5" s="63">
        <f>F5+K5+P5+U5+Z5+AE5+AJ5+AO5+AT5</f>
        <v>664643.45289</v>
      </c>
      <c r="AZ5" s="63">
        <v>587588.6806999999</v>
      </c>
      <c r="BA5" s="63">
        <v>465873.069</v>
      </c>
      <c r="BB5" s="63">
        <v>402562.91</v>
      </c>
      <c r="BC5" s="63">
        <v>341867</v>
      </c>
      <c r="BD5" s="22"/>
    </row>
    <row r="6" spans="1:55" s="14" customFormat="1" ht="11.25">
      <c r="A6" s="18"/>
      <c r="B6" s="19"/>
      <c r="C6" s="19"/>
      <c r="D6" s="20" t="s">
        <v>18</v>
      </c>
      <c r="E6" s="239">
        <v>4</v>
      </c>
      <c r="F6" s="232">
        <v>4350.3625999999995</v>
      </c>
      <c r="G6" s="228">
        <v>4917.383</v>
      </c>
      <c r="H6" s="62">
        <v>2560.611</v>
      </c>
      <c r="I6" s="62">
        <v>1837</v>
      </c>
      <c r="J6" s="21">
        <v>1621</v>
      </c>
      <c r="K6" s="73">
        <v>3448.64</v>
      </c>
      <c r="L6" s="62">
        <v>3082.528</v>
      </c>
      <c r="M6" s="62">
        <v>3200.828</v>
      </c>
      <c r="N6" s="62">
        <v>1855</v>
      </c>
      <c r="O6" s="21">
        <v>1454</v>
      </c>
      <c r="P6" s="232">
        <v>1115.203</v>
      </c>
      <c r="Q6" s="62">
        <v>679.056</v>
      </c>
      <c r="R6" s="62">
        <v>1104.695</v>
      </c>
      <c r="S6" s="62">
        <v>1116</v>
      </c>
      <c r="T6" s="21">
        <v>501</v>
      </c>
      <c r="U6" s="232">
        <v>1872.569</v>
      </c>
      <c r="V6" s="62">
        <v>991</v>
      </c>
      <c r="W6" s="62">
        <v>983.35</v>
      </c>
      <c r="X6" s="62">
        <v>842</v>
      </c>
      <c r="Y6" s="21">
        <v>791</v>
      </c>
      <c r="Z6" s="232">
        <v>1474.903</v>
      </c>
      <c r="AA6" s="62">
        <v>1011.178</v>
      </c>
      <c r="AB6" s="62">
        <v>1371.13</v>
      </c>
      <c r="AC6" s="62">
        <v>1329</v>
      </c>
      <c r="AD6" s="21">
        <v>941</v>
      </c>
      <c r="AE6" s="232">
        <v>1235.109</v>
      </c>
      <c r="AF6" s="62">
        <v>1184.82</v>
      </c>
      <c r="AG6" s="62">
        <v>1410.879</v>
      </c>
      <c r="AH6" s="62">
        <v>1279</v>
      </c>
      <c r="AI6" s="21">
        <v>998</v>
      </c>
      <c r="AJ6" s="73">
        <v>6825.662</v>
      </c>
      <c r="AK6" s="62">
        <v>5825.757</v>
      </c>
      <c r="AL6" s="62">
        <v>3276.619</v>
      </c>
      <c r="AM6" s="62">
        <v>3926.184</v>
      </c>
      <c r="AN6" s="21">
        <v>1779</v>
      </c>
      <c r="AO6" s="232">
        <v>1357.441</v>
      </c>
      <c r="AP6" s="62">
        <v>1059.744</v>
      </c>
      <c r="AQ6" s="62">
        <v>798.463</v>
      </c>
      <c r="AR6" s="62">
        <v>504</v>
      </c>
      <c r="AS6" s="21">
        <v>141</v>
      </c>
      <c r="AT6" s="232">
        <v>2522.479</v>
      </c>
      <c r="AU6" s="62">
        <v>1895.485</v>
      </c>
      <c r="AV6" s="62">
        <v>1650.004</v>
      </c>
      <c r="AW6" s="62">
        <v>1134</v>
      </c>
      <c r="AX6" s="21">
        <v>1058</v>
      </c>
      <c r="AY6" s="63">
        <f aca="true" t="shared" si="3" ref="AY6:AY25">F6+K6+P6+U6+Z6+AE6+AJ6+AO6+AT6</f>
        <v>24202.368599999998</v>
      </c>
      <c r="AZ6" s="63">
        <v>20646.951</v>
      </c>
      <c r="BA6" s="63">
        <v>16356.579000000002</v>
      </c>
      <c r="BB6" s="63">
        <v>13822.184000000001</v>
      </c>
      <c r="BC6" s="63">
        <v>9284</v>
      </c>
    </row>
    <row r="7" spans="1:55" s="14" customFormat="1" ht="11.25">
      <c r="A7" s="18"/>
      <c r="B7" s="19"/>
      <c r="C7" s="19"/>
      <c r="D7" s="20" t="s">
        <v>19</v>
      </c>
      <c r="E7" s="239">
        <v>5</v>
      </c>
      <c r="F7" s="232">
        <v>51846.537840000005</v>
      </c>
      <c r="G7" s="228">
        <v>45097.327</v>
      </c>
      <c r="H7" s="62">
        <v>35848.147</v>
      </c>
      <c r="I7" s="62">
        <v>28891</v>
      </c>
      <c r="J7" s="21">
        <v>28809</v>
      </c>
      <c r="K7" s="73">
        <v>38341.226</v>
      </c>
      <c r="L7" s="62">
        <v>33326.008</v>
      </c>
      <c r="M7" s="62">
        <v>23113.725</v>
      </c>
      <c r="N7" s="62">
        <v>18783</v>
      </c>
      <c r="O7" s="21">
        <v>15438</v>
      </c>
      <c r="P7" s="232">
        <v>16842.423</v>
      </c>
      <c r="Q7" s="62">
        <v>14577.874</v>
      </c>
      <c r="R7" s="62">
        <v>10910.098699999999</v>
      </c>
      <c r="S7" s="62">
        <v>9920</v>
      </c>
      <c r="T7" s="21">
        <v>8524</v>
      </c>
      <c r="U7" s="232">
        <v>13820.707</v>
      </c>
      <c r="V7" s="62">
        <v>10177.611</v>
      </c>
      <c r="W7" s="62">
        <v>8393.533</v>
      </c>
      <c r="X7" s="62">
        <v>7293</v>
      </c>
      <c r="Y7" s="21">
        <v>5298</v>
      </c>
      <c r="Z7" s="232">
        <v>36944.294</v>
      </c>
      <c r="AA7" s="62">
        <v>39251.901</v>
      </c>
      <c r="AB7" s="62">
        <v>35188.107</v>
      </c>
      <c r="AC7" s="62">
        <v>32862</v>
      </c>
      <c r="AD7" s="21">
        <v>25649</v>
      </c>
      <c r="AE7" s="232">
        <v>13853.833</v>
      </c>
      <c r="AF7" s="62">
        <v>11069.846</v>
      </c>
      <c r="AG7" s="62">
        <v>9450.707</v>
      </c>
      <c r="AH7" s="62">
        <v>7526</v>
      </c>
      <c r="AI7" s="21">
        <v>6053</v>
      </c>
      <c r="AJ7" s="73">
        <v>34634.605</v>
      </c>
      <c r="AK7" s="62">
        <v>28217.167</v>
      </c>
      <c r="AL7" s="62">
        <v>21342.415</v>
      </c>
      <c r="AM7" s="62">
        <v>20442.42</v>
      </c>
      <c r="AN7" s="21">
        <v>17875</v>
      </c>
      <c r="AO7" s="232">
        <v>10158.911</v>
      </c>
      <c r="AP7" s="62">
        <v>8286.319</v>
      </c>
      <c r="AQ7" s="62">
        <v>6273.634</v>
      </c>
      <c r="AR7" s="62">
        <v>5039</v>
      </c>
      <c r="AS7" s="21">
        <v>2307</v>
      </c>
      <c r="AT7" s="232">
        <v>18170.12356</v>
      </c>
      <c r="AU7" s="62">
        <v>15888.537</v>
      </c>
      <c r="AV7" s="62">
        <v>12195.715699999999</v>
      </c>
      <c r="AW7" s="62">
        <v>9941</v>
      </c>
      <c r="AX7" s="21">
        <v>8790</v>
      </c>
      <c r="AY7" s="63">
        <f t="shared" si="3"/>
        <v>234612.66040000002</v>
      </c>
      <c r="AZ7" s="63">
        <v>205892.59</v>
      </c>
      <c r="BA7" s="63">
        <v>162716.08239999998</v>
      </c>
      <c r="BB7" s="63">
        <v>140697.42</v>
      </c>
      <c r="BC7" s="63">
        <v>118743</v>
      </c>
    </row>
    <row r="8" spans="1:55" s="14" customFormat="1" ht="11.25">
      <c r="A8" s="18"/>
      <c r="B8" s="19"/>
      <c r="C8" s="19"/>
      <c r="D8" s="20" t="s">
        <v>0</v>
      </c>
      <c r="E8" s="239">
        <v>6</v>
      </c>
      <c r="F8" s="232">
        <v>7100.75055</v>
      </c>
      <c r="G8" s="228">
        <v>6698.36781</v>
      </c>
      <c r="H8" s="62">
        <v>3551.22256</v>
      </c>
      <c r="I8" s="62">
        <v>5351</v>
      </c>
      <c r="J8" s="21">
        <v>5331</v>
      </c>
      <c r="K8" s="73">
        <v>4014.88598</v>
      </c>
      <c r="L8" s="62">
        <v>3282.51669</v>
      </c>
      <c r="M8" s="62">
        <v>2663.23076</v>
      </c>
      <c r="N8" s="62">
        <v>4089</v>
      </c>
      <c r="O8" s="21">
        <v>2911</v>
      </c>
      <c r="P8" s="232">
        <v>3680.8676800000003</v>
      </c>
      <c r="Q8" s="62">
        <v>3853.43597</v>
      </c>
      <c r="R8" s="62">
        <v>3629.3596000000002</v>
      </c>
      <c r="S8" s="62">
        <v>3635</v>
      </c>
      <c r="T8" s="21">
        <v>4400</v>
      </c>
      <c r="U8" s="232">
        <v>1205.21515</v>
      </c>
      <c r="V8" s="62">
        <v>1100.33278</v>
      </c>
      <c r="W8" s="62">
        <v>0.924</v>
      </c>
      <c r="X8" s="62">
        <v>974</v>
      </c>
      <c r="Y8" s="21">
        <v>1080</v>
      </c>
      <c r="Z8" s="232">
        <v>9130.61031</v>
      </c>
      <c r="AA8" s="62">
        <v>9172.50044</v>
      </c>
      <c r="AB8" s="62">
        <v>9969.22167</v>
      </c>
      <c r="AC8" s="62">
        <v>10936</v>
      </c>
      <c r="AD8" s="21">
        <v>11323</v>
      </c>
      <c r="AE8" s="232">
        <v>2797.6451</v>
      </c>
      <c r="AF8" s="62">
        <v>3660.13258</v>
      </c>
      <c r="AG8" s="62">
        <v>2989.5704</v>
      </c>
      <c r="AH8" s="62">
        <v>3894</v>
      </c>
      <c r="AI8" s="21">
        <v>3737</v>
      </c>
      <c r="AJ8" s="73">
        <v>3497.03748</v>
      </c>
      <c r="AK8" s="62">
        <v>3370.00864</v>
      </c>
      <c r="AL8" s="62">
        <v>3556.9673900000003</v>
      </c>
      <c r="AM8" s="62">
        <v>3232.574</v>
      </c>
      <c r="AN8" s="21">
        <v>2556</v>
      </c>
      <c r="AO8" s="232">
        <v>2991.857</v>
      </c>
      <c r="AP8" s="62">
        <v>2671.0559399999997</v>
      </c>
      <c r="AQ8" s="62">
        <v>2375.38218</v>
      </c>
      <c r="AR8" s="62">
        <v>2007</v>
      </c>
      <c r="AS8" s="21">
        <v>951</v>
      </c>
      <c r="AT8" s="232">
        <v>1369.37044</v>
      </c>
      <c r="AU8" s="62">
        <v>1341.8128000000002</v>
      </c>
      <c r="AV8" s="62">
        <v>1411.0036200000002</v>
      </c>
      <c r="AW8" s="62">
        <v>1565</v>
      </c>
      <c r="AX8" s="21">
        <v>1643</v>
      </c>
      <c r="AY8" s="63">
        <f t="shared" si="3"/>
        <v>35788.23969</v>
      </c>
      <c r="AZ8" s="63">
        <v>35150.16365</v>
      </c>
      <c r="BA8" s="63">
        <v>30146.882180000004</v>
      </c>
      <c r="BB8" s="63">
        <v>35683.574</v>
      </c>
      <c r="BC8" s="63">
        <v>33932</v>
      </c>
    </row>
    <row r="9" spans="1:55" s="14" customFormat="1" ht="11.25">
      <c r="A9" s="18"/>
      <c r="B9" s="19"/>
      <c r="C9" s="19"/>
      <c r="D9" s="20" t="s">
        <v>1</v>
      </c>
      <c r="E9" s="239">
        <v>7</v>
      </c>
      <c r="F9" s="232">
        <v>2461.2877200000003</v>
      </c>
      <c r="G9" s="228">
        <v>3355.22033</v>
      </c>
      <c r="H9" s="62">
        <v>1912.92035</v>
      </c>
      <c r="I9" s="62">
        <v>2705</v>
      </c>
      <c r="J9" s="21">
        <v>1766</v>
      </c>
      <c r="K9" s="73">
        <v>1788.30206</v>
      </c>
      <c r="L9" s="62">
        <v>1203.8391000000001</v>
      </c>
      <c r="M9" s="62">
        <v>367.7938</v>
      </c>
      <c r="N9" s="62">
        <v>507</v>
      </c>
      <c r="O9" s="21">
        <v>263</v>
      </c>
      <c r="P9" s="232">
        <v>1138.0131999999999</v>
      </c>
      <c r="Q9" s="62">
        <v>2242.99764</v>
      </c>
      <c r="R9" s="62">
        <v>1987.18776</v>
      </c>
      <c r="S9" s="62">
        <v>1392</v>
      </c>
      <c r="T9" s="21">
        <v>1465</v>
      </c>
      <c r="U9" s="232">
        <v>397.55388</v>
      </c>
      <c r="V9" s="62">
        <v>344.98114000000004</v>
      </c>
      <c r="W9" s="62">
        <v>486.29955</v>
      </c>
      <c r="X9" s="62">
        <v>711</v>
      </c>
      <c r="Y9" s="21">
        <v>273</v>
      </c>
      <c r="Z9" s="232">
        <v>462.64014000000003</v>
      </c>
      <c r="AA9" s="62">
        <v>1498.7333</v>
      </c>
      <c r="AB9" s="62">
        <v>1431.50039</v>
      </c>
      <c r="AC9" s="62">
        <v>2330</v>
      </c>
      <c r="AD9" s="21">
        <v>2982</v>
      </c>
      <c r="AE9" s="232">
        <v>990.9440999999999</v>
      </c>
      <c r="AF9" s="62">
        <v>1717.1376</v>
      </c>
      <c r="AG9" s="62">
        <v>759.3465</v>
      </c>
      <c r="AH9" s="62">
        <v>1009</v>
      </c>
      <c r="AI9" s="21">
        <v>384</v>
      </c>
      <c r="AJ9" s="73">
        <v>3317.98031</v>
      </c>
      <c r="AK9" s="62">
        <v>2192.32201</v>
      </c>
      <c r="AL9" s="62">
        <v>793.4470600000001</v>
      </c>
      <c r="AM9" s="62">
        <v>2259.803</v>
      </c>
      <c r="AN9" s="21">
        <v>1663</v>
      </c>
      <c r="AO9" s="232">
        <v>249.99435</v>
      </c>
      <c r="AP9" s="62">
        <v>385.3126</v>
      </c>
      <c r="AQ9" s="62">
        <v>687.8247</v>
      </c>
      <c r="AR9" s="62">
        <v>373</v>
      </c>
      <c r="AS9" s="21">
        <v>185</v>
      </c>
      <c r="AT9" s="232">
        <v>540.9791700000001</v>
      </c>
      <c r="AU9" s="62">
        <v>407.49665999999996</v>
      </c>
      <c r="AV9" s="62">
        <v>266.6115</v>
      </c>
      <c r="AW9" s="62">
        <v>269</v>
      </c>
      <c r="AX9" s="21">
        <v>317</v>
      </c>
      <c r="AY9" s="63">
        <f t="shared" si="3"/>
        <v>11347.694930000001</v>
      </c>
      <c r="AZ9" s="63">
        <v>13348.04038</v>
      </c>
      <c r="BA9" s="63">
        <v>8692.93161</v>
      </c>
      <c r="BB9" s="63">
        <v>11555.803</v>
      </c>
      <c r="BC9" s="63">
        <v>9298</v>
      </c>
    </row>
    <row r="10" spans="1:55" s="14" customFormat="1" ht="11.25">
      <c r="A10" s="18"/>
      <c r="B10" s="19"/>
      <c r="C10" s="19"/>
      <c r="D10" s="20" t="s">
        <v>2</v>
      </c>
      <c r="E10" s="239">
        <v>8</v>
      </c>
      <c r="F10" s="232">
        <v>11862.52914</v>
      </c>
      <c r="G10" s="228">
        <v>10524.78768</v>
      </c>
      <c r="H10" s="62">
        <v>8826.877859999999</v>
      </c>
      <c r="I10" s="62">
        <v>10808</v>
      </c>
      <c r="J10" s="21">
        <v>8246</v>
      </c>
      <c r="K10" s="73">
        <v>10567.89487</v>
      </c>
      <c r="L10" s="62">
        <v>11730.64085</v>
      </c>
      <c r="M10" s="62">
        <v>8569.194599999999</v>
      </c>
      <c r="N10" s="62">
        <v>5691</v>
      </c>
      <c r="O10" s="21">
        <v>4731</v>
      </c>
      <c r="P10" s="232">
        <v>13307.428619999999</v>
      </c>
      <c r="Q10" s="62">
        <v>12587.883240000001</v>
      </c>
      <c r="R10" s="62">
        <v>9216.60857</v>
      </c>
      <c r="S10" s="62">
        <v>8022</v>
      </c>
      <c r="T10" s="21">
        <v>4035</v>
      </c>
      <c r="U10" s="232">
        <v>11865.242779999999</v>
      </c>
      <c r="V10" s="62">
        <v>11835.23582</v>
      </c>
      <c r="W10" s="62">
        <v>6140.28261</v>
      </c>
      <c r="X10" s="62">
        <v>11908</v>
      </c>
      <c r="Y10" s="21">
        <v>5824</v>
      </c>
      <c r="Z10" s="232">
        <v>14877.57321</v>
      </c>
      <c r="AA10" s="62">
        <v>11369.624619999999</v>
      </c>
      <c r="AB10" s="62">
        <v>11984.341480000001</v>
      </c>
      <c r="AC10" s="62">
        <v>10467</v>
      </c>
      <c r="AD10" s="21">
        <v>12829</v>
      </c>
      <c r="AE10" s="232">
        <v>10078.03257</v>
      </c>
      <c r="AF10" s="62">
        <v>17189.06338</v>
      </c>
      <c r="AG10" s="62">
        <v>13658.90731</v>
      </c>
      <c r="AH10" s="62">
        <v>12858</v>
      </c>
      <c r="AI10" s="21">
        <v>6845</v>
      </c>
      <c r="AJ10" s="73">
        <v>10657.40955</v>
      </c>
      <c r="AK10" s="62">
        <v>10298.80919</v>
      </c>
      <c r="AL10" s="62">
        <v>5964.14146</v>
      </c>
      <c r="AM10" s="62">
        <v>5311.235</v>
      </c>
      <c r="AN10" s="21">
        <v>2372</v>
      </c>
      <c r="AO10" s="232">
        <v>4574.99023</v>
      </c>
      <c r="AP10" s="62">
        <v>4477.915650000001</v>
      </c>
      <c r="AQ10" s="62">
        <v>4634.71421</v>
      </c>
      <c r="AR10" s="62">
        <v>2105</v>
      </c>
      <c r="AS10" s="21">
        <v>1723</v>
      </c>
      <c r="AT10" s="232">
        <v>7438.594349999999</v>
      </c>
      <c r="AU10" s="62">
        <v>8344.85451</v>
      </c>
      <c r="AV10" s="62">
        <v>7103.7097699999995</v>
      </c>
      <c r="AW10" s="62">
        <v>5383</v>
      </c>
      <c r="AX10" s="21">
        <v>3861</v>
      </c>
      <c r="AY10" s="63">
        <f t="shared" si="3"/>
        <v>95229.69532</v>
      </c>
      <c r="AZ10" s="63">
        <v>98358.81494</v>
      </c>
      <c r="BA10" s="63">
        <v>76098.77787</v>
      </c>
      <c r="BB10" s="63">
        <v>72553.235</v>
      </c>
      <c r="BC10" s="63">
        <v>50466</v>
      </c>
    </row>
    <row r="11" spans="1:55" s="14" customFormat="1" ht="11.25">
      <c r="A11" s="18"/>
      <c r="B11" s="19"/>
      <c r="C11" s="19"/>
      <c r="D11" s="20" t="s">
        <v>3</v>
      </c>
      <c r="E11" s="239">
        <v>9</v>
      </c>
      <c r="F11" s="232">
        <v>10649.34538</v>
      </c>
      <c r="G11" s="228">
        <v>10702.774519999999</v>
      </c>
      <c r="H11" s="62">
        <v>7194.72171</v>
      </c>
      <c r="I11" s="62">
        <v>6369</v>
      </c>
      <c r="J11" s="21">
        <v>7440</v>
      </c>
      <c r="K11" s="73">
        <v>8547.760380000002</v>
      </c>
      <c r="L11" s="62">
        <v>6782.82766</v>
      </c>
      <c r="M11" s="62">
        <v>7550.49738</v>
      </c>
      <c r="N11" s="62">
        <v>7408</v>
      </c>
      <c r="O11" s="21">
        <v>6308</v>
      </c>
      <c r="P11" s="232">
        <v>7591.682059999999</v>
      </c>
      <c r="Q11" s="62">
        <v>5987.11912</v>
      </c>
      <c r="R11" s="62">
        <v>5350.566809999999</v>
      </c>
      <c r="S11" s="62">
        <v>5294</v>
      </c>
      <c r="T11" s="21">
        <v>4551</v>
      </c>
      <c r="U11" s="232">
        <v>6767.86572</v>
      </c>
      <c r="V11" s="62">
        <v>4742.13767</v>
      </c>
      <c r="W11" s="62">
        <v>3870.44634</v>
      </c>
      <c r="X11" s="62">
        <v>4977</v>
      </c>
      <c r="Y11" s="21">
        <v>3999</v>
      </c>
      <c r="Z11" s="232">
        <v>12562.90115</v>
      </c>
      <c r="AA11" s="62">
        <v>6458.87178</v>
      </c>
      <c r="AB11" s="62">
        <v>9015.45593</v>
      </c>
      <c r="AC11" s="62">
        <v>7240</v>
      </c>
      <c r="AD11" s="21">
        <v>9480</v>
      </c>
      <c r="AE11" s="232">
        <v>7059.44303</v>
      </c>
      <c r="AF11" s="62">
        <v>5563.72193</v>
      </c>
      <c r="AG11" s="62">
        <v>3795.42065</v>
      </c>
      <c r="AH11" s="62">
        <v>6449</v>
      </c>
      <c r="AI11" s="21">
        <v>2992</v>
      </c>
      <c r="AJ11" s="73">
        <v>10530.70965</v>
      </c>
      <c r="AK11" s="62">
        <v>8314.01236</v>
      </c>
      <c r="AL11" s="62">
        <v>6378.64031</v>
      </c>
      <c r="AM11" s="62">
        <v>6443.758</v>
      </c>
      <c r="AN11" s="21">
        <v>5658</v>
      </c>
      <c r="AO11" s="232">
        <v>6439.39521</v>
      </c>
      <c r="AP11" s="62">
        <v>8788.8902</v>
      </c>
      <c r="AQ11" s="62">
        <v>5687.37582</v>
      </c>
      <c r="AR11" s="62">
        <v>3819</v>
      </c>
      <c r="AS11" s="21">
        <v>2677</v>
      </c>
      <c r="AT11" s="232">
        <v>8541.29231</v>
      </c>
      <c r="AU11" s="62">
        <v>8491.515449999999</v>
      </c>
      <c r="AV11" s="62">
        <v>7609.78993</v>
      </c>
      <c r="AW11" s="62">
        <v>5988</v>
      </c>
      <c r="AX11" s="21">
        <v>5305</v>
      </c>
      <c r="AY11" s="63">
        <f t="shared" si="3"/>
        <v>78690.39489000001</v>
      </c>
      <c r="AZ11" s="63">
        <v>65831.87069</v>
      </c>
      <c r="BA11" s="63">
        <v>56452.91488</v>
      </c>
      <c r="BB11" s="63">
        <v>53987.758</v>
      </c>
      <c r="BC11" s="63">
        <v>48410</v>
      </c>
    </row>
    <row r="12" spans="1:55" s="14" customFormat="1" ht="11.25">
      <c r="A12" s="18"/>
      <c r="B12" s="19"/>
      <c r="C12" s="19"/>
      <c r="D12" s="20" t="s">
        <v>4</v>
      </c>
      <c r="E12" s="239">
        <v>10</v>
      </c>
      <c r="F12" s="232">
        <v>463.05151</v>
      </c>
      <c r="G12" s="228">
        <v>769.0147099999999</v>
      </c>
      <c r="H12" s="62">
        <v>1226.10398</v>
      </c>
      <c r="I12" s="62">
        <v>515</v>
      </c>
      <c r="J12" s="21">
        <v>902</v>
      </c>
      <c r="K12" s="73">
        <v>1199.8111999999999</v>
      </c>
      <c r="L12" s="62">
        <v>878.41145</v>
      </c>
      <c r="M12" s="62">
        <v>609.29391</v>
      </c>
      <c r="N12" s="62">
        <v>441</v>
      </c>
      <c r="O12" s="21">
        <v>863</v>
      </c>
      <c r="P12" s="232">
        <v>328.14384</v>
      </c>
      <c r="Q12" s="62">
        <v>246.10997</v>
      </c>
      <c r="R12" s="62">
        <v>273.84389</v>
      </c>
      <c r="S12" s="62">
        <v>227</v>
      </c>
      <c r="T12" s="21">
        <v>174</v>
      </c>
      <c r="U12" s="232">
        <v>219.08543</v>
      </c>
      <c r="V12" s="62">
        <v>334.14639</v>
      </c>
      <c r="W12" s="62">
        <v>136.57621</v>
      </c>
      <c r="X12" s="62">
        <v>187</v>
      </c>
      <c r="Y12" s="21">
        <v>139</v>
      </c>
      <c r="Z12" s="232">
        <v>1795.55569</v>
      </c>
      <c r="AA12" s="62">
        <v>1799.88391</v>
      </c>
      <c r="AB12" s="62">
        <v>1107.0287700000001</v>
      </c>
      <c r="AC12" s="62">
        <v>1501</v>
      </c>
      <c r="AD12" s="21">
        <v>1230</v>
      </c>
      <c r="AE12" s="232">
        <v>1408.54951</v>
      </c>
      <c r="AF12" s="62">
        <v>1301.2017700000001</v>
      </c>
      <c r="AG12" s="62">
        <v>1261.9286100000002</v>
      </c>
      <c r="AH12" s="62">
        <v>1067</v>
      </c>
      <c r="AI12" s="21">
        <v>957</v>
      </c>
      <c r="AJ12" s="73">
        <v>987.56654</v>
      </c>
      <c r="AK12" s="62">
        <v>841.2404</v>
      </c>
      <c r="AL12" s="62">
        <v>234.94589000000002</v>
      </c>
      <c r="AM12" s="62">
        <v>239.615</v>
      </c>
      <c r="AN12" s="21">
        <v>577</v>
      </c>
      <c r="AO12" s="232">
        <v>947.50634</v>
      </c>
      <c r="AP12" s="62">
        <v>741.86775</v>
      </c>
      <c r="AQ12" s="62">
        <v>563.2509200000001</v>
      </c>
      <c r="AR12" s="62">
        <v>721</v>
      </c>
      <c r="AS12" s="21">
        <v>569</v>
      </c>
      <c r="AT12" s="232">
        <v>940.37411</v>
      </c>
      <c r="AU12" s="62">
        <v>934.5793199999999</v>
      </c>
      <c r="AV12" s="62">
        <v>782.7354300000001</v>
      </c>
      <c r="AW12" s="62">
        <v>495</v>
      </c>
      <c r="AX12" s="21">
        <v>527</v>
      </c>
      <c r="AY12" s="63">
        <f t="shared" si="3"/>
        <v>8289.64417</v>
      </c>
      <c r="AZ12" s="63">
        <v>7846.45567</v>
      </c>
      <c r="BA12" s="63">
        <v>6195.70761</v>
      </c>
      <c r="BB12" s="63">
        <v>5393.615</v>
      </c>
      <c r="BC12" s="63">
        <v>5938</v>
      </c>
    </row>
    <row r="13" spans="1:55" s="14" customFormat="1" ht="11.25">
      <c r="A13" s="18"/>
      <c r="B13" s="19"/>
      <c r="C13" s="19"/>
      <c r="D13" s="20" t="s">
        <v>5</v>
      </c>
      <c r="E13" s="239">
        <v>11</v>
      </c>
      <c r="F13" s="232">
        <v>26458.32233</v>
      </c>
      <c r="G13" s="228">
        <v>23186.37526</v>
      </c>
      <c r="H13" s="62">
        <v>7204.56257</v>
      </c>
      <c r="I13" s="62">
        <v>4477</v>
      </c>
      <c r="J13" s="21">
        <v>3263</v>
      </c>
      <c r="K13" s="73">
        <v>6915.404</v>
      </c>
      <c r="L13" s="62">
        <v>6746.9338</v>
      </c>
      <c r="M13" s="62">
        <v>2046.61328</v>
      </c>
      <c r="N13" s="62">
        <v>1851</v>
      </c>
      <c r="O13" s="21">
        <v>1464</v>
      </c>
      <c r="P13" s="232">
        <v>2113.993</v>
      </c>
      <c r="Q13" s="62">
        <v>2725.93672</v>
      </c>
      <c r="R13" s="62">
        <v>893.55389</v>
      </c>
      <c r="S13" s="62">
        <v>958</v>
      </c>
      <c r="T13" s="21">
        <v>1035</v>
      </c>
      <c r="U13" s="232">
        <v>2350.56</v>
      </c>
      <c r="V13" s="62">
        <v>2025.69712</v>
      </c>
      <c r="W13" s="62">
        <v>769.9965</v>
      </c>
      <c r="X13" s="62">
        <v>761</v>
      </c>
      <c r="Y13" s="21">
        <v>683</v>
      </c>
      <c r="Z13" s="232">
        <v>49916.893630000006</v>
      </c>
      <c r="AA13" s="62">
        <v>42282.00125</v>
      </c>
      <c r="AB13" s="62">
        <v>6018.36013</v>
      </c>
      <c r="AC13" s="62">
        <v>15652</v>
      </c>
      <c r="AD13" s="21">
        <v>6148</v>
      </c>
      <c r="AE13" s="232">
        <v>12596.845</v>
      </c>
      <c r="AF13" s="62">
        <v>11477.21816</v>
      </c>
      <c r="AG13" s="62">
        <v>3157.67226</v>
      </c>
      <c r="AH13" s="62">
        <v>3638</v>
      </c>
      <c r="AI13" s="21">
        <v>2511</v>
      </c>
      <c r="AJ13" s="73">
        <v>5192.27708</v>
      </c>
      <c r="AK13" s="62">
        <v>4224.0585599999995</v>
      </c>
      <c r="AL13" s="62">
        <v>1507.18575</v>
      </c>
      <c r="AM13" s="62">
        <v>1607.336</v>
      </c>
      <c r="AN13" s="21">
        <v>1587</v>
      </c>
      <c r="AO13" s="232">
        <v>1040.37301</v>
      </c>
      <c r="AP13" s="62">
        <v>863.19587</v>
      </c>
      <c r="AQ13" s="62">
        <v>166.39723</v>
      </c>
      <c r="AR13" s="62">
        <v>93</v>
      </c>
      <c r="AS13" s="21">
        <v>65</v>
      </c>
      <c r="AT13" s="232">
        <v>5922.786</v>
      </c>
      <c r="AU13" s="62">
        <v>5597.58736</v>
      </c>
      <c r="AV13" s="62">
        <v>1605.89211</v>
      </c>
      <c r="AW13" s="62">
        <v>2565</v>
      </c>
      <c r="AX13" s="21">
        <v>2235</v>
      </c>
      <c r="AY13" s="63">
        <f t="shared" si="3"/>
        <v>112507.45405</v>
      </c>
      <c r="AZ13" s="63">
        <v>99129.0041</v>
      </c>
      <c r="BA13" s="63">
        <v>23370.233719999997</v>
      </c>
      <c r="BB13" s="63">
        <v>31602.336</v>
      </c>
      <c r="BC13" s="63">
        <v>18991</v>
      </c>
    </row>
    <row r="14" spans="1:55" s="14" customFormat="1" ht="11.25">
      <c r="A14" s="18"/>
      <c r="B14" s="19"/>
      <c r="C14" s="19"/>
      <c r="D14" s="20" t="s">
        <v>6</v>
      </c>
      <c r="E14" s="239">
        <v>12</v>
      </c>
      <c r="F14" s="232">
        <v>639.743</v>
      </c>
      <c r="G14" s="228">
        <v>449.182</v>
      </c>
      <c r="H14" s="62">
        <v>368.64</v>
      </c>
      <c r="I14" s="62">
        <v>392</v>
      </c>
      <c r="J14" s="21">
        <v>612</v>
      </c>
      <c r="K14" s="73">
        <v>6718.08</v>
      </c>
      <c r="L14" s="62">
        <v>2518.788</v>
      </c>
      <c r="M14" s="62">
        <v>2114.522</v>
      </c>
      <c r="N14" s="62">
        <v>1348</v>
      </c>
      <c r="O14" s="21">
        <v>1431</v>
      </c>
      <c r="P14" s="232">
        <v>478.803</v>
      </c>
      <c r="Q14" s="62">
        <v>355.458</v>
      </c>
      <c r="R14" s="62">
        <v>454.3539</v>
      </c>
      <c r="S14" s="62">
        <v>326</v>
      </c>
      <c r="T14" s="21">
        <v>277</v>
      </c>
      <c r="U14" s="232">
        <v>1332.2</v>
      </c>
      <c r="V14" s="62">
        <v>1328.938</v>
      </c>
      <c r="W14" s="62">
        <v>684.729</v>
      </c>
      <c r="X14" s="62">
        <v>610</v>
      </c>
      <c r="Y14" s="21">
        <v>374</v>
      </c>
      <c r="Z14" s="232">
        <v>3010.733</v>
      </c>
      <c r="AA14" s="62">
        <v>2076.642</v>
      </c>
      <c r="AB14" s="62">
        <v>1874.787</v>
      </c>
      <c r="AC14" s="62">
        <v>1499</v>
      </c>
      <c r="AD14" s="21">
        <v>3602</v>
      </c>
      <c r="AE14" s="232">
        <v>2478.4</v>
      </c>
      <c r="AF14" s="62">
        <v>827.051</v>
      </c>
      <c r="AG14" s="62">
        <v>424.95</v>
      </c>
      <c r="AH14" s="62">
        <v>580</v>
      </c>
      <c r="AI14" s="21">
        <v>867</v>
      </c>
      <c r="AJ14" s="73">
        <v>573.493</v>
      </c>
      <c r="AK14" s="62">
        <v>684.105</v>
      </c>
      <c r="AL14" s="62">
        <v>265.93039</v>
      </c>
      <c r="AM14" s="62">
        <v>114.467</v>
      </c>
      <c r="AN14" s="21">
        <v>132</v>
      </c>
      <c r="AO14" s="232">
        <v>530.569</v>
      </c>
      <c r="AP14" s="62">
        <v>290.616</v>
      </c>
      <c r="AQ14" s="62">
        <v>15.7</v>
      </c>
      <c r="AR14" s="62">
        <v>1</v>
      </c>
      <c r="AS14" s="21">
        <v>0</v>
      </c>
      <c r="AT14" s="232">
        <v>2080.69188</v>
      </c>
      <c r="AU14" s="62">
        <v>1940.016</v>
      </c>
      <c r="AV14" s="62">
        <v>1035.343</v>
      </c>
      <c r="AW14" s="62">
        <v>675</v>
      </c>
      <c r="AX14" s="21">
        <v>586</v>
      </c>
      <c r="AY14" s="63">
        <f t="shared" si="3"/>
        <v>17842.71288</v>
      </c>
      <c r="AZ14" s="63">
        <v>10470.796</v>
      </c>
      <c r="BA14" s="63">
        <v>7238.95529</v>
      </c>
      <c r="BB14" s="63">
        <v>5545.467</v>
      </c>
      <c r="BC14" s="63">
        <v>7881</v>
      </c>
    </row>
    <row r="15" spans="1:55" s="14" customFormat="1" ht="11.25">
      <c r="A15" s="18"/>
      <c r="B15" s="20"/>
      <c r="C15" s="20"/>
      <c r="D15" s="20" t="s">
        <v>9</v>
      </c>
      <c r="E15" s="239">
        <v>13</v>
      </c>
      <c r="F15" s="232">
        <v>6624.98638</v>
      </c>
      <c r="G15" s="228">
        <v>5285.11772</v>
      </c>
      <c r="H15" s="62">
        <v>3681.8791699999997</v>
      </c>
      <c r="I15" s="62">
        <v>2214</v>
      </c>
      <c r="J15" s="21">
        <v>981</v>
      </c>
      <c r="K15" s="73">
        <v>3242.91906</v>
      </c>
      <c r="L15" s="62">
        <v>4289.20362</v>
      </c>
      <c r="M15" s="62">
        <v>2760.13256</v>
      </c>
      <c r="N15" s="62">
        <v>1203</v>
      </c>
      <c r="O15" s="21">
        <v>642</v>
      </c>
      <c r="P15" s="232">
        <v>2054.61713</v>
      </c>
      <c r="Q15" s="62">
        <v>2377.10067</v>
      </c>
      <c r="R15" s="62">
        <v>1225.45781</v>
      </c>
      <c r="S15" s="62">
        <v>1096</v>
      </c>
      <c r="T15" s="21">
        <v>3056</v>
      </c>
      <c r="U15" s="232">
        <v>2233.78064</v>
      </c>
      <c r="V15" s="62">
        <v>1513.17622</v>
      </c>
      <c r="W15" s="62">
        <v>1001.71338</v>
      </c>
      <c r="X15" s="62">
        <v>832</v>
      </c>
      <c r="Y15" s="21">
        <v>627</v>
      </c>
      <c r="Z15" s="232">
        <v>8440.779919999999</v>
      </c>
      <c r="AA15" s="62">
        <v>4403.80945</v>
      </c>
      <c r="AB15" s="62">
        <v>-368.57703999999995</v>
      </c>
      <c r="AC15" s="62">
        <v>2746</v>
      </c>
      <c r="AD15" s="21">
        <v>3213</v>
      </c>
      <c r="AE15" s="232">
        <v>-1584.25082</v>
      </c>
      <c r="AF15" s="62">
        <v>1760.19804</v>
      </c>
      <c r="AG15" s="62">
        <v>-303.80232</v>
      </c>
      <c r="AH15" s="62">
        <v>1237</v>
      </c>
      <c r="AI15" s="21">
        <v>369</v>
      </c>
      <c r="AJ15" s="73">
        <v>1919.57258</v>
      </c>
      <c r="AK15" s="62">
        <v>1270.95205</v>
      </c>
      <c r="AL15" s="62">
        <v>1184.41172</v>
      </c>
      <c r="AM15" s="62">
        <v>903.33</v>
      </c>
      <c r="AN15" s="21">
        <v>435</v>
      </c>
      <c r="AO15" s="232">
        <v>1240.74893</v>
      </c>
      <c r="AP15" s="62">
        <v>1677.18533</v>
      </c>
      <c r="AQ15" s="62">
        <v>1211.74287</v>
      </c>
      <c r="AR15" s="62">
        <v>478</v>
      </c>
      <c r="AS15" s="21">
        <v>62</v>
      </c>
      <c r="AT15" s="232">
        <v>2221.59953</v>
      </c>
      <c r="AU15" s="62">
        <v>1468.53547</v>
      </c>
      <c r="AV15" s="62">
        <v>970.42499</v>
      </c>
      <c r="AW15" s="62">
        <v>525</v>
      </c>
      <c r="AX15" s="21">
        <v>187</v>
      </c>
      <c r="AY15" s="63">
        <f t="shared" si="3"/>
        <v>26394.75335</v>
      </c>
      <c r="AZ15" s="63">
        <v>24045.27857</v>
      </c>
      <c r="BA15" s="63">
        <v>11363.38314</v>
      </c>
      <c r="BB15" s="63">
        <v>11234.33</v>
      </c>
      <c r="BC15" s="63">
        <v>9572</v>
      </c>
    </row>
    <row r="16" spans="1:55" ht="11.25">
      <c r="A16" s="15"/>
      <c r="B16" s="23" t="s">
        <v>14</v>
      </c>
      <c r="C16" s="24"/>
      <c r="D16" s="24"/>
      <c r="E16" s="239">
        <v>14</v>
      </c>
      <c r="F16" s="232">
        <v>14657</v>
      </c>
      <c r="G16" s="229">
        <v>11820</v>
      </c>
      <c r="H16" s="64">
        <v>8849.299</v>
      </c>
      <c r="I16" s="64">
        <v>6768</v>
      </c>
      <c r="J16" s="25">
        <v>4005</v>
      </c>
      <c r="K16" s="112">
        <v>16892</v>
      </c>
      <c r="L16" s="64">
        <v>14440</v>
      </c>
      <c r="M16" s="64">
        <v>11325</v>
      </c>
      <c r="N16" s="64">
        <v>8784</v>
      </c>
      <c r="O16" s="25">
        <v>5940</v>
      </c>
      <c r="P16" s="232">
        <v>2419</v>
      </c>
      <c r="Q16" s="64">
        <v>1568.75</v>
      </c>
      <c r="R16" s="64">
        <v>862.5</v>
      </c>
      <c r="S16" s="64">
        <v>314</v>
      </c>
      <c r="T16" s="25">
        <v>65</v>
      </c>
      <c r="U16" s="232">
        <v>12279.5</v>
      </c>
      <c r="V16" s="64">
        <v>9000</v>
      </c>
      <c r="W16" s="64">
        <v>6093.75</v>
      </c>
      <c r="X16" s="64">
        <v>4374</v>
      </c>
      <c r="Y16" s="25">
        <v>3375</v>
      </c>
      <c r="Z16" s="232">
        <v>30033</v>
      </c>
      <c r="AA16" s="64">
        <v>28540</v>
      </c>
      <c r="AB16" s="64">
        <v>23119.534</v>
      </c>
      <c r="AC16" s="64">
        <v>19422</v>
      </c>
      <c r="AD16" s="25">
        <v>13916</v>
      </c>
      <c r="AE16" s="232">
        <v>3854</v>
      </c>
      <c r="AF16" s="243">
        <v>3491.25</v>
      </c>
      <c r="AG16" s="243">
        <v>2906.25</v>
      </c>
      <c r="AH16" s="64">
        <v>2556</v>
      </c>
      <c r="AI16" s="25">
        <v>2340</v>
      </c>
      <c r="AJ16" s="112">
        <v>5617</v>
      </c>
      <c r="AK16" s="64">
        <v>4715</v>
      </c>
      <c r="AL16" s="64">
        <v>3463.75</v>
      </c>
      <c r="AM16" s="64">
        <v>2061.882</v>
      </c>
      <c r="AN16" s="25">
        <v>2114</v>
      </c>
      <c r="AO16" s="232">
        <v>1374</v>
      </c>
      <c r="AP16" s="64">
        <v>1280</v>
      </c>
      <c r="AQ16" s="64">
        <v>1361.768</v>
      </c>
      <c r="AR16" s="64">
        <v>1296</v>
      </c>
      <c r="AS16" s="25">
        <v>0</v>
      </c>
      <c r="AT16" s="232">
        <v>6047.5</v>
      </c>
      <c r="AU16" s="64">
        <v>6060</v>
      </c>
      <c r="AV16" s="64">
        <v>4575</v>
      </c>
      <c r="AW16" s="64">
        <v>3294</v>
      </c>
      <c r="AX16" s="25">
        <v>2130</v>
      </c>
      <c r="AY16" s="108">
        <f t="shared" si="3"/>
        <v>93173</v>
      </c>
      <c r="AZ16" s="108">
        <v>80915</v>
      </c>
      <c r="BA16" s="65">
        <v>62556.850999999995</v>
      </c>
      <c r="BB16" s="65">
        <v>48869.882</v>
      </c>
      <c r="BC16" s="65">
        <v>33885</v>
      </c>
    </row>
    <row r="17" spans="1:55" ht="11.25">
      <c r="A17" s="15"/>
      <c r="B17" s="23" t="s">
        <v>15</v>
      </c>
      <c r="C17" s="24"/>
      <c r="D17" s="24"/>
      <c r="E17" s="239">
        <v>15</v>
      </c>
      <c r="F17" s="229">
        <v>877</v>
      </c>
      <c r="G17" s="229">
        <v>874.817</v>
      </c>
      <c r="H17" s="64">
        <v>1595</v>
      </c>
      <c r="I17" s="64">
        <v>2145</v>
      </c>
      <c r="J17" s="25">
        <v>1925</v>
      </c>
      <c r="K17" s="112">
        <v>2974</v>
      </c>
      <c r="L17" s="64">
        <v>1526.009</v>
      </c>
      <c r="M17" s="64">
        <v>1308.2</v>
      </c>
      <c r="N17" s="64">
        <v>1102</v>
      </c>
      <c r="O17" s="25">
        <v>1271</v>
      </c>
      <c r="P17" s="229">
        <v>160</v>
      </c>
      <c r="Q17" s="64">
        <v>406.228</v>
      </c>
      <c r="R17" s="64">
        <v>488.06919</v>
      </c>
      <c r="S17" s="64">
        <v>601</v>
      </c>
      <c r="T17" s="25">
        <v>503</v>
      </c>
      <c r="U17" s="229">
        <v>1024.5</v>
      </c>
      <c r="V17" s="64">
        <v>669.878</v>
      </c>
      <c r="W17" s="64">
        <v>557</v>
      </c>
      <c r="X17" s="64">
        <v>492</v>
      </c>
      <c r="Y17" s="25">
        <v>287</v>
      </c>
      <c r="Z17" s="229">
        <v>764.353</v>
      </c>
      <c r="AA17" s="64">
        <v>411.6955</v>
      </c>
      <c r="AB17" s="64">
        <v>511.7665</v>
      </c>
      <c r="AC17" s="64">
        <v>695</v>
      </c>
      <c r="AD17" s="25">
        <v>834</v>
      </c>
      <c r="AE17" s="229">
        <v>115</v>
      </c>
      <c r="AF17" s="243">
        <v>0</v>
      </c>
      <c r="AG17" s="243">
        <v>0</v>
      </c>
      <c r="AH17" s="64">
        <v>0</v>
      </c>
      <c r="AI17" s="25">
        <v>0</v>
      </c>
      <c r="AJ17" s="112">
        <v>258.551</v>
      </c>
      <c r="AK17" s="64">
        <v>333.09</v>
      </c>
      <c r="AL17" s="64">
        <v>347.9226</v>
      </c>
      <c r="AM17" s="64">
        <v>275.844</v>
      </c>
      <c r="AN17" s="25">
        <v>321</v>
      </c>
      <c r="AO17" s="229">
        <v>140</v>
      </c>
      <c r="AP17" s="64">
        <v>148.09</v>
      </c>
      <c r="AQ17" s="64">
        <v>160.67735000000002</v>
      </c>
      <c r="AR17" s="64">
        <v>89</v>
      </c>
      <c r="AS17" s="25">
        <v>0</v>
      </c>
      <c r="AT17" s="229">
        <v>323</v>
      </c>
      <c r="AU17" s="64">
        <v>403.147</v>
      </c>
      <c r="AV17" s="64">
        <v>420</v>
      </c>
      <c r="AW17" s="64">
        <v>485</v>
      </c>
      <c r="AX17" s="25">
        <v>525</v>
      </c>
      <c r="AY17" s="108">
        <f t="shared" si="3"/>
        <v>6636.404</v>
      </c>
      <c r="AZ17" s="108">
        <v>4772.9545</v>
      </c>
      <c r="BA17" s="65">
        <v>5388.6356399999995</v>
      </c>
      <c r="BB17" s="65">
        <v>5884.844</v>
      </c>
      <c r="BC17" s="65">
        <v>5666</v>
      </c>
    </row>
    <row r="18" spans="1:55" ht="11.25">
      <c r="A18" s="15"/>
      <c r="B18" s="23" t="s">
        <v>20</v>
      </c>
      <c r="C18" s="24"/>
      <c r="D18" s="24"/>
      <c r="E18" s="239">
        <v>16</v>
      </c>
      <c r="F18" s="229">
        <v>9128.68157</v>
      </c>
      <c r="G18" s="229">
        <v>4370</v>
      </c>
      <c r="H18" s="64">
        <v>4636.6145</v>
      </c>
      <c r="I18" s="64">
        <v>11516</v>
      </c>
      <c r="J18" s="25">
        <v>2721</v>
      </c>
      <c r="K18" s="112">
        <v>10499.90646</v>
      </c>
      <c r="L18" s="64">
        <v>8509.4</v>
      </c>
      <c r="M18" s="64">
        <v>5121.9</v>
      </c>
      <c r="N18" s="64">
        <v>12426</v>
      </c>
      <c r="O18" s="25">
        <v>0</v>
      </c>
      <c r="P18" s="229">
        <v>2105.65501</v>
      </c>
      <c r="Q18" s="64">
        <v>1777</v>
      </c>
      <c r="R18" s="64">
        <v>3781.04973</v>
      </c>
      <c r="S18" s="64">
        <v>348</v>
      </c>
      <c r="T18" s="25">
        <v>229</v>
      </c>
      <c r="U18" s="229">
        <v>10660.2439</v>
      </c>
      <c r="V18" s="64">
        <v>2780</v>
      </c>
      <c r="W18" s="64">
        <v>3579.67994</v>
      </c>
      <c r="X18" s="64">
        <v>2150</v>
      </c>
      <c r="Y18" s="25">
        <v>0</v>
      </c>
      <c r="Z18" s="229">
        <v>5872.71096</v>
      </c>
      <c r="AA18" s="64">
        <v>3992</v>
      </c>
      <c r="AB18" s="64">
        <v>8474.0499</v>
      </c>
      <c r="AC18" s="64">
        <v>10687</v>
      </c>
      <c r="AD18" s="25">
        <v>6967</v>
      </c>
      <c r="AE18" s="229">
        <v>1984.3162</v>
      </c>
      <c r="AF18" s="243">
        <v>2825</v>
      </c>
      <c r="AG18" s="243">
        <v>961</v>
      </c>
      <c r="AH18" s="64">
        <v>2714</v>
      </c>
      <c r="AI18" s="25">
        <v>2324</v>
      </c>
      <c r="AJ18" s="112">
        <v>10255.418300000001</v>
      </c>
      <c r="AK18" s="64">
        <v>8590</v>
      </c>
      <c r="AL18" s="64">
        <v>20383.95</v>
      </c>
      <c r="AM18" s="64">
        <v>27868.41</v>
      </c>
      <c r="AN18" s="25">
        <v>24104</v>
      </c>
      <c r="AO18" s="229">
        <v>2759.83197</v>
      </c>
      <c r="AP18" s="64">
        <v>1750</v>
      </c>
      <c r="AQ18" s="64">
        <v>510</v>
      </c>
      <c r="AR18" s="64">
        <v>2170</v>
      </c>
      <c r="AS18" s="25">
        <v>0</v>
      </c>
      <c r="AT18" s="229">
        <v>4212.152</v>
      </c>
      <c r="AU18" s="64">
        <v>2153</v>
      </c>
      <c r="AV18" s="64">
        <v>1144.95</v>
      </c>
      <c r="AW18" s="64">
        <v>2642</v>
      </c>
      <c r="AX18" s="25">
        <v>0</v>
      </c>
      <c r="AY18" s="108">
        <f t="shared" si="3"/>
        <v>57478.916370000006</v>
      </c>
      <c r="AZ18" s="108">
        <v>36746.4</v>
      </c>
      <c r="BA18" s="65">
        <v>48593.19407</v>
      </c>
      <c r="BB18" s="65">
        <v>72521.41</v>
      </c>
      <c r="BC18" s="65">
        <v>36345</v>
      </c>
    </row>
    <row r="19" spans="1:55" ht="11.25">
      <c r="A19" s="15"/>
      <c r="B19" s="23" t="s">
        <v>16</v>
      </c>
      <c r="C19" s="24"/>
      <c r="D19" s="24"/>
      <c r="E19" s="239">
        <v>17</v>
      </c>
      <c r="F19" s="229">
        <v>970</v>
      </c>
      <c r="G19" s="229">
        <v>1328.69427</v>
      </c>
      <c r="H19" s="64">
        <v>1189</v>
      </c>
      <c r="I19" s="64">
        <v>880</v>
      </c>
      <c r="J19" s="25">
        <v>1318</v>
      </c>
      <c r="K19" s="112">
        <v>1392</v>
      </c>
      <c r="L19" s="64">
        <v>1241</v>
      </c>
      <c r="M19" s="64">
        <v>2305</v>
      </c>
      <c r="N19" s="64">
        <v>981</v>
      </c>
      <c r="O19" s="25">
        <v>861</v>
      </c>
      <c r="P19" s="229">
        <v>95</v>
      </c>
      <c r="Q19" s="64">
        <v>23</v>
      </c>
      <c r="R19" s="64">
        <v>660.8239</v>
      </c>
      <c r="S19" s="64">
        <v>216</v>
      </c>
      <c r="T19" s="25">
        <v>71</v>
      </c>
      <c r="U19" s="229">
        <v>389</v>
      </c>
      <c r="V19" s="243">
        <v>549</v>
      </c>
      <c r="W19" s="64">
        <v>668.324</v>
      </c>
      <c r="X19" s="64">
        <v>1079</v>
      </c>
      <c r="Y19" s="25">
        <v>177</v>
      </c>
      <c r="Z19" s="229">
        <v>6353</v>
      </c>
      <c r="AA19" s="64">
        <v>4890</v>
      </c>
      <c r="AB19" s="64">
        <v>5942</v>
      </c>
      <c r="AC19" s="64">
        <v>3829</v>
      </c>
      <c r="AD19" s="25">
        <v>5620</v>
      </c>
      <c r="AE19" s="229">
        <v>300</v>
      </c>
      <c r="AF19" s="243">
        <v>325</v>
      </c>
      <c r="AG19" s="243">
        <v>101</v>
      </c>
      <c r="AH19" s="64">
        <v>716</v>
      </c>
      <c r="AI19" s="25">
        <v>308</v>
      </c>
      <c r="AJ19" s="112">
        <v>347</v>
      </c>
      <c r="AK19" s="64">
        <v>959.7253000000001</v>
      </c>
      <c r="AL19" s="64">
        <v>1793.92985</v>
      </c>
      <c r="AM19" s="64">
        <v>839.537</v>
      </c>
      <c r="AN19" s="25">
        <v>2944</v>
      </c>
      <c r="AO19" s="229">
        <v>257</v>
      </c>
      <c r="AP19" s="64">
        <v>380</v>
      </c>
      <c r="AQ19" s="64">
        <v>108</v>
      </c>
      <c r="AR19" s="64">
        <v>83</v>
      </c>
      <c r="AS19" s="25">
        <v>0</v>
      </c>
      <c r="AT19" s="229">
        <v>0</v>
      </c>
      <c r="AU19" s="64">
        <v>0</v>
      </c>
      <c r="AV19" s="64">
        <v>365</v>
      </c>
      <c r="AW19" s="64">
        <v>162</v>
      </c>
      <c r="AX19" s="25">
        <v>564</v>
      </c>
      <c r="AY19" s="108">
        <f t="shared" si="3"/>
        <v>10103</v>
      </c>
      <c r="AZ19" s="108">
        <v>9696.41957</v>
      </c>
      <c r="BA19" s="65">
        <v>13133.07775</v>
      </c>
      <c r="BB19" s="65">
        <v>8785.537</v>
      </c>
      <c r="BC19" s="65">
        <v>11863</v>
      </c>
    </row>
    <row r="20" spans="1:55" ht="11.25">
      <c r="A20" s="15"/>
      <c r="B20" s="23" t="s">
        <v>24</v>
      </c>
      <c r="C20" s="23"/>
      <c r="D20" s="23"/>
      <c r="E20" s="239">
        <v>18</v>
      </c>
      <c r="F20" s="229">
        <v>1486.8885</v>
      </c>
      <c r="G20" s="229">
        <v>599.8192700000001</v>
      </c>
      <c r="H20" s="64">
        <v>2598.8819</v>
      </c>
      <c r="I20" s="64">
        <v>1124</v>
      </c>
      <c r="J20" s="25">
        <v>1280</v>
      </c>
      <c r="K20" s="112">
        <v>547.1406</v>
      </c>
      <c r="L20" s="64">
        <v>304.13806</v>
      </c>
      <c r="M20" s="64">
        <v>70</v>
      </c>
      <c r="N20" s="64">
        <v>85</v>
      </c>
      <c r="O20" s="25">
        <v>160</v>
      </c>
      <c r="P20" s="229">
        <v>0</v>
      </c>
      <c r="Q20" s="64">
        <v>0</v>
      </c>
      <c r="R20" s="64">
        <v>0</v>
      </c>
      <c r="S20" s="64">
        <v>0</v>
      </c>
      <c r="T20" s="25">
        <v>0</v>
      </c>
      <c r="U20" s="229">
        <v>0</v>
      </c>
      <c r="V20" s="64">
        <v>0</v>
      </c>
      <c r="W20" s="64">
        <v>0</v>
      </c>
      <c r="X20" s="64">
        <v>50</v>
      </c>
      <c r="Y20" s="25">
        <v>11</v>
      </c>
      <c r="Z20" s="229">
        <v>359.7733</v>
      </c>
      <c r="AA20" s="64">
        <v>0</v>
      </c>
      <c r="AB20" s="64">
        <v>0</v>
      </c>
      <c r="AC20" s="64">
        <v>0</v>
      </c>
      <c r="AD20" s="25">
        <v>0</v>
      </c>
      <c r="AE20" s="229">
        <v>0</v>
      </c>
      <c r="AF20" s="243">
        <v>0</v>
      </c>
      <c r="AG20" s="243">
        <v>0</v>
      </c>
      <c r="AH20" s="64">
        <v>0</v>
      </c>
      <c r="AI20" s="25">
        <v>0</v>
      </c>
      <c r="AJ20" s="112">
        <v>777.6</v>
      </c>
      <c r="AK20" s="64">
        <v>1405</v>
      </c>
      <c r="AL20" s="64">
        <v>718.2772</v>
      </c>
      <c r="AM20" s="64">
        <v>807.157</v>
      </c>
      <c r="AN20" s="25">
        <v>0</v>
      </c>
      <c r="AO20" s="229">
        <v>0</v>
      </c>
      <c r="AP20" s="64">
        <v>0</v>
      </c>
      <c r="AQ20" s="64">
        <v>0</v>
      </c>
      <c r="AR20" s="64">
        <v>0</v>
      </c>
      <c r="AS20" s="25">
        <v>0</v>
      </c>
      <c r="AT20" s="229">
        <v>240.40658</v>
      </c>
      <c r="AU20" s="64">
        <v>0</v>
      </c>
      <c r="AV20" s="64">
        <v>0</v>
      </c>
      <c r="AW20" s="64">
        <v>0</v>
      </c>
      <c r="AX20" s="25">
        <v>0</v>
      </c>
      <c r="AY20" s="108">
        <f t="shared" si="3"/>
        <v>3411.80898</v>
      </c>
      <c r="AZ20" s="108">
        <v>2308.95733</v>
      </c>
      <c r="BA20" s="65">
        <v>3387.1591</v>
      </c>
      <c r="BB20" s="65">
        <v>2066.157</v>
      </c>
      <c r="BC20" s="65">
        <v>1451</v>
      </c>
    </row>
    <row r="21" spans="1:55" ht="11.25">
      <c r="A21" s="15"/>
      <c r="B21" s="23" t="s">
        <v>31</v>
      </c>
      <c r="C21" s="23"/>
      <c r="D21" s="23"/>
      <c r="E21" s="239">
        <v>19</v>
      </c>
      <c r="F21" s="229">
        <v>27.844</v>
      </c>
      <c r="G21" s="229">
        <v>62.69236</v>
      </c>
      <c r="H21" s="64">
        <v>15</v>
      </c>
      <c r="I21" s="64">
        <v>87</v>
      </c>
      <c r="J21" s="25">
        <v>46</v>
      </c>
      <c r="K21" s="112">
        <v>4042.17968</v>
      </c>
      <c r="L21" s="64">
        <v>4414.21028</v>
      </c>
      <c r="M21" s="64">
        <v>3377.6879900000004</v>
      </c>
      <c r="N21" s="64">
        <v>3759</v>
      </c>
      <c r="O21" s="25">
        <v>2802</v>
      </c>
      <c r="P21" s="229">
        <v>284.6096</v>
      </c>
      <c r="Q21" s="64">
        <v>628.9259300000001</v>
      </c>
      <c r="R21" s="64">
        <v>531.51001</v>
      </c>
      <c r="S21" s="64">
        <v>485</v>
      </c>
      <c r="T21" s="25">
        <v>308</v>
      </c>
      <c r="U21" s="229">
        <v>1223.0886699999999</v>
      </c>
      <c r="V21" s="64">
        <v>1095.1225900000002</v>
      </c>
      <c r="W21" s="64">
        <v>2398.88825</v>
      </c>
      <c r="X21" s="64">
        <v>1004</v>
      </c>
      <c r="Y21" s="25">
        <v>1465</v>
      </c>
      <c r="Z21" s="229">
        <v>7676.6575</v>
      </c>
      <c r="AA21" s="64">
        <v>4347.01428</v>
      </c>
      <c r="AB21" s="64">
        <v>8799.668210000002</v>
      </c>
      <c r="AC21" s="64">
        <v>9092</v>
      </c>
      <c r="AD21" s="25">
        <v>4499</v>
      </c>
      <c r="AE21" s="229">
        <v>1905.07992</v>
      </c>
      <c r="AF21" s="243">
        <v>111.9083</v>
      </c>
      <c r="AG21" s="243">
        <v>62.21246</v>
      </c>
      <c r="AH21" s="64">
        <v>1212</v>
      </c>
      <c r="AI21" s="25">
        <v>301</v>
      </c>
      <c r="AJ21" s="112">
        <v>7832.5749000000005</v>
      </c>
      <c r="AK21" s="64">
        <v>10166.111439999999</v>
      </c>
      <c r="AL21" s="64">
        <v>8409.41283</v>
      </c>
      <c r="AM21" s="64">
        <v>3312.068</v>
      </c>
      <c r="AN21" s="25">
        <v>3253</v>
      </c>
      <c r="AO21" s="229">
        <v>2949.5054</v>
      </c>
      <c r="AP21" s="64">
        <v>894.6388000000001</v>
      </c>
      <c r="AQ21" s="64">
        <v>0</v>
      </c>
      <c r="AR21" s="64">
        <v>100</v>
      </c>
      <c r="AS21" s="25">
        <v>0</v>
      </c>
      <c r="AT21" s="229">
        <v>2945.74887</v>
      </c>
      <c r="AU21" s="64">
        <v>490.44723</v>
      </c>
      <c r="AV21" s="64">
        <v>458.10318</v>
      </c>
      <c r="AW21" s="64">
        <v>101</v>
      </c>
      <c r="AX21" s="25">
        <v>0</v>
      </c>
      <c r="AY21" s="108">
        <f t="shared" si="3"/>
        <v>28887.288539999998</v>
      </c>
      <c r="AZ21" s="108">
        <v>22211.07121</v>
      </c>
      <c r="BA21" s="65">
        <v>24052.48293</v>
      </c>
      <c r="BB21" s="65">
        <v>19152.068</v>
      </c>
      <c r="BC21" s="65">
        <v>12674</v>
      </c>
    </row>
    <row r="22" spans="1:55" ht="11.25">
      <c r="A22" s="15"/>
      <c r="B22" s="23" t="s">
        <v>25</v>
      </c>
      <c r="C22" s="23"/>
      <c r="D22" s="23"/>
      <c r="E22" s="239">
        <v>20</v>
      </c>
      <c r="F22" s="229">
        <v>31033.891</v>
      </c>
      <c r="G22" s="229">
        <v>24972</v>
      </c>
      <c r="H22" s="64">
        <v>25840.42241</v>
      </c>
      <c r="I22" s="64">
        <v>21901</v>
      </c>
      <c r="J22" s="25">
        <v>21368</v>
      </c>
      <c r="K22" s="112">
        <v>18801</v>
      </c>
      <c r="L22" s="64">
        <v>3870</v>
      </c>
      <c r="M22" s="64">
        <v>3638</v>
      </c>
      <c r="N22" s="64">
        <v>3456</v>
      </c>
      <c r="O22" s="25">
        <v>3527</v>
      </c>
      <c r="P22" s="229">
        <v>6118</v>
      </c>
      <c r="Q22" s="64">
        <v>0</v>
      </c>
      <c r="R22" s="64">
        <v>0</v>
      </c>
      <c r="S22" s="64">
        <v>0</v>
      </c>
      <c r="T22" s="25">
        <v>0</v>
      </c>
      <c r="U22" s="229">
        <v>26587</v>
      </c>
      <c r="V22" s="64">
        <v>6350</v>
      </c>
      <c r="W22" s="64">
        <v>6142</v>
      </c>
      <c r="X22" s="64">
        <v>5977</v>
      </c>
      <c r="Y22" s="25">
        <v>5617</v>
      </c>
      <c r="Z22" s="229">
        <v>150606</v>
      </c>
      <c r="AA22" s="64">
        <v>64548</v>
      </c>
      <c r="AB22" s="64">
        <v>63794</v>
      </c>
      <c r="AC22" s="64">
        <v>56587</v>
      </c>
      <c r="AD22" s="25">
        <v>53222</v>
      </c>
      <c r="AE22" s="229">
        <v>11316</v>
      </c>
      <c r="AF22" s="243">
        <v>11368</v>
      </c>
      <c r="AG22" s="243">
        <v>11091</v>
      </c>
      <c r="AH22" s="64">
        <v>10125</v>
      </c>
      <c r="AI22" s="25">
        <v>9467</v>
      </c>
      <c r="AJ22" s="112">
        <v>9199</v>
      </c>
      <c r="AK22" s="64">
        <v>742</v>
      </c>
      <c r="AL22" s="64">
        <v>728</v>
      </c>
      <c r="AM22" s="64">
        <v>676</v>
      </c>
      <c r="AN22" s="25">
        <v>594</v>
      </c>
      <c r="AO22" s="229">
        <v>0</v>
      </c>
      <c r="AP22" s="64">
        <v>0</v>
      </c>
      <c r="AQ22" s="64">
        <v>0</v>
      </c>
      <c r="AR22" s="64">
        <v>0</v>
      </c>
      <c r="AS22" s="25">
        <v>0</v>
      </c>
      <c r="AT22" s="229">
        <v>904</v>
      </c>
      <c r="AU22" s="64">
        <v>1786</v>
      </c>
      <c r="AV22" s="64">
        <v>1756.00034</v>
      </c>
      <c r="AW22" s="64">
        <v>1631</v>
      </c>
      <c r="AX22" s="25">
        <v>1533</v>
      </c>
      <c r="AY22" s="108">
        <f t="shared" si="3"/>
        <v>254564.891</v>
      </c>
      <c r="AZ22" s="108">
        <v>113636</v>
      </c>
      <c r="BA22" s="65">
        <v>112989.42275</v>
      </c>
      <c r="BB22" s="65">
        <v>100353</v>
      </c>
      <c r="BC22" s="65">
        <v>95328</v>
      </c>
    </row>
    <row r="23" spans="1:55" ht="11.25">
      <c r="A23" s="15"/>
      <c r="B23" s="23" t="s">
        <v>26</v>
      </c>
      <c r="C23" s="23"/>
      <c r="D23" s="23"/>
      <c r="E23" s="239">
        <v>21</v>
      </c>
      <c r="F23" s="229">
        <v>51436.34439</v>
      </c>
      <c r="G23" s="229">
        <v>27655.725100000003</v>
      </c>
      <c r="H23" s="64">
        <v>28405.89747</v>
      </c>
      <c r="I23" s="64">
        <v>22604</v>
      </c>
      <c r="J23" s="25">
        <v>17504</v>
      </c>
      <c r="K23" s="112">
        <v>21117.06298</v>
      </c>
      <c r="L23" s="64">
        <v>18747.97568</v>
      </c>
      <c r="M23" s="64">
        <v>17163</v>
      </c>
      <c r="N23" s="64">
        <v>12545</v>
      </c>
      <c r="O23" s="25">
        <v>10472</v>
      </c>
      <c r="P23" s="229">
        <v>590.94832</v>
      </c>
      <c r="Q23" s="64">
        <v>751.1555</v>
      </c>
      <c r="R23" s="64">
        <v>792.45415</v>
      </c>
      <c r="S23" s="64">
        <v>479</v>
      </c>
      <c r="T23" s="25">
        <v>704</v>
      </c>
      <c r="U23" s="229">
        <v>9020.30615</v>
      </c>
      <c r="V23" s="64">
        <v>16455.35802</v>
      </c>
      <c r="W23" s="64">
        <v>18235.36789</v>
      </c>
      <c r="X23" s="64">
        <v>12564</v>
      </c>
      <c r="Y23" s="25">
        <v>13894</v>
      </c>
      <c r="Z23" s="229">
        <v>40162.78157</v>
      </c>
      <c r="AA23" s="64">
        <v>45294.58533</v>
      </c>
      <c r="AB23" s="64">
        <v>44798.99665</v>
      </c>
      <c r="AC23" s="64">
        <v>38913</v>
      </c>
      <c r="AD23" s="25">
        <v>31809</v>
      </c>
      <c r="AE23" s="229">
        <v>19086.846</v>
      </c>
      <c r="AF23" s="243">
        <v>8315.468</v>
      </c>
      <c r="AG23" s="243">
        <v>6566.6497</v>
      </c>
      <c r="AH23" s="64">
        <v>4614</v>
      </c>
      <c r="AI23" s="25">
        <v>4187</v>
      </c>
      <c r="AJ23" s="112">
        <v>3815.1204</v>
      </c>
      <c r="AK23" s="64">
        <v>2154.75902</v>
      </c>
      <c r="AL23" s="64">
        <v>1825.62214</v>
      </c>
      <c r="AM23" s="64">
        <v>820.674</v>
      </c>
      <c r="AN23" s="25">
        <v>1778</v>
      </c>
      <c r="AO23" s="229">
        <v>417</v>
      </c>
      <c r="AP23" s="64">
        <v>223</v>
      </c>
      <c r="AQ23" s="64">
        <v>274</v>
      </c>
      <c r="AR23" s="64">
        <v>93</v>
      </c>
      <c r="AS23" s="25">
        <v>0</v>
      </c>
      <c r="AT23" s="229">
        <v>19865.416149999997</v>
      </c>
      <c r="AU23" s="64">
        <v>3902.702</v>
      </c>
      <c r="AV23" s="64">
        <v>5272</v>
      </c>
      <c r="AW23" s="64">
        <v>2452</v>
      </c>
      <c r="AX23" s="25">
        <v>1051</v>
      </c>
      <c r="AY23" s="108">
        <f t="shared" si="3"/>
        <v>165511.82596</v>
      </c>
      <c r="AZ23" s="108">
        <v>123500.72864999999</v>
      </c>
      <c r="BA23" s="65">
        <v>123333.988</v>
      </c>
      <c r="BB23" s="65">
        <v>95084.674</v>
      </c>
      <c r="BC23" s="65">
        <v>81399</v>
      </c>
    </row>
    <row r="24" spans="1:55" ht="11.25">
      <c r="A24" s="15"/>
      <c r="B24" s="23" t="s">
        <v>27</v>
      </c>
      <c r="C24" s="23"/>
      <c r="D24" s="23"/>
      <c r="E24" s="239">
        <v>22</v>
      </c>
      <c r="F24" s="229">
        <v>4318.9920999999995</v>
      </c>
      <c r="G24" s="229">
        <v>3940.41828</v>
      </c>
      <c r="H24" s="64">
        <v>2623.0329300000003</v>
      </c>
      <c r="I24" s="64">
        <v>2339</v>
      </c>
      <c r="J24" s="25">
        <v>1790</v>
      </c>
      <c r="K24" s="112">
        <v>959.8710500000001</v>
      </c>
      <c r="L24" s="64">
        <v>1931.0675</v>
      </c>
      <c r="M24" s="64">
        <v>2022.337</v>
      </c>
      <c r="N24" s="64">
        <v>1351</v>
      </c>
      <c r="O24" s="25">
        <v>1690</v>
      </c>
      <c r="P24" s="229">
        <v>51.19915</v>
      </c>
      <c r="Q24" s="64">
        <v>46.34585</v>
      </c>
      <c r="R24" s="64">
        <v>77.72663</v>
      </c>
      <c r="S24" s="64">
        <v>167</v>
      </c>
      <c r="T24" s="25">
        <v>219</v>
      </c>
      <c r="U24" s="229">
        <v>2791.0902</v>
      </c>
      <c r="V24" s="64">
        <v>1965.33402</v>
      </c>
      <c r="W24" s="64">
        <v>1659.51378</v>
      </c>
      <c r="X24" s="64">
        <v>285</v>
      </c>
      <c r="Y24" s="25">
        <v>958</v>
      </c>
      <c r="Z24" s="229">
        <v>33397.00177</v>
      </c>
      <c r="AA24" s="64">
        <v>20771.27303</v>
      </c>
      <c r="AB24" s="64">
        <v>11415.876189999999</v>
      </c>
      <c r="AC24" s="64">
        <v>10480</v>
      </c>
      <c r="AD24" s="25">
        <v>6762</v>
      </c>
      <c r="AE24" s="229">
        <v>6894.92303</v>
      </c>
      <c r="AF24" s="243">
        <v>3606.81284</v>
      </c>
      <c r="AG24" s="243">
        <v>2786.0802799999997</v>
      </c>
      <c r="AH24" s="64">
        <v>1942</v>
      </c>
      <c r="AI24" s="25">
        <v>1264</v>
      </c>
      <c r="AJ24" s="112">
        <v>1260.6966699999998</v>
      </c>
      <c r="AK24" s="64">
        <v>1019.67248</v>
      </c>
      <c r="AL24" s="64">
        <v>263.44415000000004</v>
      </c>
      <c r="AM24" s="64">
        <v>191.95</v>
      </c>
      <c r="AN24" s="25">
        <v>1265</v>
      </c>
      <c r="AO24" s="229">
        <v>185.588</v>
      </c>
      <c r="AP24" s="64">
        <v>200</v>
      </c>
      <c r="AQ24" s="64">
        <v>0</v>
      </c>
      <c r="AR24" s="64">
        <v>0</v>
      </c>
      <c r="AS24" s="25">
        <v>0</v>
      </c>
      <c r="AT24" s="229">
        <v>255</v>
      </c>
      <c r="AU24" s="64">
        <v>294</v>
      </c>
      <c r="AV24" s="64">
        <v>226</v>
      </c>
      <c r="AW24" s="64">
        <v>38</v>
      </c>
      <c r="AX24" s="25">
        <v>28</v>
      </c>
      <c r="AY24" s="108">
        <f t="shared" si="3"/>
        <v>50114.36197</v>
      </c>
      <c r="AZ24" s="108">
        <v>33774.924</v>
      </c>
      <c r="BA24" s="65">
        <v>21074.01096</v>
      </c>
      <c r="BB24" s="65">
        <v>16793.95</v>
      </c>
      <c r="BC24" s="65">
        <v>13976</v>
      </c>
    </row>
    <row r="25" spans="1:55" ht="12" thickBot="1">
      <c r="A25" s="15"/>
      <c r="B25" s="23" t="s">
        <v>30</v>
      </c>
      <c r="C25" s="23"/>
      <c r="D25" s="23"/>
      <c r="E25" s="236">
        <v>23</v>
      </c>
      <c r="F25" s="229">
        <v>6375.62711</v>
      </c>
      <c r="G25" s="229">
        <v>4961.47504</v>
      </c>
      <c r="H25" s="64">
        <v>2354.02617</v>
      </c>
      <c r="I25" s="64">
        <v>2795</v>
      </c>
      <c r="J25" s="25">
        <v>2606</v>
      </c>
      <c r="K25" s="112">
        <v>0</v>
      </c>
      <c r="L25" s="64">
        <v>0</v>
      </c>
      <c r="M25" s="64">
        <v>239.0563</v>
      </c>
      <c r="N25" s="64">
        <v>236</v>
      </c>
      <c r="O25" s="25">
        <v>456</v>
      </c>
      <c r="P25" s="229">
        <v>337.5055</v>
      </c>
      <c r="Q25" s="64">
        <v>172.47519</v>
      </c>
      <c r="R25" s="64">
        <v>149.6794</v>
      </c>
      <c r="S25" s="64">
        <v>161</v>
      </c>
      <c r="T25" s="25">
        <v>1898</v>
      </c>
      <c r="U25" s="229">
        <v>306.98833</v>
      </c>
      <c r="V25" s="64">
        <v>273.11606</v>
      </c>
      <c r="W25" s="64">
        <v>1.578</v>
      </c>
      <c r="X25" s="64">
        <v>21</v>
      </c>
      <c r="Y25" s="25">
        <v>97</v>
      </c>
      <c r="Z25" s="229">
        <v>16825.34025</v>
      </c>
      <c r="AA25" s="64">
        <v>18820.474260000003</v>
      </c>
      <c r="AB25" s="64">
        <v>5488.53064</v>
      </c>
      <c r="AC25" s="64">
        <v>16223</v>
      </c>
      <c r="AD25" s="25">
        <v>16306</v>
      </c>
      <c r="AE25" s="229">
        <v>0</v>
      </c>
      <c r="AF25" s="243">
        <v>107.49616999999999</v>
      </c>
      <c r="AG25" s="243">
        <v>0</v>
      </c>
      <c r="AH25" s="64">
        <v>0</v>
      </c>
      <c r="AI25" s="25">
        <v>0</v>
      </c>
      <c r="AJ25" s="112">
        <v>13.515</v>
      </c>
      <c r="AK25" s="64">
        <v>4.498399999999999</v>
      </c>
      <c r="AL25" s="64">
        <v>18.3783</v>
      </c>
      <c r="AM25" s="64">
        <v>34.528</v>
      </c>
      <c r="AN25" s="25">
        <v>657</v>
      </c>
      <c r="AO25" s="229">
        <v>367.02715</v>
      </c>
      <c r="AP25" s="64">
        <v>584.2626</v>
      </c>
      <c r="AQ25" s="64">
        <v>161.1224</v>
      </c>
      <c r="AR25" s="64">
        <v>307</v>
      </c>
      <c r="AS25" s="25">
        <v>0</v>
      </c>
      <c r="AT25" s="229">
        <v>4005.7945299999997</v>
      </c>
      <c r="AU25" s="64">
        <v>5602.243820000001</v>
      </c>
      <c r="AV25" s="64">
        <v>4874.90435</v>
      </c>
      <c r="AW25" s="64">
        <v>3770</v>
      </c>
      <c r="AX25" s="25">
        <v>2319</v>
      </c>
      <c r="AY25" s="108">
        <f t="shared" si="3"/>
        <v>28231.797870000002</v>
      </c>
      <c r="AZ25" s="108">
        <v>30526.041540000002</v>
      </c>
      <c r="BA25" s="65">
        <v>13287.275560000002</v>
      </c>
      <c r="BB25" s="65">
        <v>23547.528</v>
      </c>
      <c r="BC25" s="65">
        <v>24339</v>
      </c>
    </row>
    <row r="26" spans="1:55" ht="12" thickBot="1">
      <c r="A26" s="146" t="s">
        <v>34</v>
      </c>
      <c r="B26" s="147"/>
      <c r="C26" s="147"/>
      <c r="D26" s="147"/>
      <c r="E26" s="159">
        <v>24</v>
      </c>
      <c r="F26" s="148">
        <f>SUM(F27:F41)</f>
        <v>401301.63584999996</v>
      </c>
      <c r="G26" s="230">
        <f>SUM(G27:G41)</f>
        <v>331131.57246999996</v>
      </c>
      <c r="H26" s="150">
        <f>SUM(H27:H41)</f>
        <v>264802.92042</v>
      </c>
      <c r="I26" s="150">
        <f>SUM(I27:I41)</f>
        <v>233547</v>
      </c>
      <c r="J26" s="161">
        <f aca="true" t="shared" si="4" ref="J26:AD26">SUM(J27:J41)</f>
        <v>198425</v>
      </c>
      <c r="K26" s="148">
        <f>SUM(K27:K41)</f>
        <v>275349.70115</v>
      </c>
      <c r="L26" s="150">
        <f t="shared" si="4"/>
        <v>229846.86024999997</v>
      </c>
      <c r="M26" s="150">
        <f t="shared" si="4"/>
        <v>169839.24172999998</v>
      </c>
      <c r="N26" s="150">
        <f t="shared" si="4"/>
        <v>145599</v>
      </c>
      <c r="O26" s="161">
        <f t="shared" si="4"/>
        <v>109073</v>
      </c>
      <c r="P26" s="148">
        <f>SUM(P27:P41)</f>
        <v>114111.5179</v>
      </c>
      <c r="Q26" s="150">
        <f t="shared" si="4"/>
        <v>98618.83131</v>
      </c>
      <c r="R26" s="150">
        <f t="shared" si="4"/>
        <v>76283.15469</v>
      </c>
      <c r="S26" s="150">
        <f t="shared" si="4"/>
        <v>64679</v>
      </c>
      <c r="T26" s="161">
        <f t="shared" si="4"/>
        <v>57726</v>
      </c>
      <c r="U26" s="148">
        <f>SUM(U27:U41)</f>
        <v>146969.15067</v>
      </c>
      <c r="V26" s="150">
        <f t="shared" si="4"/>
        <v>104570.57368999999</v>
      </c>
      <c r="W26" s="150">
        <f t="shared" si="4"/>
        <v>87970.89429</v>
      </c>
      <c r="X26" s="150">
        <f t="shared" si="4"/>
        <v>82430</v>
      </c>
      <c r="Y26" s="161">
        <f t="shared" si="4"/>
        <v>61090</v>
      </c>
      <c r="Z26" s="148">
        <f>SUM(Z27:Z41)</f>
        <v>541177.59515</v>
      </c>
      <c r="AA26" s="150">
        <f t="shared" si="4"/>
        <v>426920.68340000004</v>
      </c>
      <c r="AB26" s="150">
        <f t="shared" si="4"/>
        <v>365090.8499699999</v>
      </c>
      <c r="AC26" s="150">
        <f t="shared" si="4"/>
        <v>348018</v>
      </c>
      <c r="AD26" s="150">
        <f t="shared" si="4"/>
        <v>291974</v>
      </c>
      <c r="AE26" s="148">
        <f>SUM(AE27:AE41)</f>
        <v>136912.68649999998</v>
      </c>
      <c r="AF26" s="150">
        <f aca="true" t="shared" si="5" ref="AF26:AX26">SUM(AF27:AF41)</f>
        <v>117524.11969000002</v>
      </c>
      <c r="AG26" s="150">
        <f t="shared" si="5"/>
        <v>88497.40926</v>
      </c>
      <c r="AH26" s="150">
        <f t="shared" si="5"/>
        <v>88653</v>
      </c>
      <c r="AI26" s="161">
        <f t="shared" si="5"/>
        <v>65327</v>
      </c>
      <c r="AJ26" s="148">
        <f>SUM(AJ27:AJ41)</f>
        <v>219711.78239000004</v>
      </c>
      <c r="AK26" s="150">
        <f t="shared" si="5"/>
        <v>180355.64886</v>
      </c>
      <c r="AL26" s="150">
        <f t="shared" si="5"/>
        <v>148588.27285000004</v>
      </c>
      <c r="AM26" s="150">
        <f t="shared" si="5"/>
        <v>142211.13799999998</v>
      </c>
      <c r="AN26" s="161">
        <f t="shared" si="5"/>
        <v>125404</v>
      </c>
      <c r="AO26" s="148">
        <f>SUM(AO27:AO41)</f>
        <v>68843.69651000001</v>
      </c>
      <c r="AP26" s="150">
        <f>SUM(AP27:AP41)</f>
        <v>59600.444299999996</v>
      </c>
      <c r="AQ26" s="150">
        <f t="shared" si="5"/>
        <v>44150.576349999996</v>
      </c>
      <c r="AR26" s="150">
        <f t="shared" si="5"/>
        <v>34331</v>
      </c>
      <c r="AS26" s="161">
        <f t="shared" si="5"/>
        <v>15332</v>
      </c>
      <c r="AT26" s="148">
        <f>SUM(AT27:AT41)</f>
        <v>143005.33655</v>
      </c>
      <c r="AU26" s="150">
        <f t="shared" si="5"/>
        <v>114308.8341</v>
      </c>
      <c r="AV26" s="150">
        <f t="shared" si="5"/>
        <v>90750.87225999999</v>
      </c>
      <c r="AW26" s="150">
        <f t="shared" si="5"/>
        <v>73129</v>
      </c>
      <c r="AX26" s="150">
        <f t="shared" si="5"/>
        <v>58964</v>
      </c>
      <c r="AY26" s="116">
        <f aca="true" t="shared" si="6" ref="AY26:AY41">F26+K26+P26+U26+Z26+AE26+AJ26+AO26+AT26</f>
        <v>2047383.10267</v>
      </c>
      <c r="AZ26" s="116">
        <v>1662877.5680700003</v>
      </c>
      <c r="BA26" s="116">
        <v>1335974.19182</v>
      </c>
      <c r="BB26" s="116">
        <v>1212597.138</v>
      </c>
      <c r="BC26" s="116">
        <v>983315</v>
      </c>
    </row>
    <row r="27" spans="1:55" ht="11.25">
      <c r="A27" s="15" t="s">
        <v>10</v>
      </c>
      <c r="B27" s="24" t="s">
        <v>23</v>
      </c>
      <c r="C27" s="24"/>
      <c r="D27" s="24"/>
      <c r="E27" s="70">
        <v>25</v>
      </c>
      <c r="F27" s="240">
        <v>203825.19994999998</v>
      </c>
      <c r="G27" s="229">
        <v>197728.47269</v>
      </c>
      <c r="H27" s="64">
        <v>139095.95463999998</v>
      </c>
      <c r="I27" s="64">
        <v>117481</v>
      </c>
      <c r="J27" s="25">
        <v>97174</v>
      </c>
      <c r="K27" s="112">
        <v>163615.664</v>
      </c>
      <c r="L27" s="64">
        <v>148453.946</v>
      </c>
      <c r="M27" s="64">
        <v>97075</v>
      </c>
      <c r="N27" s="64">
        <v>79917</v>
      </c>
      <c r="O27" s="25">
        <v>59310</v>
      </c>
      <c r="P27" s="240">
        <v>74304.458</v>
      </c>
      <c r="Q27" s="64">
        <v>66152.307</v>
      </c>
      <c r="R27" s="64">
        <v>47497.87589</v>
      </c>
      <c r="S27" s="64">
        <v>44076</v>
      </c>
      <c r="T27" s="25">
        <v>36526</v>
      </c>
      <c r="U27" s="240">
        <v>63268.231</v>
      </c>
      <c r="V27" s="64">
        <v>47955.266</v>
      </c>
      <c r="W27" s="64">
        <v>33674.081</v>
      </c>
      <c r="X27" s="64">
        <v>38404</v>
      </c>
      <c r="Y27" s="25">
        <v>24531</v>
      </c>
      <c r="Z27" s="240">
        <v>153682.969</v>
      </c>
      <c r="AA27" s="64">
        <v>179365.719</v>
      </c>
      <c r="AB27" s="64">
        <v>124935.66</v>
      </c>
      <c r="AC27" s="64">
        <v>101859</v>
      </c>
      <c r="AD27" s="25">
        <v>91673</v>
      </c>
      <c r="AE27" s="240">
        <v>67787.711</v>
      </c>
      <c r="AF27" s="64">
        <v>76297.989</v>
      </c>
      <c r="AG27" s="64">
        <v>54795.999990000004</v>
      </c>
      <c r="AH27" s="64">
        <v>46486</v>
      </c>
      <c r="AI27" s="25">
        <v>34931</v>
      </c>
      <c r="AJ27" s="112">
        <v>152827.771</v>
      </c>
      <c r="AK27" s="64">
        <v>132861.233</v>
      </c>
      <c r="AL27" s="64">
        <v>92424</v>
      </c>
      <c r="AM27" s="64">
        <v>90604</v>
      </c>
      <c r="AN27" s="25">
        <v>76663</v>
      </c>
      <c r="AO27" s="240">
        <v>53330.961</v>
      </c>
      <c r="AP27" s="64">
        <v>45951.672</v>
      </c>
      <c r="AQ27" s="64">
        <v>35079.02</v>
      </c>
      <c r="AR27" s="64">
        <v>27194</v>
      </c>
      <c r="AS27" s="25">
        <v>14901</v>
      </c>
      <c r="AT27" s="240">
        <v>79854.911</v>
      </c>
      <c r="AU27" s="64">
        <v>74222.049</v>
      </c>
      <c r="AV27" s="64">
        <v>53976</v>
      </c>
      <c r="AW27" s="64">
        <v>46919</v>
      </c>
      <c r="AX27" s="25">
        <v>40280</v>
      </c>
      <c r="AY27" s="65">
        <f t="shared" si="6"/>
        <v>1012497.87595</v>
      </c>
      <c r="AZ27" s="65">
        <v>968988.65369</v>
      </c>
      <c r="BA27" s="65">
        <v>678553.59152</v>
      </c>
      <c r="BB27" s="65">
        <v>592940</v>
      </c>
      <c r="BC27" s="65">
        <v>475989</v>
      </c>
    </row>
    <row r="28" spans="1:55" ht="11.25">
      <c r="A28" s="15"/>
      <c r="B28" s="23" t="s">
        <v>14</v>
      </c>
      <c r="C28" s="23"/>
      <c r="D28" s="23"/>
      <c r="E28" s="70">
        <v>26</v>
      </c>
      <c r="F28" s="241">
        <v>14657</v>
      </c>
      <c r="G28" s="229">
        <v>11820</v>
      </c>
      <c r="H28" s="64">
        <v>8849.299</v>
      </c>
      <c r="I28" s="64">
        <v>6768</v>
      </c>
      <c r="J28" s="25">
        <v>4005</v>
      </c>
      <c r="K28" s="112">
        <v>16892</v>
      </c>
      <c r="L28" s="64">
        <v>14440</v>
      </c>
      <c r="M28" s="64">
        <v>11325</v>
      </c>
      <c r="N28" s="64">
        <v>8784</v>
      </c>
      <c r="O28" s="25">
        <v>5940</v>
      </c>
      <c r="P28" s="241">
        <v>2419</v>
      </c>
      <c r="Q28" s="64">
        <v>1568.75</v>
      </c>
      <c r="R28" s="64">
        <v>862.5</v>
      </c>
      <c r="S28" s="64">
        <v>314</v>
      </c>
      <c r="T28" s="25">
        <v>65</v>
      </c>
      <c r="U28" s="241">
        <v>12279.5</v>
      </c>
      <c r="V28" s="64">
        <v>9000</v>
      </c>
      <c r="W28" s="64">
        <v>6093.75</v>
      </c>
      <c r="X28" s="64">
        <v>4374</v>
      </c>
      <c r="Y28" s="25">
        <v>3375</v>
      </c>
      <c r="Z28" s="241">
        <v>30033</v>
      </c>
      <c r="AA28" s="64">
        <v>28540</v>
      </c>
      <c r="AB28" s="64">
        <v>23119.534</v>
      </c>
      <c r="AC28" s="64">
        <v>19422</v>
      </c>
      <c r="AD28" s="25">
        <v>13916</v>
      </c>
      <c r="AE28" s="241">
        <v>3854</v>
      </c>
      <c r="AF28" s="64">
        <v>3491.25</v>
      </c>
      <c r="AG28" s="64">
        <v>2906.25</v>
      </c>
      <c r="AH28" s="64">
        <v>2556</v>
      </c>
      <c r="AI28" s="25">
        <v>2340</v>
      </c>
      <c r="AJ28" s="112">
        <v>5617</v>
      </c>
      <c r="AK28" s="64">
        <v>4715</v>
      </c>
      <c r="AL28" s="64">
        <v>3463.75</v>
      </c>
      <c r="AM28" s="64">
        <v>2061.882</v>
      </c>
      <c r="AN28" s="25">
        <v>2114</v>
      </c>
      <c r="AO28" s="241">
        <v>1374</v>
      </c>
      <c r="AP28" s="64">
        <v>1280</v>
      </c>
      <c r="AQ28" s="64">
        <v>1361.768</v>
      </c>
      <c r="AR28" s="64">
        <v>1296</v>
      </c>
      <c r="AS28" s="25">
        <v>0</v>
      </c>
      <c r="AT28" s="241">
        <v>6047.5</v>
      </c>
      <c r="AU28" s="64">
        <v>6060</v>
      </c>
      <c r="AV28" s="64">
        <v>4575</v>
      </c>
      <c r="AW28" s="64">
        <v>3294</v>
      </c>
      <c r="AX28" s="25">
        <v>2130</v>
      </c>
      <c r="AY28" s="65">
        <f t="shared" si="6"/>
        <v>93173</v>
      </c>
      <c r="AZ28" s="65">
        <v>80915</v>
      </c>
      <c r="BA28" s="65">
        <v>62556.850999999995</v>
      </c>
      <c r="BB28" s="65">
        <v>48869.882</v>
      </c>
      <c r="BC28" s="65">
        <v>33885</v>
      </c>
    </row>
    <row r="29" spans="1:55" ht="11.25">
      <c r="A29" s="15"/>
      <c r="B29" s="23" t="s">
        <v>15</v>
      </c>
      <c r="C29" s="23"/>
      <c r="D29" s="23"/>
      <c r="E29" s="70">
        <v>27</v>
      </c>
      <c r="F29" s="241">
        <v>877</v>
      </c>
      <c r="G29" s="229">
        <v>874.817</v>
      </c>
      <c r="H29" s="64">
        <v>1595</v>
      </c>
      <c r="I29" s="64">
        <v>2145</v>
      </c>
      <c r="J29" s="25">
        <v>1925</v>
      </c>
      <c r="K29" s="112">
        <v>2974</v>
      </c>
      <c r="L29" s="64">
        <v>1526.009</v>
      </c>
      <c r="M29" s="64">
        <v>1308.2</v>
      </c>
      <c r="N29" s="64">
        <v>1102</v>
      </c>
      <c r="O29" s="25">
        <v>1271</v>
      </c>
      <c r="P29" s="241">
        <v>160</v>
      </c>
      <c r="Q29" s="64">
        <v>406.228</v>
      </c>
      <c r="R29" s="64">
        <v>488.06919</v>
      </c>
      <c r="S29" s="64">
        <v>601</v>
      </c>
      <c r="T29" s="25">
        <v>503</v>
      </c>
      <c r="U29" s="241">
        <v>1024.5</v>
      </c>
      <c r="V29" s="64">
        <v>669.878</v>
      </c>
      <c r="W29" s="64">
        <v>557</v>
      </c>
      <c r="X29" s="64">
        <v>492</v>
      </c>
      <c r="Y29" s="25">
        <v>287</v>
      </c>
      <c r="Z29" s="241">
        <v>764.353</v>
      </c>
      <c r="AA29" s="64">
        <v>411.6955</v>
      </c>
      <c r="AB29" s="64">
        <v>511.7665</v>
      </c>
      <c r="AC29" s="64">
        <v>695</v>
      </c>
      <c r="AD29" s="25">
        <v>849</v>
      </c>
      <c r="AE29" s="241">
        <v>115</v>
      </c>
      <c r="AF29" s="64">
        <v>0</v>
      </c>
      <c r="AG29" s="64">
        <v>0</v>
      </c>
      <c r="AH29" s="64">
        <v>0</v>
      </c>
      <c r="AI29" s="25">
        <v>0</v>
      </c>
      <c r="AJ29" s="112">
        <v>258.551</v>
      </c>
      <c r="AK29" s="64">
        <v>333.09</v>
      </c>
      <c r="AL29" s="64">
        <v>347.9226</v>
      </c>
      <c r="AM29" s="64">
        <v>275.844</v>
      </c>
      <c r="AN29" s="25">
        <v>321</v>
      </c>
      <c r="AO29" s="241">
        <v>140</v>
      </c>
      <c r="AP29" s="64">
        <v>148.09</v>
      </c>
      <c r="AQ29" s="64">
        <v>153</v>
      </c>
      <c r="AR29" s="64">
        <v>89</v>
      </c>
      <c r="AS29" s="25">
        <v>0</v>
      </c>
      <c r="AT29" s="241">
        <v>323</v>
      </c>
      <c r="AU29" s="64">
        <v>403.147</v>
      </c>
      <c r="AV29" s="64">
        <v>420</v>
      </c>
      <c r="AW29" s="64">
        <v>485</v>
      </c>
      <c r="AX29" s="25">
        <v>525</v>
      </c>
      <c r="AY29" s="65">
        <f t="shared" si="6"/>
        <v>6636.404</v>
      </c>
      <c r="AZ29" s="65">
        <v>4772.9545</v>
      </c>
      <c r="BA29" s="65">
        <v>5380.95829</v>
      </c>
      <c r="BB29" s="65">
        <v>5884.844</v>
      </c>
      <c r="BC29" s="65">
        <v>5681</v>
      </c>
    </row>
    <row r="30" spans="1:55" ht="11.25">
      <c r="A30" s="15"/>
      <c r="B30" s="23" t="s">
        <v>20</v>
      </c>
      <c r="C30" s="24"/>
      <c r="D30" s="24"/>
      <c r="E30" s="70">
        <v>28</v>
      </c>
      <c r="F30" s="241">
        <v>9128.68157</v>
      </c>
      <c r="G30" s="229">
        <v>4370</v>
      </c>
      <c r="H30" s="64">
        <v>4636.6145</v>
      </c>
      <c r="I30" s="64">
        <v>11516</v>
      </c>
      <c r="J30" s="25">
        <v>2721</v>
      </c>
      <c r="K30" s="112">
        <v>10499.90646</v>
      </c>
      <c r="L30" s="64">
        <v>8509.4</v>
      </c>
      <c r="M30" s="64">
        <v>5121.9</v>
      </c>
      <c r="N30" s="64">
        <v>12426</v>
      </c>
      <c r="O30" s="25">
        <v>8016</v>
      </c>
      <c r="P30" s="241">
        <v>2105.65501</v>
      </c>
      <c r="Q30" s="64">
        <v>1777</v>
      </c>
      <c r="R30" s="64">
        <v>3781</v>
      </c>
      <c r="S30" s="64">
        <v>348</v>
      </c>
      <c r="T30" s="25">
        <v>228</v>
      </c>
      <c r="U30" s="241">
        <v>10660.2439</v>
      </c>
      <c r="V30" s="64">
        <v>2780</v>
      </c>
      <c r="W30" s="64">
        <v>3579.68</v>
      </c>
      <c r="X30" s="64">
        <v>2150</v>
      </c>
      <c r="Y30" s="25">
        <v>100</v>
      </c>
      <c r="Z30" s="241">
        <v>5872.71096</v>
      </c>
      <c r="AA30" s="64">
        <v>3992</v>
      </c>
      <c r="AB30" s="64">
        <v>8474.05</v>
      </c>
      <c r="AC30" s="64">
        <v>10687</v>
      </c>
      <c r="AD30" s="25">
        <v>6967</v>
      </c>
      <c r="AE30" s="241">
        <v>1984.3162</v>
      </c>
      <c r="AF30" s="64">
        <v>2825</v>
      </c>
      <c r="AG30" s="64">
        <v>961</v>
      </c>
      <c r="AH30" s="64">
        <v>2714</v>
      </c>
      <c r="AI30" s="25">
        <v>2320</v>
      </c>
      <c r="AJ30" s="112">
        <v>10255.418300000001</v>
      </c>
      <c r="AK30" s="64">
        <v>8590</v>
      </c>
      <c r="AL30" s="64">
        <v>20383.950109999998</v>
      </c>
      <c r="AM30" s="64">
        <v>27868.41</v>
      </c>
      <c r="AN30" s="25">
        <v>24104</v>
      </c>
      <c r="AO30" s="241">
        <v>2759.83197</v>
      </c>
      <c r="AP30" s="64">
        <v>1750</v>
      </c>
      <c r="AQ30" s="64">
        <v>510.00002</v>
      </c>
      <c r="AR30" s="64">
        <v>2170</v>
      </c>
      <c r="AS30" s="25">
        <v>0</v>
      </c>
      <c r="AT30" s="241">
        <v>4212.152</v>
      </c>
      <c r="AU30" s="64">
        <v>2153</v>
      </c>
      <c r="AV30" s="64">
        <v>1144.95</v>
      </c>
      <c r="AW30" s="64">
        <v>2642</v>
      </c>
      <c r="AX30" s="25">
        <v>100</v>
      </c>
      <c r="AY30" s="65">
        <f t="shared" si="6"/>
        <v>57478.916370000006</v>
      </c>
      <c r="AZ30" s="65">
        <v>36746.4</v>
      </c>
      <c r="BA30" s="65">
        <v>48593.14462999999</v>
      </c>
      <c r="BB30" s="65">
        <v>72521.41</v>
      </c>
      <c r="BC30" s="65">
        <v>44556</v>
      </c>
    </row>
    <row r="31" spans="1:55" ht="11.25">
      <c r="A31" s="15"/>
      <c r="B31" s="23" t="s">
        <v>16</v>
      </c>
      <c r="C31" s="23"/>
      <c r="D31" s="23"/>
      <c r="E31" s="70">
        <v>29</v>
      </c>
      <c r="F31" s="241">
        <v>970</v>
      </c>
      <c r="G31" s="229">
        <v>1328.69427</v>
      </c>
      <c r="H31" s="64">
        <v>1189</v>
      </c>
      <c r="I31" s="64">
        <v>880</v>
      </c>
      <c r="J31" s="25">
        <v>1318</v>
      </c>
      <c r="K31" s="112">
        <v>1392</v>
      </c>
      <c r="L31" s="64">
        <v>1241</v>
      </c>
      <c r="M31" s="64">
        <v>2305</v>
      </c>
      <c r="N31" s="64">
        <v>981</v>
      </c>
      <c r="O31" s="25">
        <v>861</v>
      </c>
      <c r="P31" s="241">
        <v>95</v>
      </c>
      <c r="Q31" s="64">
        <v>23</v>
      </c>
      <c r="R31" s="64">
        <v>660.8239</v>
      </c>
      <c r="S31" s="64">
        <v>216</v>
      </c>
      <c r="T31" s="25">
        <v>70</v>
      </c>
      <c r="U31" s="241">
        <v>389</v>
      </c>
      <c r="V31" s="64">
        <v>549</v>
      </c>
      <c r="W31" s="64">
        <v>668.324</v>
      </c>
      <c r="X31" s="64">
        <v>1079</v>
      </c>
      <c r="Y31" s="25">
        <v>177</v>
      </c>
      <c r="Z31" s="241">
        <v>6353</v>
      </c>
      <c r="AA31" s="64">
        <v>4890</v>
      </c>
      <c r="AB31" s="64">
        <v>5942</v>
      </c>
      <c r="AC31" s="64">
        <v>3829</v>
      </c>
      <c r="AD31" s="25">
        <v>5620</v>
      </c>
      <c r="AE31" s="241">
        <v>300</v>
      </c>
      <c r="AF31" s="64">
        <v>325</v>
      </c>
      <c r="AG31" s="64">
        <v>101</v>
      </c>
      <c r="AH31" s="64">
        <v>716</v>
      </c>
      <c r="AI31" s="25">
        <v>308</v>
      </c>
      <c r="AJ31" s="112">
        <v>347</v>
      </c>
      <c r="AK31" s="64">
        <v>959.7253000000001</v>
      </c>
      <c r="AL31" s="64">
        <v>1793.92985</v>
      </c>
      <c r="AM31" s="64">
        <v>839.537</v>
      </c>
      <c r="AN31" s="25">
        <v>2944</v>
      </c>
      <c r="AO31" s="241">
        <v>257</v>
      </c>
      <c r="AP31" s="64">
        <v>380</v>
      </c>
      <c r="AQ31" s="64">
        <v>108</v>
      </c>
      <c r="AR31" s="64">
        <v>83</v>
      </c>
      <c r="AS31" s="25">
        <v>0</v>
      </c>
      <c r="AT31" s="241">
        <v>0</v>
      </c>
      <c r="AU31" s="64">
        <v>0</v>
      </c>
      <c r="AV31" s="64">
        <v>365</v>
      </c>
      <c r="AW31" s="64">
        <v>162</v>
      </c>
      <c r="AX31" s="25">
        <v>564</v>
      </c>
      <c r="AY31" s="65">
        <f t="shared" si="6"/>
        <v>10103</v>
      </c>
      <c r="AZ31" s="65">
        <v>9696.41957</v>
      </c>
      <c r="BA31" s="65">
        <v>13133.07775</v>
      </c>
      <c r="BB31" s="65">
        <v>8785.537</v>
      </c>
      <c r="BC31" s="65">
        <v>11862</v>
      </c>
    </row>
    <row r="32" spans="1:55" ht="11.25">
      <c r="A32" s="15"/>
      <c r="B32" s="23" t="s">
        <v>22</v>
      </c>
      <c r="C32" s="23"/>
      <c r="D32" s="23"/>
      <c r="E32" s="70">
        <v>30</v>
      </c>
      <c r="F32" s="241">
        <v>0</v>
      </c>
      <c r="G32" s="229">
        <v>0</v>
      </c>
      <c r="H32" s="64">
        <v>0</v>
      </c>
      <c r="I32" s="64">
        <v>0</v>
      </c>
      <c r="J32" s="25">
        <v>0</v>
      </c>
      <c r="K32" s="112">
        <v>0</v>
      </c>
      <c r="L32" s="64">
        <v>0</v>
      </c>
      <c r="M32" s="64">
        <v>0</v>
      </c>
      <c r="N32" s="64">
        <v>0</v>
      </c>
      <c r="O32" s="25">
        <v>0</v>
      </c>
      <c r="P32" s="241">
        <v>0</v>
      </c>
      <c r="Q32" s="64">
        <v>0</v>
      </c>
      <c r="R32" s="64">
        <v>0</v>
      </c>
      <c r="S32" s="64">
        <v>0</v>
      </c>
      <c r="T32" s="25">
        <v>0</v>
      </c>
      <c r="U32" s="241">
        <v>0</v>
      </c>
      <c r="V32" s="64">
        <v>0</v>
      </c>
      <c r="W32" s="64">
        <v>0</v>
      </c>
      <c r="X32" s="64">
        <v>0</v>
      </c>
      <c r="Y32" s="25">
        <v>0</v>
      </c>
      <c r="Z32" s="241">
        <v>0</v>
      </c>
      <c r="AA32" s="64">
        <v>0</v>
      </c>
      <c r="AB32" s="64">
        <v>0</v>
      </c>
      <c r="AC32" s="64">
        <v>0</v>
      </c>
      <c r="AD32" s="25">
        <v>0</v>
      </c>
      <c r="AE32" s="241">
        <v>0</v>
      </c>
      <c r="AF32" s="64">
        <v>0</v>
      </c>
      <c r="AG32" s="64">
        <v>0</v>
      </c>
      <c r="AH32" s="64">
        <v>0</v>
      </c>
      <c r="AI32" s="25">
        <v>0</v>
      </c>
      <c r="AJ32" s="112">
        <v>0</v>
      </c>
      <c r="AK32" s="64">
        <v>0</v>
      </c>
      <c r="AL32" s="64">
        <v>0</v>
      </c>
      <c r="AM32" s="64">
        <v>0</v>
      </c>
      <c r="AN32" s="25">
        <v>0</v>
      </c>
      <c r="AO32" s="241">
        <v>0</v>
      </c>
      <c r="AP32" s="64">
        <v>0</v>
      </c>
      <c r="AQ32" s="64">
        <v>0</v>
      </c>
      <c r="AR32" s="64">
        <v>0</v>
      </c>
      <c r="AS32" s="25">
        <v>0</v>
      </c>
      <c r="AT32" s="241">
        <v>0</v>
      </c>
      <c r="AU32" s="64">
        <v>0</v>
      </c>
      <c r="AV32" s="64">
        <v>0</v>
      </c>
      <c r="AW32" s="64">
        <v>0</v>
      </c>
      <c r="AX32" s="25">
        <v>0</v>
      </c>
      <c r="AY32" s="65">
        <f t="shared" si="6"/>
        <v>0</v>
      </c>
      <c r="AZ32" s="65">
        <v>0</v>
      </c>
      <c r="BA32" s="65">
        <v>0</v>
      </c>
      <c r="BB32" s="65">
        <v>0</v>
      </c>
      <c r="BC32" s="65">
        <v>0</v>
      </c>
    </row>
    <row r="33" spans="1:55" ht="11.25">
      <c r="A33" s="15"/>
      <c r="B33" s="23" t="s">
        <v>24</v>
      </c>
      <c r="C33" s="23"/>
      <c r="D33" s="23"/>
      <c r="E33" s="70">
        <v>31</v>
      </c>
      <c r="F33" s="241">
        <v>1486.8885</v>
      </c>
      <c r="G33" s="229">
        <v>599.8190999999999</v>
      </c>
      <c r="H33" s="64">
        <v>2598.8817999999997</v>
      </c>
      <c r="I33" s="64">
        <v>1124</v>
      </c>
      <c r="J33" s="25">
        <v>1280</v>
      </c>
      <c r="K33" s="112">
        <v>547.1406</v>
      </c>
      <c r="L33" s="64">
        <v>304.13806</v>
      </c>
      <c r="M33" s="64">
        <v>70</v>
      </c>
      <c r="N33" s="64">
        <v>85</v>
      </c>
      <c r="O33" s="25">
        <v>160</v>
      </c>
      <c r="P33" s="241">
        <v>0</v>
      </c>
      <c r="Q33" s="64">
        <v>0</v>
      </c>
      <c r="R33" s="64">
        <v>0</v>
      </c>
      <c r="S33" s="64">
        <v>0</v>
      </c>
      <c r="T33" s="25">
        <v>0</v>
      </c>
      <c r="U33" s="241">
        <v>0</v>
      </c>
      <c r="V33" s="64">
        <v>0</v>
      </c>
      <c r="W33" s="64">
        <v>0</v>
      </c>
      <c r="X33" s="64">
        <v>50</v>
      </c>
      <c r="Y33" s="25">
        <v>11</v>
      </c>
      <c r="Z33" s="241">
        <v>359.7733</v>
      </c>
      <c r="AA33" s="64">
        <v>0</v>
      </c>
      <c r="AB33" s="64">
        <v>0</v>
      </c>
      <c r="AC33" s="64">
        <v>0</v>
      </c>
      <c r="AD33" s="25">
        <v>0</v>
      </c>
      <c r="AE33" s="241">
        <v>0</v>
      </c>
      <c r="AF33" s="64">
        <v>0</v>
      </c>
      <c r="AG33" s="64">
        <v>0</v>
      </c>
      <c r="AH33" s="64">
        <v>0</v>
      </c>
      <c r="AI33" s="25">
        <v>0</v>
      </c>
      <c r="AJ33" s="112">
        <v>777.6</v>
      </c>
      <c r="AK33" s="64">
        <v>1405</v>
      </c>
      <c r="AL33" s="64">
        <v>718.2772</v>
      </c>
      <c r="AM33" s="64">
        <v>807.157</v>
      </c>
      <c r="AN33" s="25">
        <v>0</v>
      </c>
      <c r="AO33" s="241">
        <v>0</v>
      </c>
      <c r="AP33" s="64">
        <v>0</v>
      </c>
      <c r="AQ33" s="64">
        <v>0</v>
      </c>
      <c r="AR33" s="64">
        <v>0</v>
      </c>
      <c r="AS33" s="25">
        <v>0</v>
      </c>
      <c r="AT33" s="241">
        <v>240.40658</v>
      </c>
      <c r="AU33" s="64">
        <v>0</v>
      </c>
      <c r="AV33" s="64">
        <v>0</v>
      </c>
      <c r="AW33" s="64">
        <v>0</v>
      </c>
      <c r="AX33" s="25">
        <v>0</v>
      </c>
      <c r="AY33" s="65">
        <f t="shared" si="6"/>
        <v>3411.80898</v>
      </c>
      <c r="AZ33" s="65">
        <v>2308.95716</v>
      </c>
      <c r="BA33" s="65">
        <v>3387.1589999999997</v>
      </c>
      <c r="BB33" s="65">
        <v>2066.157</v>
      </c>
      <c r="BC33" s="65">
        <v>1451</v>
      </c>
    </row>
    <row r="34" spans="1:55" ht="11.25">
      <c r="A34" s="15"/>
      <c r="B34" s="23" t="s">
        <v>31</v>
      </c>
      <c r="C34" s="23"/>
      <c r="D34" s="23"/>
      <c r="E34" s="70">
        <v>32</v>
      </c>
      <c r="F34" s="241">
        <v>27.844</v>
      </c>
      <c r="G34" s="229">
        <v>62.69236</v>
      </c>
      <c r="H34" s="64">
        <v>15</v>
      </c>
      <c r="I34" s="64">
        <v>88</v>
      </c>
      <c r="J34" s="25">
        <v>46</v>
      </c>
      <c r="K34" s="112">
        <v>4042.17968</v>
      </c>
      <c r="L34" s="64">
        <v>4414.21028</v>
      </c>
      <c r="M34" s="64">
        <v>3377.6879900000004</v>
      </c>
      <c r="N34" s="64">
        <v>3759</v>
      </c>
      <c r="O34" s="25">
        <v>2802</v>
      </c>
      <c r="P34" s="241">
        <v>14.787</v>
      </c>
      <c r="Q34" s="64">
        <v>353.5272</v>
      </c>
      <c r="R34" s="64">
        <v>445.54015999999996</v>
      </c>
      <c r="S34" s="64">
        <v>405</v>
      </c>
      <c r="T34" s="25">
        <v>1346</v>
      </c>
      <c r="U34" s="241">
        <v>1220.99559</v>
      </c>
      <c r="V34" s="64">
        <v>1803.87221</v>
      </c>
      <c r="W34" s="64">
        <v>2398.88825</v>
      </c>
      <c r="X34" s="64">
        <v>1022</v>
      </c>
      <c r="Y34" s="25">
        <v>1465</v>
      </c>
      <c r="Z34" s="241">
        <v>7625.635719999999</v>
      </c>
      <c r="AA34" s="64">
        <v>4632.837759999999</v>
      </c>
      <c r="AB34" s="64">
        <v>8952.25058</v>
      </c>
      <c r="AC34" s="64">
        <v>9147</v>
      </c>
      <c r="AD34" s="25">
        <v>4523</v>
      </c>
      <c r="AE34" s="241">
        <v>2351.03422</v>
      </c>
      <c r="AF34" s="64">
        <v>0</v>
      </c>
      <c r="AG34" s="64">
        <v>62.21214</v>
      </c>
      <c r="AH34" s="64">
        <v>1212</v>
      </c>
      <c r="AI34" s="25">
        <v>301</v>
      </c>
      <c r="AJ34" s="112">
        <v>8191.664769999999</v>
      </c>
      <c r="AK34" s="64">
        <v>10244.50025</v>
      </c>
      <c r="AL34" s="64">
        <v>9854.81316</v>
      </c>
      <c r="AM34" s="64">
        <v>4386.415</v>
      </c>
      <c r="AN34" s="25">
        <v>6801</v>
      </c>
      <c r="AO34" s="241">
        <v>2776.5787400000004</v>
      </c>
      <c r="AP34" s="64">
        <v>894.6388000000001</v>
      </c>
      <c r="AQ34" s="64">
        <v>0</v>
      </c>
      <c r="AR34" s="64">
        <v>100</v>
      </c>
      <c r="AS34" s="25">
        <v>0</v>
      </c>
      <c r="AT34" s="241">
        <v>2945.74887</v>
      </c>
      <c r="AU34" s="64">
        <v>497.7407</v>
      </c>
      <c r="AV34" s="64">
        <v>475.23091999999997</v>
      </c>
      <c r="AW34" s="64">
        <v>101</v>
      </c>
      <c r="AX34" s="25">
        <v>0</v>
      </c>
      <c r="AY34" s="65">
        <f t="shared" si="6"/>
        <v>29196.468589999997</v>
      </c>
      <c r="AZ34" s="65">
        <v>22904.019559999997</v>
      </c>
      <c r="BA34" s="65">
        <v>25581.6232</v>
      </c>
      <c r="BB34" s="65">
        <v>20220.415</v>
      </c>
      <c r="BC34" s="65">
        <v>17284</v>
      </c>
    </row>
    <row r="35" spans="1:55" ht="11.25">
      <c r="A35" s="15"/>
      <c r="B35" s="23" t="s">
        <v>36</v>
      </c>
      <c r="C35" s="23"/>
      <c r="D35" s="23"/>
      <c r="E35" s="70">
        <v>33</v>
      </c>
      <c r="F35" s="241">
        <v>22281</v>
      </c>
      <c r="G35" s="229">
        <v>22237</v>
      </c>
      <c r="H35" s="64">
        <v>19854</v>
      </c>
      <c r="I35" s="64">
        <v>17655</v>
      </c>
      <c r="J35" s="25">
        <v>13852</v>
      </c>
      <c r="K35" s="112">
        <v>11509</v>
      </c>
      <c r="L35" s="64">
        <v>10686</v>
      </c>
      <c r="M35" s="64">
        <v>8399</v>
      </c>
      <c r="N35" s="64">
        <v>5507</v>
      </c>
      <c r="O35" s="25">
        <v>3726</v>
      </c>
      <c r="P35" s="241">
        <v>666</v>
      </c>
      <c r="Q35" s="64">
        <v>674</v>
      </c>
      <c r="R35" s="64">
        <v>453</v>
      </c>
      <c r="S35" s="64">
        <v>286</v>
      </c>
      <c r="T35" s="25">
        <v>105</v>
      </c>
      <c r="U35" s="241">
        <v>9211</v>
      </c>
      <c r="V35" s="64">
        <v>9396</v>
      </c>
      <c r="W35" s="64">
        <v>8442</v>
      </c>
      <c r="X35" s="64">
        <v>8513</v>
      </c>
      <c r="Y35" s="25">
        <v>3570</v>
      </c>
      <c r="Z35" s="241">
        <v>43916</v>
      </c>
      <c r="AA35" s="64">
        <v>43444</v>
      </c>
      <c r="AB35" s="64">
        <v>46487</v>
      </c>
      <c r="AC35" s="64">
        <v>48232</v>
      </c>
      <c r="AD35" s="25">
        <v>36940</v>
      </c>
      <c r="AE35" s="241">
        <v>6684</v>
      </c>
      <c r="AF35" s="64">
        <v>6690</v>
      </c>
      <c r="AG35" s="64">
        <v>6819.99999</v>
      </c>
      <c r="AH35" s="64">
        <v>7230</v>
      </c>
      <c r="AI35" s="25">
        <v>4805</v>
      </c>
      <c r="AJ35" s="112">
        <v>1780</v>
      </c>
      <c r="AK35" s="64">
        <v>1600</v>
      </c>
      <c r="AL35" s="64">
        <v>1155</v>
      </c>
      <c r="AM35" s="64">
        <v>914</v>
      </c>
      <c r="AN35" s="25">
        <v>2093</v>
      </c>
      <c r="AO35" s="241">
        <v>249</v>
      </c>
      <c r="AP35" s="64">
        <v>223</v>
      </c>
      <c r="AQ35" s="64">
        <v>109</v>
      </c>
      <c r="AR35" s="64">
        <v>62</v>
      </c>
      <c r="AS35" s="25">
        <v>0</v>
      </c>
      <c r="AT35" s="241">
        <v>3173</v>
      </c>
      <c r="AU35" s="64">
        <v>3064</v>
      </c>
      <c r="AV35" s="64">
        <v>1981</v>
      </c>
      <c r="AW35" s="64">
        <v>1233</v>
      </c>
      <c r="AX35" s="25">
        <v>825</v>
      </c>
      <c r="AY35" s="65">
        <f t="shared" si="6"/>
        <v>99469</v>
      </c>
      <c r="AZ35" s="65">
        <v>98014</v>
      </c>
      <c r="BA35" s="65">
        <v>93699.99999</v>
      </c>
      <c r="BB35" s="65">
        <v>89632</v>
      </c>
      <c r="BC35" s="65">
        <v>65916</v>
      </c>
    </row>
    <row r="36" spans="1:55" ht="11.25">
      <c r="A36" s="15"/>
      <c r="B36" s="23" t="s">
        <v>25</v>
      </c>
      <c r="C36" s="23"/>
      <c r="D36" s="23"/>
      <c r="E36" s="70">
        <v>34</v>
      </c>
      <c r="F36" s="241">
        <v>31033.891</v>
      </c>
      <c r="G36" s="229">
        <v>24972</v>
      </c>
      <c r="H36" s="64">
        <v>25840.42241</v>
      </c>
      <c r="I36" s="64">
        <v>21901</v>
      </c>
      <c r="J36" s="25">
        <v>21368</v>
      </c>
      <c r="K36" s="112">
        <v>18800.999789999998</v>
      </c>
      <c r="L36" s="64">
        <v>3870</v>
      </c>
      <c r="M36" s="64">
        <v>3638</v>
      </c>
      <c r="N36" s="64">
        <v>3456</v>
      </c>
      <c r="O36" s="25">
        <v>3527</v>
      </c>
      <c r="P36" s="241">
        <v>6118</v>
      </c>
      <c r="Q36" s="64">
        <v>0</v>
      </c>
      <c r="R36" s="64">
        <v>0</v>
      </c>
      <c r="S36" s="64">
        <v>0</v>
      </c>
      <c r="T36" s="25">
        <v>0</v>
      </c>
      <c r="U36" s="241">
        <v>26587</v>
      </c>
      <c r="V36" s="64">
        <v>6350</v>
      </c>
      <c r="W36" s="64">
        <v>6142</v>
      </c>
      <c r="X36" s="64">
        <v>5977</v>
      </c>
      <c r="Y36" s="25">
        <v>5617</v>
      </c>
      <c r="Z36" s="241">
        <v>150606</v>
      </c>
      <c r="AA36" s="64">
        <v>64548</v>
      </c>
      <c r="AB36" s="64">
        <v>63794</v>
      </c>
      <c r="AC36" s="64">
        <v>56587</v>
      </c>
      <c r="AD36" s="25">
        <v>53222</v>
      </c>
      <c r="AE36" s="241">
        <v>11316</v>
      </c>
      <c r="AF36" s="64">
        <v>11368.00001</v>
      </c>
      <c r="AG36" s="64">
        <v>11091</v>
      </c>
      <c r="AH36" s="64">
        <v>10125</v>
      </c>
      <c r="AI36" s="25">
        <v>9467</v>
      </c>
      <c r="AJ36" s="112">
        <v>9198.99983</v>
      </c>
      <c r="AK36" s="64">
        <v>742</v>
      </c>
      <c r="AL36" s="64">
        <v>728</v>
      </c>
      <c r="AM36" s="64">
        <v>676</v>
      </c>
      <c r="AN36" s="25">
        <v>594</v>
      </c>
      <c r="AO36" s="241">
        <v>0</v>
      </c>
      <c r="AP36" s="64">
        <v>0</v>
      </c>
      <c r="AQ36" s="64">
        <v>0</v>
      </c>
      <c r="AR36" s="64">
        <v>0</v>
      </c>
      <c r="AS36" s="25">
        <v>0</v>
      </c>
      <c r="AT36" s="241">
        <v>904</v>
      </c>
      <c r="AU36" s="64">
        <v>1786</v>
      </c>
      <c r="AV36" s="64">
        <v>1756.00034</v>
      </c>
      <c r="AW36" s="64">
        <v>1631</v>
      </c>
      <c r="AX36" s="25">
        <v>1533</v>
      </c>
      <c r="AY36" s="65">
        <f t="shared" si="6"/>
        <v>254564.89062000002</v>
      </c>
      <c r="AZ36" s="65">
        <v>113636.00001</v>
      </c>
      <c r="BA36" s="65">
        <v>112989.42275</v>
      </c>
      <c r="BB36" s="65">
        <v>100353</v>
      </c>
      <c r="BC36" s="65">
        <v>95328</v>
      </c>
    </row>
    <row r="37" spans="1:55" ht="11.25">
      <c r="A37" s="15"/>
      <c r="B37" s="23" t="s">
        <v>26</v>
      </c>
      <c r="C37" s="23"/>
      <c r="D37" s="23"/>
      <c r="E37" s="70">
        <v>35</v>
      </c>
      <c r="F37" s="241">
        <v>51436.34439</v>
      </c>
      <c r="G37" s="229">
        <v>27655.725100000003</v>
      </c>
      <c r="H37" s="64">
        <v>28405.89747</v>
      </c>
      <c r="I37" s="64">
        <v>22604</v>
      </c>
      <c r="J37" s="25">
        <v>17504</v>
      </c>
      <c r="K37" s="112">
        <v>21117.06298</v>
      </c>
      <c r="L37" s="64">
        <v>18747.97568</v>
      </c>
      <c r="M37" s="64">
        <v>17163</v>
      </c>
      <c r="N37" s="64">
        <v>12545</v>
      </c>
      <c r="O37" s="25">
        <v>10472</v>
      </c>
      <c r="P37" s="241">
        <v>590.94832</v>
      </c>
      <c r="Q37" s="64">
        <v>751.1555</v>
      </c>
      <c r="R37" s="64">
        <v>792.44367</v>
      </c>
      <c r="S37" s="64">
        <v>479</v>
      </c>
      <c r="T37" s="25">
        <v>717</v>
      </c>
      <c r="U37" s="241">
        <v>9020.30615</v>
      </c>
      <c r="V37" s="64">
        <v>16455.35802</v>
      </c>
      <c r="W37" s="64">
        <v>18235.36789</v>
      </c>
      <c r="X37" s="64">
        <v>12564</v>
      </c>
      <c r="Y37" s="25">
        <v>13894</v>
      </c>
      <c r="Z37" s="241">
        <v>40162.78157</v>
      </c>
      <c r="AA37" s="64">
        <v>45294.58533</v>
      </c>
      <c r="AB37" s="64">
        <v>44798.99665</v>
      </c>
      <c r="AC37" s="64">
        <v>38913</v>
      </c>
      <c r="AD37" s="25">
        <v>31809</v>
      </c>
      <c r="AE37" s="241">
        <v>19086.846</v>
      </c>
      <c r="AF37" s="64">
        <v>8315.468</v>
      </c>
      <c r="AG37" s="64">
        <v>6566.65</v>
      </c>
      <c r="AH37" s="64">
        <v>4614</v>
      </c>
      <c r="AI37" s="25">
        <v>4187</v>
      </c>
      <c r="AJ37" s="112">
        <v>3815.1204</v>
      </c>
      <c r="AK37" s="64">
        <v>2151.34037</v>
      </c>
      <c r="AL37" s="64">
        <v>1825.62214</v>
      </c>
      <c r="AM37" s="64">
        <v>820.674</v>
      </c>
      <c r="AN37" s="25">
        <v>1778</v>
      </c>
      <c r="AO37" s="241">
        <v>417</v>
      </c>
      <c r="AP37" s="64">
        <v>223</v>
      </c>
      <c r="AQ37" s="64">
        <v>274</v>
      </c>
      <c r="AR37" s="64">
        <v>93</v>
      </c>
      <c r="AS37" s="25">
        <v>0</v>
      </c>
      <c r="AT37" s="241">
        <v>19865.41585</v>
      </c>
      <c r="AU37" s="64">
        <v>3902.702</v>
      </c>
      <c r="AV37" s="64">
        <v>5272</v>
      </c>
      <c r="AW37" s="64">
        <v>2452</v>
      </c>
      <c r="AX37" s="25">
        <v>1051</v>
      </c>
      <c r="AY37" s="65">
        <f t="shared" si="6"/>
        <v>165511.82565999997</v>
      </c>
      <c r="AZ37" s="65">
        <v>123497.31</v>
      </c>
      <c r="BA37" s="65">
        <v>123333.97782</v>
      </c>
      <c r="BB37" s="65">
        <v>95084.674</v>
      </c>
      <c r="BC37" s="65">
        <v>81412</v>
      </c>
    </row>
    <row r="38" spans="1:55" ht="11.25">
      <c r="A38" s="15"/>
      <c r="B38" s="23" t="s">
        <v>27</v>
      </c>
      <c r="C38" s="23"/>
      <c r="D38" s="23"/>
      <c r="E38" s="70">
        <v>36</v>
      </c>
      <c r="F38" s="241">
        <v>4318.9920999999995</v>
      </c>
      <c r="G38" s="229">
        <v>3940.41828</v>
      </c>
      <c r="H38" s="64">
        <v>2623.0329300000003</v>
      </c>
      <c r="I38" s="64">
        <v>2339</v>
      </c>
      <c r="J38" s="25">
        <v>1790</v>
      </c>
      <c r="K38" s="112">
        <v>959.8710500000001</v>
      </c>
      <c r="L38" s="64">
        <v>1931.0675</v>
      </c>
      <c r="M38" s="64">
        <v>2022.337</v>
      </c>
      <c r="N38" s="64">
        <v>1351</v>
      </c>
      <c r="O38" s="25">
        <v>1690</v>
      </c>
      <c r="P38" s="241">
        <v>51.19915</v>
      </c>
      <c r="Q38" s="64">
        <v>46.34585</v>
      </c>
      <c r="R38" s="64">
        <v>39.29617</v>
      </c>
      <c r="S38" s="64">
        <v>167</v>
      </c>
      <c r="T38" s="25">
        <v>219</v>
      </c>
      <c r="U38" s="241">
        <v>2791.0902</v>
      </c>
      <c r="V38" s="64">
        <v>1965.33402</v>
      </c>
      <c r="W38" s="64">
        <v>1659.51378</v>
      </c>
      <c r="X38" s="64">
        <v>285</v>
      </c>
      <c r="Y38" s="25">
        <v>957</v>
      </c>
      <c r="Z38" s="241">
        <v>33560.071299999996</v>
      </c>
      <c r="AA38" s="64">
        <v>20771.27303</v>
      </c>
      <c r="AB38" s="64">
        <v>11440.99094</v>
      </c>
      <c r="AC38" s="64">
        <v>10523</v>
      </c>
      <c r="AD38" s="25">
        <v>6811</v>
      </c>
      <c r="AE38" s="241">
        <v>6610.12521</v>
      </c>
      <c r="AF38" s="64">
        <v>3606.9971800000003</v>
      </c>
      <c r="AG38" s="64">
        <v>2786.0802799999997</v>
      </c>
      <c r="AH38" s="64">
        <v>1942</v>
      </c>
      <c r="AI38" s="25">
        <v>1264</v>
      </c>
      <c r="AJ38" s="112">
        <v>1260.6966699999998</v>
      </c>
      <c r="AK38" s="64">
        <v>1018.8118000000001</v>
      </c>
      <c r="AL38" s="64">
        <v>262.36795</v>
      </c>
      <c r="AM38" s="64">
        <v>181.571</v>
      </c>
      <c r="AN38" s="25">
        <v>1265</v>
      </c>
      <c r="AO38" s="241">
        <v>185.588</v>
      </c>
      <c r="AP38" s="64">
        <v>200</v>
      </c>
      <c r="AQ38" s="64">
        <v>0</v>
      </c>
      <c r="AR38" s="64">
        <v>0</v>
      </c>
      <c r="AS38" s="25">
        <v>0</v>
      </c>
      <c r="AT38" s="241">
        <v>255</v>
      </c>
      <c r="AU38" s="64">
        <v>294</v>
      </c>
      <c r="AV38" s="64">
        <v>226</v>
      </c>
      <c r="AW38" s="64">
        <v>38</v>
      </c>
      <c r="AX38" s="25">
        <v>28</v>
      </c>
      <c r="AY38" s="65">
        <f t="shared" si="6"/>
        <v>49992.63367999999</v>
      </c>
      <c r="AZ38" s="65">
        <v>33774.24766</v>
      </c>
      <c r="BA38" s="65">
        <v>21059.619049999998</v>
      </c>
      <c r="BB38" s="65">
        <v>16826.571</v>
      </c>
      <c r="BC38" s="65">
        <v>14024</v>
      </c>
    </row>
    <row r="39" spans="1:55" ht="11.25">
      <c r="A39" s="15"/>
      <c r="B39" s="23" t="s">
        <v>28</v>
      </c>
      <c r="C39" s="23"/>
      <c r="D39" s="23"/>
      <c r="E39" s="70">
        <v>37</v>
      </c>
      <c r="F39" s="241">
        <v>54392.63818</v>
      </c>
      <c r="G39" s="229">
        <v>29158.27978</v>
      </c>
      <c r="H39" s="64">
        <v>23862.1696</v>
      </c>
      <c r="I39" s="64">
        <v>25302</v>
      </c>
      <c r="J39" s="25">
        <v>31612</v>
      </c>
      <c r="K39" s="112">
        <v>19243.41159</v>
      </c>
      <c r="L39" s="64">
        <v>15145.21073</v>
      </c>
      <c r="M39" s="64">
        <v>17128.36644</v>
      </c>
      <c r="N39" s="64">
        <v>14945</v>
      </c>
      <c r="O39" s="25">
        <v>9659</v>
      </c>
      <c r="P39" s="241">
        <v>26769.33732</v>
      </c>
      <c r="Q39" s="64">
        <v>26443.22108</v>
      </c>
      <c r="R39" s="64">
        <v>21100.81107</v>
      </c>
      <c r="S39" s="64">
        <v>17591</v>
      </c>
      <c r="T39" s="25">
        <v>13966</v>
      </c>
      <c r="U39" s="241">
        <v>9010.00583</v>
      </c>
      <c r="V39" s="64">
        <v>6606.72084</v>
      </c>
      <c r="W39" s="64">
        <v>5866.90037</v>
      </c>
      <c r="X39" s="64">
        <v>7391</v>
      </c>
      <c r="Y39" s="25">
        <v>6844</v>
      </c>
      <c r="Z39" s="241">
        <v>46513.62418</v>
      </c>
      <c r="AA39" s="64">
        <v>9449.151300000001</v>
      </c>
      <c r="AB39" s="64">
        <v>8546.42257</v>
      </c>
      <c r="AC39" s="64">
        <v>31417</v>
      </c>
      <c r="AD39" s="25">
        <v>22595</v>
      </c>
      <c r="AE39" s="241">
        <v>14506.253869999999</v>
      </c>
      <c r="AF39" s="64">
        <v>4120.4645</v>
      </c>
      <c r="AG39" s="64">
        <v>2381.71686</v>
      </c>
      <c r="AH39" s="64">
        <v>11035</v>
      </c>
      <c r="AI39" s="25">
        <v>5386</v>
      </c>
      <c r="AJ39" s="112">
        <v>24505.905420000003</v>
      </c>
      <c r="AK39" s="64">
        <v>15470.04974</v>
      </c>
      <c r="AL39" s="64">
        <v>15112.26154</v>
      </c>
      <c r="AM39" s="64">
        <v>12752.145</v>
      </c>
      <c r="AN39" s="25">
        <v>6022</v>
      </c>
      <c r="AO39" s="241">
        <v>6405.098599999999</v>
      </c>
      <c r="AP39" s="64">
        <v>7652.39801</v>
      </c>
      <c r="AQ39" s="64">
        <v>6152.914650000001</v>
      </c>
      <c r="AR39" s="64">
        <v>2880</v>
      </c>
      <c r="AS39" s="25">
        <v>14</v>
      </c>
      <c r="AT39" s="241">
        <v>19276.07384</v>
      </c>
      <c r="AU39" s="64">
        <v>15743.743410000001</v>
      </c>
      <c r="AV39" s="64">
        <v>14811.4586</v>
      </c>
      <c r="AW39" s="64">
        <v>9408</v>
      </c>
      <c r="AX39" s="25">
        <v>8535</v>
      </c>
      <c r="AY39" s="65">
        <f t="shared" si="6"/>
        <v>220622.34882999997</v>
      </c>
      <c r="AZ39" s="65">
        <v>129789.23939</v>
      </c>
      <c r="BA39" s="65">
        <v>114963.02170000001</v>
      </c>
      <c r="BB39" s="65">
        <v>132721.14500000002</v>
      </c>
      <c r="BC39" s="65">
        <v>104633</v>
      </c>
    </row>
    <row r="40" spans="1:55" ht="11.25">
      <c r="A40" s="15"/>
      <c r="B40" s="23" t="s">
        <v>29</v>
      </c>
      <c r="C40" s="23"/>
      <c r="D40" s="23"/>
      <c r="E40" s="70">
        <v>38</v>
      </c>
      <c r="F40" s="241">
        <v>441.77</v>
      </c>
      <c r="G40" s="229">
        <v>0</v>
      </c>
      <c r="H40" s="64">
        <v>167.079</v>
      </c>
      <c r="I40" s="64">
        <v>161</v>
      </c>
      <c r="J40" s="25">
        <v>379</v>
      </c>
      <c r="K40" s="112">
        <v>3756.465</v>
      </c>
      <c r="L40" s="64">
        <v>577.903</v>
      </c>
      <c r="M40" s="64">
        <v>666.694</v>
      </c>
      <c r="N40" s="64">
        <v>463</v>
      </c>
      <c r="O40" s="25">
        <v>648</v>
      </c>
      <c r="P40" s="241">
        <v>469.243</v>
      </c>
      <c r="Q40" s="64">
        <v>245.436</v>
      </c>
      <c r="R40" s="64">
        <v>2.9</v>
      </c>
      <c r="S40" s="64">
        <v>0</v>
      </c>
      <c r="T40" s="25">
        <v>70</v>
      </c>
      <c r="U40" s="241">
        <v>1176.9</v>
      </c>
      <c r="V40" s="64">
        <v>732.422</v>
      </c>
      <c r="W40" s="64">
        <v>627.889</v>
      </c>
      <c r="X40" s="64">
        <v>58</v>
      </c>
      <c r="Y40" s="25">
        <v>110</v>
      </c>
      <c r="Z40" s="241">
        <v>342</v>
      </c>
      <c r="AA40" s="64">
        <v>391</v>
      </c>
      <c r="AB40" s="64">
        <v>0</v>
      </c>
      <c r="AC40" s="64">
        <v>0</v>
      </c>
      <c r="AD40" s="25">
        <v>0</v>
      </c>
      <c r="AE40" s="241">
        <v>2307.4</v>
      </c>
      <c r="AF40" s="64">
        <v>368.551</v>
      </c>
      <c r="AG40" s="64">
        <v>25.5</v>
      </c>
      <c r="AH40" s="64">
        <v>23</v>
      </c>
      <c r="AI40" s="25">
        <v>18</v>
      </c>
      <c r="AJ40" s="112">
        <v>862.54</v>
      </c>
      <c r="AK40" s="64">
        <v>260.4</v>
      </c>
      <c r="AL40" s="64">
        <v>500</v>
      </c>
      <c r="AM40" s="64">
        <v>0</v>
      </c>
      <c r="AN40" s="25">
        <v>0</v>
      </c>
      <c r="AO40" s="241">
        <v>451.182</v>
      </c>
      <c r="AP40" s="64">
        <v>190.82</v>
      </c>
      <c r="AQ40" s="64">
        <v>50</v>
      </c>
      <c r="AR40" s="64">
        <v>0</v>
      </c>
      <c r="AS40" s="25">
        <v>0</v>
      </c>
      <c r="AT40" s="241">
        <v>751.95</v>
      </c>
      <c r="AU40" s="64">
        <v>0</v>
      </c>
      <c r="AV40" s="64">
        <v>300.65</v>
      </c>
      <c r="AW40" s="64">
        <v>305</v>
      </c>
      <c r="AX40" s="25">
        <v>0</v>
      </c>
      <c r="AY40" s="65">
        <f t="shared" si="6"/>
        <v>10559.45</v>
      </c>
      <c r="AZ40" s="65">
        <v>2766.532</v>
      </c>
      <c r="BA40" s="65">
        <v>2340.712</v>
      </c>
      <c r="BB40" s="65">
        <v>1010</v>
      </c>
      <c r="BC40" s="65">
        <v>1225</v>
      </c>
    </row>
    <row r="41" spans="1:55" ht="12" thickBot="1">
      <c r="A41" s="15"/>
      <c r="B41" s="23" t="s">
        <v>30</v>
      </c>
      <c r="C41" s="23"/>
      <c r="D41" s="23"/>
      <c r="E41" s="70">
        <v>39</v>
      </c>
      <c r="F41" s="241">
        <v>6424.38616</v>
      </c>
      <c r="G41" s="229">
        <v>6383.65389</v>
      </c>
      <c r="H41" s="64">
        <v>6070.5690700000005</v>
      </c>
      <c r="I41" s="64">
        <v>3583</v>
      </c>
      <c r="J41" s="25">
        <v>3451</v>
      </c>
      <c r="K41" s="112">
        <v>0</v>
      </c>
      <c r="L41" s="64">
        <v>0</v>
      </c>
      <c r="M41" s="64">
        <v>239.0563</v>
      </c>
      <c r="N41" s="64">
        <v>278</v>
      </c>
      <c r="O41" s="25">
        <v>991</v>
      </c>
      <c r="P41" s="241">
        <v>347.89009999999996</v>
      </c>
      <c r="Q41" s="64">
        <v>177.86068</v>
      </c>
      <c r="R41" s="64">
        <v>158.89464</v>
      </c>
      <c r="S41" s="64">
        <v>196</v>
      </c>
      <c r="T41" s="25">
        <v>3911</v>
      </c>
      <c r="U41" s="241">
        <v>330.378</v>
      </c>
      <c r="V41" s="64">
        <v>306.7226</v>
      </c>
      <c r="W41" s="64">
        <v>25.5</v>
      </c>
      <c r="X41" s="64">
        <v>71</v>
      </c>
      <c r="Y41" s="25">
        <v>152</v>
      </c>
      <c r="Z41" s="241">
        <v>21385.67612</v>
      </c>
      <c r="AA41" s="64">
        <v>21190.42148</v>
      </c>
      <c r="AB41" s="64">
        <v>18088.17873</v>
      </c>
      <c r="AC41" s="64">
        <v>16707</v>
      </c>
      <c r="AD41" s="25">
        <v>17049</v>
      </c>
      <c r="AE41" s="241">
        <v>10</v>
      </c>
      <c r="AF41" s="64">
        <v>115.4</v>
      </c>
      <c r="AG41" s="64">
        <v>0</v>
      </c>
      <c r="AH41" s="64">
        <v>0</v>
      </c>
      <c r="AI41" s="25">
        <v>0</v>
      </c>
      <c r="AJ41" s="112">
        <v>13.515</v>
      </c>
      <c r="AK41" s="64">
        <v>4.498399999999999</v>
      </c>
      <c r="AL41" s="64">
        <v>18.3783</v>
      </c>
      <c r="AM41" s="64">
        <v>23.503</v>
      </c>
      <c r="AN41" s="25">
        <v>705</v>
      </c>
      <c r="AO41" s="241">
        <v>497.4562</v>
      </c>
      <c r="AP41" s="64">
        <v>706.82549</v>
      </c>
      <c r="AQ41" s="64">
        <v>352.87368</v>
      </c>
      <c r="AR41" s="64">
        <v>364</v>
      </c>
      <c r="AS41" s="25">
        <v>417</v>
      </c>
      <c r="AT41" s="241">
        <v>5156.17841</v>
      </c>
      <c r="AU41" s="64">
        <v>6182.4519900000005</v>
      </c>
      <c r="AV41" s="64">
        <v>5447.5824</v>
      </c>
      <c r="AW41" s="64">
        <v>4459</v>
      </c>
      <c r="AX41" s="25">
        <v>3393</v>
      </c>
      <c r="AY41" s="65">
        <f t="shared" si="6"/>
        <v>34165.47999</v>
      </c>
      <c r="AZ41" s="65">
        <v>35067.83453</v>
      </c>
      <c r="BA41" s="65">
        <v>30401.03312</v>
      </c>
      <c r="BB41" s="65">
        <v>25681.503</v>
      </c>
      <c r="BC41" s="65">
        <v>30069</v>
      </c>
    </row>
    <row r="42" spans="1:55" s="14" customFormat="1" ht="12" hidden="1" thickBot="1">
      <c r="A42" s="45" t="s">
        <v>32</v>
      </c>
      <c r="B42" s="46"/>
      <c r="C42" s="46"/>
      <c r="D42" s="46"/>
      <c r="E42" s="68">
        <v>42</v>
      </c>
      <c r="F42" s="231"/>
      <c r="G42" s="229" t="e">
        <f>LF!#REF!/1000</f>
        <v>#REF!</v>
      </c>
      <c r="H42" s="62" t="e">
        <f>LF!#REF!/1000</f>
        <v>#REF!</v>
      </c>
      <c r="I42" s="62" t="e">
        <f>#REF!</f>
        <v>#REF!</v>
      </c>
      <c r="J42" s="74">
        <f>J27+J32+J35+J39+J40+J41-J4-J25</f>
        <v>2087</v>
      </c>
      <c r="K42" s="231"/>
      <c r="L42" s="228"/>
      <c r="M42" s="62" t="e">
        <f>'FF'!#REF!/1000</f>
        <v>#REF!</v>
      </c>
      <c r="N42" s="62" t="e">
        <f>#REF!</f>
        <v>#REF!</v>
      </c>
      <c r="O42" s="74">
        <f>O27+O32+O35+O39+O40+O41-O4-O25</f>
        <v>-6075</v>
      </c>
      <c r="P42" s="231"/>
      <c r="Q42" s="228"/>
      <c r="R42" s="62" t="e">
        <f>PrF!#REF!/1000</f>
        <v>#REF!</v>
      </c>
      <c r="S42" s="62" t="e">
        <f>#REF!</f>
        <v>#REF!</v>
      </c>
      <c r="T42" s="74">
        <f>T27+T32+T35+T39+T40+T41-T4-T25</f>
        <v>-465</v>
      </c>
      <c r="U42" s="231"/>
      <c r="V42" s="229"/>
      <c r="W42" s="62" t="e">
        <f>FSS!#REF!/1000</f>
        <v>#REF!</v>
      </c>
      <c r="X42" s="62" t="e">
        <f>#REF!</f>
        <v>#REF!</v>
      </c>
      <c r="Y42" s="74">
        <f>Y27+Y32+Y35+Y39+Y40+Y41-Y4-Y25</f>
        <v>865</v>
      </c>
      <c r="Z42" s="231"/>
      <c r="AA42" s="229"/>
      <c r="AB42" s="62" t="e">
        <f>PřF!#REF!/1000</f>
        <v>#REF!</v>
      </c>
      <c r="AC42" s="62" t="e">
        <f>#REF!</f>
        <v>#REF!</v>
      </c>
      <c r="AD42" s="74">
        <f>AD27+AD32+AD35+AD39+AD40+AD41-AD4-AD25</f>
        <v>898</v>
      </c>
      <c r="AE42" s="231"/>
      <c r="AF42" s="229"/>
      <c r="AG42" s="62" t="e">
        <f>'FI'!#REF!/1000</f>
        <v>#REF!</v>
      </c>
      <c r="AH42" s="62" t="e">
        <f>#REF!</f>
        <v>#REF!</v>
      </c>
      <c r="AI42" s="74">
        <f>AI27+AI32+AI35+AI39+AI40+AI41-AI4-AI25</f>
        <v>2429</v>
      </c>
      <c r="AJ42" s="231"/>
      <c r="AK42" s="229"/>
      <c r="AL42" s="62" t="e">
        <f>PdF!#REF!/1000</f>
        <v>#REF!</v>
      </c>
      <c r="AM42" s="62">
        <f>AM27+AM32+AM35+AM39+AM40+AM41-AM4-AM25</f>
        <v>1435.4880000000032</v>
      </c>
      <c r="AN42" s="74">
        <f>AN27+AN32+AN35+AN39+AN40+AN41-AN4-AN25</f>
        <v>-1558</v>
      </c>
      <c r="AO42" s="231"/>
      <c r="AP42" s="62" t="e">
        <f>FSpS!#REF!/1000</f>
        <v>#REF!</v>
      </c>
      <c r="AQ42" s="62" t="e">
        <f>FSpS!#REF!/1000</f>
        <v>#REF!</v>
      </c>
      <c r="AR42" s="62" t="e">
        <f>#REF!</f>
        <v>#REF!</v>
      </c>
      <c r="AS42" s="74" t="e">
        <f>#REF!</f>
        <v>#REF!</v>
      </c>
      <c r="AT42" s="231"/>
      <c r="AU42" s="229"/>
      <c r="AV42" s="62" t="e">
        <f>ESF!#REF!/1000</f>
        <v>#REF!</v>
      </c>
      <c r="AW42" s="62" t="e">
        <f>#REF!</f>
        <v>#REF!</v>
      </c>
      <c r="AX42" s="74" t="e">
        <f>ESF!#REF!</f>
        <v>#REF!</v>
      </c>
      <c r="AY42" s="44" t="e">
        <f>G42+K42+P42+U42+Z42+AE42+AJ42+AO42+AT42</f>
        <v>#REF!</v>
      </c>
      <c r="AZ42" s="44"/>
      <c r="BA42" s="44" t="e">
        <v>#REF!</v>
      </c>
      <c r="BB42" s="44">
        <v>33798.48800000018</v>
      </c>
      <c r="BC42" s="44">
        <v>-889</v>
      </c>
    </row>
    <row r="43" spans="1:55" ht="12" thickBot="1">
      <c r="A43" s="146" t="s">
        <v>33</v>
      </c>
      <c r="B43" s="147"/>
      <c r="C43" s="147"/>
      <c r="D43" s="147"/>
      <c r="E43" s="159">
        <v>40</v>
      </c>
      <c r="F43" s="148">
        <f aca="true" t="shared" si="7" ref="F43:AK43">F26-F3</f>
        <v>11016.811789999949</v>
      </c>
      <c r="G43" s="230">
        <f t="shared" si="7"/>
        <v>10292.316119999974</v>
      </c>
      <c r="H43" s="150">
        <f t="shared" si="7"/>
        <v>11327.609839999961</v>
      </c>
      <c r="I43" s="150">
        <f t="shared" si="7"/>
        <v>14710</v>
      </c>
      <c r="J43" s="161">
        <f t="shared" si="7"/>
        <v>2087</v>
      </c>
      <c r="K43" s="148">
        <f>K26-K3</f>
        <v>4659.612829999998</v>
      </c>
      <c r="L43" s="150">
        <f t="shared" si="7"/>
        <v>6109.39155999996</v>
      </c>
      <c r="M43" s="150">
        <f t="shared" si="7"/>
        <v>4360.125149999978</v>
      </c>
      <c r="N43" s="150">
        <f t="shared" si="7"/>
        <v>3900</v>
      </c>
      <c r="O43" s="161">
        <f t="shared" si="7"/>
        <v>1941</v>
      </c>
      <c r="P43" s="148">
        <f>P26-P3</f>
        <v>5733.5127900000225</v>
      </c>
      <c r="Q43" s="150">
        <f t="shared" si="7"/>
        <v>6041.4395099999965</v>
      </c>
      <c r="R43" s="150">
        <f t="shared" si="7"/>
        <v>3013.722750000001</v>
      </c>
      <c r="S43" s="150">
        <f t="shared" si="7"/>
        <v>2075</v>
      </c>
      <c r="T43" s="161">
        <f t="shared" si="7"/>
        <v>584</v>
      </c>
      <c r="U43" s="148">
        <f>U26-U3</f>
        <v>1895.4908200000355</v>
      </c>
      <c r="V43" s="150">
        <f t="shared" si="7"/>
        <v>2107.144859999986</v>
      </c>
      <c r="W43" s="150">
        <f t="shared" si="7"/>
        <v>2092.5108400000026</v>
      </c>
      <c r="X43" s="150">
        <f t="shared" si="7"/>
        <v>4338</v>
      </c>
      <c r="Y43" s="161">
        <f t="shared" si="7"/>
        <v>964</v>
      </c>
      <c r="Z43" s="148">
        <f>Z26-Z3</f>
        <v>6011.831799999927</v>
      </c>
      <c r="AA43" s="150">
        <f t="shared" si="7"/>
        <v>3312.617050000059</v>
      </c>
      <c r="AB43" s="150">
        <f t="shared" si="7"/>
        <v>14246.52954999992</v>
      </c>
      <c r="AC43" s="150">
        <f t="shared" si="7"/>
        <v>1372</v>
      </c>
      <c r="AD43" s="161">
        <f t="shared" si="7"/>
        <v>986</v>
      </c>
      <c r="AE43" s="148">
        <f>AE26-AE3</f>
        <v>1356.1278599999787</v>
      </c>
      <c r="AF43" s="150">
        <f t="shared" si="7"/>
        <v>86.73992000002181</v>
      </c>
      <c r="AG43" s="150">
        <f t="shared" si="7"/>
        <v>531.8064100000192</v>
      </c>
      <c r="AH43" s="150">
        <f t="shared" si="7"/>
        <v>3827</v>
      </c>
      <c r="AI43" s="161">
        <f t="shared" si="7"/>
        <v>2425</v>
      </c>
      <c r="AJ43" s="148">
        <f>AJ26-AJ3</f>
        <v>4362.725929999957</v>
      </c>
      <c r="AK43" s="150">
        <f t="shared" si="7"/>
        <v>4785.12500999996</v>
      </c>
      <c r="AL43" s="150">
        <f aca="true" t="shared" si="8" ref="AL43:AY43">AL26-AL3</f>
        <v>4509.119810000033</v>
      </c>
      <c r="AM43" s="150">
        <f t="shared" si="8"/>
        <v>2499.4559999999765</v>
      </c>
      <c r="AN43" s="161">
        <f t="shared" si="8"/>
        <v>1990</v>
      </c>
      <c r="AO43" s="148">
        <f t="shared" si="8"/>
        <v>1599.9949199999974</v>
      </c>
      <c r="AP43" s="150">
        <f t="shared" si="8"/>
        <v>1270.8960599999918</v>
      </c>
      <c r="AQ43" s="150">
        <f t="shared" si="8"/>
        <v>1326.5156699999934</v>
      </c>
      <c r="AR43" s="150">
        <f t="shared" si="8"/>
        <v>665</v>
      </c>
      <c r="AS43" s="161">
        <f t="shared" si="8"/>
        <v>44</v>
      </c>
      <c r="AT43" s="148">
        <f t="shared" si="8"/>
        <v>3084.628069999977</v>
      </c>
      <c r="AU43" s="150">
        <f t="shared" si="8"/>
        <v>2474.7554799999634</v>
      </c>
      <c r="AV43" s="150">
        <f t="shared" si="8"/>
        <v>2264.637340000001</v>
      </c>
      <c r="AW43" s="150">
        <f t="shared" si="8"/>
        <v>1513</v>
      </c>
      <c r="AX43" s="161">
        <f t="shared" si="8"/>
        <v>986</v>
      </c>
      <c r="AY43" s="116">
        <f t="shared" si="8"/>
        <v>39720.73680999968</v>
      </c>
      <c r="AZ43" s="116">
        <v>36480.425570000894</v>
      </c>
      <c r="BA43" s="116">
        <v>43672.577359999996</v>
      </c>
      <c r="BB43" s="116">
        <v>34899.45600000024</v>
      </c>
      <c r="BC43" s="116">
        <v>12007</v>
      </c>
    </row>
    <row r="44" ht="11.25">
      <c r="A44" s="1"/>
    </row>
  </sheetData>
  <mergeCells count="10">
    <mergeCell ref="A1:D1"/>
    <mergeCell ref="K1:O1"/>
    <mergeCell ref="P1:T1"/>
    <mergeCell ref="U1:Y1"/>
    <mergeCell ref="F1:J1"/>
    <mergeCell ref="AJ1:AN1"/>
    <mergeCell ref="AO1:AS1"/>
    <mergeCell ref="AT1:AX1"/>
    <mergeCell ref="Z1:AD1"/>
    <mergeCell ref="AE1:AI1"/>
  </mergeCells>
  <printOptions/>
  <pageMargins left="0.23" right="0.16" top="0.4" bottom="0.42" header="0.19" footer="0.2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8"/>
  <dimension ref="A1:AX46"/>
  <sheetViews>
    <sheetView workbookViewId="0" topLeftCell="A1">
      <selection activeCell="C34" sqref="C34"/>
    </sheetView>
  </sheetViews>
  <sheetFormatPr defaultColWidth="9.00390625" defaultRowHeight="12.75"/>
  <cols>
    <col min="1" max="1" width="6.00390625" style="0" customWidth="1"/>
    <col min="2" max="2" width="5.625" style="0" customWidth="1"/>
    <col min="3" max="3" width="6.25390625" style="0" customWidth="1"/>
    <col min="4" max="4" width="21.125" style="0" customWidth="1"/>
    <col min="5" max="5" width="3.75390625" style="0" customWidth="1"/>
    <col min="6" max="7" width="6.625" style="0" customWidth="1"/>
    <col min="8" max="8" width="6.75390625" style="7" customWidth="1"/>
    <col min="9" max="9" width="6.875" style="7" customWidth="1"/>
    <col min="10" max="10" width="7.125" style="33" customWidth="1"/>
    <col min="11" max="11" width="5.375" style="33" bestFit="1" customWidth="1"/>
    <col min="12" max="12" width="5.375" style="33" customWidth="1"/>
    <col min="13" max="13" width="6.25390625" style="33" customWidth="1"/>
    <col min="14" max="14" width="5.625" style="33" customWidth="1"/>
    <col min="15" max="16" width="5.875" style="0" customWidth="1"/>
    <col min="17" max="17" width="6.125" style="7" customWidth="1"/>
    <col min="18" max="18" width="5.75390625" style="7" bestFit="1" customWidth="1"/>
    <col min="19" max="19" width="5.875" style="33" customWidth="1"/>
    <col min="20" max="21" width="6.625" style="0" customWidth="1"/>
    <col min="22" max="22" width="6.375" style="7" customWidth="1"/>
    <col min="23" max="23" width="6.00390625" style="7" bestFit="1" customWidth="1"/>
    <col min="24" max="24" width="6.25390625" style="33" bestFit="1" customWidth="1"/>
    <col min="25" max="25" width="6.00390625" style="0" customWidth="1"/>
    <col min="26" max="26" width="5.75390625" style="0" customWidth="1"/>
    <col min="27" max="27" width="5.375" style="7" customWidth="1"/>
    <col min="28" max="28" width="4.875" style="7" bestFit="1" customWidth="1"/>
    <col min="29" max="29" width="5.375" style="33" bestFit="1" customWidth="1"/>
    <col min="30" max="31" width="6.00390625" style="0" customWidth="1"/>
    <col min="32" max="32" width="5.75390625" style="7" customWidth="1"/>
    <col min="33" max="33" width="5.75390625" style="7" bestFit="1" customWidth="1"/>
    <col min="34" max="34" width="5.75390625" style="33" bestFit="1" customWidth="1"/>
    <col min="35" max="36" width="5.875" style="0" customWidth="1"/>
    <col min="37" max="37" width="5.75390625" style="7" customWidth="1"/>
    <col min="38" max="38" width="5.75390625" style="7" bestFit="1" customWidth="1"/>
    <col min="39" max="39" width="5.875" style="33" customWidth="1"/>
    <col min="40" max="41" width="6.625" style="0" customWidth="1"/>
    <col min="42" max="42" width="6.375" style="7" customWidth="1"/>
    <col min="43" max="43" width="6.625" style="7" customWidth="1"/>
    <col min="44" max="44" width="6.875" style="33" customWidth="1"/>
    <col min="45" max="45" width="7.125" style="33" bestFit="1" customWidth="1"/>
    <col min="46" max="46" width="7.125" style="33" customWidth="1"/>
    <col min="47" max="49" width="7.125" style="33" bestFit="1" customWidth="1"/>
    <col min="50" max="50" width="4.00390625" style="0" customWidth="1"/>
  </cols>
  <sheetData>
    <row r="1" spans="1:49" s="7" customFormat="1" ht="12.75">
      <c r="A1" s="418" t="s">
        <v>131</v>
      </c>
      <c r="B1" s="419"/>
      <c r="C1" s="419"/>
      <c r="D1" s="419"/>
      <c r="E1" s="118"/>
      <c r="F1" s="119"/>
      <c r="G1" s="244"/>
      <c r="H1" s="120" t="s">
        <v>118</v>
      </c>
      <c r="I1" s="120"/>
      <c r="J1" s="121"/>
      <c r="K1" s="420" t="s">
        <v>134</v>
      </c>
      <c r="L1" s="422"/>
      <c r="M1" s="420" t="s">
        <v>135</v>
      </c>
      <c r="N1" s="422"/>
      <c r="O1" s="420" t="s">
        <v>138</v>
      </c>
      <c r="P1" s="421"/>
      <c r="Q1" s="421"/>
      <c r="R1" s="421"/>
      <c r="S1" s="422"/>
      <c r="T1" s="119"/>
      <c r="U1" s="244"/>
      <c r="V1" s="120" t="s">
        <v>119</v>
      </c>
      <c r="W1" s="120"/>
      <c r="X1" s="121"/>
      <c r="Y1" s="119"/>
      <c r="Z1" s="244"/>
      <c r="AA1" s="120" t="s">
        <v>120</v>
      </c>
      <c r="AB1" s="120"/>
      <c r="AC1" s="121"/>
      <c r="AD1" s="119"/>
      <c r="AE1" s="244"/>
      <c r="AF1" s="120" t="s">
        <v>121</v>
      </c>
      <c r="AG1" s="120"/>
      <c r="AH1" s="121"/>
      <c r="AI1" s="119"/>
      <c r="AJ1" s="244"/>
      <c r="AK1" s="120" t="s">
        <v>122</v>
      </c>
      <c r="AL1" s="120"/>
      <c r="AM1" s="121"/>
      <c r="AN1" s="119"/>
      <c r="AO1" s="244"/>
      <c r="AP1" s="120" t="s">
        <v>123</v>
      </c>
      <c r="AQ1" s="120"/>
      <c r="AR1" s="121"/>
      <c r="AS1" s="122" t="s">
        <v>124</v>
      </c>
      <c r="AT1" s="247" t="s">
        <v>124</v>
      </c>
      <c r="AU1" s="247" t="s">
        <v>124</v>
      </c>
      <c r="AV1" s="247" t="s">
        <v>124</v>
      </c>
      <c r="AW1" s="247" t="s">
        <v>124</v>
      </c>
    </row>
    <row r="2" spans="1:49" s="2" customFormat="1" ht="13.5" thickBot="1">
      <c r="A2" s="123" t="s">
        <v>39</v>
      </c>
      <c r="B2" s="28"/>
      <c r="C2" s="28"/>
      <c r="D2" s="29" t="s">
        <v>44</v>
      </c>
      <c r="E2" s="124" t="s">
        <v>21</v>
      </c>
      <c r="F2" s="125">
        <v>2005</v>
      </c>
      <c r="G2" s="245">
        <v>2004</v>
      </c>
      <c r="H2" s="127">
        <v>2003</v>
      </c>
      <c r="I2" s="127">
        <v>2002</v>
      </c>
      <c r="J2" s="128">
        <v>2001</v>
      </c>
      <c r="K2" s="253">
        <v>2005</v>
      </c>
      <c r="L2" s="254">
        <v>2004</v>
      </c>
      <c r="M2" s="253">
        <v>2005</v>
      </c>
      <c r="N2" s="254">
        <v>2004</v>
      </c>
      <c r="O2" s="125">
        <v>2005</v>
      </c>
      <c r="P2" s="245">
        <v>2004</v>
      </c>
      <c r="Q2" s="127">
        <v>2003</v>
      </c>
      <c r="R2" s="127">
        <v>2002</v>
      </c>
      <c r="S2" s="128">
        <v>2001</v>
      </c>
      <c r="T2" s="125">
        <v>2005</v>
      </c>
      <c r="U2" s="245">
        <v>2004</v>
      </c>
      <c r="V2" s="127">
        <v>2003</v>
      </c>
      <c r="W2" s="127">
        <v>2002</v>
      </c>
      <c r="X2" s="128">
        <v>2001</v>
      </c>
      <c r="Y2" s="125">
        <v>2005</v>
      </c>
      <c r="Z2" s="245">
        <v>2004</v>
      </c>
      <c r="AA2" s="127">
        <v>2003</v>
      </c>
      <c r="AB2" s="127">
        <v>2002</v>
      </c>
      <c r="AC2" s="128">
        <v>2001</v>
      </c>
      <c r="AD2" s="125">
        <v>2005</v>
      </c>
      <c r="AE2" s="245">
        <v>2004</v>
      </c>
      <c r="AF2" s="127">
        <v>2003</v>
      </c>
      <c r="AG2" s="127">
        <v>2002</v>
      </c>
      <c r="AH2" s="128">
        <v>2001</v>
      </c>
      <c r="AI2" s="125">
        <v>2005</v>
      </c>
      <c r="AJ2" s="245">
        <v>2004</v>
      </c>
      <c r="AK2" s="127">
        <v>2003</v>
      </c>
      <c r="AL2" s="127">
        <v>2002</v>
      </c>
      <c r="AM2" s="128">
        <v>2001</v>
      </c>
      <c r="AN2" s="125">
        <v>2005</v>
      </c>
      <c r="AO2" s="245">
        <v>2004</v>
      </c>
      <c r="AP2" s="127">
        <v>2003</v>
      </c>
      <c r="AQ2" s="127">
        <v>2002</v>
      </c>
      <c r="AR2" s="128">
        <v>2001</v>
      </c>
      <c r="AS2" s="129">
        <v>2005</v>
      </c>
      <c r="AT2" s="248">
        <v>2004</v>
      </c>
      <c r="AU2" s="248">
        <v>2003</v>
      </c>
      <c r="AV2" s="248">
        <v>2002</v>
      </c>
      <c r="AW2" s="248">
        <v>2001</v>
      </c>
    </row>
    <row r="3" spans="1:49" s="2" customFormat="1" ht="12" thickBot="1">
      <c r="A3" s="130" t="s">
        <v>35</v>
      </c>
      <c r="B3" s="131"/>
      <c r="C3" s="131"/>
      <c r="D3" s="131"/>
      <c r="E3" s="159">
        <v>1</v>
      </c>
      <c r="F3" s="148">
        <f aca="true" t="shared" si="0" ref="F3:AW3">SUM(F5:F25)</f>
        <v>151844.12423999998</v>
      </c>
      <c r="G3" s="149">
        <f t="shared" si="0"/>
        <v>151875.52288</v>
      </c>
      <c r="H3" s="150">
        <f t="shared" si="0"/>
        <v>144936.63642999998</v>
      </c>
      <c r="I3" s="150">
        <f t="shared" si="0"/>
        <v>137547</v>
      </c>
      <c r="J3" s="151">
        <f t="shared" si="0"/>
        <v>132456</v>
      </c>
      <c r="K3" s="148">
        <f>SUM(K5:K25)</f>
        <v>3028.8886200000006</v>
      </c>
      <c r="L3" s="151">
        <f t="shared" si="0"/>
        <v>0</v>
      </c>
      <c r="M3" s="148">
        <f>SUM(M5:M25)</f>
        <v>10760.541420000001</v>
      </c>
      <c r="N3" s="255">
        <f t="shared" si="0"/>
        <v>0</v>
      </c>
      <c r="O3" s="148">
        <f>SUM(O5:O25)</f>
        <v>8014.5935899999995</v>
      </c>
      <c r="P3" s="132">
        <f t="shared" si="0"/>
        <v>14129.42966</v>
      </c>
      <c r="Q3" s="133">
        <f t="shared" si="0"/>
        <v>8975.047240000002</v>
      </c>
      <c r="R3" s="133">
        <f t="shared" si="0"/>
        <v>11482</v>
      </c>
      <c r="S3" s="134">
        <f t="shared" si="0"/>
        <v>9902</v>
      </c>
      <c r="T3" s="148">
        <f>SUM(T5:T25)</f>
        <v>152207.13649</v>
      </c>
      <c r="U3" s="132">
        <f t="shared" si="0"/>
        <v>129216.96702999999</v>
      </c>
      <c r="V3" s="133">
        <f t="shared" si="0"/>
        <v>128733.75846000001</v>
      </c>
      <c r="W3" s="133">
        <f t="shared" si="0"/>
        <v>76220</v>
      </c>
      <c r="X3" s="134">
        <f t="shared" si="0"/>
        <v>58958</v>
      </c>
      <c r="Y3" s="148">
        <f t="shared" si="0"/>
        <v>1401.2515199999998</v>
      </c>
      <c r="Z3" s="132">
        <f t="shared" si="0"/>
        <v>1095.9254499999995</v>
      </c>
      <c r="AA3" s="133">
        <f t="shared" si="0"/>
        <v>903.9964299999998</v>
      </c>
      <c r="AB3" s="133">
        <f t="shared" si="0"/>
        <v>6001</v>
      </c>
      <c r="AC3" s="134">
        <f t="shared" si="0"/>
        <v>5800</v>
      </c>
      <c r="AD3" s="148">
        <f t="shared" si="0"/>
        <v>21223.784109999997</v>
      </c>
      <c r="AE3" s="132">
        <f t="shared" si="0"/>
        <v>20063.586550000004</v>
      </c>
      <c r="AF3" s="133">
        <f t="shared" si="0"/>
        <v>17957.755550000005</v>
      </c>
      <c r="AG3" s="133">
        <f t="shared" si="0"/>
        <v>15942</v>
      </c>
      <c r="AH3" s="134">
        <f t="shared" si="0"/>
        <v>12729</v>
      </c>
      <c r="AI3" s="148">
        <f t="shared" si="0"/>
        <v>49301.037979999994</v>
      </c>
      <c r="AJ3" s="132">
        <f t="shared" si="0"/>
        <v>44483.5849</v>
      </c>
      <c r="AK3" s="133">
        <f t="shared" si="0"/>
        <v>36668.90282</v>
      </c>
      <c r="AL3" s="133">
        <f t="shared" si="0"/>
        <v>37330</v>
      </c>
      <c r="AM3" s="134">
        <f t="shared" si="0"/>
        <v>30295</v>
      </c>
      <c r="AN3" s="148">
        <f t="shared" si="0"/>
        <v>211017.6035</v>
      </c>
      <c r="AO3" s="132">
        <f t="shared" si="0"/>
        <v>187386.66826</v>
      </c>
      <c r="AP3" s="133">
        <f t="shared" si="0"/>
        <v>226141.40467</v>
      </c>
      <c r="AQ3" s="133">
        <f t="shared" si="0"/>
        <v>241993</v>
      </c>
      <c r="AR3" s="134">
        <f t="shared" si="0"/>
        <v>233485</v>
      </c>
      <c r="AS3" s="135">
        <f t="shared" si="0"/>
        <v>608798.96147</v>
      </c>
      <c r="AT3" s="135">
        <f t="shared" si="0"/>
        <v>548251.6847299999</v>
      </c>
      <c r="AU3" s="135">
        <f t="shared" si="0"/>
        <v>564317.5016000001</v>
      </c>
      <c r="AV3" s="135">
        <f t="shared" si="0"/>
        <v>526515</v>
      </c>
      <c r="AW3" s="135">
        <f t="shared" si="0"/>
        <v>483625</v>
      </c>
    </row>
    <row r="4" spans="1:49" s="2" customFormat="1" ht="11.25">
      <c r="A4" s="15" t="s">
        <v>125</v>
      </c>
      <c r="B4" s="16" t="s">
        <v>91</v>
      </c>
      <c r="C4" s="16"/>
      <c r="D4" s="16"/>
      <c r="E4" s="69">
        <v>2</v>
      </c>
      <c r="F4" s="72">
        <f aca="true" t="shared" si="1" ref="F4:AW4">SUM(F5:F15)</f>
        <v>128257.76993999998</v>
      </c>
      <c r="G4" s="136">
        <f t="shared" si="1"/>
        <v>130619.35822000002</v>
      </c>
      <c r="H4" s="60">
        <f t="shared" si="1"/>
        <v>125766.28133999999</v>
      </c>
      <c r="I4" s="60">
        <f t="shared" si="1"/>
        <v>120258</v>
      </c>
      <c r="J4" s="137">
        <f t="shared" si="1"/>
        <v>114233</v>
      </c>
      <c r="K4" s="72">
        <f>SUM(K5:K15)</f>
        <v>3028.8886200000006</v>
      </c>
      <c r="L4" s="256">
        <f t="shared" si="1"/>
        <v>0</v>
      </c>
      <c r="M4" s="72">
        <f>SUM(M5:M15)</f>
        <v>3231.68844</v>
      </c>
      <c r="N4" s="256">
        <f t="shared" si="1"/>
        <v>0</v>
      </c>
      <c r="O4" s="72">
        <f>SUM(O5:O15)</f>
        <v>6968.2347899999995</v>
      </c>
      <c r="P4" s="136">
        <f t="shared" si="1"/>
        <v>6800.9668</v>
      </c>
      <c r="Q4" s="60">
        <f t="shared" si="1"/>
        <v>4492.505330000001</v>
      </c>
      <c r="R4" s="60">
        <f t="shared" si="1"/>
        <v>6384</v>
      </c>
      <c r="S4" s="137">
        <f t="shared" si="1"/>
        <v>6709</v>
      </c>
      <c r="T4" s="72">
        <f>SUM(T5:T15)</f>
        <v>112152.90862000002</v>
      </c>
      <c r="U4" s="136">
        <f t="shared" si="1"/>
        <v>97154.87883999999</v>
      </c>
      <c r="V4" s="60">
        <f t="shared" si="1"/>
        <v>72156.29863</v>
      </c>
      <c r="W4" s="60">
        <f t="shared" si="1"/>
        <v>56060</v>
      </c>
      <c r="X4" s="137">
        <f t="shared" si="1"/>
        <v>45807</v>
      </c>
      <c r="Y4" s="72">
        <f t="shared" si="1"/>
        <v>229.88202999999976</v>
      </c>
      <c r="Z4" s="136">
        <f t="shared" si="1"/>
        <v>-2.8437000000003536</v>
      </c>
      <c r="AA4" s="60">
        <f t="shared" si="1"/>
        <v>309.16327999999976</v>
      </c>
      <c r="AB4" s="60">
        <f t="shared" si="1"/>
        <v>5209</v>
      </c>
      <c r="AC4" s="137">
        <f t="shared" si="1"/>
        <v>5800</v>
      </c>
      <c r="AD4" s="72">
        <f t="shared" si="1"/>
        <v>19606.682019999997</v>
      </c>
      <c r="AE4" s="136">
        <f t="shared" si="1"/>
        <v>18654.386550000003</v>
      </c>
      <c r="AF4" s="60">
        <f t="shared" si="1"/>
        <v>17114.872850000007</v>
      </c>
      <c r="AG4" s="60">
        <f t="shared" si="1"/>
        <v>15062</v>
      </c>
      <c r="AH4" s="137">
        <f t="shared" si="1"/>
        <v>12707</v>
      </c>
      <c r="AI4" s="72">
        <f t="shared" si="1"/>
        <v>8632.23215</v>
      </c>
      <c r="AJ4" s="136">
        <f t="shared" si="1"/>
        <v>7868.67037</v>
      </c>
      <c r="AK4" s="60">
        <f t="shared" si="1"/>
        <v>7177.76478</v>
      </c>
      <c r="AL4" s="60">
        <f t="shared" si="1"/>
        <v>5804</v>
      </c>
      <c r="AM4" s="137">
        <f t="shared" si="1"/>
        <v>5177</v>
      </c>
      <c r="AN4" s="72">
        <f t="shared" si="1"/>
        <v>204208.28252</v>
      </c>
      <c r="AO4" s="136">
        <f t="shared" si="1"/>
        <v>177727.07443</v>
      </c>
      <c r="AP4" s="60">
        <f t="shared" si="1"/>
        <v>220016.90297</v>
      </c>
      <c r="AQ4" s="60">
        <f t="shared" si="1"/>
        <v>222112</v>
      </c>
      <c r="AR4" s="137">
        <f t="shared" si="1"/>
        <v>204766</v>
      </c>
      <c r="AS4" s="138">
        <f t="shared" si="1"/>
        <v>486316.56912999996</v>
      </c>
      <c r="AT4" s="138">
        <f t="shared" si="1"/>
        <v>438822.49150999996</v>
      </c>
      <c r="AU4" s="138">
        <f t="shared" si="1"/>
        <v>447033.78918000014</v>
      </c>
      <c r="AV4" s="138">
        <f t="shared" si="1"/>
        <v>430889</v>
      </c>
      <c r="AW4" s="138">
        <f t="shared" si="1"/>
        <v>395199</v>
      </c>
    </row>
    <row r="5" spans="1:50" s="14" customFormat="1" ht="11.25">
      <c r="A5" s="18"/>
      <c r="B5" s="19"/>
      <c r="C5" s="19" t="s">
        <v>13</v>
      </c>
      <c r="D5" s="20" t="s">
        <v>17</v>
      </c>
      <c r="E5" s="70">
        <v>3</v>
      </c>
      <c r="F5" s="73">
        <v>29406.395</v>
      </c>
      <c r="G5" s="215">
        <v>27331.962</v>
      </c>
      <c r="H5" s="216">
        <v>28044.65</v>
      </c>
      <c r="I5" s="216">
        <v>26118</v>
      </c>
      <c r="J5" s="21">
        <v>23478</v>
      </c>
      <c r="K5" s="195">
        <v>1002.95</v>
      </c>
      <c r="L5" s="21">
        <v>0</v>
      </c>
      <c r="M5" s="197">
        <v>1252.543</v>
      </c>
      <c r="N5" s="21">
        <v>0</v>
      </c>
      <c r="O5" s="277">
        <v>2535.468</v>
      </c>
      <c r="P5" s="215">
        <v>1706.69</v>
      </c>
      <c r="Q5" s="216">
        <v>1817.941</v>
      </c>
      <c r="R5" s="216">
        <v>1612</v>
      </c>
      <c r="S5" s="21">
        <v>2260</v>
      </c>
      <c r="T5" s="73">
        <v>34905.904</v>
      </c>
      <c r="U5" s="215">
        <v>27375.538</v>
      </c>
      <c r="V5" s="216">
        <v>20656.774</v>
      </c>
      <c r="W5" s="216">
        <v>14843</v>
      </c>
      <c r="X5" s="21">
        <v>11710</v>
      </c>
      <c r="Y5" s="73">
        <v>1668.215</v>
      </c>
      <c r="Z5" s="215">
        <v>1583.575</v>
      </c>
      <c r="AA5" s="216">
        <v>1509.407</v>
      </c>
      <c r="AB5" s="216">
        <v>1455</v>
      </c>
      <c r="AC5" s="21">
        <v>1698</v>
      </c>
      <c r="AD5" s="73">
        <v>12978.623</v>
      </c>
      <c r="AE5" s="215">
        <v>12551.942</v>
      </c>
      <c r="AF5" s="216">
        <v>11209.18</v>
      </c>
      <c r="AG5" s="216">
        <v>9939</v>
      </c>
      <c r="AH5" s="21">
        <v>8087</v>
      </c>
      <c r="AI5" s="73">
        <v>2715.566</v>
      </c>
      <c r="AJ5" s="215">
        <v>2240.176</v>
      </c>
      <c r="AK5" s="216">
        <v>2051.934</v>
      </c>
      <c r="AL5" s="216">
        <v>1672</v>
      </c>
      <c r="AM5" s="246">
        <v>1114</v>
      </c>
      <c r="AN5" s="241">
        <v>45905.523</v>
      </c>
      <c r="AO5" s="215">
        <v>44318.203</v>
      </c>
      <c r="AP5" s="216">
        <v>36443.48</v>
      </c>
      <c r="AQ5" s="216">
        <v>28405</v>
      </c>
      <c r="AR5" s="21">
        <v>19145</v>
      </c>
      <c r="AS5" s="140">
        <f>F5+K5+M5+O5+T5+Y5+AD5+AI5+AN5</f>
        <v>132371.187</v>
      </c>
      <c r="AT5" s="140">
        <f>G5+L5+N5+P5+U5+Z5+AE5+AJ5+AO5</f>
        <v>117108.08600000001</v>
      </c>
      <c r="AU5" s="140">
        <f aca="true" t="shared" si="2" ref="AU5:AU25">H5+Q5+V5+AA5+AF5+AK5+AP5</f>
        <v>101733.36600000001</v>
      </c>
      <c r="AV5" s="140">
        <f aca="true" t="shared" si="3" ref="AV5:AV25">I5+R5+W5+AB5+AG5+AL5+AQ5</f>
        <v>84044</v>
      </c>
      <c r="AW5" s="140">
        <f aca="true" t="shared" si="4" ref="AW5:AW25">J5+S5+X5+AC5+AH5+AM5+AR5</f>
        <v>67492</v>
      </c>
      <c r="AX5" s="22"/>
    </row>
    <row r="6" spans="1:49" s="14" customFormat="1" ht="11.25">
      <c r="A6" s="18"/>
      <c r="B6" s="19"/>
      <c r="C6" s="19"/>
      <c r="D6" s="20" t="s">
        <v>18</v>
      </c>
      <c r="E6" s="70">
        <v>4</v>
      </c>
      <c r="F6" s="73">
        <v>105.463</v>
      </c>
      <c r="G6" s="215">
        <v>32.86</v>
      </c>
      <c r="H6" s="216">
        <v>16.089</v>
      </c>
      <c r="I6" s="216">
        <v>22</v>
      </c>
      <c r="J6" s="21">
        <v>57</v>
      </c>
      <c r="K6" s="195">
        <v>6.86</v>
      </c>
      <c r="L6" s="21">
        <v>0</v>
      </c>
      <c r="M6" s="197">
        <v>89.42062</v>
      </c>
      <c r="N6" s="21">
        <v>0</v>
      </c>
      <c r="O6" s="277">
        <v>686.382</v>
      </c>
      <c r="P6" s="215">
        <v>1239.81</v>
      </c>
      <c r="Q6" s="216">
        <v>555.417</v>
      </c>
      <c r="R6" s="216">
        <v>1016</v>
      </c>
      <c r="S6" s="21">
        <v>1130</v>
      </c>
      <c r="T6" s="73">
        <v>699.265</v>
      </c>
      <c r="U6" s="215">
        <v>443.41</v>
      </c>
      <c r="V6" s="216">
        <v>332.117</v>
      </c>
      <c r="W6" s="216">
        <v>341</v>
      </c>
      <c r="X6" s="21">
        <v>277</v>
      </c>
      <c r="Y6" s="73">
        <v>70.517</v>
      </c>
      <c r="Z6" s="215">
        <v>64.142</v>
      </c>
      <c r="AA6" s="216">
        <v>175.585</v>
      </c>
      <c r="AB6" s="216">
        <v>166</v>
      </c>
      <c r="AC6" s="21">
        <v>94</v>
      </c>
      <c r="AD6" s="73">
        <v>759.922</v>
      </c>
      <c r="AE6" s="215">
        <v>440.11</v>
      </c>
      <c r="AF6" s="216">
        <v>329.65</v>
      </c>
      <c r="AG6" s="216">
        <v>262</v>
      </c>
      <c r="AH6" s="21">
        <v>660</v>
      </c>
      <c r="AI6" s="73">
        <v>293.2</v>
      </c>
      <c r="AJ6" s="215">
        <v>179.55</v>
      </c>
      <c r="AK6" s="216">
        <v>121.9</v>
      </c>
      <c r="AL6" s="216">
        <v>145</v>
      </c>
      <c r="AM6" s="246">
        <v>373</v>
      </c>
      <c r="AN6" s="241">
        <v>1342.855</v>
      </c>
      <c r="AO6" s="215">
        <v>1241.872</v>
      </c>
      <c r="AP6" s="216">
        <v>1746.105</v>
      </c>
      <c r="AQ6" s="216">
        <v>680</v>
      </c>
      <c r="AR6" s="21">
        <v>1037</v>
      </c>
      <c r="AS6" s="140">
        <f aca="true" t="shared" si="5" ref="AS6:AS41">F6+K6+M6+O6+T6+Y6+AD6+AI6+AN6</f>
        <v>4053.88462</v>
      </c>
      <c r="AT6" s="140">
        <f aca="true" t="shared" si="6" ref="AT6:AT41">G6+L6+N6+P6+U6+Z6+AE6+AJ6+AO6</f>
        <v>3641.754</v>
      </c>
      <c r="AU6" s="140">
        <f t="shared" si="2"/>
        <v>3276.8630000000003</v>
      </c>
      <c r="AV6" s="140">
        <f t="shared" si="3"/>
        <v>2632</v>
      </c>
      <c r="AW6" s="140">
        <f t="shared" si="4"/>
        <v>3628</v>
      </c>
    </row>
    <row r="7" spans="1:49" s="14" customFormat="1" ht="11.25">
      <c r="A7" s="18"/>
      <c r="B7" s="19"/>
      <c r="C7" s="19"/>
      <c r="D7" s="20" t="s">
        <v>19</v>
      </c>
      <c r="E7" s="70">
        <v>5</v>
      </c>
      <c r="F7" s="73">
        <v>10281.323</v>
      </c>
      <c r="G7" s="215">
        <v>9626.139</v>
      </c>
      <c r="H7" s="216">
        <v>9680.192</v>
      </c>
      <c r="I7" s="216">
        <v>9041</v>
      </c>
      <c r="J7" s="21">
        <v>8107</v>
      </c>
      <c r="K7" s="195">
        <v>351.025</v>
      </c>
      <c r="L7" s="21">
        <v>0</v>
      </c>
      <c r="M7" s="197">
        <v>449.315</v>
      </c>
      <c r="N7" s="21">
        <v>0</v>
      </c>
      <c r="O7" s="277">
        <v>895.499</v>
      </c>
      <c r="P7" s="215">
        <v>659.995</v>
      </c>
      <c r="Q7" s="216">
        <v>693.061</v>
      </c>
      <c r="R7" s="216">
        <v>641</v>
      </c>
      <c r="S7" s="21">
        <v>900</v>
      </c>
      <c r="T7" s="73">
        <v>12416.504</v>
      </c>
      <c r="U7" s="215">
        <v>9658.842</v>
      </c>
      <c r="V7" s="216">
        <v>7223.348</v>
      </c>
      <c r="W7" s="216">
        <v>5210</v>
      </c>
      <c r="X7" s="21">
        <v>4100</v>
      </c>
      <c r="Y7" s="73">
        <v>608.556</v>
      </c>
      <c r="Z7" s="215">
        <v>576.701</v>
      </c>
      <c r="AA7" s="216">
        <v>542.895</v>
      </c>
      <c r="AB7" s="216">
        <v>519</v>
      </c>
      <c r="AC7" s="21">
        <v>604</v>
      </c>
      <c r="AD7" s="73">
        <v>4725.089</v>
      </c>
      <c r="AE7" s="215">
        <v>4453.962</v>
      </c>
      <c r="AF7" s="216">
        <v>3914.245</v>
      </c>
      <c r="AG7" s="216">
        <v>3471</v>
      </c>
      <c r="AH7" s="21">
        <v>2992</v>
      </c>
      <c r="AI7" s="73">
        <v>956.229</v>
      </c>
      <c r="AJ7" s="215">
        <v>797.601</v>
      </c>
      <c r="AK7" s="216">
        <v>715.135</v>
      </c>
      <c r="AL7" s="216">
        <v>580</v>
      </c>
      <c r="AM7" s="246">
        <v>409</v>
      </c>
      <c r="AN7" s="241">
        <v>16365.039</v>
      </c>
      <c r="AO7" s="215">
        <v>15781.805</v>
      </c>
      <c r="AP7" s="216">
        <v>12928.6133</v>
      </c>
      <c r="AQ7" s="216">
        <v>10108</v>
      </c>
      <c r="AR7" s="21">
        <v>6826</v>
      </c>
      <c r="AS7" s="140">
        <f t="shared" si="5"/>
        <v>47048.579</v>
      </c>
      <c r="AT7" s="140">
        <f t="shared" si="6"/>
        <v>41555.045</v>
      </c>
      <c r="AU7" s="140">
        <f t="shared" si="2"/>
        <v>35697.4893</v>
      </c>
      <c r="AV7" s="140">
        <f t="shared" si="3"/>
        <v>29570</v>
      </c>
      <c r="AW7" s="140">
        <f t="shared" si="4"/>
        <v>23938</v>
      </c>
    </row>
    <row r="8" spans="1:49" s="14" customFormat="1" ht="11.25">
      <c r="A8" s="18"/>
      <c r="B8" s="19"/>
      <c r="C8" s="19"/>
      <c r="D8" s="20" t="s">
        <v>0</v>
      </c>
      <c r="E8" s="70">
        <v>6</v>
      </c>
      <c r="F8" s="73">
        <v>26919.46804</v>
      </c>
      <c r="G8" s="215">
        <v>25805.33718</v>
      </c>
      <c r="H8" s="216">
        <v>25023.75352</v>
      </c>
      <c r="I8" s="216">
        <v>24746</v>
      </c>
      <c r="J8" s="21">
        <v>25439</v>
      </c>
      <c r="K8" s="195">
        <v>885.32286</v>
      </c>
      <c r="L8" s="21">
        <v>0</v>
      </c>
      <c r="M8" s="197">
        <v>70.606</v>
      </c>
      <c r="N8" s="21">
        <v>0</v>
      </c>
      <c r="O8" s="277">
        <v>494.8124</v>
      </c>
      <c r="P8" s="215">
        <v>342.11812</v>
      </c>
      <c r="Q8" s="216">
        <v>472.99397</v>
      </c>
      <c r="R8" s="216">
        <v>368</v>
      </c>
      <c r="S8" s="21">
        <v>106</v>
      </c>
      <c r="T8" s="73">
        <v>2574.20219</v>
      </c>
      <c r="U8" s="215">
        <v>763.59442</v>
      </c>
      <c r="V8" s="216">
        <v>842.71615</v>
      </c>
      <c r="W8" s="216">
        <v>1229</v>
      </c>
      <c r="X8" s="21">
        <v>1186</v>
      </c>
      <c r="Y8" s="73">
        <v>129.51219</v>
      </c>
      <c r="Z8" s="215">
        <v>150.9354</v>
      </c>
      <c r="AA8" s="216">
        <v>134.2359</v>
      </c>
      <c r="AB8" s="216">
        <v>56</v>
      </c>
      <c r="AC8" s="21">
        <v>130</v>
      </c>
      <c r="AD8" s="73">
        <v>13.41308</v>
      </c>
      <c r="AE8" s="215">
        <v>47.57137</v>
      </c>
      <c r="AF8" s="216">
        <v>33.28511</v>
      </c>
      <c r="AG8" s="216">
        <v>15</v>
      </c>
      <c r="AH8" s="21">
        <v>0</v>
      </c>
      <c r="AI8" s="73">
        <v>67.56458</v>
      </c>
      <c r="AJ8" s="215">
        <v>80.44982</v>
      </c>
      <c r="AK8" s="216">
        <v>59.9228</v>
      </c>
      <c r="AL8" s="216">
        <v>28</v>
      </c>
      <c r="AM8" s="246">
        <v>0</v>
      </c>
      <c r="AN8" s="241">
        <v>5407.7684500000005</v>
      </c>
      <c r="AO8" s="215">
        <v>2627.81477</v>
      </c>
      <c r="AP8" s="216">
        <v>2430.60329</v>
      </c>
      <c r="AQ8" s="216">
        <v>2191</v>
      </c>
      <c r="AR8" s="21">
        <v>2008</v>
      </c>
      <c r="AS8" s="140">
        <f t="shared" si="5"/>
        <v>36562.66979</v>
      </c>
      <c r="AT8" s="140">
        <f t="shared" si="6"/>
        <v>29817.82108</v>
      </c>
      <c r="AU8" s="140">
        <f t="shared" si="2"/>
        <v>28997.510739999998</v>
      </c>
      <c r="AV8" s="140">
        <f t="shared" si="3"/>
        <v>28633</v>
      </c>
      <c r="AW8" s="140">
        <f t="shared" si="4"/>
        <v>28869</v>
      </c>
    </row>
    <row r="9" spans="1:49" s="14" customFormat="1" ht="11.25">
      <c r="A9" s="18"/>
      <c r="B9" s="19"/>
      <c r="C9" s="19"/>
      <c r="D9" s="20" t="s">
        <v>1</v>
      </c>
      <c r="E9" s="70">
        <v>7</v>
      </c>
      <c r="F9" s="73">
        <v>18661.00975</v>
      </c>
      <c r="G9" s="215">
        <v>21973.514460000002</v>
      </c>
      <c r="H9" s="216">
        <v>25589.71938</v>
      </c>
      <c r="I9" s="216">
        <v>24374</v>
      </c>
      <c r="J9" s="21">
        <v>23916</v>
      </c>
      <c r="K9" s="195">
        <v>20.9832</v>
      </c>
      <c r="L9" s="21">
        <v>0</v>
      </c>
      <c r="M9" s="197">
        <v>0</v>
      </c>
      <c r="N9" s="21">
        <v>0</v>
      </c>
      <c r="O9" s="277">
        <v>59.545480000000005</v>
      </c>
      <c r="P9" s="215">
        <v>86.37261</v>
      </c>
      <c r="Q9" s="216">
        <v>24.7591</v>
      </c>
      <c r="R9" s="216">
        <v>75</v>
      </c>
      <c r="S9" s="21">
        <v>65</v>
      </c>
      <c r="T9" s="73">
        <v>1625.5157199999999</v>
      </c>
      <c r="U9" s="215">
        <v>1299.96545</v>
      </c>
      <c r="V9" s="216">
        <v>1140.9593</v>
      </c>
      <c r="W9" s="216">
        <v>1782</v>
      </c>
      <c r="X9" s="21">
        <v>1664</v>
      </c>
      <c r="Y9" s="73">
        <v>217.59926000000002</v>
      </c>
      <c r="Z9" s="215">
        <v>98.02486</v>
      </c>
      <c r="AA9" s="216">
        <v>394.25406</v>
      </c>
      <c r="AB9" s="216">
        <v>374</v>
      </c>
      <c r="AC9" s="21">
        <v>395</v>
      </c>
      <c r="AD9" s="73">
        <v>42.8921</v>
      </c>
      <c r="AE9" s="215">
        <v>40.7344</v>
      </c>
      <c r="AF9" s="216">
        <v>7.7714</v>
      </c>
      <c r="AG9" s="216">
        <v>11</v>
      </c>
      <c r="AH9" s="21">
        <v>8</v>
      </c>
      <c r="AI9" s="73">
        <v>217.16745</v>
      </c>
      <c r="AJ9" s="215">
        <v>6.267</v>
      </c>
      <c r="AK9" s="216">
        <v>97.971</v>
      </c>
      <c r="AL9" s="216">
        <v>10</v>
      </c>
      <c r="AM9" s="246">
        <v>14</v>
      </c>
      <c r="AN9" s="241">
        <v>15659.99675</v>
      </c>
      <c r="AO9" s="215">
        <v>15387.379789999999</v>
      </c>
      <c r="AP9" s="216">
        <v>17221.151260000002</v>
      </c>
      <c r="AQ9" s="216">
        <v>20881</v>
      </c>
      <c r="AR9" s="21">
        <v>12617</v>
      </c>
      <c r="AS9" s="140">
        <f t="shared" si="5"/>
        <v>36504.70971</v>
      </c>
      <c r="AT9" s="140">
        <f t="shared" si="6"/>
        <v>38892.258570000005</v>
      </c>
      <c r="AU9" s="140">
        <f t="shared" si="2"/>
        <v>44476.5855</v>
      </c>
      <c r="AV9" s="140">
        <f t="shared" si="3"/>
        <v>47507</v>
      </c>
      <c r="AW9" s="140">
        <f t="shared" si="4"/>
        <v>38679</v>
      </c>
    </row>
    <row r="10" spans="1:49" s="14" customFormat="1" ht="11.25">
      <c r="A10" s="18"/>
      <c r="B10" s="19"/>
      <c r="C10" s="19"/>
      <c r="D10" s="20" t="s">
        <v>2</v>
      </c>
      <c r="E10" s="70">
        <v>8</v>
      </c>
      <c r="F10" s="73">
        <v>22166.587600000003</v>
      </c>
      <c r="G10" s="215">
        <v>24218.4525</v>
      </c>
      <c r="H10" s="216">
        <v>25425.06301</v>
      </c>
      <c r="I10" s="216">
        <v>21695</v>
      </c>
      <c r="J10" s="21">
        <v>22241</v>
      </c>
      <c r="K10" s="195">
        <v>318.55759</v>
      </c>
      <c r="L10" s="21">
        <v>0</v>
      </c>
      <c r="M10" s="197">
        <v>64.67081</v>
      </c>
      <c r="N10" s="21">
        <v>0</v>
      </c>
      <c r="O10" s="277">
        <v>789.02972</v>
      </c>
      <c r="P10" s="215">
        <v>603.8496600000001</v>
      </c>
      <c r="Q10" s="216">
        <v>203.5726</v>
      </c>
      <c r="R10" s="216">
        <v>908</v>
      </c>
      <c r="S10" s="21">
        <v>210</v>
      </c>
      <c r="T10" s="73">
        <v>5910.44802</v>
      </c>
      <c r="U10" s="215">
        <v>5033.14515</v>
      </c>
      <c r="V10" s="216">
        <v>9107.561720000002</v>
      </c>
      <c r="W10" s="216">
        <v>5853</v>
      </c>
      <c r="X10" s="21">
        <v>3528</v>
      </c>
      <c r="Y10" s="73">
        <v>1774.3616200000001</v>
      </c>
      <c r="Z10" s="215">
        <v>1747.30898</v>
      </c>
      <c r="AA10" s="216">
        <v>1578.75865</v>
      </c>
      <c r="AB10" s="216">
        <v>1548</v>
      </c>
      <c r="AC10" s="21">
        <v>1782</v>
      </c>
      <c r="AD10" s="73">
        <v>948.4396700000001</v>
      </c>
      <c r="AE10" s="215">
        <v>767.6825699999999</v>
      </c>
      <c r="AF10" s="216">
        <v>1209.90265</v>
      </c>
      <c r="AG10" s="216">
        <v>970</v>
      </c>
      <c r="AH10" s="21">
        <v>686</v>
      </c>
      <c r="AI10" s="73">
        <v>1213.44248</v>
      </c>
      <c r="AJ10" s="215">
        <v>718.00433</v>
      </c>
      <c r="AK10" s="216">
        <v>805.02765</v>
      </c>
      <c r="AL10" s="216">
        <v>1089</v>
      </c>
      <c r="AM10" s="246">
        <v>370</v>
      </c>
      <c r="AN10" s="241">
        <v>55967.286420000004</v>
      </c>
      <c r="AO10" s="215">
        <v>9763.061699999998</v>
      </c>
      <c r="AP10" s="216">
        <v>28276.871789999997</v>
      </c>
      <c r="AQ10" s="216">
        <v>7097</v>
      </c>
      <c r="AR10" s="21">
        <v>10852</v>
      </c>
      <c r="AS10" s="140">
        <f t="shared" si="5"/>
        <v>89152.82393000001</v>
      </c>
      <c r="AT10" s="140">
        <f t="shared" si="6"/>
        <v>42851.504890000004</v>
      </c>
      <c r="AU10" s="140">
        <f t="shared" si="2"/>
        <v>66606.75807000001</v>
      </c>
      <c r="AV10" s="140">
        <f t="shared" si="3"/>
        <v>39160</v>
      </c>
      <c r="AW10" s="140">
        <f t="shared" si="4"/>
        <v>39669</v>
      </c>
    </row>
    <row r="11" spans="1:49" s="14" customFormat="1" ht="11.25">
      <c r="A11" s="18"/>
      <c r="B11" s="19"/>
      <c r="C11" s="19"/>
      <c r="D11" s="20" t="s">
        <v>3</v>
      </c>
      <c r="E11" s="70">
        <v>9</v>
      </c>
      <c r="F11" s="73">
        <v>15939.084869999999</v>
      </c>
      <c r="G11" s="215">
        <v>14799.340689999999</v>
      </c>
      <c r="H11" s="216">
        <v>9844.42743</v>
      </c>
      <c r="I11" s="216">
        <v>8676</v>
      </c>
      <c r="J11" s="21">
        <v>6812</v>
      </c>
      <c r="K11" s="195">
        <v>97.36672999999999</v>
      </c>
      <c r="L11" s="21">
        <v>0</v>
      </c>
      <c r="M11" s="197">
        <v>468.93145</v>
      </c>
      <c r="N11" s="21">
        <v>0</v>
      </c>
      <c r="O11" s="277">
        <v>690.3321</v>
      </c>
      <c r="P11" s="215">
        <v>994.48999</v>
      </c>
      <c r="Q11" s="216">
        <v>355.38286</v>
      </c>
      <c r="R11" s="216">
        <v>1389</v>
      </c>
      <c r="S11" s="21">
        <v>1500</v>
      </c>
      <c r="T11" s="73">
        <v>18482.97855</v>
      </c>
      <c r="U11" s="215">
        <v>19770.186329999997</v>
      </c>
      <c r="V11" s="216">
        <v>20930.19148</v>
      </c>
      <c r="W11" s="216">
        <v>12642</v>
      </c>
      <c r="X11" s="21">
        <v>11319</v>
      </c>
      <c r="Y11" s="73">
        <v>986.79465</v>
      </c>
      <c r="Z11" s="215">
        <v>770.90939</v>
      </c>
      <c r="AA11" s="216">
        <v>-1056.45658</v>
      </c>
      <c r="AB11" s="216">
        <v>560</v>
      </c>
      <c r="AC11" s="21">
        <v>675</v>
      </c>
      <c r="AD11" s="73">
        <v>69.21342</v>
      </c>
      <c r="AE11" s="215">
        <v>88.36539</v>
      </c>
      <c r="AF11" s="216">
        <v>127.91814</v>
      </c>
      <c r="AG11" s="216">
        <v>187</v>
      </c>
      <c r="AH11" s="21">
        <v>141</v>
      </c>
      <c r="AI11" s="73">
        <v>832.05335</v>
      </c>
      <c r="AJ11" s="215">
        <v>1148.24783</v>
      </c>
      <c r="AK11" s="216">
        <v>1106.10522</v>
      </c>
      <c r="AL11" s="216">
        <v>678</v>
      </c>
      <c r="AM11" s="246">
        <v>902</v>
      </c>
      <c r="AN11" s="241">
        <v>23467.63775</v>
      </c>
      <c r="AO11" s="215">
        <v>25122.60552</v>
      </c>
      <c r="AP11" s="216">
        <v>15675.52515</v>
      </c>
      <c r="AQ11" s="216">
        <v>56097</v>
      </c>
      <c r="AR11" s="21">
        <v>53637</v>
      </c>
      <c r="AS11" s="140">
        <f t="shared" si="5"/>
        <v>61034.39287</v>
      </c>
      <c r="AT11" s="140">
        <f t="shared" si="6"/>
        <v>62694.14513999999</v>
      </c>
      <c r="AU11" s="140">
        <f t="shared" si="2"/>
        <v>46983.093700000005</v>
      </c>
      <c r="AV11" s="140">
        <f t="shared" si="3"/>
        <v>80229</v>
      </c>
      <c r="AW11" s="140">
        <f t="shared" si="4"/>
        <v>74986</v>
      </c>
    </row>
    <row r="12" spans="1:49" s="14" customFormat="1" ht="11.25">
      <c r="A12" s="18"/>
      <c r="B12" s="19"/>
      <c r="C12" s="19"/>
      <c r="D12" s="20" t="s">
        <v>4</v>
      </c>
      <c r="E12" s="70">
        <v>10</v>
      </c>
      <c r="F12" s="73">
        <v>118.12562</v>
      </c>
      <c r="G12" s="215">
        <v>90.33852</v>
      </c>
      <c r="H12" s="216">
        <v>72.64491000000001</v>
      </c>
      <c r="I12" s="216">
        <v>75</v>
      </c>
      <c r="J12" s="21">
        <v>78</v>
      </c>
      <c r="K12" s="195">
        <v>16.167540000000002</v>
      </c>
      <c r="L12" s="21">
        <v>0</v>
      </c>
      <c r="M12" s="197">
        <v>0.3416</v>
      </c>
      <c r="N12" s="21">
        <v>0</v>
      </c>
      <c r="O12" s="277">
        <v>17.29317</v>
      </c>
      <c r="P12" s="215">
        <v>24.681669999999997</v>
      </c>
      <c r="Q12" s="216">
        <v>13.50109</v>
      </c>
      <c r="R12" s="216">
        <v>26</v>
      </c>
      <c r="S12" s="21">
        <v>34</v>
      </c>
      <c r="T12" s="73">
        <v>850.1309200000001</v>
      </c>
      <c r="U12" s="215">
        <v>825.61865</v>
      </c>
      <c r="V12" s="216">
        <v>829.7231899999999</v>
      </c>
      <c r="W12" s="216">
        <v>570</v>
      </c>
      <c r="X12" s="21">
        <v>561</v>
      </c>
      <c r="Y12" s="73">
        <v>0.04</v>
      </c>
      <c r="Z12" s="215">
        <v>0</v>
      </c>
      <c r="AA12" s="216">
        <v>0</v>
      </c>
      <c r="AB12" s="216">
        <v>1</v>
      </c>
      <c r="AC12" s="21">
        <v>0</v>
      </c>
      <c r="AD12" s="73">
        <v>73.31578999999999</v>
      </c>
      <c r="AE12" s="215">
        <v>127.47334</v>
      </c>
      <c r="AF12" s="216">
        <v>58.830870000000004</v>
      </c>
      <c r="AG12" s="216">
        <v>57</v>
      </c>
      <c r="AH12" s="21">
        <v>50</v>
      </c>
      <c r="AI12" s="73">
        <v>545.0490699999999</v>
      </c>
      <c r="AJ12" s="215">
        <v>813.87802</v>
      </c>
      <c r="AK12" s="216">
        <v>585.92774</v>
      </c>
      <c r="AL12" s="216">
        <v>483</v>
      </c>
      <c r="AM12" s="246">
        <v>651</v>
      </c>
      <c r="AN12" s="241">
        <v>1432.09943</v>
      </c>
      <c r="AO12" s="215">
        <v>1160.6535800000001</v>
      </c>
      <c r="AP12" s="216">
        <v>963.74569</v>
      </c>
      <c r="AQ12" s="216">
        <v>1124</v>
      </c>
      <c r="AR12" s="21">
        <v>1212</v>
      </c>
      <c r="AS12" s="140">
        <f t="shared" si="5"/>
        <v>3052.56314</v>
      </c>
      <c r="AT12" s="140">
        <f t="shared" si="6"/>
        <v>3042.64378</v>
      </c>
      <c r="AU12" s="140">
        <f t="shared" si="2"/>
        <v>2524.37349</v>
      </c>
      <c r="AV12" s="140">
        <f t="shared" si="3"/>
        <v>2336</v>
      </c>
      <c r="AW12" s="140">
        <f t="shared" si="4"/>
        <v>2586</v>
      </c>
    </row>
    <row r="13" spans="1:49" s="14" customFormat="1" ht="11.25">
      <c r="A13" s="18"/>
      <c r="B13" s="19"/>
      <c r="C13" s="19"/>
      <c r="D13" s="20" t="s">
        <v>5</v>
      </c>
      <c r="E13" s="70">
        <v>11</v>
      </c>
      <c r="F13" s="73">
        <v>10271.49171</v>
      </c>
      <c r="G13" s="215">
        <v>11810.85591</v>
      </c>
      <c r="H13" s="216">
        <v>5062.751679999999</v>
      </c>
      <c r="I13" s="216">
        <v>4436</v>
      </c>
      <c r="J13" s="21">
        <v>3490</v>
      </c>
      <c r="K13" s="195">
        <v>310.748</v>
      </c>
      <c r="L13" s="21">
        <v>0</v>
      </c>
      <c r="M13" s="197">
        <v>168.664</v>
      </c>
      <c r="N13" s="21">
        <v>0</v>
      </c>
      <c r="O13" s="277">
        <v>796.195</v>
      </c>
      <c r="P13" s="215">
        <v>1012.313</v>
      </c>
      <c r="Q13" s="216">
        <v>300.40684999999996</v>
      </c>
      <c r="R13" s="216">
        <v>194</v>
      </c>
      <c r="S13" s="21">
        <v>154</v>
      </c>
      <c r="T13" s="73">
        <v>31892.16584</v>
      </c>
      <c r="U13" s="215">
        <v>29066.101469999998</v>
      </c>
      <c r="V13" s="216">
        <v>9870.46591</v>
      </c>
      <c r="W13" s="216">
        <v>12402</v>
      </c>
      <c r="X13" s="21">
        <v>10247</v>
      </c>
      <c r="Y13" s="73">
        <v>475.442</v>
      </c>
      <c r="Z13" s="215">
        <v>418.518</v>
      </c>
      <c r="AA13" s="216">
        <v>1050.547</v>
      </c>
      <c r="AB13" s="216">
        <v>502</v>
      </c>
      <c r="AC13" s="21">
        <v>422</v>
      </c>
      <c r="AD13" s="73">
        <v>46.158</v>
      </c>
      <c r="AE13" s="215">
        <v>60.268</v>
      </c>
      <c r="AF13" s="216">
        <v>35.47522</v>
      </c>
      <c r="AG13" s="216">
        <v>26</v>
      </c>
      <c r="AH13" s="21">
        <v>36</v>
      </c>
      <c r="AI13" s="73">
        <v>74.078</v>
      </c>
      <c r="AJ13" s="215">
        <v>67.504</v>
      </c>
      <c r="AK13" s="216">
        <v>57.578230000000005</v>
      </c>
      <c r="AL13" s="216">
        <v>26</v>
      </c>
      <c r="AM13" s="246">
        <v>0</v>
      </c>
      <c r="AN13" s="241">
        <v>3558.924</v>
      </c>
      <c r="AO13" s="215">
        <v>3143.76062</v>
      </c>
      <c r="AP13" s="216">
        <v>90740.31923000001</v>
      </c>
      <c r="AQ13" s="216">
        <v>88739</v>
      </c>
      <c r="AR13" s="21">
        <v>88916</v>
      </c>
      <c r="AS13" s="140">
        <f t="shared" si="5"/>
        <v>47593.866550000006</v>
      </c>
      <c r="AT13" s="140">
        <f t="shared" si="6"/>
        <v>45579.320999999996</v>
      </c>
      <c r="AU13" s="140">
        <f t="shared" si="2"/>
        <v>107117.54412</v>
      </c>
      <c r="AV13" s="140">
        <f t="shared" si="3"/>
        <v>106325</v>
      </c>
      <c r="AW13" s="140">
        <f t="shared" si="4"/>
        <v>103265</v>
      </c>
    </row>
    <row r="14" spans="1:49" s="14" customFormat="1" ht="11.25">
      <c r="A14" s="18"/>
      <c r="B14" s="19"/>
      <c r="C14" s="19"/>
      <c r="D14" s="20" t="s">
        <v>6</v>
      </c>
      <c r="E14" s="70">
        <v>12</v>
      </c>
      <c r="F14" s="73">
        <v>0</v>
      </c>
      <c r="G14" s="215">
        <v>0</v>
      </c>
      <c r="H14" s="216">
        <v>0</v>
      </c>
      <c r="I14" s="216">
        <v>0</v>
      </c>
      <c r="J14" s="21">
        <v>0</v>
      </c>
      <c r="K14" s="195">
        <v>0</v>
      </c>
      <c r="L14" s="21">
        <v>0</v>
      </c>
      <c r="M14" s="197">
        <v>0</v>
      </c>
      <c r="N14" s="21">
        <v>0</v>
      </c>
      <c r="O14" s="277">
        <v>0</v>
      </c>
      <c r="P14" s="215">
        <v>0</v>
      </c>
      <c r="Q14" s="216">
        <v>0</v>
      </c>
      <c r="R14" s="216">
        <v>0</v>
      </c>
      <c r="S14" s="21">
        <v>0</v>
      </c>
      <c r="T14" s="73">
        <v>42</v>
      </c>
      <c r="U14" s="215">
        <v>116</v>
      </c>
      <c r="V14" s="216">
        <v>81.5</v>
      </c>
      <c r="W14" s="216">
        <v>0</v>
      </c>
      <c r="X14" s="21">
        <v>0</v>
      </c>
      <c r="Y14" s="73">
        <v>0</v>
      </c>
      <c r="Z14" s="215">
        <v>0</v>
      </c>
      <c r="AA14" s="216">
        <v>0</v>
      </c>
      <c r="AB14" s="216">
        <v>0</v>
      </c>
      <c r="AC14" s="21">
        <v>0</v>
      </c>
      <c r="AD14" s="73">
        <v>0</v>
      </c>
      <c r="AE14" s="215">
        <v>0</v>
      </c>
      <c r="AF14" s="216">
        <v>0</v>
      </c>
      <c r="AG14" s="216">
        <v>0</v>
      </c>
      <c r="AH14" s="21">
        <v>8</v>
      </c>
      <c r="AI14" s="73">
        <v>532.02195</v>
      </c>
      <c r="AJ14" s="215">
        <v>189.13909</v>
      </c>
      <c r="AK14" s="216">
        <v>392.25673</v>
      </c>
      <c r="AL14" s="216">
        <v>149</v>
      </c>
      <c r="AM14" s="246">
        <v>760</v>
      </c>
      <c r="AN14" s="241">
        <v>169.7</v>
      </c>
      <c r="AO14" s="215">
        <v>269.145</v>
      </c>
      <c r="AP14" s="216">
        <v>460.631</v>
      </c>
      <c r="AQ14" s="216">
        <v>170</v>
      </c>
      <c r="AR14" s="21">
        <v>177</v>
      </c>
      <c r="AS14" s="140">
        <f t="shared" si="5"/>
        <v>743.7219499999999</v>
      </c>
      <c r="AT14" s="140">
        <f t="shared" si="6"/>
        <v>574.28409</v>
      </c>
      <c r="AU14" s="140">
        <f t="shared" si="2"/>
        <v>934.3877299999999</v>
      </c>
      <c r="AV14" s="140">
        <f t="shared" si="3"/>
        <v>319</v>
      </c>
      <c r="AW14" s="140">
        <f t="shared" si="4"/>
        <v>945</v>
      </c>
    </row>
    <row r="15" spans="1:49" s="14" customFormat="1" ht="11.25">
      <c r="A15" s="18"/>
      <c r="B15" s="20"/>
      <c r="C15" s="20"/>
      <c r="D15" s="20" t="s">
        <v>9</v>
      </c>
      <c r="E15" s="70">
        <v>13</v>
      </c>
      <c r="F15" s="73">
        <v>-5611.178650000001</v>
      </c>
      <c r="G15" s="215">
        <v>-5069.44204</v>
      </c>
      <c r="H15" s="216">
        <v>-2993.0095899999997</v>
      </c>
      <c r="I15" s="216">
        <v>1075</v>
      </c>
      <c r="J15" s="21">
        <v>615</v>
      </c>
      <c r="K15" s="195">
        <v>18.907700000000002</v>
      </c>
      <c r="L15" s="21">
        <v>0</v>
      </c>
      <c r="M15" s="197">
        <v>667.19596</v>
      </c>
      <c r="N15" s="21">
        <v>0</v>
      </c>
      <c r="O15" s="277">
        <v>3.67792</v>
      </c>
      <c r="P15" s="215">
        <v>130.64675</v>
      </c>
      <c r="Q15" s="216">
        <v>55.46986</v>
      </c>
      <c r="R15" s="216">
        <v>155</v>
      </c>
      <c r="S15" s="21">
        <v>350</v>
      </c>
      <c r="T15" s="73">
        <v>2753.79438</v>
      </c>
      <c r="U15" s="215">
        <v>2802.47737</v>
      </c>
      <c r="V15" s="216">
        <v>1140.9418799999999</v>
      </c>
      <c r="W15" s="216">
        <v>1188</v>
      </c>
      <c r="X15" s="21">
        <v>1215</v>
      </c>
      <c r="Y15" s="73">
        <v>-5701.1556900000005</v>
      </c>
      <c r="Z15" s="215">
        <v>-5412.95833</v>
      </c>
      <c r="AA15" s="216">
        <v>-4020.06275</v>
      </c>
      <c r="AB15" s="216">
        <v>28</v>
      </c>
      <c r="AC15" s="21">
        <v>0</v>
      </c>
      <c r="AD15" s="73">
        <v>-50.38404</v>
      </c>
      <c r="AE15" s="215">
        <v>76.27748</v>
      </c>
      <c r="AF15" s="216">
        <v>188.61445999999998</v>
      </c>
      <c r="AG15" s="216">
        <v>124</v>
      </c>
      <c r="AH15" s="21">
        <v>39</v>
      </c>
      <c r="AI15" s="73">
        <v>1185.8602700000001</v>
      </c>
      <c r="AJ15" s="215">
        <v>1627.85328</v>
      </c>
      <c r="AK15" s="216">
        <v>1184.00641</v>
      </c>
      <c r="AL15" s="216">
        <v>944</v>
      </c>
      <c r="AM15" s="246">
        <v>584</v>
      </c>
      <c r="AN15" s="241">
        <v>34931.45272</v>
      </c>
      <c r="AO15" s="215">
        <v>58910.77345</v>
      </c>
      <c r="AP15" s="216">
        <v>13129.85726</v>
      </c>
      <c r="AQ15" s="216">
        <v>6620</v>
      </c>
      <c r="AR15" s="21">
        <v>8339</v>
      </c>
      <c r="AS15" s="140">
        <f t="shared" si="5"/>
        <v>28198.170570000002</v>
      </c>
      <c r="AT15" s="140">
        <f t="shared" si="6"/>
        <v>53065.62796</v>
      </c>
      <c r="AU15" s="140">
        <f t="shared" si="2"/>
        <v>8685.81753</v>
      </c>
      <c r="AV15" s="140">
        <f t="shared" si="3"/>
        <v>10134</v>
      </c>
      <c r="AW15" s="140">
        <f t="shared" si="4"/>
        <v>11142</v>
      </c>
    </row>
    <row r="16" spans="1:49" s="2" customFormat="1" ht="11.25">
      <c r="A16" s="15"/>
      <c r="B16" s="23" t="s">
        <v>14</v>
      </c>
      <c r="C16" s="24"/>
      <c r="D16" s="24"/>
      <c r="E16" s="70">
        <v>14</v>
      </c>
      <c r="F16" s="112">
        <v>0</v>
      </c>
      <c r="G16" s="139">
        <v>0</v>
      </c>
      <c r="H16" s="64">
        <v>0</v>
      </c>
      <c r="I16" s="64">
        <v>0</v>
      </c>
      <c r="J16" s="141">
        <v>0</v>
      </c>
      <c r="K16" s="220">
        <v>0</v>
      </c>
      <c r="L16" s="141">
        <v>0</v>
      </c>
      <c r="M16" s="279">
        <v>0</v>
      </c>
      <c r="N16" s="141">
        <v>0</v>
      </c>
      <c r="O16" s="278">
        <v>0</v>
      </c>
      <c r="P16" s="139">
        <v>0</v>
      </c>
      <c r="Q16" s="64">
        <v>0</v>
      </c>
      <c r="R16" s="64">
        <v>0</v>
      </c>
      <c r="S16" s="141">
        <v>0</v>
      </c>
      <c r="T16" s="112">
        <v>0</v>
      </c>
      <c r="U16" s="139">
        <v>0</v>
      </c>
      <c r="V16" s="64">
        <v>0</v>
      </c>
      <c r="W16" s="64">
        <v>0</v>
      </c>
      <c r="X16" s="141">
        <v>0</v>
      </c>
      <c r="Y16" s="112">
        <v>0</v>
      </c>
      <c r="Z16" s="139">
        <v>0</v>
      </c>
      <c r="AA16" s="64">
        <v>0</v>
      </c>
      <c r="AB16" s="64">
        <v>0</v>
      </c>
      <c r="AC16" s="141">
        <v>0</v>
      </c>
      <c r="AD16" s="112">
        <v>0</v>
      </c>
      <c r="AE16" s="139">
        <v>0</v>
      </c>
      <c r="AF16" s="64">
        <v>0</v>
      </c>
      <c r="AG16" s="64">
        <v>0</v>
      </c>
      <c r="AH16" s="141">
        <v>0</v>
      </c>
      <c r="AI16" s="112">
        <v>0</v>
      </c>
      <c r="AJ16" s="139">
        <v>0</v>
      </c>
      <c r="AK16" s="64">
        <v>0</v>
      </c>
      <c r="AL16" s="64">
        <v>0</v>
      </c>
      <c r="AM16" s="141">
        <v>0</v>
      </c>
      <c r="AN16" s="280">
        <v>0</v>
      </c>
      <c r="AO16" s="139">
        <v>0</v>
      </c>
      <c r="AP16" s="64">
        <v>0</v>
      </c>
      <c r="AQ16" s="64">
        <v>0</v>
      </c>
      <c r="AR16" s="141">
        <v>0</v>
      </c>
      <c r="AS16" s="142">
        <f t="shared" si="5"/>
        <v>0</v>
      </c>
      <c r="AT16" s="142">
        <f t="shared" si="6"/>
        <v>0</v>
      </c>
      <c r="AU16" s="142">
        <f t="shared" si="2"/>
        <v>0</v>
      </c>
      <c r="AV16" s="142">
        <f t="shared" si="3"/>
        <v>0</v>
      </c>
      <c r="AW16" s="142">
        <f t="shared" si="4"/>
        <v>0</v>
      </c>
    </row>
    <row r="17" spans="1:49" s="2" customFormat="1" ht="11.25">
      <c r="A17" s="15"/>
      <c r="B17" s="23" t="s">
        <v>15</v>
      </c>
      <c r="C17" s="24"/>
      <c r="D17" s="24"/>
      <c r="E17" s="70">
        <v>15</v>
      </c>
      <c r="F17" s="112">
        <v>732</v>
      </c>
      <c r="G17" s="139">
        <v>709.09</v>
      </c>
      <c r="H17" s="64">
        <v>882</v>
      </c>
      <c r="I17" s="64">
        <v>1094</v>
      </c>
      <c r="J17" s="141">
        <v>853</v>
      </c>
      <c r="K17" s="220">
        <v>0</v>
      </c>
      <c r="L17" s="141">
        <v>0</v>
      </c>
      <c r="M17" s="279">
        <v>0</v>
      </c>
      <c r="N17" s="141">
        <v>0</v>
      </c>
      <c r="O17" s="278">
        <v>0</v>
      </c>
      <c r="P17" s="139">
        <v>0</v>
      </c>
      <c r="Q17" s="64">
        <v>0</v>
      </c>
      <c r="R17" s="64">
        <v>0</v>
      </c>
      <c r="S17" s="141">
        <v>0</v>
      </c>
      <c r="T17" s="112">
        <v>0</v>
      </c>
      <c r="U17" s="139">
        <v>0</v>
      </c>
      <c r="V17" s="64">
        <v>0</v>
      </c>
      <c r="W17" s="64">
        <v>0</v>
      </c>
      <c r="X17" s="141">
        <v>0</v>
      </c>
      <c r="Y17" s="112">
        <v>0</v>
      </c>
      <c r="Z17" s="139">
        <v>0</v>
      </c>
      <c r="AA17" s="64">
        <v>0</v>
      </c>
      <c r="AB17" s="64">
        <v>0</v>
      </c>
      <c r="AC17" s="141">
        <v>0</v>
      </c>
      <c r="AD17" s="112">
        <v>0</v>
      </c>
      <c r="AE17" s="139">
        <v>0</v>
      </c>
      <c r="AF17" s="64">
        <v>0</v>
      </c>
      <c r="AG17" s="64">
        <v>0</v>
      </c>
      <c r="AH17" s="141">
        <v>0</v>
      </c>
      <c r="AI17" s="112">
        <v>21999.5</v>
      </c>
      <c r="AJ17" s="139">
        <v>23223.683</v>
      </c>
      <c r="AK17" s="64">
        <v>21144.21066</v>
      </c>
      <c r="AL17" s="64">
        <v>20294</v>
      </c>
      <c r="AM17" s="141">
        <v>15805</v>
      </c>
      <c r="AN17" s="280">
        <v>0</v>
      </c>
      <c r="AO17" s="139">
        <v>0</v>
      </c>
      <c r="AP17" s="64">
        <v>0</v>
      </c>
      <c r="AQ17" s="64">
        <v>0</v>
      </c>
      <c r="AR17" s="141">
        <v>0</v>
      </c>
      <c r="AS17" s="142">
        <f t="shared" si="5"/>
        <v>22731.5</v>
      </c>
      <c r="AT17" s="142">
        <f t="shared" si="6"/>
        <v>23932.773</v>
      </c>
      <c r="AU17" s="142">
        <f t="shared" si="2"/>
        <v>22026.21066</v>
      </c>
      <c r="AV17" s="142">
        <f t="shared" si="3"/>
        <v>21388</v>
      </c>
      <c r="AW17" s="142">
        <f t="shared" si="4"/>
        <v>16658</v>
      </c>
    </row>
    <row r="18" spans="1:49" s="2" customFormat="1" ht="11.25">
      <c r="A18" s="15"/>
      <c r="B18" s="23" t="s">
        <v>20</v>
      </c>
      <c r="C18" s="24"/>
      <c r="D18" s="24"/>
      <c r="E18" s="70">
        <v>16</v>
      </c>
      <c r="F18" s="112">
        <v>0</v>
      </c>
      <c r="G18" s="139">
        <v>0</v>
      </c>
      <c r="H18" s="64">
        <v>0</v>
      </c>
      <c r="I18" s="64">
        <v>0</v>
      </c>
      <c r="J18" s="141">
        <v>0</v>
      </c>
      <c r="K18" s="220">
        <v>0</v>
      </c>
      <c r="L18" s="141">
        <v>0</v>
      </c>
      <c r="M18" s="279">
        <v>6519.138980000001</v>
      </c>
      <c r="N18" s="141">
        <v>0</v>
      </c>
      <c r="O18" s="278">
        <v>984.46455</v>
      </c>
      <c r="P18" s="139">
        <v>5914.75501</v>
      </c>
      <c r="Q18" s="64">
        <v>3500</v>
      </c>
      <c r="R18" s="64">
        <v>3746</v>
      </c>
      <c r="S18" s="141">
        <v>744</v>
      </c>
      <c r="T18" s="112">
        <v>5710.6648</v>
      </c>
      <c r="U18" s="139">
        <v>450</v>
      </c>
      <c r="V18" s="64">
        <v>35546.54813</v>
      </c>
      <c r="W18" s="64">
        <v>1145</v>
      </c>
      <c r="X18" s="141">
        <v>700</v>
      </c>
      <c r="Y18" s="112">
        <v>0</v>
      </c>
      <c r="Z18" s="139">
        <v>0</v>
      </c>
      <c r="AA18" s="64">
        <v>0</v>
      </c>
      <c r="AB18" s="64">
        <v>0</v>
      </c>
      <c r="AC18" s="141">
        <v>0</v>
      </c>
      <c r="AD18" s="112">
        <v>1386.97996</v>
      </c>
      <c r="AE18" s="139">
        <v>890</v>
      </c>
      <c r="AF18" s="64">
        <v>799.997</v>
      </c>
      <c r="AG18" s="64">
        <v>880</v>
      </c>
      <c r="AH18" s="141">
        <v>0</v>
      </c>
      <c r="AI18" s="112">
        <v>3400</v>
      </c>
      <c r="AJ18" s="139">
        <v>4634.5742900000005</v>
      </c>
      <c r="AK18" s="64">
        <v>3038.0701200000003</v>
      </c>
      <c r="AL18" s="64">
        <v>2067</v>
      </c>
      <c r="AM18" s="141">
        <v>60</v>
      </c>
      <c r="AN18" s="280">
        <v>1618.25164</v>
      </c>
      <c r="AO18" s="139">
        <v>6049.5</v>
      </c>
      <c r="AP18" s="64">
        <v>3470</v>
      </c>
      <c r="AQ18" s="64">
        <v>16385</v>
      </c>
      <c r="AR18" s="141">
        <v>26422</v>
      </c>
      <c r="AS18" s="142">
        <f t="shared" si="5"/>
        <v>19619.499929999998</v>
      </c>
      <c r="AT18" s="142">
        <f t="shared" si="6"/>
        <v>17938.8293</v>
      </c>
      <c r="AU18" s="142">
        <f t="shared" si="2"/>
        <v>46354.61525</v>
      </c>
      <c r="AV18" s="142">
        <f t="shared" si="3"/>
        <v>24223</v>
      </c>
      <c r="AW18" s="142">
        <f t="shared" si="4"/>
        <v>27926</v>
      </c>
    </row>
    <row r="19" spans="1:49" s="2" customFormat="1" ht="11.25">
      <c r="A19" s="15"/>
      <c r="B19" s="23" t="s">
        <v>16</v>
      </c>
      <c r="C19" s="24"/>
      <c r="D19" s="24"/>
      <c r="E19" s="70">
        <v>17</v>
      </c>
      <c r="F19" s="112">
        <v>0</v>
      </c>
      <c r="G19" s="139">
        <v>0</v>
      </c>
      <c r="H19" s="64">
        <v>0</v>
      </c>
      <c r="I19" s="64">
        <v>0</v>
      </c>
      <c r="J19" s="141">
        <v>0</v>
      </c>
      <c r="K19" s="220">
        <v>0</v>
      </c>
      <c r="L19" s="141">
        <v>0</v>
      </c>
      <c r="M19" s="279">
        <v>248</v>
      </c>
      <c r="N19" s="141">
        <v>0</v>
      </c>
      <c r="O19" s="278">
        <v>0</v>
      </c>
      <c r="P19" s="139">
        <v>0</v>
      </c>
      <c r="Q19" s="64">
        <v>0</v>
      </c>
      <c r="R19" s="64">
        <v>0</v>
      </c>
      <c r="S19" s="141">
        <v>0</v>
      </c>
      <c r="T19" s="112">
        <v>0</v>
      </c>
      <c r="U19" s="139">
        <v>525</v>
      </c>
      <c r="V19" s="64">
        <v>0</v>
      </c>
      <c r="W19" s="64">
        <v>0</v>
      </c>
      <c r="X19" s="141">
        <v>296</v>
      </c>
      <c r="Y19" s="112">
        <v>0</v>
      </c>
      <c r="Z19" s="139">
        <v>0</v>
      </c>
      <c r="AA19" s="64">
        <v>0</v>
      </c>
      <c r="AB19" s="64">
        <v>0</v>
      </c>
      <c r="AC19" s="141">
        <v>0</v>
      </c>
      <c r="AD19" s="112">
        <v>0</v>
      </c>
      <c r="AE19" s="139">
        <v>0</v>
      </c>
      <c r="AF19" s="64">
        <v>0</v>
      </c>
      <c r="AG19" s="64">
        <v>0</v>
      </c>
      <c r="AH19" s="141">
        <v>0</v>
      </c>
      <c r="AI19" s="112">
        <v>0</v>
      </c>
      <c r="AJ19" s="139">
        <v>0</v>
      </c>
      <c r="AK19" s="64">
        <v>0</v>
      </c>
      <c r="AL19" s="64">
        <v>0</v>
      </c>
      <c r="AM19" s="141">
        <v>0</v>
      </c>
      <c r="AN19" s="280">
        <v>224</v>
      </c>
      <c r="AO19" s="139">
        <v>0</v>
      </c>
      <c r="AP19" s="64">
        <v>0</v>
      </c>
      <c r="AQ19" s="64">
        <v>179</v>
      </c>
      <c r="AR19" s="141">
        <v>167</v>
      </c>
      <c r="AS19" s="142">
        <f t="shared" si="5"/>
        <v>472</v>
      </c>
      <c r="AT19" s="142">
        <f t="shared" si="6"/>
        <v>525</v>
      </c>
      <c r="AU19" s="142">
        <f t="shared" si="2"/>
        <v>0</v>
      </c>
      <c r="AV19" s="142">
        <f t="shared" si="3"/>
        <v>179</v>
      </c>
      <c r="AW19" s="142">
        <f t="shared" si="4"/>
        <v>463</v>
      </c>
    </row>
    <row r="20" spans="1:49" s="2" customFormat="1" ht="11.25">
      <c r="A20" s="15"/>
      <c r="B20" s="23" t="s">
        <v>24</v>
      </c>
      <c r="C20" s="23"/>
      <c r="D20" s="23"/>
      <c r="E20" s="70">
        <v>18</v>
      </c>
      <c r="F20" s="112">
        <v>0</v>
      </c>
      <c r="G20" s="139">
        <v>0</v>
      </c>
      <c r="H20" s="64">
        <v>0</v>
      </c>
      <c r="I20" s="64">
        <v>0</v>
      </c>
      <c r="J20" s="141">
        <v>0</v>
      </c>
      <c r="K20" s="220">
        <v>0</v>
      </c>
      <c r="L20" s="141">
        <v>0</v>
      </c>
      <c r="M20" s="279">
        <v>150</v>
      </c>
      <c r="N20" s="141">
        <v>0</v>
      </c>
      <c r="O20" s="278">
        <v>0</v>
      </c>
      <c r="P20" s="139">
        <v>0</v>
      </c>
      <c r="Q20" s="64">
        <v>0</v>
      </c>
      <c r="R20" s="64">
        <v>0</v>
      </c>
      <c r="S20" s="141">
        <v>0</v>
      </c>
      <c r="T20" s="112">
        <v>0</v>
      </c>
      <c r="U20" s="139">
        <v>0</v>
      </c>
      <c r="V20" s="64">
        <v>0</v>
      </c>
      <c r="W20" s="64">
        <v>0</v>
      </c>
      <c r="X20" s="141">
        <v>0</v>
      </c>
      <c r="Y20" s="112">
        <v>0</v>
      </c>
      <c r="Z20" s="139">
        <v>0</v>
      </c>
      <c r="AA20" s="64">
        <v>0</v>
      </c>
      <c r="AB20" s="64">
        <v>0</v>
      </c>
      <c r="AC20" s="141">
        <v>0</v>
      </c>
      <c r="AD20" s="112">
        <v>0</v>
      </c>
      <c r="AE20" s="139">
        <v>500</v>
      </c>
      <c r="AF20" s="64">
        <v>0</v>
      </c>
      <c r="AG20" s="64">
        <v>0</v>
      </c>
      <c r="AH20" s="141">
        <v>0</v>
      </c>
      <c r="AI20" s="112">
        <v>80.22438000000001</v>
      </c>
      <c r="AJ20" s="139">
        <v>0</v>
      </c>
      <c r="AK20" s="64">
        <v>0</v>
      </c>
      <c r="AL20" s="64">
        <v>0</v>
      </c>
      <c r="AM20" s="141">
        <v>0</v>
      </c>
      <c r="AN20" s="280">
        <v>1481.74725</v>
      </c>
      <c r="AO20" s="139">
        <v>0</v>
      </c>
      <c r="AP20" s="64">
        <v>0</v>
      </c>
      <c r="AQ20" s="64">
        <v>0</v>
      </c>
      <c r="AR20" s="141">
        <v>0</v>
      </c>
      <c r="AS20" s="142">
        <f t="shared" si="5"/>
        <v>1711.97163</v>
      </c>
      <c r="AT20" s="142">
        <f t="shared" si="6"/>
        <v>500</v>
      </c>
      <c r="AU20" s="142">
        <f t="shared" si="2"/>
        <v>0</v>
      </c>
      <c r="AV20" s="142">
        <f t="shared" si="3"/>
        <v>0</v>
      </c>
      <c r="AW20" s="142">
        <f t="shared" si="4"/>
        <v>0</v>
      </c>
    </row>
    <row r="21" spans="1:49" s="2" customFormat="1" ht="11.25">
      <c r="A21" s="15"/>
      <c r="B21" s="23" t="s">
        <v>31</v>
      </c>
      <c r="C21" s="23"/>
      <c r="D21" s="23"/>
      <c r="E21" s="70">
        <v>19</v>
      </c>
      <c r="F21" s="112">
        <v>0</v>
      </c>
      <c r="G21" s="139">
        <v>0</v>
      </c>
      <c r="H21" s="64">
        <v>0</v>
      </c>
      <c r="I21" s="64">
        <v>0</v>
      </c>
      <c r="J21" s="141">
        <v>0</v>
      </c>
      <c r="K21" s="220">
        <v>0</v>
      </c>
      <c r="L21" s="141">
        <v>0</v>
      </c>
      <c r="M21" s="279">
        <v>178.44</v>
      </c>
      <c r="N21" s="141">
        <v>0</v>
      </c>
      <c r="O21" s="278">
        <v>0</v>
      </c>
      <c r="P21" s="139">
        <v>0</v>
      </c>
      <c r="Q21" s="64">
        <v>0</v>
      </c>
      <c r="R21" s="64">
        <v>0</v>
      </c>
      <c r="S21" s="141">
        <v>67</v>
      </c>
      <c r="T21" s="112">
        <v>0</v>
      </c>
      <c r="U21" s="139">
        <v>2942.992</v>
      </c>
      <c r="V21" s="64">
        <v>6441.166</v>
      </c>
      <c r="W21" s="64">
        <v>5128</v>
      </c>
      <c r="X21" s="141">
        <v>1757</v>
      </c>
      <c r="Y21" s="112">
        <v>0</v>
      </c>
      <c r="Z21" s="139">
        <v>0</v>
      </c>
      <c r="AA21" s="64">
        <v>0</v>
      </c>
      <c r="AB21" s="64">
        <v>0</v>
      </c>
      <c r="AC21" s="141">
        <v>0</v>
      </c>
      <c r="AD21" s="112">
        <v>230.12213</v>
      </c>
      <c r="AE21" s="139">
        <v>19.2</v>
      </c>
      <c r="AF21" s="64">
        <v>42.8857</v>
      </c>
      <c r="AG21" s="64">
        <v>0</v>
      </c>
      <c r="AH21" s="141">
        <v>0</v>
      </c>
      <c r="AI21" s="112">
        <v>15189.08145</v>
      </c>
      <c r="AJ21" s="139">
        <v>8756.65724</v>
      </c>
      <c r="AK21" s="64">
        <v>5308.85726</v>
      </c>
      <c r="AL21" s="64">
        <v>9165</v>
      </c>
      <c r="AM21" s="141">
        <v>9253</v>
      </c>
      <c r="AN21" s="280">
        <v>1335.33958</v>
      </c>
      <c r="AO21" s="139">
        <v>1102.643</v>
      </c>
      <c r="AP21" s="64">
        <v>1122.457</v>
      </c>
      <c r="AQ21" s="64">
        <v>1145</v>
      </c>
      <c r="AR21" s="141">
        <v>310</v>
      </c>
      <c r="AS21" s="142">
        <f t="shared" si="5"/>
        <v>16932.98316</v>
      </c>
      <c r="AT21" s="142">
        <f t="shared" si="6"/>
        <v>12821.49224</v>
      </c>
      <c r="AU21" s="142">
        <f t="shared" si="2"/>
        <v>12915.365960000001</v>
      </c>
      <c r="AV21" s="142">
        <f t="shared" si="3"/>
        <v>15438</v>
      </c>
      <c r="AW21" s="142">
        <f t="shared" si="4"/>
        <v>11387</v>
      </c>
    </row>
    <row r="22" spans="1:49" s="2" customFormat="1" ht="11.25">
      <c r="A22" s="15"/>
      <c r="B22" s="23" t="s">
        <v>25</v>
      </c>
      <c r="C22" s="23"/>
      <c r="D22" s="23"/>
      <c r="E22" s="70">
        <v>20</v>
      </c>
      <c r="F22" s="112">
        <v>0</v>
      </c>
      <c r="G22" s="139">
        <v>0</v>
      </c>
      <c r="H22" s="64">
        <v>0</v>
      </c>
      <c r="I22" s="64">
        <v>0</v>
      </c>
      <c r="J22" s="141">
        <v>0</v>
      </c>
      <c r="K22" s="220">
        <v>0</v>
      </c>
      <c r="L22" s="141">
        <v>0</v>
      </c>
      <c r="M22" s="279">
        <v>0</v>
      </c>
      <c r="N22" s="141">
        <v>0</v>
      </c>
      <c r="O22" s="278">
        <v>0</v>
      </c>
      <c r="P22" s="139">
        <v>0</v>
      </c>
      <c r="Q22" s="64">
        <v>0</v>
      </c>
      <c r="R22" s="64">
        <v>0</v>
      </c>
      <c r="S22" s="141">
        <v>0</v>
      </c>
      <c r="T22" s="112">
        <v>807</v>
      </c>
      <c r="U22" s="139">
        <v>2097.00992</v>
      </c>
      <c r="V22" s="64">
        <v>1747</v>
      </c>
      <c r="W22" s="64">
        <v>2005</v>
      </c>
      <c r="X22" s="141">
        <v>2070</v>
      </c>
      <c r="Y22" s="112">
        <v>0</v>
      </c>
      <c r="Z22" s="139">
        <v>0</v>
      </c>
      <c r="AA22" s="64">
        <v>0</v>
      </c>
      <c r="AB22" s="64">
        <v>0</v>
      </c>
      <c r="AC22" s="141">
        <v>0</v>
      </c>
      <c r="AD22" s="112">
        <v>0</v>
      </c>
      <c r="AE22" s="139">
        <v>0</v>
      </c>
      <c r="AF22" s="64">
        <v>0</v>
      </c>
      <c r="AG22" s="64">
        <v>0</v>
      </c>
      <c r="AH22" s="141">
        <v>0</v>
      </c>
      <c r="AI22" s="112">
        <v>0</v>
      </c>
      <c r="AJ22" s="139">
        <v>0</v>
      </c>
      <c r="AK22" s="64">
        <v>0</v>
      </c>
      <c r="AL22" s="64">
        <v>0</v>
      </c>
      <c r="AM22" s="141">
        <v>0</v>
      </c>
      <c r="AN22" s="280">
        <v>0</v>
      </c>
      <c r="AO22" s="139">
        <v>0</v>
      </c>
      <c r="AP22" s="64">
        <v>0</v>
      </c>
      <c r="AQ22" s="64">
        <v>0</v>
      </c>
      <c r="AR22" s="141">
        <v>0</v>
      </c>
      <c r="AS22" s="142">
        <f t="shared" si="5"/>
        <v>807</v>
      </c>
      <c r="AT22" s="142">
        <f t="shared" si="6"/>
        <v>2097.00992</v>
      </c>
      <c r="AU22" s="142">
        <f t="shared" si="2"/>
        <v>1747</v>
      </c>
      <c r="AV22" s="142">
        <f t="shared" si="3"/>
        <v>2005</v>
      </c>
      <c r="AW22" s="142">
        <f t="shared" si="4"/>
        <v>2070</v>
      </c>
    </row>
    <row r="23" spans="1:49" s="2" customFormat="1" ht="11.25">
      <c r="A23" s="15"/>
      <c r="B23" s="23" t="s">
        <v>26</v>
      </c>
      <c r="C23" s="23"/>
      <c r="D23" s="23"/>
      <c r="E23" s="70">
        <v>21</v>
      </c>
      <c r="F23" s="112">
        <v>0</v>
      </c>
      <c r="G23" s="139">
        <v>0</v>
      </c>
      <c r="H23" s="64">
        <v>0</v>
      </c>
      <c r="I23" s="64">
        <v>0</v>
      </c>
      <c r="J23" s="141">
        <v>0</v>
      </c>
      <c r="K23" s="220">
        <v>0</v>
      </c>
      <c r="L23" s="141">
        <v>0</v>
      </c>
      <c r="M23" s="279">
        <v>0</v>
      </c>
      <c r="N23" s="141">
        <v>0</v>
      </c>
      <c r="O23" s="278">
        <v>0</v>
      </c>
      <c r="P23" s="139">
        <v>0</v>
      </c>
      <c r="Q23" s="64">
        <v>0</v>
      </c>
      <c r="R23" s="64">
        <v>0</v>
      </c>
      <c r="S23" s="141">
        <v>0</v>
      </c>
      <c r="T23" s="112">
        <v>12055</v>
      </c>
      <c r="U23" s="139">
        <v>4984</v>
      </c>
      <c r="V23" s="64">
        <v>121</v>
      </c>
      <c r="W23" s="64">
        <v>182</v>
      </c>
      <c r="X23" s="141">
        <v>271</v>
      </c>
      <c r="Y23" s="112">
        <v>0</v>
      </c>
      <c r="Z23" s="139">
        <v>0</v>
      </c>
      <c r="AA23" s="64">
        <v>0</v>
      </c>
      <c r="AB23" s="64">
        <v>0</v>
      </c>
      <c r="AC23" s="141">
        <v>0</v>
      </c>
      <c r="AD23" s="112">
        <v>0</v>
      </c>
      <c r="AE23" s="139">
        <v>0</v>
      </c>
      <c r="AF23" s="64">
        <v>0</v>
      </c>
      <c r="AG23" s="64">
        <v>0</v>
      </c>
      <c r="AH23" s="141">
        <v>0</v>
      </c>
      <c r="AI23" s="112">
        <v>0</v>
      </c>
      <c r="AJ23" s="139">
        <v>0</v>
      </c>
      <c r="AK23" s="64">
        <v>0</v>
      </c>
      <c r="AL23" s="64">
        <v>0</v>
      </c>
      <c r="AM23" s="141">
        <v>0</v>
      </c>
      <c r="AN23" s="280">
        <v>400</v>
      </c>
      <c r="AO23" s="139">
        <v>700</v>
      </c>
      <c r="AP23" s="64">
        <v>0</v>
      </c>
      <c r="AQ23" s="64">
        <v>343</v>
      </c>
      <c r="AR23" s="141">
        <v>377</v>
      </c>
      <c r="AS23" s="142">
        <f t="shared" si="5"/>
        <v>12455</v>
      </c>
      <c r="AT23" s="142">
        <f t="shared" si="6"/>
        <v>5684</v>
      </c>
      <c r="AU23" s="142">
        <f t="shared" si="2"/>
        <v>121</v>
      </c>
      <c r="AV23" s="142">
        <f t="shared" si="3"/>
        <v>525</v>
      </c>
      <c r="AW23" s="142">
        <f t="shared" si="4"/>
        <v>648</v>
      </c>
    </row>
    <row r="24" spans="1:49" s="2" customFormat="1" ht="11.25">
      <c r="A24" s="15"/>
      <c r="B24" s="23" t="s">
        <v>27</v>
      </c>
      <c r="C24" s="23"/>
      <c r="D24" s="23"/>
      <c r="E24" s="70">
        <v>22</v>
      </c>
      <c r="F24" s="112">
        <v>0</v>
      </c>
      <c r="G24" s="139">
        <v>0</v>
      </c>
      <c r="H24" s="64">
        <v>0</v>
      </c>
      <c r="I24" s="64">
        <v>0</v>
      </c>
      <c r="J24" s="141">
        <v>0</v>
      </c>
      <c r="K24" s="220">
        <v>0</v>
      </c>
      <c r="L24" s="141">
        <v>0</v>
      </c>
      <c r="M24" s="279">
        <v>433.274</v>
      </c>
      <c r="N24" s="141">
        <v>0</v>
      </c>
      <c r="O24" s="278">
        <v>0</v>
      </c>
      <c r="P24" s="139">
        <v>0</v>
      </c>
      <c r="Q24" s="64">
        <v>0</v>
      </c>
      <c r="R24" s="64">
        <v>190</v>
      </c>
      <c r="S24" s="141">
        <v>56</v>
      </c>
      <c r="T24" s="112">
        <v>5330.06671</v>
      </c>
      <c r="U24" s="139">
        <v>6395.81591</v>
      </c>
      <c r="V24" s="64">
        <v>4923.29285</v>
      </c>
      <c r="W24" s="64">
        <v>3343</v>
      </c>
      <c r="X24" s="141">
        <v>938</v>
      </c>
      <c r="Y24" s="112">
        <v>0</v>
      </c>
      <c r="Z24" s="139">
        <v>0</v>
      </c>
      <c r="AA24" s="64">
        <v>0</v>
      </c>
      <c r="AB24" s="64">
        <v>0</v>
      </c>
      <c r="AC24" s="141">
        <v>0</v>
      </c>
      <c r="AD24" s="112">
        <v>0</v>
      </c>
      <c r="AE24" s="139">
        <v>0</v>
      </c>
      <c r="AF24" s="64">
        <v>0</v>
      </c>
      <c r="AG24" s="64">
        <v>0</v>
      </c>
      <c r="AH24" s="141">
        <v>0</v>
      </c>
      <c r="AI24" s="112">
        <v>0</v>
      </c>
      <c r="AJ24" s="139">
        <v>0</v>
      </c>
      <c r="AK24" s="64">
        <v>0</v>
      </c>
      <c r="AL24" s="64">
        <v>0</v>
      </c>
      <c r="AM24" s="141">
        <v>0</v>
      </c>
      <c r="AN24" s="280">
        <v>0</v>
      </c>
      <c r="AO24" s="139">
        <v>0</v>
      </c>
      <c r="AP24" s="64">
        <v>0</v>
      </c>
      <c r="AQ24" s="64">
        <v>0</v>
      </c>
      <c r="AR24" s="141">
        <v>0</v>
      </c>
      <c r="AS24" s="142">
        <f t="shared" si="5"/>
        <v>5763.34071</v>
      </c>
      <c r="AT24" s="142">
        <f t="shared" si="6"/>
        <v>6395.81591</v>
      </c>
      <c r="AU24" s="142">
        <f t="shared" si="2"/>
        <v>4923.29285</v>
      </c>
      <c r="AV24" s="142">
        <f t="shared" si="3"/>
        <v>3533</v>
      </c>
      <c r="AW24" s="142">
        <f t="shared" si="4"/>
        <v>994</v>
      </c>
    </row>
    <row r="25" spans="1:49" s="2" customFormat="1" ht="12" thickBot="1">
      <c r="A25" s="15"/>
      <c r="B25" s="23" t="s">
        <v>30</v>
      </c>
      <c r="C25" s="23"/>
      <c r="D25" s="23"/>
      <c r="E25" s="70">
        <v>23</v>
      </c>
      <c r="F25" s="112">
        <v>22854.3543</v>
      </c>
      <c r="G25" s="139">
        <v>20547.07466</v>
      </c>
      <c r="H25" s="64">
        <v>18288.35509</v>
      </c>
      <c r="I25" s="64">
        <v>16195</v>
      </c>
      <c r="J25" s="141">
        <v>17370</v>
      </c>
      <c r="K25" s="195">
        <v>0</v>
      </c>
      <c r="L25" s="21">
        <v>0</v>
      </c>
      <c r="M25" s="279">
        <v>0</v>
      </c>
      <c r="N25" s="21">
        <v>0</v>
      </c>
      <c r="O25" s="278">
        <v>61.89425</v>
      </c>
      <c r="P25" s="139">
        <v>1413.70785</v>
      </c>
      <c r="Q25" s="64">
        <v>982.54191</v>
      </c>
      <c r="R25" s="64">
        <v>1162</v>
      </c>
      <c r="S25" s="141">
        <v>2326</v>
      </c>
      <c r="T25" s="112">
        <v>16151.49636</v>
      </c>
      <c r="U25" s="139">
        <v>14667.270359999999</v>
      </c>
      <c r="V25" s="64">
        <v>7798.45285</v>
      </c>
      <c r="W25" s="64">
        <v>8357</v>
      </c>
      <c r="X25" s="141">
        <v>7119</v>
      </c>
      <c r="Y25" s="112">
        <v>1171.36949</v>
      </c>
      <c r="Z25" s="139">
        <v>1098.7691499999999</v>
      </c>
      <c r="AA25" s="64">
        <v>594.83315</v>
      </c>
      <c r="AB25" s="64">
        <v>792</v>
      </c>
      <c r="AC25" s="141">
        <v>0</v>
      </c>
      <c r="AD25" s="112">
        <v>0</v>
      </c>
      <c r="AE25" s="139">
        <v>0</v>
      </c>
      <c r="AF25" s="64">
        <v>0</v>
      </c>
      <c r="AG25" s="64">
        <v>0</v>
      </c>
      <c r="AH25" s="141">
        <v>22</v>
      </c>
      <c r="AI25" s="112">
        <v>0</v>
      </c>
      <c r="AJ25" s="139">
        <v>0</v>
      </c>
      <c r="AK25" s="64">
        <v>0</v>
      </c>
      <c r="AL25" s="64">
        <v>0</v>
      </c>
      <c r="AM25" s="141">
        <v>0</v>
      </c>
      <c r="AN25" s="280">
        <v>1749.98251</v>
      </c>
      <c r="AO25" s="139">
        <v>1807.45083</v>
      </c>
      <c r="AP25" s="64">
        <v>1532.0447</v>
      </c>
      <c r="AQ25" s="64">
        <v>1829</v>
      </c>
      <c r="AR25" s="141">
        <v>1443</v>
      </c>
      <c r="AS25" s="142">
        <f t="shared" si="5"/>
        <v>41989.09691</v>
      </c>
      <c r="AT25" s="142">
        <f t="shared" si="6"/>
        <v>39534.27285</v>
      </c>
      <c r="AU25" s="142">
        <f t="shared" si="2"/>
        <v>29196.227699999996</v>
      </c>
      <c r="AV25" s="142">
        <f t="shared" si="3"/>
        <v>28335</v>
      </c>
      <c r="AW25" s="142">
        <f t="shared" si="4"/>
        <v>28280</v>
      </c>
    </row>
    <row r="26" spans="1:49" s="2" customFormat="1" ht="12" thickBot="1">
      <c r="A26" s="146" t="s">
        <v>34</v>
      </c>
      <c r="B26" s="147"/>
      <c r="C26" s="147"/>
      <c r="D26" s="147"/>
      <c r="E26" s="159">
        <v>24</v>
      </c>
      <c r="F26" s="148">
        <f aca="true" t="shared" si="7" ref="F26:Y26">SUM(F27:F41)</f>
        <v>157192.73763000002</v>
      </c>
      <c r="G26" s="149">
        <f t="shared" si="7"/>
        <v>158442.17839</v>
      </c>
      <c r="H26" s="150">
        <f t="shared" si="7"/>
        <v>147505.09717999998</v>
      </c>
      <c r="I26" s="150">
        <f t="shared" si="7"/>
        <v>143385</v>
      </c>
      <c r="J26" s="151">
        <f t="shared" si="7"/>
        <v>136577</v>
      </c>
      <c r="K26" s="148">
        <f t="shared" si="7"/>
        <v>3229.53875</v>
      </c>
      <c r="L26" s="255">
        <f t="shared" si="7"/>
        <v>0</v>
      </c>
      <c r="M26" s="148">
        <v>10760.54193</v>
      </c>
      <c r="N26" s="255">
        <f t="shared" si="7"/>
        <v>0</v>
      </c>
      <c r="O26" s="148">
        <f t="shared" si="7"/>
        <v>7211.585730000001</v>
      </c>
      <c r="P26" s="149">
        <f t="shared" si="7"/>
        <v>17055.11265</v>
      </c>
      <c r="Q26" s="150">
        <f t="shared" si="7"/>
        <v>11109.344799999999</v>
      </c>
      <c r="R26" s="150">
        <f t="shared" si="7"/>
        <v>15532</v>
      </c>
      <c r="S26" s="151">
        <f t="shared" si="7"/>
        <v>11873</v>
      </c>
      <c r="T26" s="148">
        <f t="shared" si="7"/>
        <v>155837.39564</v>
      </c>
      <c r="U26" s="149">
        <f t="shared" si="7"/>
        <v>131101.49981</v>
      </c>
      <c r="V26" s="150">
        <f t="shared" si="7"/>
        <v>131293.65553</v>
      </c>
      <c r="W26" s="150">
        <f t="shared" si="7"/>
        <v>76759</v>
      </c>
      <c r="X26" s="151">
        <f t="shared" si="7"/>
        <v>59903</v>
      </c>
      <c r="Y26" s="148">
        <f t="shared" si="7"/>
        <v>1435.7801000000002</v>
      </c>
      <c r="Z26" s="149">
        <f aca="true" t="shared" si="8" ref="Z26:AR26">SUM(Z27:Z41)</f>
        <v>1142.2782399999999</v>
      </c>
      <c r="AA26" s="150">
        <f t="shared" si="8"/>
        <v>912.4035099999999</v>
      </c>
      <c r="AB26" s="150">
        <f t="shared" si="8"/>
        <v>6016</v>
      </c>
      <c r="AC26" s="151">
        <f t="shared" si="8"/>
        <v>5816</v>
      </c>
      <c r="AD26" s="148">
        <f t="shared" si="8"/>
        <v>21298.653769999997</v>
      </c>
      <c r="AE26" s="149">
        <f t="shared" si="8"/>
        <v>20104.97381</v>
      </c>
      <c r="AF26" s="150">
        <f t="shared" si="8"/>
        <v>17982.6929</v>
      </c>
      <c r="AG26" s="150">
        <f t="shared" si="8"/>
        <v>15980</v>
      </c>
      <c r="AH26" s="151">
        <f t="shared" si="8"/>
        <v>12822</v>
      </c>
      <c r="AI26" s="148">
        <f t="shared" si="8"/>
        <v>50078.7878</v>
      </c>
      <c r="AJ26" s="149">
        <f t="shared" si="8"/>
        <v>44503.12228</v>
      </c>
      <c r="AK26" s="150">
        <f t="shared" si="8"/>
        <v>36695.59019</v>
      </c>
      <c r="AL26" s="150">
        <f t="shared" si="8"/>
        <v>37715</v>
      </c>
      <c r="AM26" s="151">
        <f t="shared" si="8"/>
        <v>30839</v>
      </c>
      <c r="AN26" s="148">
        <f t="shared" si="8"/>
        <v>221237.85597999996</v>
      </c>
      <c r="AO26" s="149">
        <f t="shared" si="8"/>
        <v>196879.71172</v>
      </c>
      <c r="AP26" s="150">
        <f t="shared" si="8"/>
        <v>228443.73763000002</v>
      </c>
      <c r="AQ26" s="150">
        <f t="shared" si="8"/>
        <v>251552</v>
      </c>
      <c r="AR26" s="151">
        <f t="shared" si="8"/>
        <v>266743</v>
      </c>
      <c r="AS26" s="152">
        <f>SUM(AS27:AS41)</f>
        <v>628282.87733</v>
      </c>
      <c r="AT26" s="152">
        <f>SUM(AT27:AT41)</f>
        <v>569228.8768999999</v>
      </c>
      <c r="AU26" s="152">
        <f>SUM(AU27:AU41)</f>
        <v>573942.52174</v>
      </c>
      <c r="AV26" s="152">
        <f>SUM(AV27:AV41)</f>
        <v>546939</v>
      </c>
      <c r="AW26" s="152">
        <f>SUM(AW27:AW41)</f>
        <v>524573</v>
      </c>
    </row>
    <row r="27" spans="1:49" s="2" customFormat="1" ht="11.25">
      <c r="A27" s="15" t="s">
        <v>125</v>
      </c>
      <c r="B27" s="24" t="s">
        <v>23</v>
      </c>
      <c r="C27" s="24"/>
      <c r="D27" s="24"/>
      <c r="E27" s="70">
        <v>25</v>
      </c>
      <c r="F27" s="112">
        <v>0</v>
      </c>
      <c r="G27" s="217">
        <v>7118</v>
      </c>
      <c r="H27" s="218">
        <v>0</v>
      </c>
      <c r="I27" s="218">
        <v>0</v>
      </c>
      <c r="J27" s="219">
        <v>0</v>
      </c>
      <c r="K27" s="220">
        <v>2345</v>
      </c>
      <c r="L27" s="141">
        <v>0</v>
      </c>
      <c r="M27" s="279">
        <v>1909.359</v>
      </c>
      <c r="N27" s="141">
        <v>0</v>
      </c>
      <c r="O27" s="278">
        <v>285.87776</v>
      </c>
      <c r="P27" s="217">
        <v>881</v>
      </c>
      <c r="Q27" s="218">
        <v>0</v>
      </c>
      <c r="R27" s="218">
        <v>0</v>
      </c>
      <c r="S27" s="219">
        <v>0</v>
      </c>
      <c r="T27" s="112">
        <v>101035</v>
      </c>
      <c r="U27" s="217">
        <v>96843</v>
      </c>
      <c r="V27" s="218">
        <v>71234</v>
      </c>
      <c r="W27" s="218">
        <v>52307</v>
      </c>
      <c r="X27" s="219">
        <v>41115</v>
      </c>
      <c r="Y27" s="112">
        <v>0</v>
      </c>
      <c r="Z27" s="217">
        <f>VMU!G28/1000</f>
        <v>0</v>
      </c>
      <c r="AA27" s="218">
        <v>0</v>
      </c>
      <c r="AB27" s="218">
        <v>0</v>
      </c>
      <c r="AC27" s="141">
        <v>0</v>
      </c>
      <c r="AD27" s="112">
        <v>19451.1</v>
      </c>
      <c r="AE27" s="217">
        <v>18072</v>
      </c>
      <c r="AF27" s="218">
        <v>16080</v>
      </c>
      <c r="AG27" s="218">
        <v>14385</v>
      </c>
      <c r="AH27" s="219">
        <v>12436</v>
      </c>
      <c r="AI27" s="112">
        <v>6109.9</v>
      </c>
      <c r="AJ27" s="217">
        <v>6124</v>
      </c>
      <c r="AK27" s="218">
        <v>5280</v>
      </c>
      <c r="AL27" s="218">
        <v>4500</v>
      </c>
      <c r="AM27" s="219">
        <v>3720</v>
      </c>
      <c r="AN27" s="281">
        <v>167807.44707</v>
      </c>
      <c r="AO27" s="217">
        <v>114857</v>
      </c>
      <c r="AP27" s="218">
        <v>198834.939</v>
      </c>
      <c r="AQ27" s="218">
        <v>177632</v>
      </c>
      <c r="AR27" s="141">
        <v>133702</v>
      </c>
      <c r="AS27" s="142">
        <f t="shared" si="5"/>
        <v>298943.68383</v>
      </c>
      <c r="AT27" s="142">
        <f t="shared" si="6"/>
        <v>243895</v>
      </c>
      <c r="AU27" s="142">
        <f aca="true" t="shared" si="9" ref="AU27:AU41">H27+Q27+V27+AA27+AF27+AK27+AP27</f>
        <v>291428.939</v>
      </c>
      <c r="AV27" s="142">
        <f aca="true" t="shared" si="10" ref="AV27:AV41">I27+R27+W27+AB27+AG27+AL27+AQ27</f>
        <v>248824</v>
      </c>
      <c r="AW27" s="142">
        <f aca="true" t="shared" si="11" ref="AW27:AW41">J27+S27+X27+AC27+AH27+AM27+AR27</f>
        <v>190973</v>
      </c>
    </row>
    <row r="28" spans="1:49" s="2" customFormat="1" ht="11.25">
      <c r="A28" s="15"/>
      <c r="B28" s="23" t="s">
        <v>14</v>
      </c>
      <c r="C28" s="23"/>
      <c r="D28" s="23"/>
      <c r="E28" s="70">
        <v>26</v>
      </c>
      <c r="F28" s="112">
        <v>0</v>
      </c>
      <c r="G28" s="139">
        <v>0</v>
      </c>
      <c r="H28" s="64">
        <v>0</v>
      </c>
      <c r="I28" s="64">
        <v>0</v>
      </c>
      <c r="J28" s="141">
        <v>0</v>
      </c>
      <c r="K28" s="220">
        <v>0</v>
      </c>
      <c r="L28" s="141">
        <v>0</v>
      </c>
      <c r="M28" s="279">
        <v>0</v>
      </c>
      <c r="N28" s="141">
        <v>0</v>
      </c>
      <c r="O28" s="278">
        <v>0</v>
      </c>
      <c r="P28" s="139">
        <v>0</v>
      </c>
      <c r="Q28" s="64">
        <v>0</v>
      </c>
      <c r="R28" s="64">
        <v>0</v>
      </c>
      <c r="S28" s="141">
        <v>0</v>
      </c>
      <c r="T28" s="112">
        <v>0</v>
      </c>
      <c r="U28" s="139">
        <v>0</v>
      </c>
      <c r="V28" s="64">
        <v>0</v>
      </c>
      <c r="W28" s="64">
        <v>0</v>
      </c>
      <c r="X28" s="141">
        <v>0</v>
      </c>
      <c r="Y28" s="112">
        <v>0</v>
      </c>
      <c r="Z28" s="139">
        <v>0</v>
      </c>
      <c r="AA28" s="64">
        <v>0</v>
      </c>
      <c r="AB28" s="64">
        <v>0</v>
      </c>
      <c r="AC28" s="141">
        <v>0</v>
      </c>
      <c r="AD28" s="112">
        <v>0</v>
      </c>
      <c r="AE28" s="217">
        <v>0</v>
      </c>
      <c r="AF28" s="218">
        <v>0</v>
      </c>
      <c r="AG28" s="218">
        <v>0</v>
      </c>
      <c r="AH28" s="219">
        <v>0</v>
      </c>
      <c r="AI28" s="112">
        <v>0</v>
      </c>
      <c r="AJ28" s="217">
        <v>0</v>
      </c>
      <c r="AK28" s="218">
        <v>0</v>
      </c>
      <c r="AL28" s="218">
        <v>0</v>
      </c>
      <c r="AM28" s="219">
        <v>0</v>
      </c>
      <c r="AN28" s="280">
        <v>0</v>
      </c>
      <c r="AO28" s="217">
        <v>0</v>
      </c>
      <c r="AP28" s="218">
        <v>0</v>
      </c>
      <c r="AQ28" s="218">
        <v>0</v>
      </c>
      <c r="AR28" s="141">
        <v>0</v>
      </c>
      <c r="AS28" s="142">
        <f t="shared" si="5"/>
        <v>0</v>
      </c>
      <c r="AT28" s="142">
        <f t="shared" si="6"/>
        <v>0</v>
      </c>
      <c r="AU28" s="142">
        <f t="shared" si="9"/>
        <v>0</v>
      </c>
      <c r="AV28" s="142">
        <f t="shared" si="10"/>
        <v>0</v>
      </c>
      <c r="AW28" s="142">
        <f t="shared" si="11"/>
        <v>0</v>
      </c>
    </row>
    <row r="29" spans="1:49" s="2" customFormat="1" ht="11.25">
      <c r="A29" s="15"/>
      <c r="B29" s="23" t="s">
        <v>15</v>
      </c>
      <c r="C29" s="23"/>
      <c r="D29" s="23"/>
      <c r="E29" s="70">
        <v>27</v>
      </c>
      <c r="F29" s="112">
        <v>732</v>
      </c>
      <c r="G29" s="139">
        <v>709.09</v>
      </c>
      <c r="H29" s="64">
        <v>882</v>
      </c>
      <c r="I29" s="64">
        <v>1094</v>
      </c>
      <c r="J29" s="141">
        <v>853</v>
      </c>
      <c r="K29" s="220">
        <v>0</v>
      </c>
      <c r="L29" s="141">
        <v>0</v>
      </c>
      <c r="M29" s="279">
        <v>0</v>
      </c>
      <c r="N29" s="141">
        <v>0</v>
      </c>
      <c r="O29" s="278">
        <v>0</v>
      </c>
      <c r="P29" s="139">
        <v>0</v>
      </c>
      <c r="Q29" s="64">
        <v>0</v>
      </c>
      <c r="R29" s="64">
        <v>0</v>
      </c>
      <c r="S29" s="141">
        <v>0</v>
      </c>
      <c r="T29" s="112">
        <v>0</v>
      </c>
      <c r="U29" s="139">
        <v>0</v>
      </c>
      <c r="V29" s="64">
        <v>0</v>
      </c>
      <c r="W29" s="64">
        <v>0</v>
      </c>
      <c r="X29" s="141">
        <v>0</v>
      </c>
      <c r="Y29" s="112">
        <v>0</v>
      </c>
      <c r="Z29" s="139">
        <v>0</v>
      </c>
      <c r="AA29" s="64">
        <v>0</v>
      </c>
      <c r="AB29" s="64">
        <v>0</v>
      </c>
      <c r="AC29" s="141">
        <v>0</v>
      </c>
      <c r="AD29" s="112">
        <v>0</v>
      </c>
      <c r="AE29" s="139">
        <v>0</v>
      </c>
      <c r="AF29" s="64">
        <v>0</v>
      </c>
      <c r="AG29" s="64">
        <v>0</v>
      </c>
      <c r="AH29" s="141">
        <v>0</v>
      </c>
      <c r="AI29" s="112">
        <v>21999.5</v>
      </c>
      <c r="AJ29" s="139">
        <v>23223.683</v>
      </c>
      <c r="AK29" s="64">
        <v>21144.21043</v>
      </c>
      <c r="AL29" s="64">
        <v>20294</v>
      </c>
      <c r="AM29" s="141">
        <v>15805</v>
      </c>
      <c r="AN29" s="280">
        <v>0</v>
      </c>
      <c r="AO29" s="139">
        <v>0</v>
      </c>
      <c r="AP29" s="64">
        <v>0</v>
      </c>
      <c r="AQ29" s="64">
        <v>0</v>
      </c>
      <c r="AR29" s="141">
        <v>0</v>
      </c>
      <c r="AS29" s="142">
        <f t="shared" si="5"/>
        <v>22731.5</v>
      </c>
      <c r="AT29" s="142">
        <f t="shared" si="6"/>
        <v>23932.773</v>
      </c>
      <c r="AU29" s="142">
        <f t="shared" si="9"/>
        <v>22026.21043</v>
      </c>
      <c r="AV29" s="142">
        <f t="shared" si="10"/>
        <v>21388</v>
      </c>
      <c r="AW29" s="142">
        <f t="shared" si="11"/>
        <v>16658</v>
      </c>
    </row>
    <row r="30" spans="1:49" s="2" customFormat="1" ht="11.25">
      <c r="A30" s="15"/>
      <c r="B30" s="23" t="s">
        <v>20</v>
      </c>
      <c r="C30" s="24"/>
      <c r="D30" s="24"/>
      <c r="E30" s="70">
        <v>28</v>
      </c>
      <c r="F30" s="112">
        <v>0</v>
      </c>
      <c r="G30" s="139">
        <v>0</v>
      </c>
      <c r="H30" s="64">
        <v>0</v>
      </c>
      <c r="I30" s="64">
        <v>0</v>
      </c>
      <c r="J30" s="141">
        <v>0</v>
      </c>
      <c r="K30" s="220">
        <v>0</v>
      </c>
      <c r="L30" s="141">
        <v>0</v>
      </c>
      <c r="M30" s="279">
        <v>6519.138980000001</v>
      </c>
      <c r="N30" s="141">
        <v>0</v>
      </c>
      <c r="O30" s="278">
        <v>984.46455</v>
      </c>
      <c r="P30" s="139">
        <v>5914.75501</v>
      </c>
      <c r="Q30" s="64">
        <v>3500</v>
      </c>
      <c r="R30" s="64">
        <v>3746</v>
      </c>
      <c r="S30" s="141">
        <v>4115</v>
      </c>
      <c r="T30" s="112">
        <v>5710.6648</v>
      </c>
      <c r="U30" s="139">
        <v>450</v>
      </c>
      <c r="V30" s="64">
        <v>35458</v>
      </c>
      <c r="W30" s="64">
        <v>1145</v>
      </c>
      <c r="X30" s="141">
        <v>700</v>
      </c>
      <c r="Y30" s="112">
        <v>0</v>
      </c>
      <c r="Z30" s="139">
        <v>0</v>
      </c>
      <c r="AA30" s="64">
        <v>0</v>
      </c>
      <c r="AB30" s="64">
        <v>0</v>
      </c>
      <c r="AC30" s="141">
        <v>0</v>
      </c>
      <c r="AD30" s="112">
        <v>1386.97996</v>
      </c>
      <c r="AE30" s="139">
        <v>890</v>
      </c>
      <c r="AF30" s="64">
        <v>799.997</v>
      </c>
      <c r="AG30" s="64">
        <v>880</v>
      </c>
      <c r="AH30" s="141">
        <v>0</v>
      </c>
      <c r="AI30" s="112">
        <v>3400</v>
      </c>
      <c r="AJ30" s="139">
        <v>4634.5742900000005</v>
      </c>
      <c r="AK30" s="64">
        <v>3038.0701200000003</v>
      </c>
      <c r="AL30" s="64">
        <v>2067</v>
      </c>
      <c r="AM30" s="141">
        <v>60</v>
      </c>
      <c r="AN30" s="280">
        <v>1618.25164</v>
      </c>
      <c r="AO30" s="139">
        <v>6049.5</v>
      </c>
      <c r="AP30" s="64">
        <v>3470</v>
      </c>
      <c r="AQ30" s="64">
        <v>16385</v>
      </c>
      <c r="AR30" s="141">
        <v>28032</v>
      </c>
      <c r="AS30" s="142">
        <f t="shared" si="5"/>
        <v>19619.499929999998</v>
      </c>
      <c r="AT30" s="142">
        <f t="shared" si="6"/>
        <v>17938.8293</v>
      </c>
      <c r="AU30" s="142">
        <f t="shared" si="9"/>
        <v>46266.06712000001</v>
      </c>
      <c r="AV30" s="142">
        <f t="shared" si="10"/>
        <v>24223</v>
      </c>
      <c r="AW30" s="142">
        <f t="shared" si="11"/>
        <v>32907</v>
      </c>
    </row>
    <row r="31" spans="1:49" s="2" customFormat="1" ht="11.25">
      <c r="A31" s="15"/>
      <c r="B31" s="23" t="s">
        <v>16</v>
      </c>
      <c r="C31" s="23"/>
      <c r="D31" s="23"/>
      <c r="E31" s="70">
        <v>29</v>
      </c>
      <c r="F31" s="112">
        <v>0</v>
      </c>
      <c r="G31" s="139">
        <v>0</v>
      </c>
      <c r="H31" s="64">
        <v>0</v>
      </c>
      <c r="I31" s="64">
        <v>0</v>
      </c>
      <c r="J31" s="141">
        <v>0</v>
      </c>
      <c r="K31" s="220">
        <v>0</v>
      </c>
      <c r="L31" s="141">
        <v>0</v>
      </c>
      <c r="M31" s="279">
        <v>248</v>
      </c>
      <c r="N31" s="141">
        <v>0</v>
      </c>
      <c r="O31" s="278">
        <v>0</v>
      </c>
      <c r="P31" s="139">
        <v>0</v>
      </c>
      <c r="Q31" s="64">
        <v>0</v>
      </c>
      <c r="R31" s="64">
        <v>0</v>
      </c>
      <c r="S31" s="141">
        <v>0</v>
      </c>
      <c r="T31" s="112">
        <v>0</v>
      </c>
      <c r="U31" s="139">
        <v>525</v>
      </c>
      <c r="V31" s="64">
        <v>0</v>
      </c>
      <c r="W31" s="64">
        <v>0</v>
      </c>
      <c r="X31" s="141">
        <v>296</v>
      </c>
      <c r="Y31" s="112">
        <v>0</v>
      </c>
      <c r="Z31" s="139">
        <v>0</v>
      </c>
      <c r="AA31" s="64">
        <v>0</v>
      </c>
      <c r="AB31" s="64">
        <v>0</v>
      </c>
      <c r="AC31" s="141">
        <v>0</v>
      </c>
      <c r="AD31" s="112">
        <v>0</v>
      </c>
      <c r="AE31" s="139">
        <v>0</v>
      </c>
      <c r="AF31" s="64">
        <v>0</v>
      </c>
      <c r="AG31" s="64">
        <v>0</v>
      </c>
      <c r="AH31" s="141">
        <v>0</v>
      </c>
      <c r="AI31" s="112">
        <v>0</v>
      </c>
      <c r="AJ31" s="139">
        <v>0</v>
      </c>
      <c r="AK31" s="64">
        <v>0</v>
      </c>
      <c r="AL31" s="64">
        <v>0</v>
      </c>
      <c r="AM31" s="141">
        <v>0</v>
      </c>
      <c r="AN31" s="280">
        <v>224</v>
      </c>
      <c r="AO31" s="139">
        <v>0</v>
      </c>
      <c r="AP31" s="64">
        <v>0</v>
      </c>
      <c r="AQ31" s="64">
        <v>179</v>
      </c>
      <c r="AR31" s="141">
        <v>167</v>
      </c>
      <c r="AS31" s="142">
        <f t="shared" si="5"/>
        <v>472</v>
      </c>
      <c r="AT31" s="142">
        <f t="shared" si="6"/>
        <v>525</v>
      </c>
      <c r="AU31" s="142">
        <f t="shared" si="9"/>
        <v>0</v>
      </c>
      <c r="AV31" s="142">
        <f t="shared" si="10"/>
        <v>179</v>
      </c>
      <c r="AW31" s="142">
        <f t="shared" si="11"/>
        <v>463</v>
      </c>
    </row>
    <row r="32" spans="1:49" s="2" customFormat="1" ht="11.25">
      <c r="A32" s="15"/>
      <c r="B32" s="23" t="s">
        <v>22</v>
      </c>
      <c r="C32" s="23"/>
      <c r="D32" s="23"/>
      <c r="E32" s="70">
        <v>30</v>
      </c>
      <c r="F32" s="112">
        <v>41768</v>
      </c>
      <c r="G32" s="139">
        <v>52352</v>
      </c>
      <c r="H32" s="64">
        <v>54129</v>
      </c>
      <c r="I32" s="64">
        <v>53297</v>
      </c>
      <c r="J32" s="141">
        <v>52349</v>
      </c>
      <c r="K32" s="220">
        <v>0</v>
      </c>
      <c r="L32" s="141">
        <v>0</v>
      </c>
      <c r="M32" s="279">
        <v>0</v>
      </c>
      <c r="N32" s="141">
        <v>0</v>
      </c>
      <c r="O32" s="278">
        <v>0</v>
      </c>
      <c r="P32" s="139">
        <v>0</v>
      </c>
      <c r="Q32" s="64">
        <v>0</v>
      </c>
      <c r="R32" s="64">
        <v>0</v>
      </c>
      <c r="S32" s="141">
        <v>0</v>
      </c>
      <c r="T32" s="112">
        <v>0</v>
      </c>
      <c r="U32" s="139">
        <v>0</v>
      </c>
      <c r="V32" s="64">
        <v>0</v>
      </c>
      <c r="W32" s="64">
        <v>0</v>
      </c>
      <c r="X32" s="141">
        <v>0</v>
      </c>
      <c r="Y32" s="112">
        <v>0</v>
      </c>
      <c r="Z32" s="139">
        <v>0</v>
      </c>
      <c r="AA32" s="64">
        <v>0</v>
      </c>
      <c r="AB32" s="64">
        <v>0</v>
      </c>
      <c r="AC32" s="141">
        <v>0</v>
      </c>
      <c r="AD32" s="112">
        <v>0</v>
      </c>
      <c r="AE32" s="139">
        <v>0</v>
      </c>
      <c r="AF32" s="64">
        <v>0</v>
      </c>
      <c r="AG32" s="64">
        <v>0</v>
      </c>
      <c r="AH32" s="141">
        <v>0</v>
      </c>
      <c r="AI32" s="112">
        <v>0</v>
      </c>
      <c r="AJ32" s="139">
        <v>0</v>
      </c>
      <c r="AK32" s="64">
        <v>0</v>
      </c>
      <c r="AL32" s="64">
        <v>0</v>
      </c>
      <c r="AM32" s="141">
        <v>0</v>
      </c>
      <c r="AN32" s="280">
        <v>19470</v>
      </c>
      <c r="AO32" s="139">
        <v>0</v>
      </c>
      <c r="AP32" s="64">
        <v>0</v>
      </c>
      <c r="AQ32" s="64">
        <v>0</v>
      </c>
      <c r="AR32" s="141">
        <v>0</v>
      </c>
      <c r="AS32" s="142">
        <f t="shared" si="5"/>
        <v>61238</v>
      </c>
      <c r="AT32" s="142">
        <f t="shared" si="6"/>
        <v>52352</v>
      </c>
      <c r="AU32" s="142">
        <f t="shared" si="9"/>
        <v>54129</v>
      </c>
      <c r="AV32" s="142">
        <f t="shared" si="10"/>
        <v>53297</v>
      </c>
      <c r="AW32" s="142">
        <f t="shared" si="11"/>
        <v>52349</v>
      </c>
    </row>
    <row r="33" spans="1:49" s="2" customFormat="1" ht="11.25">
      <c r="A33" s="15"/>
      <c r="B33" s="23" t="s">
        <v>24</v>
      </c>
      <c r="C33" s="23"/>
      <c r="D33" s="23"/>
      <c r="E33" s="70">
        <v>31</v>
      </c>
      <c r="F33" s="112">
        <v>0</v>
      </c>
      <c r="G33" s="139">
        <v>0</v>
      </c>
      <c r="H33" s="64">
        <v>0</v>
      </c>
      <c r="I33" s="64">
        <v>0</v>
      </c>
      <c r="J33" s="141">
        <v>0</v>
      </c>
      <c r="K33" s="220">
        <v>0</v>
      </c>
      <c r="L33" s="141">
        <v>0</v>
      </c>
      <c r="M33" s="279">
        <v>150</v>
      </c>
      <c r="N33" s="141">
        <v>0</v>
      </c>
      <c r="O33" s="278">
        <v>0</v>
      </c>
      <c r="P33" s="139">
        <v>0</v>
      </c>
      <c r="Q33" s="64">
        <v>0</v>
      </c>
      <c r="R33" s="64">
        <v>0</v>
      </c>
      <c r="S33" s="141">
        <v>0</v>
      </c>
      <c r="T33" s="112">
        <v>0</v>
      </c>
      <c r="U33" s="139">
        <v>0</v>
      </c>
      <c r="V33" s="64">
        <v>0</v>
      </c>
      <c r="W33" s="64">
        <v>0</v>
      </c>
      <c r="X33" s="141">
        <v>0</v>
      </c>
      <c r="Y33" s="112">
        <v>0</v>
      </c>
      <c r="Z33" s="139">
        <v>0</v>
      </c>
      <c r="AA33" s="64">
        <v>0</v>
      </c>
      <c r="AB33" s="64">
        <v>0</v>
      </c>
      <c r="AC33" s="141">
        <v>0</v>
      </c>
      <c r="AD33" s="112">
        <v>0</v>
      </c>
      <c r="AE33" s="139">
        <v>500</v>
      </c>
      <c r="AF33" s="64">
        <v>0</v>
      </c>
      <c r="AG33" s="64">
        <v>0</v>
      </c>
      <c r="AH33" s="141">
        <v>0</v>
      </c>
      <c r="AI33" s="112">
        <v>80.22438000000001</v>
      </c>
      <c r="AJ33" s="139">
        <v>0</v>
      </c>
      <c r="AK33" s="64">
        <v>0</v>
      </c>
      <c r="AL33" s="64">
        <v>0</v>
      </c>
      <c r="AM33" s="141">
        <v>0</v>
      </c>
      <c r="AN33" s="280">
        <v>1481.74725</v>
      </c>
      <c r="AO33" s="139">
        <v>0</v>
      </c>
      <c r="AP33" s="64">
        <v>0</v>
      </c>
      <c r="AQ33" s="64">
        <v>0</v>
      </c>
      <c r="AR33" s="141">
        <v>0</v>
      </c>
      <c r="AS33" s="142">
        <f t="shared" si="5"/>
        <v>1711.97163</v>
      </c>
      <c r="AT33" s="142">
        <f t="shared" si="6"/>
        <v>500</v>
      </c>
      <c r="AU33" s="142">
        <f t="shared" si="9"/>
        <v>0</v>
      </c>
      <c r="AV33" s="142">
        <f t="shared" si="10"/>
        <v>0</v>
      </c>
      <c r="AW33" s="142">
        <f t="shared" si="11"/>
        <v>0</v>
      </c>
    </row>
    <row r="34" spans="1:49" s="2" customFormat="1" ht="11.25">
      <c r="A34" s="15"/>
      <c r="B34" s="23" t="s">
        <v>31</v>
      </c>
      <c r="C34" s="23"/>
      <c r="D34" s="23"/>
      <c r="E34" s="70">
        <v>32</v>
      </c>
      <c r="F34" s="112">
        <v>0</v>
      </c>
      <c r="G34" s="139">
        <v>0</v>
      </c>
      <c r="H34" s="64">
        <v>0</v>
      </c>
      <c r="I34" s="64">
        <v>0</v>
      </c>
      <c r="J34" s="141">
        <v>0</v>
      </c>
      <c r="K34" s="220">
        <v>0</v>
      </c>
      <c r="L34" s="141">
        <v>0</v>
      </c>
      <c r="M34" s="279">
        <v>178.44</v>
      </c>
      <c r="N34" s="141">
        <v>0</v>
      </c>
      <c r="O34" s="278">
        <v>0</v>
      </c>
      <c r="P34" s="139">
        <v>0</v>
      </c>
      <c r="Q34" s="64">
        <v>0</v>
      </c>
      <c r="R34" s="64">
        <v>0</v>
      </c>
      <c r="S34" s="141">
        <v>67</v>
      </c>
      <c r="T34" s="112">
        <v>0</v>
      </c>
      <c r="U34" s="139">
        <v>2942.992</v>
      </c>
      <c r="V34" s="64">
        <v>8135.574799999999</v>
      </c>
      <c r="W34" s="64">
        <v>7010</v>
      </c>
      <c r="X34" s="141">
        <v>2268</v>
      </c>
      <c r="Y34" s="112">
        <v>0</v>
      </c>
      <c r="Z34" s="139">
        <v>0</v>
      </c>
      <c r="AA34" s="64">
        <v>0</v>
      </c>
      <c r="AB34" s="64">
        <v>0</v>
      </c>
      <c r="AC34" s="141">
        <v>0</v>
      </c>
      <c r="AD34" s="112">
        <v>230.12213</v>
      </c>
      <c r="AE34" s="139">
        <v>19.2</v>
      </c>
      <c r="AF34" s="64">
        <v>42.8857</v>
      </c>
      <c r="AG34" s="64">
        <v>0</v>
      </c>
      <c r="AH34" s="141">
        <v>0</v>
      </c>
      <c r="AI34" s="112">
        <v>15187.080119999999</v>
      </c>
      <c r="AJ34" s="139">
        <v>8756.65724</v>
      </c>
      <c r="AK34" s="64">
        <v>5308.85559</v>
      </c>
      <c r="AL34" s="64">
        <v>9165</v>
      </c>
      <c r="AM34" s="141">
        <v>9253</v>
      </c>
      <c r="AN34" s="280">
        <v>1335.33958</v>
      </c>
      <c r="AO34" s="139">
        <v>1102.643</v>
      </c>
      <c r="AP34" s="64">
        <v>1122.457</v>
      </c>
      <c r="AQ34" s="64">
        <v>1145</v>
      </c>
      <c r="AR34" s="141">
        <v>310</v>
      </c>
      <c r="AS34" s="142">
        <f t="shared" si="5"/>
        <v>16930.98183</v>
      </c>
      <c r="AT34" s="142">
        <f t="shared" si="6"/>
        <v>12821.49224</v>
      </c>
      <c r="AU34" s="142">
        <f t="shared" si="9"/>
        <v>14609.77309</v>
      </c>
      <c r="AV34" s="142">
        <f t="shared" si="10"/>
        <v>17320</v>
      </c>
      <c r="AW34" s="142">
        <f t="shared" si="11"/>
        <v>11898</v>
      </c>
    </row>
    <row r="35" spans="1:49" s="2" customFormat="1" ht="11.25">
      <c r="A35" s="15"/>
      <c r="B35" s="23" t="s">
        <v>85</v>
      </c>
      <c r="C35" s="23"/>
      <c r="D35" s="23"/>
      <c r="E35" s="70">
        <v>33</v>
      </c>
      <c r="F35" s="112">
        <v>0</v>
      </c>
      <c r="G35" s="139">
        <v>0</v>
      </c>
      <c r="H35" s="64">
        <v>0</v>
      </c>
      <c r="I35" s="64">
        <v>0</v>
      </c>
      <c r="J35" s="141">
        <v>0</v>
      </c>
      <c r="K35" s="220">
        <v>0</v>
      </c>
      <c r="L35" s="141">
        <v>0</v>
      </c>
      <c r="M35" s="279">
        <v>0</v>
      </c>
      <c r="N35" s="141">
        <v>0</v>
      </c>
      <c r="O35" s="278">
        <v>0</v>
      </c>
      <c r="P35" s="139">
        <v>0</v>
      </c>
      <c r="Q35" s="64">
        <v>0</v>
      </c>
      <c r="R35" s="64">
        <v>0</v>
      </c>
      <c r="S35" s="141">
        <v>102</v>
      </c>
      <c r="T35" s="112">
        <v>0</v>
      </c>
      <c r="U35" s="139">
        <v>0</v>
      </c>
      <c r="V35" s="64">
        <v>0</v>
      </c>
      <c r="W35" s="64">
        <v>1819</v>
      </c>
      <c r="X35" s="141">
        <v>3294</v>
      </c>
      <c r="Y35" s="112">
        <v>0</v>
      </c>
      <c r="Z35" s="139">
        <v>0</v>
      </c>
      <c r="AA35" s="64">
        <v>0</v>
      </c>
      <c r="AB35" s="64">
        <v>0</v>
      </c>
      <c r="AC35" s="141">
        <v>0</v>
      </c>
      <c r="AD35" s="112">
        <v>0</v>
      </c>
      <c r="AE35" s="139">
        <v>0</v>
      </c>
      <c r="AF35" s="64">
        <v>0</v>
      </c>
      <c r="AG35" s="64">
        <v>0</v>
      </c>
      <c r="AH35" s="141">
        <v>64</v>
      </c>
      <c r="AI35" s="112">
        <v>0</v>
      </c>
      <c r="AJ35" s="139">
        <v>0</v>
      </c>
      <c r="AK35" s="64">
        <v>0</v>
      </c>
      <c r="AL35" s="64">
        <v>0</v>
      </c>
      <c r="AM35" s="141">
        <v>0</v>
      </c>
      <c r="AN35" s="280">
        <v>0</v>
      </c>
      <c r="AO35" s="139">
        <v>0</v>
      </c>
      <c r="AP35" s="64">
        <v>0</v>
      </c>
      <c r="AQ35" s="64">
        <v>34096</v>
      </c>
      <c r="AR35" s="141">
        <v>61062</v>
      </c>
      <c r="AS35" s="142">
        <f t="shared" si="5"/>
        <v>0</v>
      </c>
      <c r="AT35" s="142">
        <f t="shared" si="6"/>
        <v>0</v>
      </c>
      <c r="AU35" s="142">
        <f t="shared" si="9"/>
        <v>0</v>
      </c>
      <c r="AV35" s="142">
        <f t="shared" si="10"/>
        <v>35915</v>
      </c>
      <c r="AW35" s="142">
        <f t="shared" si="11"/>
        <v>64522</v>
      </c>
    </row>
    <row r="36" spans="1:49" s="2" customFormat="1" ht="11.25">
      <c r="A36" s="15"/>
      <c r="B36" s="23" t="s">
        <v>25</v>
      </c>
      <c r="C36" s="23"/>
      <c r="D36" s="23"/>
      <c r="E36" s="70">
        <v>34</v>
      </c>
      <c r="F36" s="112">
        <v>0</v>
      </c>
      <c r="G36" s="139">
        <v>0</v>
      </c>
      <c r="H36" s="64">
        <v>0</v>
      </c>
      <c r="I36" s="64">
        <v>0</v>
      </c>
      <c r="J36" s="141">
        <v>0</v>
      </c>
      <c r="K36" s="220">
        <v>0</v>
      </c>
      <c r="L36" s="141">
        <v>0</v>
      </c>
      <c r="M36" s="279">
        <v>0</v>
      </c>
      <c r="N36" s="141">
        <v>0</v>
      </c>
      <c r="O36" s="278">
        <v>0</v>
      </c>
      <c r="P36" s="139">
        <v>0</v>
      </c>
      <c r="Q36" s="64">
        <v>0</v>
      </c>
      <c r="R36" s="64">
        <v>0</v>
      </c>
      <c r="S36" s="141">
        <v>0</v>
      </c>
      <c r="T36" s="112">
        <v>807</v>
      </c>
      <c r="U36" s="139">
        <v>2097.00992</v>
      </c>
      <c r="V36" s="64">
        <v>1747</v>
      </c>
      <c r="W36" s="64">
        <v>2005</v>
      </c>
      <c r="X36" s="141">
        <v>2070</v>
      </c>
      <c r="Y36" s="112">
        <v>0</v>
      </c>
      <c r="Z36" s="139">
        <v>0</v>
      </c>
      <c r="AA36" s="64">
        <v>0</v>
      </c>
      <c r="AB36" s="64">
        <v>0</v>
      </c>
      <c r="AC36" s="141">
        <v>0</v>
      </c>
      <c r="AD36" s="112">
        <v>0</v>
      </c>
      <c r="AE36" s="139">
        <v>0</v>
      </c>
      <c r="AF36" s="64">
        <v>0</v>
      </c>
      <c r="AG36" s="64">
        <v>0</v>
      </c>
      <c r="AH36" s="141">
        <v>0</v>
      </c>
      <c r="AI36" s="112">
        <v>0</v>
      </c>
      <c r="AJ36" s="139">
        <v>0</v>
      </c>
      <c r="AK36" s="64">
        <v>0</v>
      </c>
      <c r="AL36" s="64">
        <v>0</v>
      </c>
      <c r="AM36" s="141">
        <v>0</v>
      </c>
      <c r="AN36" s="280">
        <v>0</v>
      </c>
      <c r="AO36" s="139">
        <v>0</v>
      </c>
      <c r="AP36" s="64">
        <v>0</v>
      </c>
      <c r="AQ36" s="64">
        <v>0</v>
      </c>
      <c r="AR36" s="141">
        <v>0</v>
      </c>
      <c r="AS36" s="142">
        <f t="shared" si="5"/>
        <v>807</v>
      </c>
      <c r="AT36" s="142">
        <f t="shared" si="6"/>
        <v>2097.00992</v>
      </c>
      <c r="AU36" s="142">
        <f t="shared" si="9"/>
        <v>1747</v>
      </c>
      <c r="AV36" s="142">
        <f t="shared" si="10"/>
        <v>2005</v>
      </c>
      <c r="AW36" s="142">
        <f t="shared" si="11"/>
        <v>2070</v>
      </c>
    </row>
    <row r="37" spans="1:49" s="2" customFormat="1" ht="11.25">
      <c r="A37" s="15"/>
      <c r="B37" s="23" t="s">
        <v>26</v>
      </c>
      <c r="C37" s="23"/>
      <c r="D37" s="23"/>
      <c r="E37" s="70">
        <v>35</v>
      </c>
      <c r="F37" s="112">
        <v>0</v>
      </c>
      <c r="G37" s="139">
        <v>0</v>
      </c>
      <c r="H37" s="64">
        <v>0</v>
      </c>
      <c r="I37" s="64">
        <v>0</v>
      </c>
      <c r="J37" s="141">
        <v>0</v>
      </c>
      <c r="K37" s="220">
        <v>0</v>
      </c>
      <c r="L37" s="141">
        <v>0</v>
      </c>
      <c r="M37" s="279">
        <v>0</v>
      </c>
      <c r="N37" s="141">
        <v>0</v>
      </c>
      <c r="O37" s="278">
        <v>0</v>
      </c>
      <c r="P37" s="139">
        <v>0</v>
      </c>
      <c r="Q37" s="64">
        <v>0</v>
      </c>
      <c r="R37" s="64">
        <v>0</v>
      </c>
      <c r="S37" s="141">
        <v>0</v>
      </c>
      <c r="T37" s="112">
        <v>12055</v>
      </c>
      <c r="U37" s="139">
        <v>4984</v>
      </c>
      <c r="V37" s="64">
        <v>121</v>
      </c>
      <c r="W37" s="64">
        <v>182</v>
      </c>
      <c r="X37" s="141">
        <v>271</v>
      </c>
      <c r="Y37" s="112">
        <v>0</v>
      </c>
      <c r="Z37" s="139">
        <v>0</v>
      </c>
      <c r="AA37" s="64">
        <v>0</v>
      </c>
      <c r="AB37" s="64">
        <v>0</v>
      </c>
      <c r="AC37" s="141">
        <v>0</v>
      </c>
      <c r="AD37" s="112">
        <v>0</v>
      </c>
      <c r="AE37" s="139">
        <v>0</v>
      </c>
      <c r="AF37" s="64">
        <v>0</v>
      </c>
      <c r="AG37" s="64">
        <v>0</v>
      </c>
      <c r="AH37" s="141">
        <v>0</v>
      </c>
      <c r="AI37" s="112">
        <v>0</v>
      </c>
      <c r="AJ37" s="139">
        <v>0</v>
      </c>
      <c r="AK37" s="64">
        <v>0</v>
      </c>
      <c r="AL37" s="64">
        <v>0</v>
      </c>
      <c r="AM37" s="141">
        <v>0</v>
      </c>
      <c r="AN37" s="280">
        <v>400</v>
      </c>
      <c r="AO37" s="139">
        <v>700</v>
      </c>
      <c r="AP37" s="64">
        <v>0</v>
      </c>
      <c r="AQ37" s="64">
        <v>343</v>
      </c>
      <c r="AR37" s="141">
        <v>377</v>
      </c>
      <c r="AS37" s="142">
        <f t="shared" si="5"/>
        <v>12455</v>
      </c>
      <c r="AT37" s="142">
        <f t="shared" si="6"/>
        <v>5684</v>
      </c>
      <c r="AU37" s="142">
        <f t="shared" si="9"/>
        <v>121</v>
      </c>
      <c r="AV37" s="142">
        <f t="shared" si="10"/>
        <v>525</v>
      </c>
      <c r="AW37" s="142">
        <f t="shared" si="11"/>
        <v>648</v>
      </c>
    </row>
    <row r="38" spans="1:49" s="2" customFormat="1" ht="11.25">
      <c r="A38" s="15"/>
      <c r="B38" s="23" t="s">
        <v>27</v>
      </c>
      <c r="C38" s="23"/>
      <c r="D38" s="23"/>
      <c r="E38" s="70">
        <v>36</v>
      </c>
      <c r="F38" s="112">
        <v>0</v>
      </c>
      <c r="G38" s="139">
        <v>0</v>
      </c>
      <c r="H38" s="64">
        <v>0</v>
      </c>
      <c r="I38" s="64">
        <v>0</v>
      </c>
      <c r="J38" s="141">
        <v>0</v>
      </c>
      <c r="K38" s="220">
        <v>0</v>
      </c>
      <c r="L38" s="141">
        <v>0</v>
      </c>
      <c r="M38" s="279">
        <v>433.274</v>
      </c>
      <c r="N38" s="141">
        <v>0</v>
      </c>
      <c r="O38" s="278">
        <v>0</v>
      </c>
      <c r="P38" s="139">
        <v>0</v>
      </c>
      <c r="Q38" s="64">
        <v>0</v>
      </c>
      <c r="R38" s="64">
        <v>144</v>
      </c>
      <c r="S38" s="141">
        <v>233</v>
      </c>
      <c r="T38" s="112">
        <v>5330.06671</v>
      </c>
      <c r="U38" s="139">
        <v>6395.81591</v>
      </c>
      <c r="V38" s="64">
        <v>4923.29285</v>
      </c>
      <c r="W38" s="64">
        <v>3343</v>
      </c>
      <c r="X38" s="141">
        <v>939</v>
      </c>
      <c r="Y38" s="112">
        <v>0</v>
      </c>
      <c r="Z38" s="139">
        <v>0</v>
      </c>
      <c r="AA38" s="64">
        <v>0</v>
      </c>
      <c r="AB38" s="64">
        <v>0</v>
      </c>
      <c r="AC38" s="141">
        <v>0</v>
      </c>
      <c r="AD38" s="112">
        <v>0</v>
      </c>
      <c r="AE38" s="139">
        <v>0</v>
      </c>
      <c r="AF38" s="64">
        <v>0</v>
      </c>
      <c r="AG38" s="64">
        <v>0</v>
      </c>
      <c r="AH38" s="141">
        <v>0</v>
      </c>
      <c r="AI38" s="112">
        <v>0</v>
      </c>
      <c r="AJ38" s="139">
        <v>0</v>
      </c>
      <c r="AK38" s="64">
        <v>0</v>
      </c>
      <c r="AL38" s="64">
        <v>0</v>
      </c>
      <c r="AM38" s="141">
        <v>0</v>
      </c>
      <c r="AN38" s="280">
        <v>0</v>
      </c>
      <c r="AO38" s="139">
        <v>0</v>
      </c>
      <c r="AP38" s="64">
        <v>0</v>
      </c>
      <c r="AQ38" s="64">
        <v>0</v>
      </c>
      <c r="AR38" s="141">
        <v>0</v>
      </c>
      <c r="AS38" s="142">
        <f t="shared" si="5"/>
        <v>5763.34071</v>
      </c>
      <c r="AT38" s="142">
        <f t="shared" si="6"/>
        <v>6395.81591</v>
      </c>
      <c r="AU38" s="142">
        <f t="shared" si="9"/>
        <v>4923.29285</v>
      </c>
      <c r="AV38" s="142">
        <f t="shared" si="10"/>
        <v>3487</v>
      </c>
      <c r="AW38" s="142">
        <f t="shared" si="11"/>
        <v>1172</v>
      </c>
    </row>
    <row r="39" spans="1:49" s="2" customFormat="1" ht="11.25">
      <c r="A39" s="15"/>
      <c r="B39" s="23" t="s">
        <v>28</v>
      </c>
      <c r="C39" s="23"/>
      <c r="D39" s="23"/>
      <c r="E39" s="70">
        <v>37</v>
      </c>
      <c r="F39" s="112">
        <v>86668.30665000001</v>
      </c>
      <c r="G39" s="139">
        <v>67532.79358</v>
      </c>
      <c r="H39" s="64">
        <v>64721.002479999996</v>
      </c>
      <c r="I39" s="64">
        <v>64880</v>
      </c>
      <c r="J39" s="141">
        <v>58045</v>
      </c>
      <c r="K39" s="220">
        <v>884.53875</v>
      </c>
      <c r="L39" s="141">
        <v>0</v>
      </c>
      <c r="M39" s="279">
        <v>1322.32995</v>
      </c>
      <c r="N39" s="141">
        <v>0</v>
      </c>
      <c r="O39" s="278">
        <v>5123.8593200000005</v>
      </c>
      <c r="P39" s="139">
        <v>8711.2119</v>
      </c>
      <c r="Q39" s="64">
        <v>6270.216759999999</v>
      </c>
      <c r="R39" s="64">
        <v>10213</v>
      </c>
      <c r="S39" s="141">
        <v>4771</v>
      </c>
      <c r="T39" s="112">
        <v>10980.38457</v>
      </c>
      <c r="U39" s="139">
        <v>642.1154799999999</v>
      </c>
      <c r="V39" s="64">
        <v>801.5675799999999</v>
      </c>
      <c r="W39" s="64">
        <v>0</v>
      </c>
      <c r="X39" s="141">
        <v>0</v>
      </c>
      <c r="Y39" s="112">
        <v>96.2118</v>
      </c>
      <c r="Z39" s="139">
        <v>11.6893</v>
      </c>
      <c r="AA39" s="64">
        <v>46.50144</v>
      </c>
      <c r="AB39" s="64">
        <v>5213</v>
      </c>
      <c r="AC39" s="141">
        <v>5816</v>
      </c>
      <c r="AD39" s="112">
        <v>230.45167999999998</v>
      </c>
      <c r="AE39" s="139">
        <v>623.77381</v>
      </c>
      <c r="AF39" s="64">
        <v>1059.8102</v>
      </c>
      <c r="AG39" s="64">
        <v>715</v>
      </c>
      <c r="AH39" s="141">
        <v>293</v>
      </c>
      <c r="AI39" s="112">
        <v>3302.0833</v>
      </c>
      <c r="AJ39" s="139">
        <v>1764.20775</v>
      </c>
      <c r="AK39" s="64">
        <v>1924.45405</v>
      </c>
      <c r="AL39" s="64">
        <v>1689</v>
      </c>
      <c r="AM39" s="141">
        <v>2001</v>
      </c>
      <c r="AN39" s="280">
        <v>22740.85064</v>
      </c>
      <c r="AO39" s="139">
        <v>67958.29135</v>
      </c>
      <c r="AP39" s="64">
        <v>18417.33652</v>
      </c>
      <c r="AQ39" s="64">
        <v>17539</v>
      </c>
      <c r="AR39" s="141">
        <v>40641</v>
      </c>
      <c r="AS39" s="142">
        <f t="shared" si="5"/>
        <v>131349.01666000002</v>
      </c>
      <c r="AT39" s="142">
        <f t="shared" si="6"/>
        <v>147244.08317</v>
      </c>
      <c r="AU39" s="142">
        <f t="shared" si="9"/>
        <v>93240.88903</v>
      </c>
      <c r="AV39" s="142">
        <f t="shared" si="10"/>
        <v>100249</v>
      </c>
      <c r="AW39" s="142">
        <f t="shared" si="11"/>
        <v>111567</v>
      </c>
    </row>
    <row r="40" spans="1:49" s="2" customFormat="1" ht="11.25">
      <c r="A40" s="15"/>
      <c r="B40" s="23" t="s">
        <v>29</v>
      </c>
      <c r="C40" s="23"/>
      <c r="D40" s="23"/>
      <c r="E40" s="70">
        <v>38</v>
      </c>
      <c r="F40" s="112">
        <v>0</v>
      </c>
      <c r="G40" s="139">
        <v>0</v>
      </c>
      <c r="H40" s="64">
        <v>1127.007</v>
      </c>
      <c r="I40" s="64">
        <v>0</v>
      </c>
      <c r="J40" s="141">
        <v>0</v>
      </c>
      <c r="K40" s="220">
        <v>0</v>
      </c>
      <c r="L40" s="141">
        <v>0</v>
      </c>
      <c r="M40" s="279">
        <v>0</v>
      </c>
      <c r="N40" s="141">
        <v>0</v>
      </c>
      <c r="O40" s="278">
        <v>777.75</v>
      </c>
      <c r="P40" s="139">
        <v>0</v>
      </c>
      <c r="Q40" s="64">
        <v>240</v>
      </c>
      <c r="R40" s="64">
        <v>0</v>
      </c>
      <c r="S40" s="141">
        <v>0</v>
      </c>
      <c r="T40" s="112">
        <v>0</v>
      </c>
      <c r="U40" s="139">
        <v>0</v>
      </c>
      <c r="V40" s="64">
        <v>17.329</v>
      </c>
      <c r="W40" s="64">
        <v>0</v>
      </c>
      <c r="X40" s="141">
        <v>0</v>
      </c>
      <c r="Y40" s="112">
        <v>140</v>
      </c>
      <c r="Z40" s="139">
        <v>0</v>
      </c>
      <c r="AA40" s="64">
        <v>262.66</v>
      </c>
      <c r="AB40" s="64">
        <v>0</v>
      </c>
      <c r="AC40" s="141">
        <v>0</v>
      </c>
      <c r="AD40" s="112">
        <v>0</v>
      </c>
      <c r="AE40" s="139">
        <v>0</v>
      </c>
      <c r="AF40" s="64">
        <v>0</v>
      </c>
      <c r="AG40" s="64">
        <v>0</v>
      </c>
      <c r="AH40" s="141">
        <v>0</v>
      </c>
      <c r="AI40" s="112">
        <v>0</v>
      </c>
      <c r="AJ40" s="139">
        <v>0</v>
      </c>
      <c r="AK40" s="64">
        <v>0</v>
      </c>
      <c r="AL40" s="64">
        <v>0</v>
      </c>
      <c r="AM40" s="141">
        <v>0</v>
      </c>
      <c r="AN40" s="280">
        <v>4468.5</v>
      </c>
      <c r="AO40" s="139">
        <v>4197.784</v>
      </c>
      <c r="AP40" s="64">
        <v>4744.332</v>
      </c>
      <c r="AQ40" s="64">
        <v>2090</v>
      </c>
      <c r="AR40" s="141">
        <v>0</v>
      </c>
      <c r="AS40" s="142">
        <f t="shared" si="5"/>
        <v>5386.25</v>
      </c>
      <c r="AT40" s="142">
        <f t="shared" si="6"/>
        <v>4197.784</v>
      </c>
      <c r="AU40" s="142">
        <f t="shared" si="9"/>
        <v>6391.328</v>
      </c>
      <c r="AV40" s="142">
        <f t="shared" si="10"/>
        <v>2090</v>
      </c>
      <c r="AW40" s="142">
        <f t="shared" si="11"/>
        <v>0</v>
      </c>
    </row>
    <row r="41" spans="1:49" s="2" customFormat="1" ht="12" thickBot="1">
      <c r="A41" s="15"/>
      <c r="B41" s="23" t="s">
        <v>30</v>
      </c>
      <c r="C41" s="23"/>
      <c r="D41" s="23"/>
      <c r="E41" s="70">
        <v>39</v>
      </c>
      <c r="F41" s="112">
        <v>28024.43098</v>
      </c>
      <c r="G41" s="109">
        <v>30730.29481</v>
      </c>
      <c r="H41" s="143">
        <v>26646.0877</v>
      </c>
      <c r="I41" s="143">
        <v>24114</v>
      </c>
      <c r="J41" s="144">
        <v>25330</v>
      </c>
      <c r="K41" s="220">
        <v>0</v>
      </c>
      <c r="L41" s="141">
        <v>0</v>
      </c>
      <c r="M41" s="279">
        <v>0</v>
      </c>
      <c r="N41" s="141">
        <v>0</v>
      </c>
      <c r="O41" s="278">
        <v>39.6341</v>
      </c>
      <c r="P41" s="109">
        <v>1548.14574</v>
      </c>
      <c r="Q41" s="143">
        <v>1099.12804</v>
      </c>
      <c r="R41" s="143">
        <v>1429</v>
      </c>
      <c r="S41" s="144">
        <v>2585</v>
      </c>
      <c r="T41" s="112">
        <v>19919.27956</v>
      </c>
      <c r="U41" s="109">
        <v>16221.5665</v>
      </c>
      <c r="V41" s="143">
        <v>8855.891300000001</v>
      </c>
      <c r="W41" s="143">
        <v>8948</v>
      </c>
      <c r="X41" s="144">
        <v>8950</v>
      </c>
      <c r="Y41" s="112">
        <v>1199.5683000000001</v>
      </c>
      <c r="Z41" s="109">
        <v>1130.5889399999999</v>
      </c>
      <c r="AA41" s="143">
        <v>603.2420699999999</v>
      </c>
      <c r="AB41" s="143">
        <v>803</v>
      </c>
      <c r="AC41" s="144">
        <v>0</v>
      </c>
      <c r="AD41" s="112">
        <v>0</v>
      </c>
      <c r="AE41" s="109">
        <v>0</v>
      </c>
      <c r="AF41" s="143">
        <v>0</v>
      </c>
      <c r="AG41" s="143">
        <v>0</v>
      </c>
      <c r="AH41" s="144">
        <v>29</v>
      </c>
      <c r="AI41" s="112">
        <v>0</v>
      </c>
      <c r="AJ41" s="109">
        <v>0</v>
      </c>
      <c r="AK41" s="143">
        <v>0</v>
      </c>
      <c r="AL41" s="143">
        <v>0</v>
      </c>
      <c r="AM41" s="144">
        <v>0</v>
      </c>
      <c r="AN41" s="282">
        <v>1691.7198</v>
      </c>
      <c r="AO41" s="109">
        <v>2014.4933700000001</v>
      </c>
      <c r="AP41" s="143">
        <v>1854.6731100000002</v>
      </c>
      <c r="AQ41" s="143">
        <v>2143</v>
      </c>
      <c r="AR41" s="144">
        <v>2452</v>
      </c>
      <c r="AS41" s="142">
        <f t="shared" si="5"/>
        <v>50874.632739999994</v>
      </c>
      <c r="AT41" s="142">
        <f t="shared" si="6"/>
        <v>51645.08936</v>
      </c>
      <c r="AU41" s="145">
        <f t="shared" si="9"/>
        <v>39059.022220000006</v>
      </c>
      <c r="AV41" s="145">
        <f t="shared" si="10"/>
        <v>37437</v>
      </c>
      <c r="AW41" s="145">
        <f t="shared" si="11"/>
        <v>39346</v>
      </c>
    </row>
    <row r="42" spans="1:49" s="14" customFormat="1" ht="12" hidden="1" thickBot="1">
      <c r="A42" s="45" t="s">
        <v>117</v>
      </c>
      <c r="B42" s="46"/>
      <c r="C42" s="46"/>
      <c r="D42" s="46"/>
      <c r="E42" s="68">
        <v>42</v>
      </c>
      <c r="F42" s="154">
        <f>SKM!F43/1000</f>
        <v>0</v>
      </c>
      <c r="G42" s="155"/>
      <c r="H42" s="156" t="e">
        <f>SKM!#REF!/1000</f>
        <v>#REF!</v>
      </c>
      <c r="I42" s="156" t="e">
        <f>#REF!</f>
        <v>#REF!</v>
      </c>
      <c r="J42" s="157" t="e">
        <f>#REF!</f>
        <v>#REF!</v>
      </c>
      <c r="K42" s="154" t="e">
        <f>SKM!#REF!/1000</f>
        <v>#REF!</v>
      </c>
      <c r="L42" s="141">
        <f>UCT!G43/1000</f>
        <v>0</v>
      </c>
      <c r="M42" s="154" t="e">
        <f>SKM!#REF!/1000</f>
        <v>#REF!</v>
      </c>
      <c r="N42" s="157"/>
      <c r="O42" s="154" t="e">
        <f>SKM!#REF!/1000</f>
        <v>#REF!</v>
      </c>
      <c r="P42" s="155"/>
      <c r="Q42" s="156" t="e">
        <f>#REF!/1000</f>
        <v>#REF!</v>
      </c>
      <c r="R42" s="156" t="e">
        <f>#REF!</f>
        <v>#REF!</v>
      </c>
      <c r="S42" s="157" t="e">
        <f>#REF!</f>
        <v>#REF!</v>
      </c>
      <c r="T42" s="154" t="e">
        <f>SKM!#REF!/1000</f>
        <v>#REF!</v>
      </c>
      <c r="U42" s="155"/>
      <c r="V42" s="156" t="e">
        <f>ÚVT!#REF!/1000</f>
        <v>#REF!</v>
      </c>
      <c r="W42" s="156" t="e">
        <f>#REF!</f>
        <v>#REF!</v>
      </c>
      <c r="X42" s="157" t="e">
        <f>#REF!</f>
        <v>#REF!</v>
      </c>
      <c r="Y42" s="154">
        <f>SKM!M43/1000</f>
        <v>0</v>
      </c>
      <c r="Z42" s="155"/>
      <c r="AA42" s="156" t="e">
        <f>VMU!#REF!/1000</f>
        <v>#REF!</v>
      </c>
      <c r="AB42" s="156" t="e">
        <f>#REF!</f>
        <v>#REF!</v>
      </c>
      <c r="AC42" s="157" t="e">
        <f>#REF!</f>
        <v>#REF!</v>
      </c>
      <c r="AD42" s="154">
        <f>SKM!R43/1000</f>
        <v>0</v>
      </c>
      <c r="AE42" s="155"/>
      <c r="AF42" s="156" t="e">
        <f>CJV!#REF!/1000</f>
        <v>#REF!</v>
      </c>
      <c r="AG42" s="156" t="e">
        <f>#REF!</f>
        <v>#REF!</v>
      </c>
      <c r="AH42" s="157" t="e">
        <f>#REF!</f>
        <v>#REF!</v>
      </c>
      <c r="AI42" s="154">
        <f>SKM!W43/1000</f>
        <v>0</v>
      </c>
      <c r="AJ42" s="155"/>
      <c r="AK42" s="156" t="e">
        <f>CZS!#REF!/1000</f>
        <v>#REF!</v>
      </c>
      <c r="AL42" s="156" t="e">
        <f>#REF!</f>
        <v>#REF!</v>
      </c>
      <c r="AM42" s="157" t="e">
        <f>#REF!</f>
        <v>#REF!</v>
      </c>
      <c r="AN42" s="154">
        <f>SKM!AB43/1000</f>
        <v>0</v>
      </c>
      <c r="AO42" s="155"/>
      <c r="AP42" s="156" t="e">
        <f>RMU!#REF!/1000</f>
        <v>#REF!</v>
      </c>
      <c r="AQ42" s="156" t="e">
        <f>#REF!</f>
        <v>#REF!</v>
      </c>
      <c r="AR42" s="157" t="e">
        <f>#REF!</f>
        <v>#REF!</v>
      </c>
      <c r="AS42" s="158" t="e">
        <f>F42+O42+T42+Y42+AD42+AI42+AN42</f>
        <v>#REF!</v>
      </c>
      <c r="AT42" s="158"/>
      <c r="AU42" s="158" t="e">
        <f>E42+J42+S42+X42+AC42+AH42+AM42</f>
        <v>#REF!</v>
      </c>
      <c r="AV42" s="158" t="e">
        <f>I42+R42+W42+AB42+AG42+AL42+AQ42</f>
        <v>#REF!</v>
      </c>
      <c r="AW42" s="158">
        <f>AW27+AW32+AW35+AW39+AW40+AW41-AW4-AW25</f>
        <v>35278</v>
      </c>
    </row>
    <row r="43" spans="1:49" s="2" customFormat="1" ht="13.5" thickBot="1">
      <c r="A43" s="104" t="s">
        <v>33</v>
      </c>
      <c r="B43" s="147"/>
      <c r="C43" s="147"/>
      <c r="D43" s="147"/>
      <c r="E43" s="159">
        <v>40</v>
      </c>
      <c r="F43" s="148">
        <f aca="true" t="shared" si="12" ref="F43:AW43">F26-F3</f>
        <v>5348.613390000042</v>
      </c>
      <c r="G43" s="149">
        <f t="shared" si="12"/>
        <v>6566.655509999982</v>
      </c>
      <c r="H43" s="150">
        <f t="shared" si="12"/>
        <v>2568.4607499999984</v>
      </c>
      <c r="I43" s="150">
        <f t="shared" si="12"/>
        <v>5838</v>
      </c>
      <c r="J43" s="151">
        <f t="shared" si="12"/>
        <v>4121</v>
      </c>
      <c r="K43" s="148">
        <f>K26-K3</f>
        <v>200.65012999999954</v>
      </c>
      <c r="L43" s="255">
        <f t="shared" si="12"/>
        <v>0</v>
      </c>
      <c r="M43" s="148">
        <f>M26-M3</f>
        <v>0.0005099999980302528</v>
      </c>
      <c r="N43" s="255">
        <f t="shared" si="12"/>
        <v>0</v>
      </c>
      <c r="O43" s="148">
        <f>O26-O3</f>
        <v>-803.0078599999988</v>
      </c>
      <c r="P43" s="149">
        <f t="shared" si="12"/>
        <v>2925.6829899999993</v>
      </c>
      <c r="Q43" s="150">
        <f t="shared" si="12"/>
        <v>2134.2975599999972</v>
      </c>
      <c r="R43" s="150">
        <f t="shared" si="12"/>
        <v>4050</v>
      </c>
      <c r="S43" s="151">
        <f t="shared" si="12"/>
        <v>1971</v>
      </c>
      <c r="T43" s="148">
        <f>T26-T3</f>
        <v>3630.259149999998</v>
      </c>
      <c r="U43" s="149">
        <f t="shared" si="12"/>
        <v>1884.5327800000232</v>
      </c>
      <c r="V43" s="150">
        <f t="shared" si="12"/>
        <v>2559.8970699999772</v>
      </c>
      <c r="W43" s="150">
        <f t="shared" si="12"/>
        <v>539</v>
      </c>
      <c r="X43" s="151">
        <f t="shared" si="12"/>
        <v>945</v>
      </c>
      <c r="Y43" s="148">
        <f t="shared" si="12"/>
        <v>34.528580000000375</v>
      </c>
      <c r="Z43" s="149">
        <f t="shared" si="12"/>
        <v>46.35279000000037</v>
      </c>
      <c r="AA43" s="150">
        <f t="shared" si="12"/>
        <v>8.407080000000065</v>
      </c>
      <c r="AB43" s="150">
        <f t="shared" si="12"/>
        <v>15</v>
      </c>
      <c r="AC43" s="151">
        <f t="shared" si="12"/>
        <v>16</v>
      </c>
      <c r="AD43" s="148">
        <f t="shared" si="12"/>
        <v>74.8696600000003</v>
      </c>
      <c r="AE43" s="149">
        <f t="shared" si="12"/>
        <v>41.38725999999588</v>
      </c>
      <c r="AF43" s="150">
        <f t="shared" si="12"/>
        <v>24.937349999992875</v>
      </c>
      <c r="AG43" s="150">
        <f t="shared" si="12"/>
        <v>38</v>
      </c>
      <c r="AH43" s="151">
        <f t="shared" si="12"/>
        <v>93</v>
      </c>
      <c r="AI43" s="148">
        <f t="shared" si="12"/>
        <v>777.7498200000045</v>
      </c>
      <c r="AJ43" s="149">
        <f t="shared" si="12"/>
        <v>19.537380000001576</v>
      </c>
      <c r="AK43" s="150">
        <f t="shared" si="12"/>
        <v>26.687369999999646</v>
      </c>
      <c r="AL43" s="150">
        <f t="shared" si="12"/>
        <v>385</v>
      </c>
      <c r="AM43" s="151">
        <f t="shared" si="12"/>
        <v>544</v>
      </c>
      <c r="AN43" s="148">
        <f t="shared" si="12"/>
        <v>10220.252479999966</v>
      </c>
      <c r="AO43" s="149">
        <f t="shared" si="12"/>
        <v>9493.043459999986</v>
      </c>
      <c r="AP43" s="150">
        <f t="shared" si="12"/>
        <v>2302.332960000029</v>
      </c>
      <c r="AQ43" s="150">
        <f t="shared" si="12"/>
        <v>9559</v>
      </c>
      <c r="AR43" s="151">
        <f t="shared" si="12"/>
        <v>33258</v>
      </c>
      <c r="AS43" s="153">
        <f t="shared" si="12"/>
        <v>19483.915860000066</v>
      </c>
      <c r="AT43" s="153">
        <f t="shared" si="12"/>
        <v>20977.192170000053</v>
      </c>
      <c r="AU43" s="153">
        <f t="shared" si="12"/>
        <v>9625.02013999992</v>
      </c>
      <c r="AV43" s="153">
        <f t="shared" si="12"/>
        <v>20424</v>
      </c>
      <c r="AW43" s="153">
        <f t="shared" si="12"/>
        <v>40948</v>
      </c>
    </row>
    <row r="44" spans="1:44" ht="12.75">
      <c r="A44" s="1"/>
      <c r="B44" s="2"/>
      <c r="C44" s="2"/>
      <c r="D44" s="2"/>
      <c r="E44" s="2"/>
      <c r="F44" s="2"/>
      <c r="G44" s="2"/>
      <c r="H44" s="2"/>
      <c r="I44" s="2"/>
      <c r="J44" s="14"/>
      <c r="K44" s="14"/>
      <c r="L44" s="14"/>
      <c r="M44" s="14"/>
      <c r="N44" s="14"/>
      <c r="O44" s="2"/>
      <c r="P44" s="2"/>
      <c r="Q44" s="2"/>
      <c r="R44" s="2"/>
      <c r="S44" s="14"/>
      <c r="T44" s="2"/>
      <c r="U44" s="2"/>
      <c r="V44" s="2"/>
      <c r="W44" s="2"/>
      <c r="X44" s="14"/>
      <c r="Y44" s="2"/>
      <c r="Z44" s="2"/>
      <c r="AA44" s="2"/>
      <c r="AB44" s="2"/>
      <c r="AC44" s="14"/>
      <c r="AD44" s="2"/>
      <c r="AE44" s="2"/>
      <c r="AF44" s="2"/>
      <c r="AG44" s="2"/>
      <c r="AH44" s="14"/>
      <c r="AI44" s="2"/>
      <c r="AJ44" s="2"/>
      <c r="AK44" s="2"/>
      <c r="AL44" s="2"/>
      <c r="AM44" s="14"/>
      <c r="AN44" s="2"/>
      <c r="AO44" s="2"/>
      <c r="AP44" s="2"/>
      <c r="AQ44" s="2"/>
      <c r="AR44" s="14"/>
    </row>
    <row r="45" spans="1:49" s="2" customFormat="1" ht="11.25">
      <c r="A45" s="2" t="s">
        <v>41</v>
      </c>
      <c r="B45" s="2" t="s">
        <v>41</v>
      </c>
      <c r="C45" s="2" t="s">
        <v>41</v>
      </c>
      <c r="J45" s="14"/>
      <c r="K45" s="14"/>
      <c r="L45" s="14"/>
      <c r="M45" s="14"/>
      <c r="N45" s="14"/>
      <c r="S45" s="14"/>
      <c r="X45" s="14"/>
      <c r="AC45" s="14"/>
      <c r="AH45" s="14"/>
      <c r="AM45" s="14"/>
      <c r="AR45" s="14"/>
      <c r="AS45" s="14"/>
      <c r="AT45" s="14"/>
      <c r="AU45" s="14"/>
      <c r="AV45" s="14"/>
      <c r="AW45" s="14"/>
    </row>
    <row r="46" spans="10:49" s="2" customFormat="1" ht="11.25">
      <c r="J46" s="14"/>
      <c r="K46" s="14"/>
      <c r="L46" s="14"/>
      <c r="M46" s="14"/>
      <c r="N46" s="14"/>
      <c r="S46" s="14"/>
      <c r="X46" s="14"/>
      <c r="AC46" s="14"/>
      <c r="AH46" s="14"/>
      <c r="AM46" s="14"/>
      <c r="AR46" s="14"/>
      <c r="AS46" s="14"/>
      <c r="AT46" s="14"/>
      <c r="AU46" s="14"/>
      <c r="AV46" s="14"/>
      <c r="AW46" s="14"/>
    </row>
  </sheetData>
  <mergeCells count="4">
    <mergeCell ref="A1:D1"/>
    <mergeCell ref="O1:S1"/>
    <mergeCell ref="K1:L1"/>
    <mergeCell ref="M1:N1"/>
  </mergeCells>
  <printOptions/>
  <pageMargins left="0.28" right="0.23" top="0.4330708661417323" bottom="0.42" header="0.1968503937007874" footer="0.21"/>
  <pageSetup horizontalDpi="600" verticalDpi="600" orientation="landscape" paperSize="9" scale="75" r:id="rId1"/>
  <headerFooter alignWithMargins="0">
    <oddHeader>&amp;L&amp;"Arial CE,kurzíva\&amp;11Osnova rozpočtu</oddHeader>
    <oddFooter>&amp;L&amp;8&amp;D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3"/>
  <dimension ref="A1:Y44"/>
  <sheetViews>
    <sheetView workbookViewId="0" topLeftCell="B1">
      <selection activeCell="F46" sqref="F46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2.75390625" style="5" customWidth="1"/>
    <col min="5" max="5" width="3.75390625" style="5" customWidth="1"/>
    <col min="6" max="6" width="8.375" style="2" customWidth="1"/>
    <col min="7" max="9" width="7.875" style="2" bestFit="1" customWidth="1"/>
    <col min="10" max="10" width="7.125" style="2" bestFit="1" customWidth="1"/>
    <col min="11" max="11" width="7.25390625" style="2" customWidth="1"/>
    <col min="12" max="15" width="7.125" style="2" bestFit="1" customWidth="1"/>
    <col min="16" max="16" width="8.375" style="2" customWidth="1"/>
    <col min="17" max="20" width="7.875" style="2" bestFit="1" customWidth="1"/>
    <col min="21" max="23" width="5.00390625" style="2" customWidth="1"/>
    <col min="24" max="24" width="5.25390625" style="2" customWidth="1"/>
    <col min="25" max="25" width="4.00390625" style="5" customWidth="1"/>
    <col min="26" max="16384" width="9.125" style="5" customWidth="1"/>
  </cols>
  <sheetData>
    <row r="1" spans="1:24" ht="12.75">
      <c r="A1" s="418" t="s">
        <v>132</v>
      </c>
      <c r="B1" s="419"/>
      <c r="C1" s="419"/>
      <c r="D1" s="419"/>
      <c r="E1" s="8"/>
      <c r="F1" s="176"/>
      <c r="G1" s="179"/>
      <c r="H1" s="179"/>
      <c r="I1" s="179" t="s">
        <v>72</v>
      </c>
      <c r="J1" s="180"/>
      <c r="K1" s="176"/>
      <c r="L1" s="209"/>
      <c r="M1" s="209"/>
      <c r="N1" s="179"/>
      <c r="O1" s="180" t="s">
        <v>9</v>
      </c>
      <c r="P1" s="176"/>
      <c r="Q1" s="179"/>
      <c r="R1" s="179"/>
      <c r="S1" s="179" t="s">
        <v>87</v>
      </c>
      <c r="T1" s="179"/>
      <c r="U1" s="181"/>
      <c r="V1" s="182"/>
      <c r="W1" s="182" t="s">
        <v>88</v>
      </c>
      <c r="X1" s="183"/>
    </row>
    <row r="2" spans="1:24" ht="13.5" thickBot="1">
      <c r="A2" s="123" t="s">
        <v>39</v>
      </c>
      <c r="B2" s="35"/>
      <c r="C2" s="35"/>
      <c r="D2" s="36" t="s">
        <v>116</v>
      </c>
      <c r="E2" s="9" t="s">
        <v>21</v>
      </c>
      <c r="F2" s="251">
        <v>2005</v>
      </c>
      <c r="G2" s="127">
        <v>2004</v>
      </c>
      <c r="H2" s="127">
        <v>2003</v>
      </c>
      <c r="I2" s="127">
        <v>2002</v>
      </c>
      <c r="J2" s="184">
        <v>2001</v>
      </c>
      <c r="K2" s="251">
        <v>2005</v>
      </c>
      <c r="L2" s="127">
        <v>2004</v>
      </c>
      <c r="M2" s="127">
        <v>2003</v>
      </c>
      <c r="N2" s="127">
        <v>2002</v>
      </c>
      <c r="O2" s="184">
        <v>2001</v>
      </c>
      <c r="P2" s="251">
        <v>2005</v>
      </c>
      <c r="Q2" s="127">
        <v>2004</v>
      </c>
      <c r="R2" s="127">
        <v>2003</v>
      </c>
      <c r="S2" s="127">
        <v>2002</v>
      </c>
      <c r="T2" s="126">
        <v>2001</v>
      </c>
      <c r="U2" s="206" t="s">
        <v>133</v>
      </c>
      <c r="V2" s="252" t="s">
        <v>126</v>
      </c>
      <c r="W2" s="207" t="s">
        <v>89</v>
      </c>
      <c r="X2" s="208" t="s">
        <v>90</v>
      </c>
    </row>
    <row r="3" spans="1:24" ht="12.75" thickBot="1">
      <c r="A3" s="162" t="s">
        <v>35</v>
      </c>
      <c r="B3" s="163"/>
      <c r="C3" s="163"/>
      <c r="D3" s="163"/>
      <c r="E3" s="103">
        <v>1</v>
      </c>
      <c r="F3" s="185">
        <f>SUM(F5:F25)</f>
        <v>2007662.3658600003</v>
      </c>
      <c r="G3" s="133">
        <f aca="true" t="shared" si="0" ref="G3:T3">SUM(G5:G25)</f>
        <v>1626397.1424999994</v>
      </c>
      <c r="H3" s="133">
        <f t="shared" si="0"/>
        <v>1292301.61446</v>
      </c>
      <c r="I3" s="133">
        <f t="shared" si="0"/>
        <v>1177697.6819999998</v>
      </c>
      <c r="J3" s="186">
        <f t="shared" si="0"/>
        <v>971308</v>
      </c>
      <c r="K3" s="185">
        <f>SUM(K5:K25)</f>
        <v>608798.96147</v>
      </c>
      <c r="L3" s="133">
        <f t="shared" si="0"/>
        <v>548251.6847299999</v>
      </c>
      <c r="M3" s="133">
        <f t="shared" si="0"/>
        <v>564317.5016000001</v>
      </c>
      <c r="N3" s="133">
        <f t="shared" si="0"/>
        <v>526515</v>
      </c>
      <c r="O3" s="186">
        <f t="shared" si="0"/>
        <v>483625</v>
      </c>
      <c r="P3" s="133">
        <f>SUM(P5:P25)</f>
        <v>2616461.3273300002</v>
      </c>
      <c r="Q3" s="133">
        <f t="shared" si="0"/>
        <v>2174648.82723</v>
      </c>
      <c r="R3" s="133">
        <f t="shared" si="0"/>
        <v>1856619.11606</v>
      </c>
      <c r="S3" s="133">
        <f t="shared" si="0"/>
        <v>1704212.6819999998</v>
      </c>
      <c r="T3" s="132">
        <f t="shared" si="0"/>
        <v>1454933</v>
      </c>
      <c r="U3" s="187">
        <f>P3/Q3</f>
        <v>1.2031649867177714</v>
      </c>
      <c r="V3" s="188">
        <f>Q3/R3</f>
        <v>1.1712950752359497</v>
      </c>
      <c r="W3" s="188">
        <f>R3/S3</f>
        <v>1.0894292336101745</v>
      </c>
      <c r="X3" s="189">
        <f>S3/T3</f>
        <v>1.1713341315373285</v>
      </c>
    </row>
    <row r="4" spans="1:24" ht="12">
      <c r="A4" s="15" t="s">
        <v>10</v>
      </c>
      <c r="B4" s="16" t="s">
        <v>91</v>
      </c>
      <c r="C4" s="16"/>
      <c r="D4" s="16"/>
      <c r="E4" s="10">
        <v>2</v>
      </c>
      <c r="F4" s="190">
        <f>SUM(F5:F15)</f>
        <v>1309549.0711700001</v>
      </c>
      <c r="G4" s="60">
        <f aca="true" t="shared" si="1" ref="G4:T4">SUM(G5:G15)</f>
        <v>1168308.6457</v>
      </c>
      <c r="H4" s="60">
        <f t="shared" si="1"/>
        <v>864505.5167</v>
      </c>
      <c r="I4" s="60">
        <f t="shared" si="1"/>
        <v>784638.6319999999</v>
      </c>
      <c r="J4" s="191">
        <f t="shared" si="1"/>
        <v>654382</v>
      </c>
      <c r="K4" s="190">
        <f>SUM(K5:K15)</f>
        <v>486316.56912999996</v>
      </c>
      <c r="L4" s="60">
        <f t="shared" si="1"/>
        <v>438822.49150999996</v>
      </c>
      <c r="M4" s="60">
        <f t="shared" si="1"/>
        <v>447033.78918000014</v>
      </c>
      <c r="N4" s="60">
        <f t="shared" si="1"/>
        <v>430889</v>
      </c>
      <c r="O4" s="191">
        <f t="shared" si="1"/>
        <v>395199</v>
      </c>
      <c r="P4" s="60">
        <f>SUM(P5:P15)</f>
        <v>1795865.6402999999</v>
      </c>
      <c r="Q4" s="60">
        <f t="shared" si="1"/>
        <v>1607131.13721</v>
      </c>
      <c r="R4" s="60">
        <f t="shared" si="1"/>
        <v>1311539.30588</v>
      </c>
      <c r="S4" s="60">
        <f t="shared" si="1"/>
        <v>1215527.632</v>
      </c>
      <c r="T4" s="136">
        <f t="shared" si="1"/>
        <v>1049581</v>
      </c>
      <c r="U4" s="192">
        <f>P4/Q4</f>
        <v>1.1174356583107743</v>
      </c>
      <c r="V4" s="193">
        <f aca="true" t="shared" si="2" ref="V4:W42">Q4/R4</f>
        <v>1.2253777908178416</v>
      </c>
      <c r="W4" s="193">
        <f t="shared" si="2"/>
        <v>1.078987652236276</v>
      </c>
      <c r="X4" s="194">
        <f aca="true" t="shared" si="3" ref="X4:X42">S4/T4</f>
        <v>1.158107503851537</v>
      </c>
    </row>
    <row r="5" spans="1:25" s="32" customFormat="1" ht="12">
      <c r="A5" s="18"/>
      <c r="B5" s="19"/>
      <c r="C5" s="19" t="s">
        <v>13</v>
      </c>
      <c r="D5" s="20" t="s">
        <v>17</v>
      </c>
      <c r="E5" s="11">
        <v>3</v>
      </c>
      <c r="F5" s="195">
        <f>'fak05-01'!AY5</f>
        <v>664643.45289</v>
      </c>
      <c r="G5" s="62">
        <v>587588.6806999999</v>
      </c>
      <c r="H5" s="62">
        <v>465873.069</v>
      </c>
      <c r="I5" s="62">
        <v>402562.91</v>
      </c>
      <c r="J5" s="196">
        <v>341867</v>
      </c>
      <c r="K5" s="195">
        <f>'ost05-01'!AS5</f>
        <v>132371.187</v>
      </c>
      <c r="L5" s="62">
        <v>117108.08600000001</v>
      </c>
      <c r="M5" s="62">
        <v>101733.36600000001</v>
      </c>
      <c r="N5" s="62">
        <v>84044</v>
      </c>
      <c r="O5" s="196">
        <v>67492</v>
      </c>
      <c r="P5" s="62">
        <f aca="true" t="shared" si="4" ref="P5:P25">F5+K5</f>
        <v>797014.63989</v>
      </c>
      <c r="Q5" s="62">
        <f aca="true" t="shared" si="5" ref="Q5:R25">G5+L5</f>
        <v>704696.7666999999</v>
      </c>
      <c r="R5" s="62">
        <f t="shared" si="5"/>
        <v>567606.435</v>
      </c>
      <c r="S5" s="62">
        <f aca="true" t="shared" si="6" ref="S5:S25">I5+N5</f>
        <v>486606.91</v>
      </c>
      <c r="T5" s="197">
        <f aca="true" t="shared" si="7" ref="T5:T25">J5+O5</f>
        <v>409359</v>
      </c>
      <c r="U5" s="268">
        <f aca="true" t="shared" si="8" ref="U5:U43">P5/Q5</f>
        <v>1.1310036849215475</v>
      </c>
      <c r="V5" s="269">
        <f t="shared" si="2"/>
        <v>1.2415235685268435</v>
      </c>
      <c r="W5" s="198">
        <f t="shared" si="2"/>
        <v>1.1664578191049528</v>
      </c>
      <c r="X5" s="199">
        <f t="shared" si="3"/>
        <v>1.1887045600560877</v>
      </c>
      <c r="Y5" s="39"/>
    </row>
    <row r="6" spans="1:24" s="32" customFormat="1" ht="12">
      <c r="A6" s="18"/>
      <c r="B6" s="19"/>
      <c r="C6" s="19"/>
      <c r="D6" s="20" t="s">
        <v>18</v>
      </c>
      <c r="E6" s="11">
        <v>4</v>
      </c>
      <c r="F6" s="195">
        <f>'fak05-01'!AY6</f>
        <v>24202.368599999998</v>
      </c>
      <c r="G6" s="62">
        <v>20646.951</v>
      </c>
      <c r="H6" s="62">
        <v>16356.579000000002</v>
      </c>
      <c r="I6" s="62">
        <v>13822.184000000001</v>
      </c>
      <c r="J6" s="196">
        <v>9284</v>
      </c>
      <c r="K6" s="195">
        <f>'ost05-01'!AS6</f>
        <v>4053.88462</v>
      </c>
      <c r="L6" s="62">
        <v>3641.754</v>
      </c>
      <c r="M6" s="62">
        <v>3276.8630000000003</v>
      </c>
      <c r="N6" s="62">
        <v>2632</v>
      </c>
      <c r="O6" s="196">
        <v>3628</v>
      </c>
      <c r="P6" s="62">
        <f t="shared" si="4"/>
        <v>28256.25322</v>
      </c>
      <c r="Q6" s="62">
        <f t="shared" si="5"/>
        <v>24288.705</v>
      </c>
      <c r="R6" s="62">
        <f t="shared" si="5"/>
        <v>19633.442000000003</v>
      </c>
      <c r="S6" s="62">
        <f t="shared" si="6"/>
        <v>16454.184</v>
      </c>
      <c r="T6" s="197">
        <f t="shared" si="7"/>
        <v>12912</v>
      </c>
      <c r="U6" s="268">
        <f t="shared" si="8"/>
        <v>1.1633495165757086</v>
      </c>
      <c r="V6" s="269">
        <f t="shared" si="2"/>
        <v>1.2371088574280555</v>
      </c>
      <c r="W6" s="198">
        <f t="shared" si="2"/>
        <v>1.1932188189946096</v>
      </c>
      <c r="X6" s="199">
        <f t="shared" si="3"/>
        <v>1.274332713754647</v>
      </c>
    </row>
    <row r="7" spans="1:24" s="32" customFormat="1" ht="12">
      <c r="A7" s="18"/>
      <c r="B7" s="19"/>
      <c r="C7" s="19"/>
      <c r="D7" s="20" t="s">
        <v>19</v>
      </c>
      <c r="E7" s="11">
        <v>5</v>
      </c>
      <c r="F7" s="195">
        <f>'fak05-01'!AY7</f>
        <v>234612.66040000002</v>
      </c>
      <c r="G7" s="62">
        <v>205892.59</v>
      </c>
      <c r="H7" s="62">
        <v>162716.08239999998</v>
      </c>
      <c r="I7" s="62">
        <v>140697.42</v>
      </c>
      <c r="J7" s="196">
        <v>118743</v>
      </c>
      <c r="K7" s="195">
        <f>'ost05-01'!AS7</f>
        <v>47048.579</v>
      </c>
      <c r="L7" s="62">
        <v>41555.045</v>
      </c>
      <c r="M7" s="62">
        <v>35697.4893</v>
      </c>
      <c r="N7" s="62">
        <v>29570</v>
      </c>
      <c r="O7" s="196">
        <v>23938</v>
      </c>
      <c r="P7" s="62">
        <f t="shared" si="4"/>
        <v>281661.2394</v>
      </c>
      <c r="Q7" s="62">
        <f t="shared" si="5"/>
        <v>247447.635</v>
      </c>
      <c r="R7" s="62">
        <f t="shared" si="5"/>
        <v>198413.57169999997</v>
      </c>
      <c r="S7" s="62">
        <f t="shared" si="6"/>
        <v>170267.42</v>
      </c>
      <c r="T7" s="197">
        <f t="shared" si="7"/>
        <v>142681</v>
      </c>
      <c r="U7" s="268">
        <f t="shared" si="8"/>
        <v>1.1382660391965356</v>
      </c>
      <c r="V7" s="269">
        <f t="shared" si="2"/>
        <v>1.2471305913193238</v>
      </c>
      <c r="W7" s="198">
        <f t="shared" si="2"/>
        <v>1.1653055628610567</v>
      </c>
      <c r="X7" s="199">
        <f t="shared" si="3"/>
        <v>1.1933433323287614</v>
      </c>
    </row>
    <row r="8" spans="1:24" s="32" customFormat="1" ht="12">
      <c r="A8" s="18"/>
      <c r="B8" s="19"/>
      <c r="C8" s="19"/>
      <c r="D8" s="20" t="s">
        <v>0</v>
      </c>
      <c r="E8" s="11">
        <v>6</v>
      </c>
      <c r="F8" s="195">
        <f>'fak05-01'!AY8</f>
        <v>35788.23969</v>
      </c>
      <c r="G8" s="62">
        <v>35150.16365</v>
      </c>
      <c r="H8" s="62">
        <v>30146.882180000004</v>
      </c>
      <c r="I8" s="62">
        <v>35683.574</v>
      </c>
      <c r="J8" s="196">
        <v>33932</v>
      </c>
      <c r="K8" s="195">
        <f>'ost05-01'!AS8</f>
        <v>36562.66979</v>
      </c>
      <c r="L8" s="62">
        <v>29817.82108</v>
      </c>
      <c r="M8" s="62">
        <v>28997.510739999998</v>
      </c>
      <c r="N8" s="62">
        <v>28633</v>
      </c>
      <c r="O8" s="196">
        <v>28869</v>
      </c>
      <c r="P8" s="62">
        <f t="shared" si="4"/>
        <v>72350.90948</v>
      </c>
      <c r="Q8" s="62">
        <f t="shared" si="5"/>
        <v>64967.984730000004</v>
      </c>
      <c r="R8" s="62">
        <f t="shared" si="5"/>
        <v>59144.39292</v>
      </c>
      <c r="S8" s="62">
        <f t="shared" si="6"/>
        <v>64316.574</v>
      </c>
      <c r="T8" s="197">
        <f t="shared" si="7"/>
        <v>62801</v>
      </c>
      <c r="U8" s="268">
        <f t="shared" si="8"/>
        <v>1.1136394299543482</v>
      </c>
      <c r="V8" s="269">
        <f t="shared" si="2"/>
        <v>1.0984639713502027</v>
      </c>
      <c r="W8" s="198">
        <f t="shared" si="2"/>
        <v>0.9195824535056858</v>
      </c>
      <c r="X8" s="199">
        <f t="shared" si="3"/>
        <v>1.0241329596662474</v>
      </c>
    </row>
    <row r="9" spans="1:24" s="32" customFormat="1" ht="12">
      <c r="A9" s="18"/>
      <c r="B9" s="19"/>
      <c r="C9" s="19"/>
      <c r="D9" s="20" t="s">
        <v>1</v>
      </c>
      <c r="E9" s="11">
        <v>7</v>
      </c>
      <c r="F9" s="195">
        <f>'fak05-01'!AY9</f>
        <v>11347.694930000001</v>
      </c>
      <c r="G9" s="62">
        <v>13348.04038</v>
      </c>
      <c r="H9" s="62">
        <v>8692.93161</v>
      </c>
      <c r="I9" s="62">
        <v>11555.803</v>
      </c>
      <c r="J9" s="196">
        <v>9298</v>
      </c>
      <c r="K9" s="195">
        <f>'ost05-01'!AS9</f>
        <v>36504.70971</v>
      </c>
      <c r="L9" s="62">
        <v>38892.258570000005</v>
      </c>
      <c r="M9" s="62">
        <v>44476.5855</v>
      </c>
      <c r="N9" s="62">
        <v>47507</v>
      </c>
      <c r="O9" s="196">
        <v>38679</v>
      </c>
      <c r="P9" s="62">
        <f t="shared" si="4"/>
        <v>47852.40464000001</v>
      </c>
      <c r="Q9" s="62">
        <f t="shared" si="5"/>
        <v>52240.298950000004</v>
      </c>
      <c r="R9" s="62">
        <f t="shared" si="5"/>
        <v>53169.51711</v>
      </c>
      <c r="S9" s="62">
        <f t="shared" si="6"/>
        <v>59062.803</v>
      </c>
      <c r="T9" s="197">
        <f t="shared" si="7"/>
        <v>47977</v>
      </c>
      <c r="U9" s="268">
        <f t="shared" si="8"/>
        <v>0.916005566618221</v>
      </c>
      <c r="V9" s="269">
        <f t="shared" si="2"/>
        <v>0.9825234794200297</v>
      </c>
      <c r="W9" s="198">
        <f t="shared" si="2"/>
        <v>0.9002200100459168</v>
      </c>
      <c r="X9" s="199">
        <f t="shared" si="3"/>
        <v>1.2310649477874815</v>
      </c>
    </row>
    <row r="10" spans="1:24" s="32" customFormat="1" ht="12">
      <c r="A10" s="18"/>
      <c r="B10" s="19"/>
      <c r="C10" s="19"/>
      <c r="D10" s="20" t="s">
        <v>2</v>
      </c>
      <c r="E10" s="11">
        <v>8</v>
      </c>
      <c r="F10" s="195">
        <f>'fak05-01'!AY10</f>
        <v>95229.69532</v>
      </c>
      <c r="G10" s="62">
        <v>98358.81494</v>
      </c>
      <c r="H10" s="62">
        <v>76098.77787</v>
      </c>
      <c r="I10" s="62">
        <v>72553.235</v>
      </c>
      <c r="J10" s="196">
        <v>50466</v>
      </c>
      <c r="K10" s="195">
        <f>'ost05-01'!AS10</f>
        <v>89152.82393000001</v>
      </c>
      <c r="L10" s="62">
        <v>42851.504890000004</v>
      </c>
      <c r="M10" s="62">
        <v>66606.75807000001</v>
      </c>
      <c r="N10" s="62">
        <v>39160</v>
      </c>
      <c r="O10" s="196">
        <v>39669</v>
      </c>
      <c r="P10" s="62">
        <f t="shared" si="4"/>
        <v>184382.51925</v>
      </c>
      <c r="Q10" s="62">
        <f t="shared" si="5"/>
        <v>141210.31983</v>
      </c>
      <c r="R10" s="62">
        <f t="shared" si="5"/>
        <v>142705.53594000003</v>
      </c>
      <c r="S10" s="62">
        <f t="shared" si="6"/>
        <v>111713.235</v>
      </c>
      <c r="T10" s="197">
        <f t="shared" si="7"/>
        <v>90135</v>
      </c>
      <c r="U10" s="268">
        <f t="shared" si="8"/>
        <v>1.3057297757839093</v>
      </c>
      <c r="V10" s="269">
        <f t="shared" si="2"/>
        <v>0.9895223678594453</v>
      </c>
      <c r="W10" s="198">
        <f t="shared" si="2"/>
        <v>1.277427298027848</v>
      </c>
      <c r="X10" s="199">
        <f t="shared" si="3"/>
        <v>1.23939906806457</v>
      </c>
    </row>
    <row r="11" spans="1:24" s="32" customFormat="1" ht="12">
      <c r="A11" s="18"/>
      <c r="B11" s="19"/>
      <c r="C11" s="19"/>
      <c r="D11" s="20" t="s">
        <v>3</v>
      </c>
      <c r="E11" s="11">
        <v>9</v>
      </c>
      <c r="F11" s="195">
        <f>'fak05-01'!AY11</f>
        <v>78690.39489000001</v>
      </c>
      <c r="G11" s="62">
        <v>65831.87069</v>
      </c>
      <c r="H11" s="62">
        <v>56452.91488</v>
      </c>
      <c r="I11" s="62">
        <v>53987.758</v>
      </c>
      <c r="J11" s="196">
        <v>48410</v>
      </c>
      <c r="K11" s="195">
        <f>'ost05-01'!AS11</f>
        <v>61034.39287</v>
      </c>
      <c r="L11" s="62">
        <v>62694.14513999999</v>
      </c>
      <c r="M11" s="62">
        <v>46983.093700000005</v>
      </c>
      <c r="N11" s="62">
        <v>80229</v>
      </c>
      <c r="O11" s="196">
        <v>74986</v>
      </c>
      <c r="P11" s="62">
        <f t="shared" si="4"/>
        <v>139724.78776</v>
      </c>
      <c r="Q11" s="62">
        <f t="shared" si="5"/>
        <v>128526.01582999999</v>
      </c>
      <c r="R11" s="62">
        <f t="shared" si="5"/>
        <v>103436.00858</v>
      </c>
      <c r="S11" s="62">
        <f t="shared" si="6"/>
        <v>134216.758</v>
      </c>
      <c r="T11" s="197">
        <f t="shared" si="7"/>
        <v>123396</v>
      </c>
      <c r="U11" s="268">
        <f t="shared" si="8"/>
        <v>1.0871323354861673</v>
      </c>
      <c r="V11" s="269">
        <f t="shared" si="2"/>
        <v>1.2425655010710777</v>
      </c>
      <c r="W11" s="198">
        <f t="shared" si="2"/>
        <v>0.7706638881860043</v>
      </c>
      <c r="X11" s="199">
        <f t="shared" si="3"/>
        <v>1.0876913190054782</v>
      </c>
    </row>
    <row r="12" spans="1:24" s="32" customFormat="1" ht="12">
      <c r="A12" s="18"/>
      <c r="B12" s="19"/>
      <c r="C12" s="19"/>
      <c r="D12" s="20" t="s">
        <v>4</v>
      </c>
      <c r="E12" s="11">
        <v>10</v>
      </c>
      <c r="F12" s="195">
        <f>'fak05-01'!AY12</f>
        <v>8289.64417</v>
      </c>
      <c r="G12" s="62">
        <v>7846.45567</v>
      </c>
      <c r="H12" s="62">
        <v>6195.70761</v>
      </c>
      <c r="I12" s="62">
        <v>5393.615</v>
      </c>
      <c r="J12" s="196">
        <v>5938</v>
      </c>
      <c r="K12" s="195">
        <f>'ost05-01'!AS12</f>
        <v>3052.56314</v>
      </c>
      <c r="L12" s="62">
        <v>3042.64378</v>
      </c>
      <c r="M12" s="62">
        <v>2524.37349</v>
      </c>
      <c r="N12" s="62">
        <v>2336</v>
      </c>
      <c r="O12" s="196">
        <v>2586</v>
      </c>
      <c r="P12" s="62">
        <f t="shared" si="4"/>
        <v>11342.20731</v>
      </c>
      <c r="Q12" s="62">
        <f t="shared" si="5"/>
        <v>10889.09945</v>
      </c>
      <c r="R12" s="62">
        <f t="shared" si="5"/>
        <v>8720.0811</v>
      </c>
      <c r="S12" s="62">
        <f t="shared" si="6"/>
        <v>7729.615</v>
      </c>
      <c r="T12" s="197">
        <f t="shared" si="7"/>
        <v>8524</v>
      </c>
      <c r="U12" s="268">
        <f t="shared" si="8"/>
        <v>1.0416111416816933</v>
      </c>
      <c r="V12" s="269">
        <f t="shared" si="2"/>
        <v>1.2487383230873852</v>
      </c>
      <c r="W12" s="198">
        <f t="shared" si="2"/>
        <v>1.1281391246523922</v>
      </c>
      <c r="X12" s="199">
        <f t="shared" si="3"/>
        <v>0.906806076959174</v>
      </c>
    </row>
    <row r="13" spans="1:24" s="32" customFormat="1" ht="12">
      <c r="A13" s="18"/>
      <c r="B13" s="19"/>
      <c r="C13" s="19"/>
      <c r="D13" s="20" t="s">
        <v>5</v>
      </c>
      <c r="E13" s="11">
        <v>11</v>
      </c>
      <c r="F13" s="195">
        <f>'fak05-01'!AY13</f>
        <v>112507.45405</v>
      </c>
      <c r="G13" s="62">
        <v>99129.0041</v>
      </c>
      <c r="H13" s="62">
        <v>23370.233719999997</v>
      </c>
      <c r="I13" s="62">
        <v>31602.336</v>
      </c>
      <c r="J13" s="196">
        <v>18991</v>
      </c>
      <c r="K13" s="195">
        <f>'ost05-01'!AS13</f>
        <v>47593.866550000006</v>
      </c>
      <c r="L13" s="62">
        <v>45579.320999999996</v>
      </c>
      <c r="M13" s="62">
        <v>107117.54412</v>
      </c>
      <c r="N13" s="62">
        <v>106325</v>
      </c>
      <c r="O13" s="196">
        <v>103265</v>
      </c>
      <c r="P13" s="62">
        <f t="shared" si="4"/>
        <v>160101.3206</v>
      </c>
      <c r="Q13" s="62">
        <f t="shared" si="5"/>
        <v>144708.32510000002</v>
      </c>
      <c r="R13" s="62">
        <f t="shared" si="5"/>
        <v>130487.77784</v>
      </c>
      <c r="S13" s="62">
        <f t="shared" si="6"/>
        <v>137927.336</v>
      </c>
      <c r="T13" s="197">
        <f t="shared" si="7"/>
        <v>122256</v>
      </c>
      <c r="U13" s="268">
        <f t="shared" si="8"/>
        <v>1.1063725634953119</v>
      </c>
      <c r="V13" s="269">
        <f t="shared" si="2"/>
        <v>1.1089799174711734</v>
      </c>
      <c r="W13" s="198">
        <f t="shared" si="2"/>
        <v>0.9460617570399532</v>
      </c>
      <c r="X13" s="199">
        <f t="shared" si="3"/>
        <v>1.1281845962570345</v>
      </c>
    </row>
    <row r="14" spans="1:24" s="32" customFormat="1" ht="12">
      <c r="A14" s="18"/>
      <c r="B14" s="19"/>
      <c r="C14" s="19"/>
      <c r="D14" s="20" t="s">
        <v>6</v>
      </c>
      <c r="E14" s="11">
        <v>12</v>
      </c>
      <c r="F14" s="195">
        <f>'fak05-01'!AY14</f>
        <v>17842.71288</v>
      </c>
      <c r="G14" s="62">
        <v>10470.796</v>
      </c>
      <c r="H14" s="62">
        <v>7238.95529</v>
      </c>
      <c r="I14" s="62">
        <v>5545.467</v>
      </c>
      <c r="J14" s="196">
        <v>7881</v>
      </c>
      <c r="K14" s="195">
        <f>'ost05-01'!AS14</f>
        <v>743.7219499999999</v>
      </c>
      <c r="L14" s="62">
        <v>574.28409</v>
      </c>
      <c r="M14" s="62">
        <v>934.3877299999999</v>
      </c>
      <c r="N14" s="62">
        <v>319</v>
      </c>
      <c r="O14" s="196">
        <v>945</v>
      </c>
      <c r="P14" s="62">
        <f t="shared" si="4"/>
        <v>18586.43483</v>
      </c>
      <c r="Q14" s="62">
        <f t="shared" si="5"/>
        <v>11045.08009</v>
      </c>
      <c r="R14" s="62">
        <f t="shared" si="5"/>
        <v>8173.34302</v>
      </c>
      <c r="S14" s="62">
        <f t="shared" si="6"/>
        <v>5864.467</v>
      </c>
      <c r="T14" s="197">
        <f t="shared" si="7"/>
        <v>8826</v>
      </c>
      <c r="U14" s="268">
        <f t="shared" si="8"/>
        <v>1.6827795433396444</v>
      </c>
      <c r="V14" s="269">
        <f t="shared" si="2"/>
        <v>1.3513540375061854</v>
      </c>
      <c r="W14" s="198">
        <f t="shared" si="2"/>
        <v>1.3937060298915487</v>
      </c>
      <c r="X14" s="199">
        <f t="shared" si="3"/>
        <v>0.664453546340358</v>
      </c>
    </row>
    <row r="15" spans="1:24" s="32" customFormat="1" ht="12">
      <c r="A15" s="18"/>
      <c r="B15" s="20"/>
      <c r="C15" s="20"/>
      <c r="D15" s="20" t="s">
        <v>9</v>
      </c>
      <c r="E15" s="11">
        <v>13</v>
      </c>
      <c r="F15" s="195">
        <f>'fak05-01'!AY15</f>
        <v>26394.75335</v>
      </c>
      <c r="G15" s="62">
        <v>24045.27857</v>
      </c>
      <c r="H15" s="62">
        <v>11363.38314</v>
      </c>
      <c r="I15" s="62">
        <v>11234.33</v>
      </c>
      <c r="J15" s="196">
        <v>9572</v>
      </c>
      <c r="K15" s="195">
        <f>'ost05-01'!AS15</f>
        <v>28198.170570000002</v>
      </c>
      <c r="L15" s="62">
        <v>53065.62796</v>
      </c>
      <c r="M15" s="62">
        <v>8685.81753</v>
      </c>
      <c r="N15" s="62">
        <v>10134</v>
      </c>
      <c r="O15" s="196">
        <v>11142</v>
      </c>
      <c r="P15" s="62">
        <f t="shared" si="4"/>
        <v>54592.92392</v>
      </c>
      <c r="Q15" s="62">
        <f t="shared" si="5"/>
        <v>77110.90653</v>
      </c>
      <c r="R15" s="62">
        <f t="shared" si="5"/>
        <v>20049.20067</v>
      </c>
      <c r="S15" s="62">
        <f t="shared" si="6"/>
        <v>21368.33</v>
      </c>
      <c r="T15" s="197">
        <f t="shared" si="7"/>
        <v>20714</v>
      </c>
      <c r="U15" s="268">
        <f t="shared" si="8"/>
        <v>0.707979277856896</v>
      </c>
      <c r="V15" s="269">
        <f t="shared" si="2"/>
        <v>3.846083831430872</v>
      </c>
      <c r="W15" s="198">
        <f t="shared" si="2"/>
        <v>0.938267083576489</v>
      </c>
      <c r="X15" s="199">
        <f t="shared" si="3"/>
        <v>1.031588780534904</v>
      </c>
    </row>
    <row r="16" spans="1:24" ht="12">
      <c r="A16" s="15"/>
      <c r="B16" s="23" t="s">
        <v>14</v>
      </c>
      <c r="C16" s="24"/>
      <c r="D16" s="24"/>
      <c r="E16" s="11">
        <v>14</v>
      </c>
      <c r="F16" s="195">
        <f>'fak05-01'!AY16</f>
        <v>93173</v>
      </c>
      <c r="G16" s="64">
        <v>80915</v>
      </c>
      <c r="H16" s="64">
        <v>62556.850999999995</v>
      </c>
      <c r="I16" s="64">
        <v>48869.882</v>
      </c>
      <c r="J16" s="200">
        <v>33885</v>
      </c>
      <c r="K16" s="195">
        <f>'ost05-01'!AS16</f>
        <v>0</v>
      </c>
      <c r="L16" s="64">
        <v>0</v>
      </c>
      <c r="M16" s="64">
        <v>0</v>
      </c>
      <c r="N16" s="64">
        <v>0</v>
      </c>
      <c r="O16" s="200">
        <v>0</v>
      </c>
      <c r="P16" s="64">
        <f t="shared" si="4"/>
        <v>93173</v>
      </c>
      <c r="Q16" s="64">
        <f t="shared" si="5"/>
        <v>80915</v>
      </c>
      <c r="R16" s="64">
        <f t="shared" si="5"/>
        <v>62556.850999999995</v>
      </c>
      <c r="S16" s="64">
        <f t="shared" si="6"/>
        <v>48869.882</v>
      </c>
      <c r="T16" s="139">
        <f t="shared" si="7"/>
        <v>33885</v>
      </c>
      <c r="U16" s="270">
        <f t="shared" si="8"/>
        <v>1.1514923067416425</v>
      </c>
      <c r="V16" s="201">
        <f t="shared" si="2"/>
        <v>1.293463444955054</v>
      </c>
      <c r="W16" s="201">
        <f t="shared" si="2"/>
        <v>1.2800696142462549</v>
      </c>
      <c r="X16" s="202">
        <f t="shared" si="3"/>
        <v>1.442227593330382</v>
      </c>
    </row>
    <row r="17" spans="1:24" ht="12">
      <c r="A17" s="15"/>
      <c r="B17" s="23" t="s">
        <v>15</v>
      </c>
      <c r="C17" s="24"/>
      <c r="D17" s="24"/>
      <c r="E17" s="11">
        <v>15</v>
      </c>
      <c r="F17" s="195">
        <f>'fak05-01'!AY17</f>
        <v>6636.404</v>
      </c>
      <c r="G17" s="64">
        <v>4772.9545</v>
      </c>
      <c r="H17" s="64">
        <v>5388.6356399999995</v>
      </c>
      <c r="I17" s="64">
        <v>5884.844</v>
      </c>
      <c r="J17" s="200">
        <v>5666</v>
      </c>
      <c r="K17" s="195">
        <f>'ost05-01'!AS17</f>
        <v>22731.5</v>
      </c>
      <c r="L17" s="64">
        <v>23932.773</v>
      </c>
      <c r="M17" s="64">
        <v>22026.21066</v>
      </c>
      <c r="N17" s="64">
        <v>21388</v>
      </c>
      <c r="O17" s="200">
        <v>16658</v>
      </c>
      <c r="P17" s="64">
        <f t="shared" si="4"/>
        <v>29367.904000000002</v>
      </c>
      <c r="Q17" s="64">
        <f t="shared" si="5"/>
        <v>28705.7275</v>
      </c>
      <c r="R17" s="64">
        <f t="shared" si="5"/>
        <v>27414.8463</v>
      </c>
      <c r="S17" s="64">
        <f t="shared" si="6"/>
        <v>27272.844</v>
      </c>
      <c r="T17" s="139">
        <f t="shared" si="7"/>
        <v>22324</v>
      </c>
      <c r="U17" s="270">
        <f t="shared" si="8"/>
        <v>1.0230677484136224</v>
      </c>
      <c r="V17" s="201">
        <f t="shared" si="2"/>
        <v>1.0470869391669724</v>
      </c>
      <c r="W17" s="201">
        <f t="shared" si="2"/>
        <v>1.0052067287152011</v>
      </c>
      <c r="X17" s="202">
        <f t="shared" si="3"/>
        <v>1.2216826733560295</v>
      </c>
    </row>
    <row r="18" spans="1:24" ht="12">
      <c r="A18" s="15"/>
      <c r="B18" s="23" t="s">
        <v>20</v>
      </c>
      <c r="C18" s="24"/>
      <c r="D18" s="24"/>
      <c r="E18" s="11">
        <v>16</v>
      </c>
      <c r="F18" s="195">
        <f>'fak05-01'!AY18</f>
        <v>57478.916370000006</v>
      </c>
      <c r="G18" s="64">
        <v>36746.4</v>
      </c>
      <c r="H18" s="64">
        <v>48593.19407</v>
      </c>
      <c r="I18" s="64">
        <v>72521.41</v>
      </c>
      <c r="J18" s="200">
        <v>36345</v>
      </c>
      <c r="K18" s="195">
        <f>'ost05-01'!AS18</f>
        <v>19619.499929999998</v>
      </c>
      <c r="L18" s="64">
        <v>17938.8293</v>
      </c>
      <c r="M18" s="64">
        <v>46354.61525</v>
      </c>
      <c r="N18" s="64">
        <v>24223</v>
      </c>
      <c r="O18" s="200">
        <v>27926</v>
      </c>
      <c r="P18" s="64">
        <f t="shared" si="4"/>
        <v>77098.41630000001</v>
      </c>
      <c r="Q18" s="64">
        <f t="shared" si="5"/>
        <v>54685.229300000006</v>
      </c>
      <c r="R18" s="64">
        <f t="shared" si="5"/>
        <v>94947.80932</v>
      </c>
      <c r="S18" s="64">
        <f t="shared" si="6"/>
        <v>96744.41</v>
      </c>
      <c r="T18" s="139">
        <f t="shared" si="7"/>
        <v>64271</v>
      </c>
      <c r="U18" s="270">
        <f t="shared" si="8"/>
        <v>1.409858151586831</v>
      </c>
      <c r="V18" s="201">
        <f t="shared" si="2"/>
        <v>0.575950405719166</v>
      </c>
      <c r="W18" s="201">
        <f t="shared" si="2"/>
        <v>0.9814294109602818</v>
      </c>
      <c r="X18" s="202">
        <f t="shared" si="3"/>
        <v>1.5052575811796922</v>
      </c>
    </row>
    <row r="19" spans="1:24" ht="12">
      <c r="A19" s="15"/>
      <c r="B19" s="23" t="s">
        <v>16</v>
      </c>
      <c r="C19" s="24"/>
      <c r="D19" s="24"/>
      <c r="E19" s="11">
        <v>17</v>
      </c>
      <c r="F19" s="195">
        <f>'fak05-01'!AY19</f>
        <v>10103</v>
      </c>
      <c r="G19" s="64">
        <v>9696.41957</v>
      </c>
      <c r="H19" s="64">
        <v>13133.07775</v>
      </c>
      <c r="I19" s="64">
        <v>8785.537</v>
      </c>
      <c r="J19" s="200">
        <v>11863</v>
      </c>
      <c r="K19" s="195">
        <f>'ost05-01'!AS19</f>
        <v>472</v>
      </c>
      <c r="L19" s="64">
        <v>525</v>
      </c>
      <c r="M19" s="64">
        <v>0</v>
      </c>
      <c r="N19" s="64">
        <v>179</v>
      </c>
      <c r="O19" s="200">
        <v>463</v>
      </c>
      <c r="P19" s="64">
        <f t="shared" si="4"/>
        <v>10575</v>
      </c>
      <c r="Q19" s="64">
        <f t="shared" si="5"/>
        <v>10221.41957</v>
      </c>
      <c r="R19" s="64">
        <f t="shared" si="5"/>
        <v>13133.07775</v>
      </c>
      <c r="S19" s="64">
        <f t="shared" si="6"/>
        <v>8964.537</v>
      </c>
      <c r="T19" s="139">
        <f t="shared" si="7"/>
        <v>12326</v>
      </c>
      <c r="U19" s="270">
        <f t="shared" si="8"/>
        <v>1.0345921060747534</v>
      </c>
      <c r="V19" s="201">
        <f t="shared" si="2"/>
        <v>0.7782958240691144</v>
      </c>
      <c r="W19" s="201">
        <f t="shared" si="2"/>
        <v>1.465003463090174</v>
      </c>
      <c r="X19" s="202">
        <f t="shared" si="3"/>
        <v>0.7272867921466818</v>
      </c>
    </row>
    <row r="20" spans="1:24" ht="12">
      <c r="A20" s="15"/>
      <c r="B20" s="23" t="s">
        <v>24</v>
      </c>
      <c r="C20" s="23"/>
      <c r="D20" s="23"/>
      <c r="E20" s="11">
        <v>18</v>
      </c>
      <c r="F20" s="195">
        <f>'fak05-01'!AY20</f>
        <v>3411.80898</v>
      </c>
      <c r="G20" s="64">
        <v>2308.95733</v>
      </c>
      <c r="H20" s="64">
        <v>3387.1591</v>
      </c>
      <c r="I20" s="64">
        <v>2066.157</v>
      </c>
      <c r="J20" s="200">
        <v>1451</v>
      </c>
      <c r="K20" s="195">
        <f>'ost05-01'!AS20</f>
        <v>1711.97163</v>
      </c>
      <c r="L20" s="64">
        <v>500</v>
      </c>
      <c r="M20" s="64">
        <v>0</v>
      </c>
      <c r="N20" s="64">
        <v>0</v>
      </c>
      <c r="O20" s="200">
        <v>0</v>
      </c>
      <c r="P20" s="64">
        <f t="shared" si="4"/>
        <v>5123.78061</v>
      </c>
      <c r="Q20" s="64">
        <f t="shared" si="5"/>
        <v>2808.95733</v>
      </c>
      <c r="R20" s="64">
        <f t="shared" si="5"/>
        <v>3387.1591</v>
      </c>
      <c r="S20" s="64">
        <f t="shared" si="6"/>
        <v>2066.157</v>
      </c>
      <c r="T20" s="139">
        <f t="shared" si="7"/>
        <v>1451</v>
      </c>
      <c r="U20" s="270">
        <f t="shared" si="8"/>
        <v>1.8240863096343296</v>
      </c>
      <c r="V20" s="201">
        <f t="shared" si="2"/>
        <v>0.8292959518789655</v>
      </c>
      <c r="W20" s="201">
        <f t="shared" si="2"/>
        <v>1.639352237027486</v>
      </c>
      <c r="X20" s="202">
        <f t="shared" si="3"/>
        <v>1.4239538249483117</v>
      </c>
    </row>
    <row r="21" spans="1:24" ht="12">
      <c r="A21" s="15"/>
      <c r="B21" s="23" t="s">
        <v>31</v>
      </c>
      <c r="C21" s="23"/>
      <c r="D21" s="23"/>
      <c r="E21" s="11">
        <v>19</v>
      </c>
      <c r="F21" s="195">
        <f>'fak05-01'!AY21</f>
        <v>28887.288539999998</v>
      </c>
      <c r="G21" s="64">
        <v>22211.07121</v>
      </c>
      <c r="H21" s="64">
        <v>24052.48293</v>
      </c>
      <c r="I21" s="64">
        <v>19152.068</v>
      </c>
      <c r="J21" s="200">
        <v>12674</v>
      </c>
      <c r="K21" s="195">
        <f>'ost05-01'!AS21</f>
        <v>16932.98316</v>
      </c>
      <c r="L21" s="64">
        <v>12821.49224</v>
      </c>
      <c r="M21" s="64">
        <v>12915.365960000001</v>
      </c>
      <c r="N21" s="64">
        <v>15438</v>
      </c>
      <c r="O21" s="200">
        <v>11387</v>
      </c>
      <c r="P21" s="64">
        <f t="shared" si="4"/>
        <v>45820.2717</v>
      </c>
      <c r="Q21" s="64">
        <f t="shared" si="5"/>
        <v>35032.56345</v>
      </c>
      <c r="R21" s="64">
        <f t="shared" si="5"/>
        <v>36967.84889</v>
      </c>
      <c r="S21" s="64">
        <f t="shared" si="6"/>
        <v>34590.068</v>
      </c>
      <c r="T21" s="139">
        <f t="shared" si="7"/>
        <v>24061</v>
      </c>
      <c r="U21" s="270">
        <f t="shared" si="8"/>
        <v>1.3079337390024763</v>
      </c>
      <c r="V21" s="201">
        <f t="shared" si="2"/>
        <v>0.9476494981961608</v>
      </c>
      <c r="W21" s="201">
        <f t="shared" si="2"/>
        <v>1.0687417234912635</v>
      </c>
      <c r="X21" s="202">
        <f t="shared" si="3"/>
        <v>1.4375989360375712</v>
      </c>
    </row>
    <row r="22" spans="1:24" ht="12">
      <c r="A22" s="15"/>
      <c r="B22" s="23" t="s">
        <v>25</v>
      </c>
      <c r="C22" s="23"/>
      <c r="D22" s="23"/>
      <c r="E22" s="11">
        <v>20</v>
      </c>
      <c r="F22" s="195">
        <f>'fak05-01'!AY22</f>
        <v>254564.891</v>
      </c>
      <c r="G22" s="64">
        <v>113636</v>
      </c>
      <c r="H22" s="64">
        <v>112989.42275</v>
      </c>
      <c r="I22" s="64">
        <v>100353</v>
      </c>
      <c r="J22" s="200">
        <v>95328</v>
      </c>
      <c r="K22" s="195">
        <f>'ost05-01'!AS22</f>
        <v>807</v>
      </c>
      <c r="L22" s="64">
        <v>2097.00992</v>
      </c>
      <c r="M22" s="64">
        <v>1747</v>
      </c>
      <c r="N22" s="64">
        <v>2005</v>
      </c>
      <c r="O22" s="200">
        <v>2070</v>
      </c>
      <c r="P22" s="64">
        <f t="shared" si="4"/>
        <v>255371.891</v>
      </c>
      <c r="Q22" s="64">
        <f t="shared" si="5"/>
        <v>115733.00992</v>
      </c>
      <c r="R22" s="64">
        <f t="shared" si="5"/>
        <v>114736.42275</v>
      </c>
      <c r="S22" s="64">
        <f t="shared" si="6"/>
        <v>102358</v>
      </c>
      <c r="T22" s="139">
        <f t="shared" si="7"/>
        <v>97398</v>
      </c>
      <c r="U22" s="270">
        <f t="shared" si="8"/>
        <v>2.206560523886183</v>
      </c>
      <c r="V22" s="201">
        <f t="shared" si="2"/>
        <v>1.0086858832279568</v>
      </c>
      <c r="W22" s="201">
        <f t="shared" si="2"/>
        <v>1.1209326359444303</v>
      </c>
      <c r="X22" s="202">
        <f t="shared" si="3"/>
        <v>1.0509250703299862</v>
      </c>
    </row>
    <row r="23" spans="1:24" ht="12">
      <c r="A23" s="15"/>
      <c r="B23" s="23" t="s">
        <v>26</v>
      </c>
      <c r="C23" s="23"/>
      <c r="D23" s="23"/>
      <c r="E23" s="11">
        <v>21</v>
      </c>
      <c r="F23" s="195">
        <f>'fak05-01'!AY23</f>
        <v>165511.82596</v>
      </c>
      <c r="G23" s="64">
        <v>123500.72864999999</v>
      </c>
      <c r="H23" s="64">
        <v>123333.988</v>
      </c>
      <c r="I23" s="64">
        <v>95084.674</v>
      </c>
      <c r="J23" s="200">
        <v>81399</v>
      </c>
      <c r="K23" s="195">
        <f>'ost05-01'!AS23</f>
        <v>12455</v>
      </c>
      <c r="L23" s="64">
        <v>5684</v>
      </c>
      <c r="M23" s="64">
        <v>121</v>
      </c>
      <c r="N23" s="64">
        <v>525</v>
      </c>
      <c r="O23" s="200">
        <v>648</v>
      </c>
      <c r="P23" s="64">
        <f t="shared" si="4"/>
        <v>177966.82596</v>
      </c>
      <c r="Q23" s="64">
        <f t="shared" si="5"/>
        <v>129184.72864999999</v>
      </c>
      <c r="R23" s="64">
        <f t="shared" si="5"/>
        <v>123454.988</v>
      </c>
      <c r="S23" s="64">
        <f t="shared" si="6"/>
        <v>95609.674</v>
      </c>
      <c r="T23" s="139">
        <f t="shared" si="7"/>
        <v>82047</v>
      </c>
      <c r="U23" s="270">
        <f t="shared" si="8"/>
        <v>1.377615046451545</v>
      </c>
      <c r="V23" s="201">
        <f t="shared" si="2"/>
        <v>1.046411576744068</v>
      </c>
      <c r="W23" s="201">
        <f t="shared" si="2"/>
        <v>1.2912395036510635</v>
      </c>
      <c r="X23" s="202">
        <f t="shared" si="3"/>
        <v>1.1653037161626871</v>
      </c>
    </row>
    <row r="24" spans="1:24" ht="12">
      <c r="A24" s="15"/>
      <c r="B24" s="23" t="s">
        <v>27</v>
      </c>
      <c r="C24" s="23"/>
      <c r="D24" s="23"/>
      <c r="E24" s="11">
        <v>22</v>
      </c>
      <c r="F24" s="195">
        <f>'fak05-01'!AY24</f>
        <v>50114.36197</v>
      </c>
      <c r="G24" s="64">
        <v>33774.924</v>
      </c>
      <c r="H24" s="64">
        <v>21074.01096</v>
      </c>
      <c r="I24" s="64">
        <v>16793.95</v>
      </c>
      <c r="J24" s="200">
        <v>13976</v>
      </c>
      <c r="K24" s="195">
        <f>'ost05-01'!AS24</f>
        <v>5763.34071</v>
      </c>
      <c r="L24" s="64">
        <v>6395.81591</v>
      </c>
      <c r="M24" s="64">
        <v>4923.29285</v>
      </c>
      <c r="N24" s="64">
        <v>3533</v>
      </c>
      <c r="O24" s="200">
        <v>994</v>
      </c>
      <c r="P24" s="64">
        <f t="shared" si="4"/>
        <v>55877.70268</v>
      </c>
      <c r="Q24" s="64">
        <f t="shared" si="5"/>
        <v>40170.73991</v>
      </c>
      <c r="R24" s="64">
        <f t="shared" si="5"/>
        <v>25997.303809999998</v>
      </c>
      <c r="S24" s="64">
        <f t="shared" si="6"/>
        <v>20326.95</v>
      </c>
      <c r="T24" s="139">
        <f t="shared" si="7"/>
        <v>14970</v>
      </c>
      <c r="U24" s="270">
        <f t="shared" si="8"/>
        <v>1.3910050650097674</v>
      </c>
      <c r="V24" s="201">
        <f t="shared" si="2"/>
        <v>1.5451886935501409</v>
      </c>
      <c r="W24" s="201">
        <f t="shared" si="2"/>
        <v>1.2789574338501348</v>
      </c>
      <c r="X24" s="202">
        <f t="shared" si="3"/>
        <v>1.3578456913827657</v>
      </c>
    </row>
    <row r="25" spans="1:24" ht="12.75" thickBot="1">
      <c r="A25" s="15"/>
      <c r="B25" s="26" t="s">
        <v>30</v>
      </c>
      <c r="C25" s="26"/>
      <c r="D25" s="26"/>
      <c r="E25" s="12">
        <v>23</v>
      </c>
      <c r="F25" s="195">
        <f>'fak05-01'!AY25</f>
        <v>28231.797870000002</v>
      </c>
      <c r="G25" s="64">
        <v>30526.041540000002</v>
      </c>
      <c r="H25" s="64">
        <v>13287.275560000002</v>
      </c>
      <c r="I25" s="64">
        <v>23547.528</v>
      </c>
      <c r="J25" s="200">
        <v>24339</v>
      </c>
      <c r="K25" s="195">
        <f>'ost05-01'!AS25</f>
        <v>41989.09691</v>
      </c>
      <c r="L25" s="64">
        <v>39534.27285</v>
      </c>
      <c r="M25" s="64">
        <v>29196.227699999996</v>
      </c>
      <c r="N25" s="64">
        <v>28335</v>
      </c>
      <c r="O25" s="200">
        <v>28280</v>
      </c>
      <c r="P25" s="64">
        <f t="shared" si="4"/>
        <v>70220.89478</v>
      </c>
      <c r="Q25" s="64">
        <f t="shared" si="5"/>
        <v>70060.31439</v>
      </c>
      <c r="R25" s="64">
        <f t="shared" si="5"/>
        <v>42483.50326</v>
      </c>
      <c r="S25" s="64">
        <f t="shared" si="6"/>
        <v>51882.528</v>
      </c>
      <c r="T25" s="139">
        <f t="shared" si="7"/>
        <v>52619</v>
      </c>
      <c r="U25" s="192">
        <f t="shared" si="8"/>
        <v>1.0022920306795386</v>
      </c>
      <c r="V25" s="193">
        <f t="shared" si="2"/>
        <v>1.6491181050025299</v>
      </c>
      <c r="W25" s="193">
        <f t="shared" si="2"/>
        <v>0.818840270466389</v>
      </c>
      <c r="X25" s="194">
        <f t="shared" si="3"/>
        <v>0.9860036868811646</v>
      </c>
    </row>
    <row r="26" spans="1:24" ht="12.75" thickBot="1">
      <c r="A26" s="164" t="s">
        <v>34</v>
      </c>
      <c r="B26" s="165"/>
      <c r="C26" s="165"/>
      <c r="D26" s="165"/>
      <c r="E26" s="103">
        <v>24</v>
      </c>
      <c r="F26" s="150">
        <f>SUM(F27:F41)</f>
        <v>2047383.1026699997</v>
      </c>
      <c r="G26" s="150">
        <f aca="true" t="shared" si="9" ref="G26:T26">SUM(G27:G41)</f>
        <v>1662877.56807</v>
      </c>
      <c r="H26" s="150">
        <f t="shared" si="9"/>
        <v>1335974.1918200003</v>
      </c>
      <c r="I26" s="150">
        <f t="shared" si="9"/>
        <v>1212597.1380000003</v>
      </c>
      <c r="J26" s="203">
        <f t="shared" si="9"/>
        <v>983315</v>
      </c>
      <c r="K26" s="150">
        <f>SUM(K27:K41)</f>
        <v>628282.87733</v>
      </c>
      <c r="L26" s="150">
        <f t="shared" si="9"/>
        <v>569228.8768999999</v>
      </c>
      <c r="M26" s="150">
        <f t="shared" si="9"/>
        <v>573942.52174</v>
      </c>
      <c r="N26" s="150">
        <f t="shared" si="9"/>
        <v>546939</v>
      </c>
      <c r="O26" s="203">
        <f t="shared" si="9"/>
        <v>524573</v>
      </c>
      <c r="P26" s="150">
        <f>SUM(P27:P41)</f>
        <v>2675665.9800000004</v>
      </c>
      <c r="Q26" s="150">
        <f t="shared" si="9"/>
        <v>2232106.44497</v>
      </c>
      <c r="R26" s="150">
        <f t="shared" si="9"/>
        <v>1909916.7135599996</v>
      </c>
      <c r="S26" s="150">
        <f t="shared" si="9"/>
        <v>1759536.1379999998</v>
      </c>
      <c r="T26" s="149">
        <f t="shared" si="9"/>
        <v>1507888</v>
      </c>
      <c r="U26" s="187">
        <f t="shared" si="8"/>
        <v>1.1987179133098924</v>
      </c>
      <c r="V26" s="188">
        <f t="shared" si="2"/>
        <v>1.168693079191633</v>
      </c>
      <c r="W26" s="188">
        <f t="shared" si="2"/>
        <v>1.0854660340940379</v>
      </c>
      <c r="X26" s="189">
        <f t="shared" si="3"/>
        <v>1.166887817928122</v>
      </c>
    </row>
    <row r="27" spans="1:24" ht="12">
      <c r="A27" s="15" t="s">
        <v>10</v>
      </c>
      <c r="B27" s="24" t="s">
        <v>23</v>
      </c>
      <c r="C27" s="24"/>
      <c r="D27" s="24"/>
      <c r="E27" s="11">
        <v>25</v>
      </c>
      <c r="F27" s="195">
        <f>'fak05-01'!AY27</f>
        <v>1012497.87595</v>
      </c>
      <c r="G27" s="64">
        <v>968988.65369</v>
      </c>
      <c r="H27" s="64">
        <v>678553.59152</v>
      </c>
      <c r="I27" s="64">
        <v>592940</v>
      </c>
      <c r="J27" s="200">
        <v>475989</v>
      </c>
      <c r="K27" s="195">
        <f>'ost05-01'!AS27</f>
        <v>298943.68383</v>
      </c>
      <c r="L27" s="64">
        <v>243895</v>
      </c>
      <c r="M27" s="64">
        <v>291428.939</v>
      </c>
      <c r="N27" s="64">
        <v>248824</v>
      </c>
      <c r="O27" s="200">
        <v>190973</v>
      </c>
      <c r="P27" s="64">
        <f aca="true" t="shared" si="10" ref="P27:P42">F27+K27</f>
        <v>1311441.55978</v>
      </c>
      <c r="Q27" s="64">
        <f aca="true" t="shared" si="11" ref="Q27:R42">G27+L27</f>
        <v>1212883.65369</v>
      </c>
      <c r="R27" s="64">
        <f t="shared" si="11"/>
        <v>969982.53052</v>
      </c>
      <c r="S27" s="64">
        <f aca="true" t="shared" si="12" ref="S27:S41">I27+N27</f>
        <v>841764</v>
      </c>
      <c r="T27" s="139">
        <f aca="true" t="shared" si="13" ref="T27:T41">J27+O27</f>
        <v>666962</v>
      </c>
      <c r="U27" s="192">
        <f t="shared" si="8"/>
        <v>1.081259159351479</v>
      </c>
      <c r="V27" s="193">
        <f t="shared" si="2"/>
        <v>1.250418039013324</v>
      </c>
      <c r="W27" s="193">
        <f t="shared" si="2"/>
        <v>1.152321233172243</v>
      </c>
      <c r="X27" s="194">
        <f t="shared" si="3"/>
        <v>1.262086895505291</v>
      </c>
    </row>
    <row r="28" spans="1:24" ht="12">
      <c r="A28" s="15"/>
      <c r="B28" s="23" t="s">
        <v>14</v>
      </c>
      <c r="C28" s="23"/>
      <c r="D28" s="23"/>
      <c r="E28" s="11">
        <v>26</v>
      </c>
      <c r="F28" s="195">
        <f>'fak05-01'!AY28</f>
        <v>93173</v>
      </c>
      <c r="G28" s="64">
        <v>80915</v>
      </c>
      <c r="H28" s="64">
        <v>62556.850999999995</v>
      </c>
      <c r="I28" s="64">
        <v>48869.882</v>
      </c>
      <c r="J28" s="200">
        <v>33885</v>
      </c>
      <c r="K28" s="195">
        <f>'ost05-01'!AS28</f>
        <v>0</v>
      </c>
      <c r="L28" s="64">
        <v>0</v>
      </c>
      <c r="M28" s="64">
        <v>0</v>
      </c>
      <c r="N28" s="64">
        <v>0</v>
      </c>
      <c r="O28" s="200">
        <v>0</v>
      </c>
      <c r="P28" s="64">
        <f t="shared" si="10"/>
        <v>93173</v>
      </c>
      <c r="Q28" s="64">
        <f t="shared" si="11"/>
        <v>80915</v>
      </c>
      <c r="R28" s="64">
        <f t="shared" si="11"/>
        <v>62556.850999999995</v>
      </c>
      <c r="S28" s="64">
        <f t="shared" si="12"/>
        <v>48869.882</v>
      </c>
      <c r="T28" s="139">
        <f t="shared" si="13"/>
        <v>33885</v>
      </c>
      <c r="U28" s="270">
        <f t="shared" si="8"/>
        <v>1.1514923067416425</v>
      </c>
      <c r="V28" s="201">
        <f t="shared" si="2"/>
        <v>1.293463444955054</v>
      </c>
      <c r="W28" s="201">
        <f t="shared" si="2"/>
        <v>1.2800696142462549</v>
      </c>
      <c r="X28" s="202">
        <f t="shared" si="3"/>
        <v>1.442227593330382</v>
      </c>
    </row>
    <row r="29" spans="1:24" ht="12">
      <c r="A29" s="15"/>
      <c r="B29" s="23" t="s">
        <v>15</v>
      </c>
      <c r="C29" s="23"/>
      <c r="D29" s="23"/>
      <c r="E29" s="11">
        <v>27</v>
      </c>
      <c r="F29" s="195">
        <f>'fak05-01'!AY29</f>
        <v>6636.404</v>
      </c>
      <c r="G29" s="64">
        <v>4772.9545</v>
      </c>
      <c r="H29" s="64">
        <v>5380.95829</v>
      </c>
      <c r="I29" s="64">
        <v>5884.844</v>
      </c>
      <c r="J29" s="200">
        <v>5681</v>
      </c>
      <c r="K29" s="195">
        <f>'ost05-01'!AS29</f>
        <v>22731.5</v>
      </c>
      <c r="L29" s="64">
        <v>23932.773</v>
      </c>
      <c r="M29" s="64">
        <v>22026.21043</v>
      </c>
      <c r="N29" s="64">
        <v>21388</v>
      </c>
      <c r="O29" s="200">
        <v>16658</v>
      </c>
      <c r="P29" s="64">
        <f t="shared" si="10"/>
        <v>29367.904000000002</v>
      </c>
      <c r="Q29" s="64">
        <f t="shared" si="11"/>
        <v>28705.7275</v>
      </c>
      <c r="R29" s="64">
        <f t="shared" si="11"/>
        <v>27407.168719999998</v>
      </c>
      <c r="S29" s="64">
        <f t="shared" si="12"/>
        <v>27272.844</v>
      </c>
      <c r="T29" s="139">
        <f t="shared" si="13"/>
        <v>22339</v>
      </c>
      <c r="U29" s="270">
        <f t="shared" si="8"/>
        <v>1.0230677484136224</v>
      </c>
      <c r="V29" s="201">
        <f t="shared" si="2"/>
        <v>1.0473802600066602</v>
      </c>
      <c r="W29" s="201">
        <f t="shared" si="2"/>
        <v>1.0049252186533975</v>
      </c>
      <c r="X29" s="202">
        <f t="shared" si="3"/>
        <v>1.2208623483593715</v>
      </c>
    </row>
    <row r="30" spans="1:24" ht="12">
      <c r="A30" s="15"/>
      <c r="B30" s="23" t="s">
        <v>20</v>
      </c>
      <c r="C30" s="24"/>
      <c r="D30" s="24"/>
      <c r="E30" s="11">
        <v>28</v>
      </c>
      <c r="F30" s="195">
        <f>'fak05-01'!AY30</f>
        <v>57478.916370000006</v>
      </c>
      <c r="G30" s="64">
        <v>36746.4</v>
      </c>
      <c r="H30" s="64">
        <v>48593.14462999999</v>
      </c>
      <c r="I30" s="64">
        <v>72521.41</v>
      </c>
      <c r="J30" s="200">
        <v>44556</v>
      </c>
      <c r="K30" s="195">
        <f>'ost05-01'!AS30</f>
        <v>19619.499929999998</v>
      </c>
      <c r="L30" s="64">
        <v>17938.8293</v>
      </c>
      <c r="M30" s="64">
        <v>46266.06712000001</v>
      </c>
      <c r="N30" s="64">
        <v>24223</v>
      </c>
      <c r="O30" s="200">
        <v>32907</v>
      </c>
      <c r="P30" s="64">
        <f t="shared" si="10"/>
        <v>77098.41630000001</v>
      </c>
      <c r="Q30" s="64">
        <f t="shared" si="11"/>
        <v>54685.229300000006</v>
      </c>
      <c r="R30" s="64">
        <f t="shared" si="11"/>
        <v>94859.21174999999</v>
      </c>
      <c r="S30" s="64">
        <f t="shared" si="12"/>
        <v>96744.41</v>
      </c>
      <c r="T30" s="139">
        <f t="shared" si="13"/>
        <v>77463</v>
      </c>
      <c r="U30" s="270">
        <f t="shared" si="8"/>
        <v>1.409858151586831</v>
      </c>
      <c r="V30" s="201">
        <f t="shared" si="2"/>
        <v>0.5764883377285708</v>
      </c>
      <c r="W30" s="201">
        <f t="shared" si="2"/>
        <v>0.9805136208903438</v>
      </c>
      <c r="X30" s="202">
        <f t="shared" si="3"/>
        <v>1.2489112221318566</v>
      </c>
    </row>
    <row r="31" spans="1:24" ht="12">
      <c r="A31" s="15"/>
      <c r="B31" s="23" t="s">
        <v>16</v>
      </c>
      <c r="C31" s="23"/>
      <c r="D31" s="23"/>
      <c r="E31" s="11">
        <v>29</v>
      </c>
      <c r="F31" s="195">
        <f>'fak05-01'!AY31</f>
        <v>10103</v>
      </c>
      <c r="G31" s="64">
        <v>9696.41957</v>
      </c>
      <c r="H31" s="64">
        <v>13133.07775</v>
      </c>
      <c r="I31" s="64">
        <v>8785.537</v>
      </c>
      <c r="J31" s="200">
        <v>11862</v>
      </c>
      <c r="K31" s="195">
        <f>'ost05-01'!AS31</f>
        <v>472</v>
      </c>
      <c r="L31" s="64">
        <v>525</v>
      </c>
      <c r="M31" s="64">
        <v>0</v>
      </c>
      <c r="N31" s="64">
        <v>179</v>
      </c>
      <c r="O31" s="200">
        <v>463</v>
      </c>
      <c r="P31" s="64">
        <f t="shared" si="10"/>
        <v>10575</v>
      </c>
      <c r="Q31" s="64">
        <f t="shared" si="11"/>
        <v>10221.41957</v>
      </c>
      <c r="R31" s="64">
        <f t="shared" si="11"/>
        <v>13133.07775</v>
      </c>
      <c r="S31" s="64">
        <f t="shared" si="12"/>
        <v>8964.537</v>
      </c>
      <c r="T31" s="139">
        <f t="shared" si="13"/>
        <v>12325</v>
      </c>
      <c r="U31" s="270">
        <f t="shared" si="8"/>
        <v>1.0345921060747534</v>
      </c>
      <c r="V31" s="201">
        <f t="shared" si="2"/>
        <v>0.7782958240691144</v>
      </c>
      <c r="W31" s="201">
        <f t="shared" si="2"/>
        <v>1.465003463090174</v>
      </c>
      <c r="X31" s="202">
        <f t="shared" si="3"/>
        <v>0.7273458012170385</v>
      </c>
    </row>
    <row r="32" spans="1:24" ht="12">
      <c r="A32" s="15"/>
      <c r="B32" s="23" t="s">
        <v>22</v>
      </c>
      <c r="C32" s="23"/>
      <c r="D32" s="23"/>
      <c r="E32" s="11">
        <v>30</v>
      </c>
      <c r="F32" s="195">
        <f>'fak05-01'!AY32</f>
        <v>0</v>
      </c>
      <c r="G32" s="64">
        <v>0</v>
      </c>
      <c r="H32" s="64">
        <v>0</v>
      </c>
      <c r="I32" s="64">
        <v>0</v>
      </c>
      <c r="J32" s="200">
        <v>0</v>
      </c>
      <c r="K32" s="195">
        <f>'ost05-01'!AS32</f>
        <v>61238</v>
      </c>
      <c r="L32" s="64">
        <v>52352</v>
      </c>
      <c r="M32" s="64">
        <v>54129</v>
      </c>
      <c r="N32" s="64">
        <v>53297</v>
      </c>
      <c r="O32" s="200">
        <v>52349</v>
      </c>
      <c r="P32" s="64">
        <f t="shared" si="10"/>
        <v>61238</v>
      </c>
      <c r="Q32" s="64">
        <f t="shared" si="11"/>
        <v>52352</v>
      </c>
      <c r="R32" s="64">
        <f t="shared" si="11"/>
        <v>54129</v>
      </c>
      <c r="S32" s="64">
        <f t="shared" si="12"/>
        <v>53297</v>
      </c>
      <c r="T32" s="139">
        <f t="shared" si="13"/>
        <v>52349</v>
      </c>
      <c r="U32" s="270">
        <f t="shared" si="8"/>
        <v>1.1697356356968216</v>
      </c>
      <c r="V32" s="201">
        <f t="shared" si="2"/>
        <v>0.9671710173843965</v>
      </c>
      <c r="W32" s="201">
        <f t="shared" si="2"/>
        <v>1.01561063474492</v>
      </c>
      <c r="X32" s="202">
        <f t="shared" si="3"/>
        <v>1.0181092284475348</v>
      </c>
    </row>
    <row r="33" spans="1:24" ht="12">
      <c r="A33" s="15"/>
      <c r="B33" s="23" t="s">
        <v>24</v>
      </c>
      <c r="C33" s="23"/>
      <c r="D33" s="23"/>
      <c r="E33" s="11">
        <v>31</v>
      </c>
      <c r="F33" s="195">
        <f>'fak05-01'!AY33</f>
        <v>3411.80898</v>
      </c>
      <c r="G33" s="64">
        <v>2308.95716</v>
      </c>
      <c r="H33" s="64">
        <v>3387.1589999999997</v>
      </c>
      <c r="I33" s="64">
        <v>2066.157</v>
      </c>
      <c r="J33" s="200">
        <v>1451</v>
      </c>
      <c r="K33" s="195">
        <f>'ost05-01'!AS33</f>
        <v>1711.97163</v>
      </c>
      <c r="L33" s="64">
        <v>500</v>
      </c>
      <c r="M33" s="64">
        <v>0</v>
      </c>
      <c r="N33" s="64">
        <v>0</v>
      </c>
      <c r="O33" s="200">
        <v>0</v>
      </c>
      <c r="P33" s="64">
        <f t="shared" si="10"/>
        <v>5123.78061</v>
      </c>
      <c r="Q33" s="64">
        <f t="shared" si="11"/>
        <v>2808.95716</v>
      </c>
      <c r="R33" s="64">
        <f t="shared" si="11"/>
        <v>3387.1589999999997</v>
      </c>
      <c r="S33" s="64">
        <f t="shared" si="12"/>
        <v>2066.157</v>
      </c>
      <c r="T33" s="139">
        <f t="shared" si="13"/>
        <v>1451</v>
      </c>
      <c r="U33" s="270">
        <f t="shared" si="8"/>
        <v>1.8240864200292752</v>
      </c>
      <c r="V33" s="201">
        <f t="shared" si="2"/>
        <v>0.8292959261729373</v>
      </c>
      <c r="W33" s="201">
        <f t="shared" si="2"/>
        <v>1.6393521886284534</v>
      </c>
      <c r="X33" s="202">
        <f t="shared" si="3"/>
        <v>1.4239538249483117</v>
      </c>
    </row>
    <row r="34" spans="1:24" ht="12">
      <c r="A34" s="15"/>
      <c r="B34" s="23" t="s">
        <v>31</v>
      </c>
      <c r="C34" s="23"/>
      <c r="D34" s="23"/>
      <c r="E34" s="11">
        <v>32</v>
      </c>
      <c r="F34" s="195">
        <f>'fak05-01'!AY34</f>
        <v>29196.468589999997</v>
      </c>
      <c r="G34" s="64">
        <v>22904.019559999997</v>
      </c>
      <c r="H34" s="64">
        <v>25581.6232</v>
      </c>
      <c r="I34" s="64">
        <v>20220.415</v>
      </c>
      <c r="J34" s="200">
        <v>17284</v>
      </c>
      <c r="K34" s="195">
        <f>'ost05-01'!AS34</f>
        <v>16930.98183</v>
      </c>
      <c r="L34" s="64">
        <v>12821.49224</v>
      </c>
      <c r="M34" s="64">
        <v>14609.77309</v>
      </c>
      <c r="N34" s="64">
        <v>17320</v>
      </c>
      <c r="O34" s="200">
        <v>11898</v>
      </c>
      <c r="P34" s="64">
        <f t="shared" si="10"/>
        <v>46127.450419999994</v>
      </c>
      <c r="Q34" s="64">
        <f t="shared" si="11"/>
        <v>35725.51179999999</v>
      </c>
      <c r="R34" s="64">
        <f t="shared" si="11"/>
        <v>40191.396290000004</v>
      </c>
      <c r="S34" s="64">
        <f t="shared" si="12"/>
        <v>37540.415</v>
      </c>
      <c r="T34" s="139">
        <f t="shared" si="13"/>
        <v>29182</v>
      </c>
      <c r="U34" s="270">
        <f t="shared" si="8"/>
        <v>1.2911627600531674</v>
      </c>
      <c r="V34" s="201">
        <f t="shared" si="2"/>
        <v>0.888884564801468</v>
      </c>
      <c r="W34" s="201">
        <f t="shared" si="2"/>
        <v>1.0706167283979147</v>
      </c>
      <c r="X34" s="202">
        <f t="shared" si="3"/>
        <v>1.2864236515660339</v>
      </c>
    </row>
    <row r="35" spans="1:24" ht="12">
      <c r="A35" s="15"/>
      <c r="B35" s="23" t="s">
        <v>36</v>
      </c>
      <c r="C35" s="23"/>
      <c r="D35" s="23"/>
      <c r="E35" s="11">
        <v>33</v>
      </c>
      <c r="F35" s="195">
        <f>'fak05-01'!AY35</f>
        <v>99469</v>
      </c>
      <c r="G35" s="64">
        <v>98014</v>
      </c>
      <c r="H35" s="64">
        <v>93699.99999</v>
      </c>
      <c r="I35" s="64">
        <v>89632</v>
      </c>
      <c r="J35" s="200">
        <v>65916</v>
      </c>
      <c r="K35" s="195">
        <f>'ost05-01'!AS35</f>
        <v>0</v>
      </c>
      <c r="L35" s="64">
        <v>0</v>
      </c>
      <c r="M35" s="64">
        <v>0</v>
      </c>
      <c r="N35" s="64">
        <v>35915</v>
      </c>
      <c r="O35" s="200">
        <v>64522</v>
      </c>
      <c r="P35" s="64">
        <f t="shared" si="10"/>
        <v>99469</v>
      </c>
      <c r="Q35" s="64">
        <f t="shared" si="11"/>
        <v>98014</v>
      </c>
      <c r="R35" s="64">
        <f t="shared" si="11"/>
        <v>93699.99999</v>
      </c>
      <c r="S35" s="64">
        <f t="shared" si="12"/>
        <v>125547</v>
      </c>
      <c r="T35" s="139">
        <f t="shared" si="13"/>
        <v>130438</v>
      </c>
      <c r="U35" s="270">
        <f t="shared" si="8"/>
        <v>1.014844818087212</v>
      </c>
      <c r="V35" s="201">
        <f t="shared" si="2"/>
        <v>1.046040555074284</v>
      </c>
      <c r="W35" s="201">
        <f t="shared" si="2"/>
        <v>0.7463340421515449</v>
      </c>
      <c r="X35" s="202">
        <f t="shared" si="3"/>
        <v>0.9625032582529631</v>
      </c>
    </row>
    <row r="36" spans="1:24" ht="12">
      <c r="A36" s="15"/>
      <c r="B36" s="23" t="s">
        <v>25</v>
      </c>
      <c r="C36" s="23"/>
      <c r="D36" s="23"/>
      <c r="E36" s="11">
        <v>34</v>
      </c>
      <c r="F36" s="195">
        <f>'fak05-01'!AY36</f>
        <v>254564.89062000002</v>
      </c>
      <c r="G36" s="64">
        <v>113636.00001</v>
      </c>
      <c r="H36" s="64">
        <v>112989.42275</v>
      </c>
      <c r="I36" s="64">
        <v>100353</v>
      </c>
      <c r="J36" s="200">
        <v>95328</v>
      </c>
      <c r="K36" s="195">
        <f>'ost05-01'!AS36</f>
        <v>807</v>
      </c>
      <c r="L36" s="64">
        <v>2097.00992</v>
      </c>
      <c r="M36" s="64">
        <v>1747</v>
      </c>
      <c r="N36" s="64">
        <v>2005</v>
      </c>
      <c r="O36" s="200">
        <v>2070</v>
      </c>
      <c r="P36" s="64">
        <f t="shared" si="10"/>
        <v>255371.89062000002</v>
      </c>
      <c r="Q36" s="64">
        <f t="shared" si="11"/>
        <v>115733.00993</v>
      </c>
      <c r="R36" s="64">
        <f t="shared" si="11"/>
        <v>114736.42275</v>
      </c>
      <c r="S36" s="64">
        <f t="shared" si="12"/>
        <v>102358</v>
      </c>
      <c r="T36" s="139">
        <f t="shared" si="13"/>
        <v>97398</v>
      </c>
      <c r="U36" s="270">
        <f t="shared" si="8"/>
        <v>2.206560520412104</v>
      </c>
      <c r="V36" s="201">
        <f t="shared" si="2"/>
        <v>1.0086858833151133</v>
      </c>
      <c r="W36" s="201">
        <f t="shared" si="2"/>
        <v>1.1209326359444303</v>
      </c>
      <c r="X36" s="202">
        <f t="shared" si="3"/>
        <v>1.0509250703299862</v>
      </c>
    </row>
    <row r="37" spans="1:24" ht="12">
      <c r="A37" s="15"/>
      <c r="B37" s="23" t="s">
        <v>26</v>
      </c>
      <c r="C37" s="23"/>
      <c r="D37" s="23"/>
      <c r="E37" s="11">
        <v>35</v>
      </c>
      <c r="F37" s="195">
        <f>'fak05-01'!AY37</f>
        <v>165511.82565999997</v>
      </c>
      <c r="G37" s="64">
        <v>123497.31</v>
      </c>
      <c r="H37" s="64">
        <v>123333.97782</v>
      </c>
      <c r="I37" s="64">
        <v>95084.674</v>
      </c>
      <c r="J37" s="200">
        <v>81412</v>
      </c>
      <c r="K37" s="195">
        <f>'ost05-01'!AS37</f>
        <v>12455</v>
      </c>
      <c r="L37" s="64">
        <v>5684</v>
      </c>
      <c r="M37" s="64">
        <v>121</v>
      </c>
      <c r="N37" s="64">
        <v>525</v>
      </c>
      <c r="O37" s="200">
        <v>648</v>
      </c>
      <c r="P37" s="64">
        <f t="shared" si="10"/>
        <v>177966.82565999997</v>
      </c>
      <c r="Q37" s="64">
        <f t="shared" si="11"/>
        <v>129181.31</v>
      </c>
      <c r="R37" s="64">
        <f t="shared" si="11"/>
        <v>123454.97782</v>
      </c>
      <c r="S37" s="64">
        <f t="shared" si="12"/>
        <v>95609.674</v>
      </c>
      <c r="T37" s="139">
        <f t="shared" si="13"/>
        <v>82060</v>
      </c>
      <c r="U37" s="270">
        <f t="shared" si="8"/>
        <v>1.3776515012891568</v>
      </c>
      <c r="V37" s="201">
        <f t="shared" si="2"/>
        <v>1.0463839715588392</v>
      </c>
      <c r="W37" s="201">
        <f t="shared" si="2"/>
        <v>1.2912393971764824</v>
      </c>
      <c r="X37" s="202">
        <f t="shared" si="3"/>
        <v>1.1651191079697782</v>
      </c>
    </row>
    <row r="38" spans="1:24" ht="12">
      <c r="A38" s="15"/>
      <c r="B38" s="23" t="s">
        <v>27</v>
      </c>
      <c r="C38" s="23"/>
      <c r="D38" s="23"/>
      <c r="E38" s="11">
        <v>36</v>
      </c>
      <c r="F38" s="195">
        <f>'fak05-01'!AY38</f>
        <v>49992.63367999999</v>
      </c>
      <c r="G38" s="64">
        <v>33774.24766</v>
      </c>
      <c r="H38" s="64">
        <v>21059.619049999998</v>
      </c>
      <c r="I38" s="64">
        <v>16826.571</v>
      </c>
      <c r="J38" s="200">
        <v>14024</v>
      </c>
      <c r="K38" s="195">
        <f>'ost05-01'!AS38</f>
        <v>5763.34071</v>
      </c>
      <c r="L38" s="64">
        <v>6395.81591</v>
      </c>
      <c r="M38" s="64">
        <v>4923.29285</v>
      </c>
      <c r="N38" s="64">
        <v>3487</v>
      </c>
      <c r="O38" s="200">
        <v>1172</v>
      </c>
      <c r="P38" s="64">
        <f t="shared" si="10"/>
        <v>55755.97438999999</v>
      </c>
      <c r="Q38" s="64">
        <f t="shared" si="11"/>
        <v>40170.06357</v>
      </c>
      <c r="R38" s="64">
        <f t="shared" si="11"/>
        <v>25982.9119</v>
      </c>
      <c r="S38" s="64">
        <f t="shared" si="12"/>
        <v>20313.571</v>
      </c>
      <c r="T38" s="139">
        <f t="shared" si="13"/>
        <v>15196</v>
      </c>
      <c r="U38" s="270">
        <f t="shared" si="8"/>
        <v>1.3879981616867525</v>
      </c>
      <c r="V38" s="201">
        <f t="shared" si="2"/>
        <v>1.5460185419017642</v>
      </c>
      <c r="W38" s="201">
        <f t="shared" si="2"/>
        <v>1.2790912981277394</v>
      </c>
      <c r="X38" s="202">
        <f t="shared" si="3"/>
        <v>1.336770926559621</v>
      </c>
    </row>
    <row r="39" spans="1:24" ht="12">
      <c r="A39" s="15"/>
      <c r="B39" s="23" t="s">
        <v>28</v>
      </c>
      <c r="C39" s="23"/>
      <c r="D39" s="23"/>
      <c r="E39" s="11">
        <v>37</v>
      </c>
      <c r="F39" s="195">
        <f>'fak05-01'!AY39</f>
        <v>220622.34882999997</v>
      </c>
      <c r="G39" s="64">
        <v>129789.23939</v>
      </c>
      <c r="H39" s="64">
        <v>114963.02170000001</v>
      </c>
      <c r="I39" s="64">
        <v>132721.14500000002</v>
      </c>
      <c r="J39" s="200">
        <v>104633</v>
      </c>
      <c r="K39" s="195">
        <f>'ost05-01'!AS39</f>
        <v>131349.01666000002</v>
      </c>
      <c r="L39" s="64">
        <v>147244.08317</v>
      </c>
      <c r="M39" s="64">
        <v>93240.88903</v>
      </c>
      <c r="N39" s="64">
        <v>100249</v>
      </c>
      <c r="O39" s="200">
        <v>111567</v>
      </c>
      <c r="P39" s="64">
        <f t="shared" si="10"/>
        <v>351971.36549</v>
      </c>
      <c r="Q39" s="64">
        <f t="shared" si="11"/>
        <v>277033.32256</v>
      </c>
      <c r="R39" s="64">
        <f t="shared" si="11"/>
        <v>208203.91073</v>
      </c>
      <c r="S39" s="64">
        <f t="shared" si="12"/>
        <v>232970.14500000002</v>
      </c>
      <c r="T39" s="139">
        <f t="shared" si="13"/>
        <v>216200</v>
      </c>
      <c r="U39" s="270">
        <f t="shared" si="8"/>
        <v>1.2705019101583706</v>
      </c>
      <c r="V39" s="201">
        <f t="shared" si="2"/>
        <v>1.3305865465671216</v>
      </c>
      <c r="W39" s="201">
        <f t="shared" si="2"/>
        <v>0.8936935276835578</v>
      </c>
      <c r="X39" s="202">
        <f t="shared" si="3"/>
        <v>1.0775677382053654</v>
      </c>
    </row>
    <row r="40" spans="1:24" ht="12">
      <c r="A40" s="15"/>
      <c r="B40" s="23" t="s">
        <v>29</v>
      </c>
      <c r="C40" s="23"/>
      <c r="D40" s="23"/>
      <c r="E40" s="11">
        <v>38</v>
      </c>
      <c r="F40" s="195">
        <f>'fak05-01'!AY40</f>
        <v>10559.45</v>
      </c>
      <c r="G40" s="64">
        <v>2766.532</v>
      </c>
      <c r="H40" s="64">
        <v>2340.712</v>
      </c>
      <c r="I40" s="64">
        <v>1010</v>
      </c>
      <c r="J40" s="200">
        <v>1225</v>
      </c>
      <c r="K40" s="195">
        <f>'ost05-01'!AS40</f>
        <v>5386.25</v>
      </c>
      <c r="L40" s="64">
        <v>4197.784</v>
      </c>
      <c r="M40" s="64">
        <v>6391.328</v>
      </c>
      <c r="N40" s="64">
        <v>2090</v>
      </c>
      <c r="O40" s="200">
        <v>0</v>
      </c>
      <c r="P40" s="64">
        <f t="shared" si="10"/>
        <v>15945.7</v>
      </c>
      <c r="Q40" s="64">
        <f t="shared" si="11"/>
        <v>6964.316</v>
      </c>
      <c r="R40" s="64">
        <f t="shared" si="11"/>
        <v>8732.04</v>
      </c>
      <c r="S40" s="64">
        <f t="shared" si="12"/>
        <v>3100</v>
      </c>
      <c r="T40" s="139">
        <f t="shared" si="13"/>
        <v>1225</v>
      </c>
      <c r="U40" s="270">
        <f t="shared" si="8"/>
        <v>2.2896290174081706</v>
      </c>
      <c r="V40" s="201">
        <f t="shared" si="2"/>
        <v>0.7975588751311262</v>
      </c>
      <c r="W40" s="201">
        <f t="shared" si="2"/>
        <v>2.8167870967741937</v>
      </c>
      <c r="X40" s="202">
        <f t="shared" si="3"/>
        <v>2.5306122448979593</v>
      </c>
    </row>
    <row r="41" spans="1:24" ht="12.75" thickBot="1">
      <c r="A41" s="15"/>
      <c r="B41" s="23" t="s">
        <v>30</v>
      </c>
      <c r="C41" s="23"/>
      <c r="D41" s="23"/>
      <c r="E41" s="11">
        <v>39</v>
      </c>
      <c r="F41" s="195">
        <f>'fak05-01'!AY41</f>
        <v>34165.47999</v>
      </c>
      <c r="G41" s="64">
        <v>35067.83453</v>
      </c>
      <c r="H41" s="64">
        <v>30401.03312</v>
      </c>
      <c r="I41" s="64">
        <v>25681.503</v>
      </c>
      <c r="J41" s="200">
        <v>30069</v>
      </c>
      <c r="K41" s="195">
        <f>'ost05-01'!AS41</f>
        <v>50874.632739999994</v>
      </c>
      <c r="L41" s="64">
        <v>51645.08936</v>
      </c>
      <c r="M41" s="64">
        <v>39059.022220000006</v>
      </c>
      <c r="N41" s="64">
        <v>37437</v>
      </c>
      <c r="O41" s="200">
        <v>39346</v>
      </c>
      <c r="P41" s="64">
        <f t="shared" si="10"/>
        <v>85040.11273</v>
      </c>
      <c r="Q41" s="64">
        <f t="shared" si="11"/>
        <v>86712.92389</v>
      </c>
      <c r="R41" s="64">
        <f t="shared" si="11"/>
        <v>69460.05534</v>
      </c>
      <c r="S41" s="64">
        <f t="shared" si="12"/>
        <v>63118.503</v>
      </c>
      <c r="T41" s="139">
        <f t="shared" si="13"/>
        <v>69415</v>
      </c>
      <c r="U41" s="192">
        <f t="shared" si="8"/>
        <v>0.9807086292912685</v>
      </c>
      <c r="V41" s="193">
        <f t="shared" si="2"/>
        <v>1.2483854708371442</v>
      </c>
      <c r="W41" s="201">
        <f t="shared" si="2"/>
        <v>1.1004705757993025</v>
      </c>
      <c r="X41" s="202">
        <f t="shared" si="3"/>
        <v>0.9092919830007923</v>
      </c>
    </row>
    <row r="42" spans="1:24" s="32" customFormat="1" ht="12.75" hidden="1" thickBot="1">
      <c r="A42" s="45" t="s">
        <v>32</v>
      </c>
      <c r="B42" s="46"/>
      <c r="C42" s="46"/>
      <c r="D42" s="46"/>
      <c r="E42" s="43">
        <v>42</v>
      </c>
      <c r="F42" s="195">
        <f>fak!F43/1000</f>
        <v>8246.675</v>
      </c>
      <c r="G42" s="62"/>
      <c r="H42" s="62" t="e">
        <f>#REF!</f>
        <v>#REF!</v>
      </c>
      <c r="I42" s="62" t="e">
        <f>#REF!</f>
        <v>#REF!</v>
      </c>
      <c r="J42" s="196" t="e">
        <f>#REF!</f>
        <v>#REF!</v>
      </c>
      <c r="K42" s="195">
        <f>fak!G43/1000</f>
        <v>0</v>
      </c>
      <c r="L42" s="62"/>
      <c r="M42" s="62" t="e">
        <f>#REF!</f>
        <v>#REF!</v>
      </c>
      <c r="N42" s="62" t="e">
        <f>#REF!</f>
        <v>#REF!</v>
      </c>
      <c r="O42" s="196" t="e">
        <f>#REF!</f>
        <v>#REF!</v>
      </c>
      <c r="P42" s="62">
        <f t="shared" si="10"/>
        <v>8246.675</v>
      </c>
      <c r="Q42" s="62"/>
      <c r="R42" s="62" t="e">
        <f t="shared" si="11"/>
        <v>#REF!</v>
      </c>
      <c r="S42" s="204" t="e">
        <f>I42+N42</f>
        <v>#REF!</v>
      </c>
      <c r="T42" s="205" t="e">
        <f>J42+O42</f>
        <v>#REF!</v>
      </c>
      <c r="U42" s="192" t="e">
        <f t="shared" si="8"/>
        <v>#DIV/0!</v>
      </c>
      <c r="V42" s="193" t="e">
        <f t="shared" si="2"/>
        <v>#REF!</v>
      </c>
      <c r="W42" s="193" t="e">
        <f t="shared" si="2"/>
        <v>#REF!</v>
      </c>
      <c r="X42" s="194" t="e">
        <f t="shared" si="3"/>
        <v>#REF!</v>
      </c>
    </row>
    <row r="43" spans="1:24" ht="12.75" thickBot="1">
      <c r="A43" s="164" t="s">
        <v>33</v>
      </c>
      <c r="B43" s="165"/>
      <c r="C43" s="165"/>
      <c r="D43" s="165"/>
      <c r="E43" s="103">
        <v>40</v>
      </c>
      <c r="F43" s="150">
        <f aca="true" t="shared" si="14" ref="F43:T43">F26-F3</f>
        <v>39720.73680999945</v>
      </c>
      <c r="G43" s="150">
        <f t="shared" si="14"/>
        <v>36480.42557000066</v>
      </c>
      <c r="H43" s="150">
        <f t="shared" si="14"/>
        <v>43672.57736000023</v>
      </c>
      <c r="I43" s="150">
        <f t="shared" si="14"/>
        <v>34899.45600000047</v>
      </c>
      <c r="J43" s="203">
        <f t="shared" si="14"/>
        <v>12007</v>
      </c>
      <c r="K43" s="150">
        <f>K26-K3</f>
        <v>19483.915860000066</v>
      </c>
      <c r="L43" s="150">
        <f t="shared" si="14"/>
        <v>20977.192170000053</v>
      </c>
      <c r="M43" s="150">
        <f t="shared" si="14"/>
        <v>9625.02013999992</v>
      </c>
      <c r="N43" s="150">
        <f t="shared" si="14"/>
        <v>20424</v>
      </c>
      <c r="O43" s="203">
        <f t="shared" si="14"/>
        <v>40948</v>
      </c>
      <c r="P43" s="150">
        <f t="shared" si="14"/>
        <v>59204.652670000214</v>
      </c>
      <c r="Q43" s="150">
        <f t="shared" si="14"/>
        <v>57457.61774000013</v>
      </c>
      <c r="R43" s="150">
        <f t="shared" si="14"/>
        <v>53297.59749999968</v>
      </c>
      <c r="S43" s="150">
        <f t="shared" si="14"/>
        <v>55323.456000000006</v>
      </c>
      <c r="T43" s="149">
        <f t="shared" si="14"/>
        <v>52955</v>
      </c>
      <c r="U43" s="187">
        <f t="shared" si="8"/>
        <v>1.0304056276385412</v>
      </c>
      <c r="V43" s="188">
        <f>Q43/R43</f>
        <v>1.078052678453292</v>
      </c>
      <c r="W43" s="188">
        <f>R43/S43</f>
        <v>0.9633815627859489</v>
      </c>
      <c r="X43" s="189">
        <f>S43/T43</f>
        <v>1.0447258238126713</v>
      </c>
    </row>
    <row r="44" ht="13.5">
      <c r="A44" s="38"/>
    </row>
  </sheetData>
  <mergeCells count="1">
    <mergeCell ref="A1:D1"/>
  </mergeCells>
  <printOptions/>
  <pageMargins left="0.33" right="0.16" top="0.45" bottom="0.34" header="0.2" footer="0.18"/>
  <pageSetup horizontalDpi="600" verticalDpi="600" orientation="landscape" paperSize="9" scale="80" r:id="rId1"/>
  <headerFooter alignWithMargins="0">
    <oddHeader>&amp;L&amp;"Arial CE,kurzíva\&amp;11Osnova rozpočtu</oddHeader>
    <oddFooter>&amp;L&amp;8&amp;D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7"/>
  <dimension ref="A1:C27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customWidth="1"/>
    <col min="2" max="2" width="31.375" style="0" customWidth="1"/>
    <col min="3" max="3" width="9.125" style="75" customWidth="1"/>
  </cols>
  <sheetData>
    <row r="1" ht="15.75">
      <c r="A1" s="95" t="s">
        <v>222</v>
      </c>
    </row>
    <row r="2" ht="13.5" thickBot="1"/>
    <row r="3" spans="1:3" ht="13.5" thickBot="1">
      <c r="A3" s="81" t="s">
        <v>92</v>
      </c>
      <c r="B3" s="83" t="s">
        <v>93</v>
      </c>
      <c r="C3" s="82" t="s">
        <v>94</v>
      </c>
    </row>
    <row r="4" spans="1:3" ht="12.75">
      <c r="A4" s="77">
        <v>11</v>
      </c>
      <c r="B4" s="84" t="s">
        <v>95</v>
      </c>
      <c r="C4" s="78" t="s">
        <v>59</v>
      </c>
    </row>
    <row r="5" spans="1:3" ht="12.75">
      <c r="A5" s="86">
        <v>21</v>
      </c>
      <c r="B5" s="87" t="s">
        <v>96</v>
      </c>
      <c r="C5" s="88" t="s">
        <v>60</v>
      </c>
    </row>
    <row r="6" spans="1:3" ht="12.75">
      <c r="A6" s="86">
        <v>22</v>
      </c>
      <c r="B6" s="87" t="s">
        <v>97</v>
      </c>
      <c r="C6" s="88" t="s">
        <v>62</v>
      </c>
    </row>
    <row r="7" spans="1:3" ht="12.75">
      <c r="A7" s="86">
        <v>23</v>
      </c>
      <c r="B7" s="87" t="s">
        <v>98</v>
      </c>
      <c r="C7" s="88" t="s">
        <v>61</v>
      </c>
    </row>
    <row r="8" spans="1:3" ht="12.75">
      <c r="A8" s="86">
        <v>31</v>
      </c>
      <c r="B8" s="87" t="s">
        <v>99</v>
      </c>
      <c r="C8" s="88" t="s">
        <v>63</v>
      </c>
    </row>
    <row r="9" spans="1:3" ht="12.75">
      <c r="A9" s="86">
        <v>33</v>
      </c>
      <c r="B9" s="87" t="s">
        <v>100</v>
      </c>
      <c r="C9" s="88" t="s">
        <v>64</v>
      </c>
    </row>
    <row r="10" spans="1:3" ht="12.75">
      <c r="A10" s="86">
        <v>41</v>
      </c>
      <c r="B10" s="87" t="s">
        <v>101</v>
      </c>
      <c r="C10" s="88" t="s">
        <v>65</v>
      </c>
    </row>
    <row r="11" spans="1:3" ht="12.75">
      <c r="A11" s="86">
        <v>51</v>
      </c>
      <c r="B11" s="87" t="s">
        <v>102</v>
      </c>
      <c r="C11" s="88" t="s">
        <v>66</v>
      </c>
    </row>
    <row r="12" spans="1:3" ht="12.75">
      <c r="A12" s="92">
        <v>56</v>
      </c>
      <c r="B12" s="93" t="s">
        <v>103</v>
      </c>
      <c r="C12" s="94" t="s">
        <v>67</v>
      </c>
    </row>
    <row r="13" spans="1:3" ht="12.75">
      <c r="A13" s="89">
        <v>81</v>
      </c>
      <c r="B13" s="90" t="s">
        <v>104</v>
      </c>
      <c r="C13" s="91" t="s">
        <v>69</v>
      </c>
    </row>
    <row r="14" spans="1:3" ht="12.75">
      <c r="A14" s="89">
        <v>82</v>
      </c>
      <c r="B14" s="90"/>
      <c r="C14" s="91" t="s">
        <v>151</v>
      </c>
    </row>
    <row r="15" spans="1:3" ht="12.75">
      <c r="A15" s="89">
        <v>83</v>
      </c>
      <c r="B15" s="90" t="s">
        <v>218</v>
      </c>
      <c r="C15" s="91" t="s">
        <v>136</v>
      </c>
    </row>
    <row r="16" spans="1:3" ht="12.75">
      <c r="A16" s="89">
        <v>84</v>
      </c>
      <c r="B16" s="90" t="s">
        <v>221</v>
      </c>
      <c r="C16" s="91" t="s">
        <v>137</v>
      </c>
    </row>
    <row r="17" spans="1:3" ht="12.75">
      <c r="A17" s="86">
        <v>92</v>
      </c>
      <c r="B17" s="87" t="s">
        <v>105</v>
      </c>
      <c r="C17" s="88" t="s">
        <v>70</v>
      </c>
    </row>
    <row r="18" spans="1:3" ht="12.75">
      <c r="A18" s="86">
        <v>94</v>
      </c>
      <c r="B18" s="87" t="s">
        <v>220</v>
      </c>
      <c r="C18" s="88" t="s">
        <v>219</v>
      </c>
    </row>
    <row r="19" spans="1:3" ht="12.75">
      <c r="A19" s="86">
        <v>96</v>
      </c>
      <c r="B19" s="87" t="s">
        <v>106</v>
      </c>
      <c r="C19" s="88" t="s">
        <v>71</v>
      </c>
    </row>
    <row r="20" spans="1:3" ht="12.75">
      <c r="A20" s="86">
        <v>97</v>
      </c>
      <c r="B20" s="87" t="s">
        <v>107</v>
      </c>
      <c r="C20" s="88" t="s">
        <v>56</v>
      </c>
    </row>
    <row r="21" spans="1:3" ht="13.5" thickBot="1">
      <c r="A21" s="79">
        <v>99</v>
      </c>
      <c r="B21" s="85" t="s">
        <v>108</v>
      </c>
      <c r="C21" s="80" t="s">
        <v>57</v>
      </c>
    </row>
    <row r="22" ht="12.75">
      <c r="A22" s="75"/>
    </row>
    <row r="24" ht="12.75">
      <c r="A24" s="76" t="s">
        <v>115</v>
      </c>
    </row>
    <row r="25" spans="1:2" ht="12.75">
      <c r="A25" t="s">
        <v>109</v>
      </c>
      <c r="B25" t="s">
        <v>110</v>
      </c>
    </row>
    <row r="26" spans="1:2" ht="12.75">
      <c r="A26" t="s">
        <v>111</v>
      </c>
      <c r="B26" t="s">
        <v>112</v>
      </c>
    </row>
    <row r="27" spans="1:2" ht="12.75">
      <c r="A27" t="s">
        <v>113</v>
      </c>
      <c r="B27" t="s">
        <v>114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>
    <tabColor indexed="43"/>
  </sheetPr>
  <dimension ref="A1:P53"/>
  <sheetViews>
    <sheetView workbookViewId="0" topLeftCell="A1">
      <selection activeCell="A6" sqref="A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375" style="0" customWidth="1"/>
    <col min="5" max="5" width="3.75390625" style="0" customWidth="1"/>
    <col min="6" max="7" width="8.375" style="0" customWidth="1"/>
    <col min="8" max="8" width="7.375" style="0" customWidth="1"/>
    <col min="9" max="10" width="8.375" style="0" customWidth="1"/>
    <col min="11" max="11" width="8.00390625" style="0" customWidth="1"/>
    <col min="12" max="14" width="8.375" style="0" customWidth="1"/>
    <col min="15" max="15" width="9.125" style="380" customWidth="1"/>
    <col min="16" max="16" width="9.875" style="0" customWidth="1"/>
  </cols>
  <sheetData>
    <row r="1" spans="1:16" ht="12.75">
      <c r="A1" s="399" t="s">
        <v>142</v>
      </c>
      <c r="B1" s="400"/>
      <c r="C1" s="400"/>
      <c r="D1" s="401"/>
      <c r="E1" s="306"/>
      <c r="F1" s="339" t="s">
        <v>59</v>
      </c>
      <c r="G1" s="339" t="s">
        <v>60</v>
      </c>
      <c r="H1" s="339" t="s">
        <v>62</v>
      </c>
      <c r="I1" s="339" t="s">
        <v>61</v>
      </c>
      <c r="J1" s="339" t="s">
        <v>63</v>
      </c>
      <c r="K1" s="339" t="s">
        <v>64</v>
      </c>
      <c r="L1" s="339" t="s">
        <v>65</v>
      </c>
      <c r="M1" s="339" t="s">
        <v>66</v>
      </c>
      <c r="N1" s="340" t="s">
        <v>67</v>
      </c>
      <c r="O1" s="376" t="s">
        <v>72</v>
      </c>
      <c r="P1" s="260"/>
    </row>
    <row r="2" spans="1:15" s="7" customFormat="1" ht="12.75">
      <c r="A2" s="341" t="s">
        <v>38</v>
      </c>
      <c r="B2" s="170"/>
      <c r="C2" s="170"/>
      <c r="D2" s="171" t="s">
        <v>43</v>
      </c>
      <c r="E2" s="172" t="s">
        <v>21</v>
      </c>
      <c r="F2" s="342">
        <v>11</v>
      </c>
      <c r="G2" s="342">
        <v>21</v>
      </c>
      <c r="H2" s="342">
        <v>22</v>
      </c>
      <c r="I2" s="342">
        <v>23</v>
      </c>
      <c r="J2" s="342">
        <v>31</v>
      </c>
      <c r="K2" s="342">
        <v>33</v>
      </c>
      <c r="L2" s="342">
        <v>41</v>
      </c>
      <c r="M2" s="342">
        <v>51</v>
      </c>
      <c r="N2" s="343">
        <v>56</v>
      </c>
      <c r="O2" s="377" t="s">
        <v>68</v>
      </c>
    </row>
    <row r="3" spans="1:15" ht="12.75">
      <c r="A3" s="309" t="s">
        <v>160</v>
      </c>
      <c r="B3" s="210"/>
      <c r="C3" s="210"/>
      <c r="D3" s="210"/>
      <c r="E3" s="211">
        <v>1</v>
      </c>
      <c r="F3" s="221">
        <f aca="true" t="shared" si="0" ref="F3:O3">SUM(F5:F25)</f>
        <v>414793</v>
      </c>
      <c r="G3" s="221">
        <f t="shared" si="0"/>
        <v>303266</v>
      </c>
      <c r="H3" s="221">
        <f t="shared" si="0"/>
        <v>124663</v>
      </c>
      <c r="I3" s="221">
        <f t="shared" si="0"/>
        <v>156323.325</v>
      </c>
      <c r="J3" s="221">
        <f t="shared" si="0"/>
        <v>577583</v>
      </c>
      <c r="K3" s="221">
        <f t="shared" si="0"/>
        <v>154173</v>
      </c>
      <c r="L3" s="221">
        <f t="shared" si="0"/>
        <v>198625</v>
      </c>
      <c r="M3" s="221">
        <f t="shared" si="0"/>
        <v>75041.00000000001</v>
      </c>
      <c r="N3" s="222">
        <f t="shared" si="0"/>
        <v>145983</v>
      </c>
      <c r="O3" s="378">
        <f t="shared" si="0"/>
        <v>2150450.325</v>
      </c>
    </row>
    <row r="4" spans="1:15" s="5" customFormat="1" ht="12">
      <c r="A4" s="310" t="s">
        <v>10</v>
      </c>
      <c r="B4" s="3" t="s">
        <v>91</v>
      </c>
      <c r="C4" s="3"/>
      <c r="D4" s="3"/>
      <c r="E4" s="11">
        <v>2</v>
      </c>
      <c r="F4" s="40">
        <f>SUM(F5:F15)</f>
        <v>298819</v>
      </c>
      <c r="G4" s="40">
        <f aca="true" t="shared" si="1" ref="G4:M4">SUM(G5:G15)</f>
        <v>229476</v>
      </c>
      <c r="H4" s="40">
        <f t="shared" si="1"/>
        <v>114095</v>
      </c>
      <c r="I4" s="40">
        <f t="shared" si="1"/>
        <v>94736.325</v>
      </c>
      <c r="J4" s="40">
        <f t="shared" si="1"/>
        <v>268734</v>
      </c>
      <c r="K4" s="40">
        <f t="shared" si="1"/>
        <v>107837</v>
      </c>
      <c r="L4" s="40">
        <f t="shared" si="1"/>
        <v>173201</v>
      </c>
      <c r="M4" s="40">
        <f t="shared" si="1"/>
        <v>68105.00000000001</v>
      </c>
      <c r="N4" s="167">
        <f>SUM(N5:N15)</f>
        <v>110214</v>
      </c>
      <c r="O4" s="359">
        <f>SUM(O5:O15)</f>
        <v>1465217.325</v>
      </c>
    </row>
    <row r="5" spans="1:16" s="32" customFormat="1" ht="12">
      <c r="A5" s="311"/>
      <c r="B5" s="30"/>
      <c r="C5" s="30" t="s">
        <v>13</v>
      </c>
      <c r="D5" s="31" t="s">
        <v>17</v>
      </c>
      <c r="E5" s="11">
        <v>3</v>
      </c>
      <c r="F5" s="41">
        <f>LF!F6/1000</f>
        <v>152000</v>
      </c>
      <c r="G5" s="41">
        <f>'FF'!F6/1000</f>
        <v>128435</v>
      </c>
      <c r="H5" s="41">
        <f>PrF!F6/1000</f>
        <v>55780</v>
      </c>
      <c r="I5" s="41">
        <f>FSS!F6/1000</f>
        <v>42662.465</v>
      </c>
      <c r="J5" s="41">
        <f>PřF!F6/1000</f>
        <v>110000</v>
      </c>
      <c r="K5" s="41">
        <f>'FI'!F6/1000</f>
        <v>40617</v>
      </c>
      <c r="L5" s="41">
        <f>PdF!F6/1000</f>
        <v>96685</v>
      </c>
      <c r="M5" s="41">
        <f>FSpS!F6/1000</f>
        <v>30329.522</v>
      </c>
      <c r="N5" s="166">
        <f>ESF!F6/1000</f>
        <v>55393</v>
      </c>
      <c r="O5" s="290">
        <f>SUM(F5:N5)</f>
        <v>711901.987</v>
      </c>
      <c r="P5" s="39"/>
    </row>
    <row r="6" spans="1:15" s="32" customFormat="1" ht="12">
      <c r="A6" s="311"/>
      <c r="B6" s="30"/>
      <c r="C6" s="30"/>
      <c r="D6" s="31" t="s">
        <v>18</v>
      </c>
      <c r="E6" s="11">
        <v>4</v>
      </c>
      <c r="F6" s="41">
        <f>LF!F7/1000</f>
        <v>5000</v>
      </c>
      <c r="G6" s="41">
        <f>'FF'!F7/1000</f>
        <v>3500</v>
      </c>
      <c r="H6" s="41">
        <f>PrF!F7/1000</f>
        <v>1350</v>
      </c>
      <c r="I6" s="41">
        <f>FSS!F7/1000</f>
        <v>1852.297</v>
      </c>
      <c r="J6" s="41">
        <f>PřF!F7/1000</f>
        <v>2370</v>
      </c>
      <c r="K6" s="41">
        <f>'FI'!F7/1000</f>
        <v>1500</v>
      </c>
      <c r="L6" s="41">
        <f>PdF!F7/1000</f>
        <v>7719</v>
      </c>
      <c r="M6" s="41">
        <f>FSpS!F7/1000</f>
        <v>1333.9</v>
      </c>
      <c r="N6" s="166">
        <f>ESF!F7/1000</f>
        <v>2496</v>
      </c>
      <c r="O6" s="290">
        <f aca="true" t="shared" si="2" ref="O6:O41">SUM(F6:N6)</f>
        <v>27121.197</v>
      </c>
    </row>
    <row r="7" spans="1:15" s="32" customFormat="1" ht="12">
      <c r="A7" s="311"/>
      <c r="B7" s="30"/>
      <c r="C7" s="30"/>
      <c r="D7" s="31" t="s">
        <v>19</v>
      </c>
      <c r="E7" s="11">
        <v>5</v>
      </c>
      <c r="F7" s="41">
        <f>LF!F8/1000</f>
        <v>53200</v>
      </c>
      <c r="G7" s="41">
        <f>'FF'!F8/1000</f>
        <v>45337</v>
      </c>
      <c r="H7" s="41">
        <f>PrF!F8/1000</f>
        <v>20000</v>
      </c>
      <c r="I7" s="41">
        <f>FSS!F8/1000</f>
        <v>14931.863</v>
      </c>
      <c r="J7" s="41">
        <f>PřF!F8/1000</f>
        <v>40700</v>
      </c>
      <c r="K7" s="41">
        <f>'FI'!F8/1000</f>
        <v>14742</v>
      </c>
      <c r="L7" s="41">
        <f>PdF!F8/1000</f>
        <v>33490</v>
      </c>
      <c r="M7" s="41">
        <f>FSpS!F8/1000</f>
        <v>11228.091</v>
      </c>
      <c r="N7" s="166">
        <f>ESF!F8/1000</f>
        <v>19388</v>
      </c>
      <c r="O7" s="290">
        <f t="shared" si="2"/>
        <v>253016.95400000003</v>
      </c>
    </row>
    <row r="8" spans="1:15" s="32" customFormat="1" ht="12">
      <c r="A8" s="311"/>
      <c r="B8" s="30"/>
      <c r="C8" s="30"/>
      <c r="D8" s="31" t="s">
        <v>0</v>
      </c>
      <c r="E8" s="11">
        <v>6</v>
      </c>
      <c r="F8" s="41">
        <f>LF!F9/1000</f>
        <v>8500</v>
      </c>
      <c r="G8" s="41">
        <f>'FF'!F9/1000</f>
        <v>6000</v>
      </c>
      <c r="H8" s="41">
        <f>PrF!F9/1000</f>
        <v>4500</v>
      </c>
      <c r="I8" s="41">
        <f>FSS!F9/1000</f>
        <v>2650</v>
      </c>
      <c r="J8" s="41">
        <f>PřF!F9/1000</f>
        <v>12000</v>
      </c>
      <c r="K8" s="41">
        <f>'FI'!F9/1000</f>
        <v>3800</v>
      </c>
      <c r="L8" s="41">
        <f>PdF!F9/1000</f>
        <v>4050</v>
      </c>
      <c r="M8" s="41">
        <f>FSpS!F9/1000</f>
        <v>3485.3</v>
      </c>
      <c r="N8" s="166">
        <f>ESF!F9/1000</f>
        <v>1500</v>
      </c>
      <c r="O8" s="290">
        <f t="shared" si="2"/>
        <v>46485.3</v>
      </c>
    </row>
    <row r="9" spans="1:15" s="32" customFormat="1" ht="12">
      <c r="A9" s="311"/>
      <c r="B9" s="30"/>
      <c r="C9" s="30"/>
      <c r="D9" s="31" t="s">
        <v>1</v>
      </c>
      <c r="E9" s="11">
        <v>7</v>
      </c>
      <c r="F9" s="41">
        <f>LF!F10/1000</f>
        <v>4000</v>
      </c>
      <c r="G9" s="41">
        <f>'FF'!F10/1000</f>
        <v>2000</v>
      </c>
      <c r="H9" s="41">
        <f>PrF!F10/1000</f>
        <v>2500</v>
      </c>
      <c r="I9" s="41">
        <f>FSS!F10/1000</f>
        <v>690</v>
      </c>
      <c r="J9" s="41">
        <f>PřF!F10/1000</f>
        <v>700</v>
      </c>
      <c r="K9" s="41">
        <f>'FI'!F10/1000</f>
        <v>1200</v>
      </c>
      <c r="L9" s="41">
        <f>PdF!F10/1000</f>
        <v>3200</v>
      </c>
      <c r="M9" s="41">
        <f>FSpS!F10/1000</f>
        <v>400</v>
      </c>
      <c r="N9" s="166">
        <f>ESF!F10/1000</f>
        <v>850</v>
      </c>
      <c r="O9" s="290">
        <f t="shared" si="2"/>
        <v>15540</v>
      </c>
    </row>
    <row r="10" spans="1:15" s="32" customFormat="1" ht="12">
      <c r="A10" s="311"/>
      <c r="B10" s="30"/>
      <c r="C10" s="30"/>
      <c r="D10" s="31" t="s">
        <v>2</v>
      </c>
      <c r="E10" s="11">
        <v>8</v>
      </c>
      <c r="F10" s="41">
        <f>LF!F11/1000</f>
        <v>15000</v>
      </c>
      <c r="G10" s="41">
        <f>'FF'!F11/1000</f>
        <v>12000</v>
      </c>
      <c r="H10" s="41">
        <f>PrF!F11/1000</f>
        <v>14000</v>
      </c>
      <c r="I10" s="41">
        <f>FSS!F11/1000</f>
        <v>12650</v>
      </c>
      <c r="J10" s="41">
        <f>PřF!F11/1000</f>
        <v>13000</v>
      </c>
      <c r="K10" s="41">
        <f>'FI'!F11/1000</f>
        <v>10562</v>
      </c>
      <c r="L10" s="41">
        <f>PdF!F11/1000</f>
        <v>10500</v>
      </c>
      <c r="M10" s="41">
        <f>FSpS!F11/1000</f>
        <v>5013.326</v>
      </c>
      <c r="N10" s="166">
        <f>ESF!F11/1000</f>
        <v>7620</v>
      </c>
      <c r="O10" s="290">
        <f t="shared" si="2"/>
        <v>100345.326</v>
      </c>
    </row>
    <row r="11" spans="1:15" s="32" customFormat="1" ht="12">
      <c r="A11" s="311"/>
      <c r="B11" s="30"/>
      <c r="C11" s="30"/>
      <c r="D11" s="31" t="s">
        <v>3</v>
      </c>
      <c r="E11" s="11">
        <v>9</v>
      </c>
      <c r="F11" s="41">
        <f>LF!F12/1000</f>
        <v>13300</v>
      </c>
      <c r="G11" s="41">
        <f>'FF'!F12/1000</f>
        <v>9000</v>
      </c>
      <c r="H11" s="41">
        <f>PrF!F12/1000</f>
        <v>8500</v>
      </c>
      <c r="I11" s="41">
        <f>FSS!F12/1000</f>
        <v>7231.7</v>
      </c>
      <c r="J11" s="41">
        <f>PřF!F12/1000</f>
        <v>12500</v>
      </c>
      <c r="K11" s="41">
        <f>'FI'!F12/1000</f>
        <v>7900</v>
      </c>
      <c r="L11" s="41">
        <f>PdF!F12/1000</f>
        <v>9000</v>
      </c>
      <c r="M11" s="41">
        <f>FSpS!F12/1000</f>
        <v>8283</v>
      </c>
      <c r="N11" s="166">
        <f>ESF!F12/1000</f>
        <v>9200</v>
      </c>
      <c r="O11" s="290">
        <f t="shared" si="2"/>
        <v>84914.7</v>
      </c>
    </row>
    <row r="12" spans="1:15" s="32" customFormat="1" ht="12">
      <c r="A12" s="311"/>
      <c r="B12" s="30"/>
      <c r="C12" s="30"/>
      <c r="D12" s="31" t="s">
        <v>4</v>
      </c>
      <c r="E12" s="11">
        <v>10</v>
      </c>
      <c r="F12" s="41">
        <f>LF!F13/1000</f>
        <v>1000</v>
      </c>
      <c r="G12" s="41">
        <f>'FF'!F13/1000</f>
        <v>1400</v>
      </c>
      <c r="H12" s="41">
        <f>PrF!F13/1000</f>
        <v>400</v>
      </c>
      <c r="I12" s="41">
        <f>FSS!F13/1000</f>
        <v>600</v>
      </c>
      <c r="J12" s="41">
        <f>PřF!F13/1000</f>
        <v>1800</v>
      </c>
      <c r="K12" s="41">
        <f>'FI'!F13/1000</f>
        <v>2500</v>
      </c>
      <c r="L12" s="41">
        <f>PdF!F13/1000</f>
        <v>1000</v>
      </c>
      <c r="M12" s="41">
        <f>FSpS!F13/1000</f>
        <v>1874</v>
      </c>
      <c r="N12" s="166">
        <f>ESF!F13/1000</f>
        <v>1420</v>
      </c>
      <c r="O12" s="290">
        <f t="shared" si="2"/>
        <v>11994</v>
      </c>
    </row>
    <row r="13" spans="1:15" s="32" customFormat="1" ht="13.5">
      <c r="A13" s="311"/>
      <c r="B13" s="30"/>
      <c r="C13" s="30"/>
      <c r="D13" s="31" t="s">
        <v>194</v>
      </c>
      <c r="E13" s="11">
        <v>11</v>
      </c>
      <c r="F13" s="41">
        <f>LF!F14/1000</f>
        <v>29113</v>
      </c>
      <c r="G13" s="41">
        <f>'FF'!F14/1000</f>
        <v>7179</v>
      </c>
      <c r="H13" s="41">
        <f>PrF!F14/1000</f>
        <v>2165</v>
      </c>
      <c r="I13" s="41">
        <f>FSS!F14/1000</f>
        <v>4677</v>
      </c>
      <c r="J13" s="41">
        <f>PřF!F14/1000</f>
        <v>57203</v>
      </c>
      <c r="K13" s="41">
        <f>'FI'!F14/1000</f>
        <v>11960</v>
      </c>
      <c r="L13" s="41">
        <f>PdF!F14/1000</f>
        <v>5477</v>
      </c>
      <c r="M13" s="41">
        <f>FSpS!F14/1000</f>
        <v>2093</v>
      </c>
      <c r="N13" s="166">
        <f>ESF!F14/1000</f>
        <v>5698</v>
      </c>
      <c r="O13" s="290">
        <f t="shared" si="2"/>
        <v>125565</v>
      </c>
    </row>
    <row r="14" spans="1:15" s="32" customFormat="1" ht="12">
      <c r="A14" s="311"/>
      <c r="B14" s="30"/>
      <c r="C14" s="30"/>
      <c r="D14" s="31" t="s">
        <v>6</v>
      </c>
      <c r="E14" s="11">
        <v>12</v>
      </c>
      <c r="F14" s="41">
        <f>LF!F15/1000</f>
        <v>1000</v>
      </c>
      <c r="G14" s="41">
        <f>'FF'!F15/1000</f>
        <v>6800</v>
      </c>
      <c r="H14" s="41">
        <f>PrF!F15/1000</f>
        <v>500</v>
      </c>
      <c r="I14" s="41">
        <f>FSS!F15/1000</f>
        <v>2554</v>
      </c>
      <c r="J14" s="41">
        <f>PřF!F15/1000</f>
        <v>3500</v>
      </c>
      <c r="K14" s="41">
        <f>'FI'!F15/1000</f>
        <v>3288</v>
      </c>
      <c r="L14" s="41">
        <f>PdF!F15/1000</f>
        <v>534</v>
      </c>
      <c r="M14" s="41">
        <f>FSpS!F15/1000</f>
        <v>700</v>
      </c>
      <c r="N14" s="166">
        <f>ESF!F15/1000</f>
        <v>2100</v>
      </c>
      <c r="O14" s="290">
        <f t="shared" si="2"/>
        <v>20976</v>
      </c>
    </row>
    <row r="15" spans="1:15" s="32" customFormat="1" ht="12">
      <c r="A15" s="311"/>
      <c r="B15" s="31"/>
      <c r="C15" s="31"/>
      <c r="D15" s="31" t="s">
        <v>9</v>
      </c>
      <c r="E15" s="11">
        <v>13</v>
      </c>
      <c r="F15" s="41">
        <f>LF!F16/1000</f>
        <v>16706</v>
      </c>
      <c r="G15" s="41">
        <f>'FF'!F16/1000</f>
        <v>7825</v>
      </c>
      <c r="H15" s="41">
        <f>PrF!F16/1000</f>
        <v>4400</v>
      </c>
      <c r="I15" s="41">
        <f>FSS!F16/1000</f>
        <v>4237</v>
      </c>
      <c r="J15" s="41">
        <f>PřF!F16/1000</f>
        <v>14961</v>
      </c>
      <c r="K15" s="41">
        <f>'FI'!F16/1000</f>
        <v>9768</v>
      </c>
      <c r="L15" s="41">
        <f>PdF!F16/1000</f>
        <v>1546</v>
      </c>
      <c r="M15" s="41">
        <f>FSpS!F16/1000</f>
        <v>3364.861</v>
      </c>
      <c r="N15" s="166">
        <f>ESF!F16/1000</f>
        <v>4549</v>
      </c>
      <c r="O15" s="290">
        <f t="shared" si="2"/>
        <v>67356.861</v>
      </c>
    </row>
    <row r="16" spans="1:15" s="5" customFormat="1" ht="12">
      <c r="A16" s="310"/>
      <c r="B16" s="4" t="s">
        <v>14</v>
      </c>
      <c r="C16" s="3"/>
      <c r="D16" s="3"/>
      <c r="E16" s="11">
        <v>14</v>
      </c>
      <c r="F16" s="40">
        <f>LF!F17/1000</f>
        <v>16900</v>
      </c>
      <c r="G16" s="40">
        <f>'FF'!F17/1000</f>
        <v>17000</v>
      </c>
      <c r="H16" s="40">
        <f>PrF!F17/1000</f>
        <v>2535</v>
      </c>
      <c r="I16" s="40">
        <f>FSS!F17/1000</f>
        <v>12337</v>
      </c>
      <c r="J16" s="40">
        <f>PřF!F17/1000</f>
        <v>31000</v>
      </c>
      <c r="K16" s="40">
        <f>'FI'!F17/1000</f>
        <v>4056</v>
      </c>
      <c r="L16" s="40">
        <f>PdF!F17/1000</f>
        <v>5965</v>
      </c>
      <c r="M16" s="40">
        <f>FSpS!F17/1000</f>
        <v>1300</v>
      </c>
      <c r="N16" s="167">
        <f>ESF!F17/1000</f>
        <v>6047</v>
      </c>
      <c r="O16" s="359">
        <f t="shared" si="2"/>
        <v>97140</v>
      </c>
    </row>
    <row r="17" spans="1:15" s="5" customFormat="1" ht="12">
      <c r="A17" s="310"/>
      <c r="B17" s="4" t="s">
        <v>15</v>
      </c>
      <c r="C17" s="3"/>
      <c r="D17" s="3"/>
      <c r="E17" s="11">
        <v>15</v>
      </c>
      <c r="F17" s="40">
        <f>LF!F18/1000</f>
        <v>0</v>
      </c>
      <c r="G17" s="40">
        <f>'FF'!F18/1000</f>
        <v>3000</v>
      </c>
      <c r="H17" s="40">
        <f>PrF!F18/1000</f>
        <v>160</v>
      </c>
      <c r="I17" s="40">
        <f>FSS!F18/1000</f>
        <v>1000</v>
      </c>
      <c r="J17" s="40">
        <f>PřF!F18/1000</f>
        <v>750</v>
      </c>
      <c r="K17" s="40">
        <f>'FI'!F18/1000</f>
        <v>0</v>
      </c>
      <c r="L17" s="40">
        <f>PdF!F18/1000</f>
        <v>44</v>
      </c>
      <c r="M17" s="40">
        <f>FSpS!F18/1000</f>
        <v>120</v>
      </c>
      <c r="N17" s="167">
        <f>ESF!F18/1000</f>
        <v>323</v>
      </c>
      <c r="O17" s="359">
        <f t="shared" si="2"/>
        <v>5397</v>
      </c>
    </row>
    <row r="18" spans="1:15" s="5" customFormat="1" ht="12">
      <c r="A18" s="310"/>
      <c r="B18" s="4" t="s">
        <v>20</v>
      </c>
      <c r="C18" s="3"/>
      <c r="D18" s="3"/>
      <c r="E18" s="11">
        <v>16</v>
      </c>
      <c r="F18" s="40">
        <f>LF!F19/1000</f>
        <v>11132</v>
      </c>
      <c r="G18" s="40">
        <f>'FF'!F19/1000</f>
        <v>3858</v>
      </c>
      <c r="H18" s="40">
        <f>PrF!F19/1000</f>
        <v>300</v>
      </c>
      <c r="I18" s="40">
        <f>FSS!F19/1000</f>
        <v>10503</v>
      </c>
      <c r="J18" s="40">
        <f>PřF!F19/1000</f>
        <v>6000</v>
      </c>
      <c r="K18" s="40">
        <f>'FI'!F19/1000</f>
        <v>2673</v>
      </c>
      <c r="L18" s="40">
        <f>PdF!F19/1000</f>
        <v>6168</v>
      </c>
      <c r="M18" s="40">
        <f>FSpS!F19/1000</f>
        <v>1496</v>
      </c>
      <c r="N18" s="167">
        <f>ESF!F19/1000</f>
        <v>980</v>
      </c>
      <c r="O18" s="359">
        <f t="shared" si="2"/>
        <v>43110</v>
      </c>
    </row>
    <row r="19" spans="1:15" s="5" customFormat="1" ht="12">
      <c r="A19" s="310"/>
      <c r="B19" s="4" t="s">
        <v>16</v>
      </c>
      <c r="C19" s="3"/>
      <c r="D19" s="3"/>
      <c r="E19" s="11">
        <v>17</v>
      </c>
      <c r="F19" s="40">
        <f>LF!F20/1000</f>
        <v>461</v>
      </c>
      <c r="G19" s="40">
        <f>'FF'!F20/1000</f>
        <v>2340</v>
      </c>
      <c r="H19" s="40">
        <f>PrF!F20/1000</f>
        <v>0</v>
      </c>
      <c r="I19" s="40">
        <f>FSS!F20/1000</f>
        <v>419</v>
      </c>
      <c r="J19" s="40">
        <f>PřF!F20/1000</f>
        <v>3622</v>
      </c>
      <c r="K19" s="40">
        <f>'FI'!F20/1000</f>
        <v>95</v>
      </c>
      <c r="L19" s="40">
        <f>PdF!F20/1000</f>
        <v>821</v>
      </c>
      <c r="M19" s="40">
        <f>FSpS!F20/1000</f>
        <v>1070</v>
      </c>
      <c r="N19" s="167">
        <f>ESF!F20/1000</f>
        <v>0</v>
      </c>
      <c r="O19" s="359">
        <f t="shared" si="2"/>
        <v>8828</v>
      </c>
    </row>
    <row r="20" spans="1:15" s="5" customFormat="1" ht="12">
      <c r="A20" s="310"/>
      <c r="B20" s="4" t="s">
        <v>24</v>
      </c>
      <c r="C20" s="4"/>
      <c r="D20" s="4"/>
      <c r="E20" s="11">
        <v>18</v>
      </c>
      <c r="F20" s="40">
        <f>LF!F21/1000</f>
        <v>0</v>
      </c>
      <c r="G20" s="40">
        <f>'FF'!F21/1000</f>
        <v>500</v>
      </c>
      <c r="H20" s="40">
        <f>PrF!F21/1000</f>
        <v>0</v>
      </c>
      <c r="I20" s="40">
        <f>FSS!F21/1000</f>
        <v>0</v>
      </c>
      <c r="J20" s="40">
        <f>PřF!F21/1000</f>
        <v>0</v>
      </c>
      <c r="K20" s="40">
        <f>'FI'!F21/1000</f>
        <v>0</v>
      </c>
      <c r="L20" s="40">
        <f>PdF!F21/1000</f>
        <v>0</v>
      </c>
      <c r="M20" s="40">
        <f>FSpS!F21/1000</f>
        <v>0</v>
      </c>
      <c r="N20" s="167">
        <f>ESF!F21/1000</f>
        <v>0</v>
      </c>
      <c r="O20" s="359">
        <f t="shared" si="2"/>
        <v>500</v>
      </c>
    </row>
    <row r="21" spans="1:15" s="5" customFormat="1" ht="12">
      <c r="A21" s="310"/>
      <c r="B21" s="4" t="s">
        <v>31</v>
      </c>
      <c r="C21" s="4"/>
      <c r="D21" s="4"/>
      <c r="E21" s="11">
        <v>19</v>
      </c>
      <c r="F21" s="40">
        <f>LF!F22/1000</f>
        <v>0</v>
      </c>
      <c r="G21" s="40">
        <f>'FF'!F22/1000</f>
        <v>3000</v>
      </c>
      <c r="H21" s="40">
        <f>PrF!F22/1000</f>
        <v>0</v>
      </c>
      <c r="I21" s="40">
        <f>FSS!F22/1000</f>
        <v>900</v>
      </c>
      <c r="J21" s="40">
        <f>PřF!F22/1000</f>
        <v>5000</v>
      </c>
      <c r="K21" s="40">
        <f>'FI'!F22/1000</f>
        <v>1400</v>
      </c>
      <c r="L21" s="40">
        <f>PdF!F22/1000</f>
        <v>630</v>
      </c>
      <c r="M21" s="40">
        <f>FSpS!F22/1000</f>
        <v>2690</v>
      </c>
      <c r="N21" s="167">
        <f>ESF!F22/1000</f>
        <v>1500</v>
      </c>
      <c r="O21" s="359">
        <f t="shared" si="2"/>
        <v>15120</v>
      </c>
    </row>
    <row r="22" spans="1:15" s="5" customFormat="1" ht="12">
      <c r="A22" s="310"/>
      <c r="B22" s="4" t="s">
        <v>25</v>
      </c>
      <c r="C22" s="4"/>
      <c r="D22" s="4"/>
      <c r="E22" s="11">
        <v>20</v>
      </c>
      <c r="F22" s="40">
        <f>LF!F23/1000</f>
        <v>28885</v>
      </c>
      <c r="G22" s="40">
        <f>'FF'!F23/1000</f>
        <v>22550</v>
      </c>
      <c r="H22" s="40">
        <f>PrF!F23/1000</f>
        <v>6117</v>
      </c>
      <c r="I22" s="40">
        <f>FSS!F23/1000</f>
        <v>26613</v>
      </c>
      <c r="J22" s="40">
        <f>PřF!F23/1000</f>
        <v>152477</v>
      </c>
      <c r="K22" s="40">
        <f>'FI'!F23/1000</f>
        <v>11598</v>
      </c>
      <c r="L22" s="40">
        <f>PdF!F23/1000</f>
        <v>8291</v>
      </c>
      <c r="M22" s="40">
        <f>FSpS!F23/1000</f>
        <v>0</v>
      </c>
      <c r="N22" s="167">
        <f>ESF!F23/1000</f>
        <v>0</v>
      </c>
      <c r="O22" s="359">
        <f t="shared" si="2"/>
        <v>256531</v>
      </c>
    </row>
    <row r="23" spans="1:15" s="5" customFormat="1" ht="12">
      <c r="A23" s="310"/>
      <c r="B23" s="4" t="s">
        <v>26</v>
      </c>
      <c r="C23" s="4"/>
      <c r="D23" s="4"/>
      <c r="E23" s="11">
        <v>21</v>
      </c>
      <c r="F23" s="40">
        <f>LF!F24/1000</f>
        <v>52297</v>
      </c>
      <c r="G23" s="40">
        <f>'FF'!F24/1000</f>
        <v>20542</v>
      </c>
      <c r="H23" s="40">
        <f>PrF!F24/1000</f>
        <v>1111</v>
      </c>
      <c r="I23" s="40">
        <f>FSS!F24/1000</f>
        <v>7000</v>
      </c>
      <c r="J23" s="40">
        <f>PřF!F24/1000</f>
        <v>52000</v>
      </c>
      <c r="K23" s="40">
        <f>'FI'!F24/1000</f>
        <v>20853</v>
      </c>
      <c r="L23" s="40">
        <f>PdF!F24/1000</f>
        <v>3116</v>
      </c>
      <c r="M23" s="40">
        <f>FSpS!F24/1000</f>
        <v>0</v>
      </c>
      <c r="N23" s="167">
        <f>ESF!F24/1000</f>
        <v>22146</v>
      </c>
      <c r="O23" s="359">
        <f t="shared" si="2"/>
        <v>179065</v>
      </c>
    </row>
    <row r="24" spans="1:15" s="5" customFormat="1" ht="12">
      <c r="A24" s="310"/>
      <c r="B24" s="4" t="s">
        <v>27</v>
      </c>
      <c r="C24" s="4"/>
      <c r="D24" s="4"/>
      <c r="E24" s="11">
        <v>22</v>
      </c>
      <c r="F24" s="40">
        <f>LF!F25/1000</f>
        <v>2899</v>
      </c>
      <c r="G24" s="40">
        <f>'FF'!F25/1000</f>
        <v>1000</v>
      </c>
      <c r="H24" s="40">
        <f>PrF!F25/1000</f>
        <v>15</v>
      </c>
      <c r="I24" s="40">
        <f>FSS!F25/1000</f>
        <v>2500</v>
      </c>
      <c r="J24" s="40">
        <f>PřF!F25/1000</f>
        <v>40000</v>
      </c>
      <c r="K24" s="40">
        <f>'FI'!F25/1000</f>
        <v>5661</v>
      </c>
      <c r="L24" s="40">
        <f>PdF!F25/1000</f>
        <v>359</v>
      </c>
      <c r="M24" s="40">
        <f>FSpS!F25/1000</f>
        <v>0</v>
      </c>
      <c r="N24" s="167">
        <f>ESF!F25/1000</f>
        <v>458</v>
      </c>
      <c r="O24" s="359">
        <f t="shared" si="2"/>
        <v>52892</v>
      </c>
    </row>
    <row r="25" spans="1:15" s="5" customFormat="1" ht="12">
      <c r="A25" s="310"/>
      <c r="B25" s="110" t="s">
        <v>30</v>
      </c>
      <c r="C25" s="110"/>
      <c r="D25" s="110"/>
      <c r="E25" s="12">
        <v>23</v>
      </c>
      <c r="F25" s="111">
        <f>LF!F26/1000</f>
        <v>3400</v>
      </c>
      <c r="G25" s="111">
        <f>'FF'!F26/1000</f>
        <v>0</v>
      </c>
      <c r="H25" s="111">
        <f>PrF!F26/1000</f>
        <v>330</v>
      </c>
      <c r="I25" s="111">
        <f>FSS!F26/1000</f>
        <v>315</v>
      </c>
      <c r="J25" s="111">
        <f>PřF!F26/1000</f>
        <v>18000</v>
      </c>
      <c r="K25" s="111">
        <f>'FI'!F26/1000</f>
        <v>0</v>
      </c>
      <c r="L25" s="111">
        <f>PdF!F26/1000</f>
        <v>30</v>
      </c>
      <c r="M25" s="111">
        <f>FSpS!F26/1000</f>
        <v>260</v>
      </c>
      <c r="N25" s="168">
        <f>ESF!F26/1000</f>
        <v>4315</v>
      </c>
      <c r="O25" s="361">
        <f t="shared" si="2"/>
        <v>26650</v>
      </c>
    </row>
    <row r="26" spans="1:15" ht="12.75">
      <c r="A26" s="309" t="s">
        <v>161</v>
      </c>
      <c r="B26" s="210"/>
      <c r="C26" s="210"/>
      <c r="D26" s="210"/>
      <c r="E26" s="211">
        <v>24</v>
      </c>
      <c r="F26" s="221">
        <f aca="true" t="shared" si="3" ref="F26:O26">SUM(F27:F41)</f>
        <v>414793</v>
      </c>
      <c r="G26" s="221">
        <f t="shared" si="3"/>
        <v>303266</v>
      </c>
      <c r="H26" s="221">
        <f t="shared" si="3"/>
        <v>125737</v>
      </c>
      <c r="I26" s="221">
        <f t="shared" si="3"/>
        <v>156742</v>
      </c>
      <c r="J26" s="221">
        <f t="shared" si="3"/>
        <v>577583</v>
      </c>
      <c r="K26" s="221">
        <f t="shared" si="3"/>
        <v>154293</v>
      </c>
      <c r="L26" s="221">
        <f t="shared" si="3"/>
        <v>201825</v>
      </c>
      <c r="M26" s="221">
        <f t="shared" si="3"/>
        <v>76236</v>
      </c>
      <c r="N26" s="222">
        <f t="shared" si="3"/>
        <v>148101</v>
      </c>
      <c r="O26" s="378">
        <f t="shared" si="3"/>
        <v>2158576</v>
      </c>
    </row>
    <row r="27" spans="1:16" s="5" customFormat="1" ht="13.5">
      <c r="A27" s="310" t="s">
        <v>10</v>
      </c>
      <c r="B27" s="3" t="s">
        <v>195</v>
      </c>
      <c r="C27" s="3"/>
      <c r="D27" s="3"/>
      <c r="E27" s="11">
        <v>25</v>
      </c>
      <c r="F27" s="40">
        <f>LF!F28/1000</f>
        <v>226088</v>
      </c>
      <c r="G27" s="40">
        <f>'FF'!F28/1000</f>
        <v>192644</v>
      </c>
      <c r="H27" s="40">
        <f>PrF!F28/1000</f>
        <v>83263</v>
      </c>
      <c r="I27" s="40">
        <f>FSS!F28/1000</f>
        <v>74928</v>
      </c>
      <c r="J27" s="40">
        <f>PřF!F28/1000</f>
        <v>165042</v>
      </c>
      <c r="K27" s="40">
        <f>'FI'!F28/1000</f>
        <v>85010</v>
      </c>
      <c r="L27" s="40">
        <f>PdF!F28/1000</f>
        <v>160601</v>
      </c>
      <c r="M27" s="40">
        <f>FSpS!F28/1000</f>
        <v>61658</v>
      </c>
      <c r="N27" s="167">
        <f>ESF!F28/1000</f>
        <v>85161</v>
      </c>
      <c r="O27" s="359">
        <f t="shared" si="2"/>
        <v>1134395</v>
      </c>
      <c r="P27" s="13"/>
    </row>
    <row r="28" spans="1:16" s="5" customFormat="1" ht="12">
      <c r="A28" s="310"/>
      <c r="B28" s="4" t="s">
        <v>14</v>
      </c>
      <c r="C28" s="4"/>
      <c r="D28" s="4"/>
      <c r="E28" s="11">
        <v>26</v>
      </c>
      <c r="F28" s="261">
        <f>LF!F29/1000</f>
        <v>16900</v>
      </c>
      <c r="G28" s="262">
        <f>'FF'!F29/1000</f>
        <v>17000</v>
      </c>
      <c r="H28" s="261">
        <f>PrF!F29/1000</f>
        <v>2535</v>
      </c>
      <c r="I28" s="262">
        <f>FSS!F29/1000</f>
        <v>12337</v>
      </c>
      <c r="J28" s="261">
        <f>PřF!F29/1000</f>
        <v>31000</v>
      </c>
      <c r="K28" s="262">
        <f>'FI'!F29/1000</f>
        <v>4056</v>
      </c>
      <c r="L28" s="261">
        <f>PdF!F29/1000</f>
        <v>5965</v>
      </c>
      <c r="M28" s="262">
        <f>FSpS!F29/1000</f>
        <v>1300</v>
      </c>
      <c r="N28" s="263">
        <f>ESF!F29/1000</f>
        <v>6047</v>
      </c>
      <c r="O28" s="359">
        <f t="shared" si="2"/>
        <v>97140</v>
      </c>
      <c r="P28" s="13"/>
    </row>
    <row r="29" spans="1:16" s="5" customFormat="1" ht="12">
      <c r="A29" s="310"/>
      <c r="B29" s="4" t="s">
        <v>15</v>
      </c>
      <c r="C29" s="4"/>
      <c r="D29" s="4"/>
      <c r="E29" s="11">
        <v>27</v>
      </c>
      <c r="F29" s="40">
        <f>LF!F30/1000</f>
        <v>0</v>
      </c>
      <c r="G29" s="40">
        <f>'FF'!F30/1000</f>
        <v>3000</v>
      </c>
      <c r="H29" s="40">
        <f>PrF!F30/1000</f>
        <v>160</v>
      </c>
      <c r="I29" s="40">
        <f>FSS!F30/1000</f>
        <v>1000</v>
      </c>
      <c r="J29" s="40">
        <f>PřF!F30/1000</f>
        <v>750</v>
      </c>
      <c r="K29" s="40">
        <f>'FI'!F30/1000</f>
        <v>0</v>
      </c>
      <c r="L29" s="40">
        <f>PdF!F30/1000</f>
        <v>44</v>
      </c>
      <c r="M29" s="40">
        <f>FSpS!F30/1000</f>
        <v>120</v>
      </c>
      <c r="N29" s="167">
        <f>ESF!F30/1000</f>
        <v>323</v>
      </c>
      <c r="O29" s="359">
        <f t="shared" si="2"/>
        <v>5397</v>
      </c>
      <c r="P29" s="13"/>
    </row>
    <row r="30" spans="1:16" s="5" customFormat="1" ht="12">
      <c r="A30" s="310"/>
      <c r="B30" s="4" t="s">
        <v>20</v>
      </c>
      <c r="C30" s="3"/>
      <c r="D30" s="3"/>
      <c r="E30" s="11">
        <v>28</v>
      </c>
      <c r="F30" s="40">
        <f>LF!F31/1000</f>
        <v>11132</v>
      </c>
      <c r="G30" s="261">
        <f>'FF'!F31/1000</f>
        <v>3858</v>
      </c>
      <c r="H30" s="40">
        <f>PrF!F31/1000</f>
        <v>300</v>
      </c>
      <c r="I30" s="261">
        <f>FSS!F31/1000</f>
        <v>10503</v>
      </c>
      <c r="J30" s="40">
        <f>PřF!F31/1000</f>
        <v>6000</v>
      </c>
      <c r="K30" s="261">
        <f>'FI'!F31/1000</f>
        <v>2673</v>
      </c>
      <c r="L30" s="40">
        <f>PdF!F31/1000</f>
        <v>6168</v>
      </c>
      <c r="M30" s="261">
        <f>FSpS!F31/1000</f>
        <v>1496</v>
      </c>
      <c r="N30" s="264">
        <f>ESF!F31/1000</f>
        <v>980</v>
      </c>
      <c r="O30" s="359">
        <f t="shared" si="2"/>
        <v>43110</v>
      </c>
      <c r="P30" s="13"/>
    </row>
    <row r="31" spans="1:16" s="5" customFormat="1" ht="12">
      <c r="A31" s="310"/>
      <c r="B31" s="4" t="s">
        <v>16</v>
      </c>
      <c r="C31" s="4"/>
      <c r="D31" s="4"/>
      <c r="E31" s="11">
        <v>29</v>
      </c>
      <c r="F31" s="40">
        <f>LF!F32/1000</f>
        <v>461</v>
      </c>
      <c r="G31" s="40">
        <f>'FF'!F32/1000</f>
        <v>2340</v>
      </c>
      <c r="H31" s="40">
        <f>PrF!F32/1000</f>
        <v>0</v>
      </c>
      <c r="I31" s="40">
        <f>FSS!F32/1000</f>
        <v>419</v>
      </c>
      <c r="J31" s="40">
        <f>PřF!F32/1000</f>
        <v>3622</v>
      </c>
      <c r="K31" s="40">
        <f>'FI'!F32/1000</f>
        <v>95</v>
      </c>
      <c r="L31" s="40">
        <f>PdF!F32/1000</f>
        <v>821</v>
      </c>
      <c r="M31" s="40">
        <f>FSpS!F32/1000</f>
        <v>1070</v>
      </c>
      <c r="N31" s="167">
        <f>ESF!F32/1000</f>
        <v>0</v>
      </c>
      <c r="O31" s="359">
        <f t="shared" si="2"/>
        <v>8828</v>
      </c>
      <c r="P31" s="13"/>
    </row>
    <row r="32" spans="1:16" s="5" customFormat="1" ht="12">
      <c r="A32" s="310"/>
      <c r="B32" s="4" t="s">
        <v>189</v>
      </c>
      <c r="C32" s="4"/>
      <c r="D32" s="4"/>
      <c r="E32" s="11">
        <v>30</v>
      </c>
      <c r="F32" s="40">
        <f>LF!F33/1000</f>
        <v>0</v>
      </c>
      <c r="G32" s="40">
        <f>'FF'!F33/1000</f>
        <v>0</v>
      </c>
      <c r="H32" s="40">
        <f>PrF!F33/1000</f>
        <v>0</v>
      </c>
      <c r="I32" s="40">
        <f>FSS!F33/1000</f>
        <v>0</v>
      </c>
      <c r="J32" s="40">
        <f>PřF!F33/1000</f>
        <v>0</v>
      </c>
      <c r="K32" s="40">
        <f>'FI'!F33/1000</f>
        <v>0</v>
      </c>
      <c r="L32" s="40">
        <f>PdF!F33/1000</f>
        <v>0</v>
      </c>
      <c r="M32" s="40">
        <f>FSpS!F33/1000</f>
        <v>0</v>
      </c>
      <c r="N32" s="167">
        <f>ESF!F33/1000</f>
        <v>0</v>
      </c>
      <c r="O32" s="359">
        <f t="shared" si="2"/>
        <v>0</v>
      </c>
      <c r="P32" s="13"/>
    </row>
    <row r="33" spans="1:16" s="5" customFormat="1" ht="12">
      <c r="A33" s="310"/>
      <c r="B33" s="4" t="s">
        <v>24</v>
      </c>
      <c r="C33" s="4"/>
      <c r="D33" s="4"/>
      <c r="E33" s="11">
        <v>31</v>
      </c>
      <c r="F33" s="40">
        <f>LF!F34/1000</f>
        <v>0</v>
      </c>
      <c r="G33" s="40">
        <f>'FF'!F34/1000</f>
        <v>500</v>
      </c>
      <c r="H33" s="40">
        <f>PrF!F34/1000</f>
        <v>0</v>
      </c>
      <c r="I33" s="40">
        <f>FSS!F34/1000</f>
        <v>0</v>
      </c>
      <c r="J33" s="40">
        <f>PřF!F34/1000</f>
        <v>0</v>
      </c>
      <c r="K33" s="40">
        <f>'FI'!F34/1000</f>
        <v>0</v>
      </c>
      <c r="L33" s="40">
        <f>PdF!F34/1000</f>
        <v>381</v>
      </c>
      <c r="M33" s="40">
        <f>FSpS!F34/1000</f>
        <v>0</v>
      </c>
      <c r="N33" s="167">
        <f>ESF!F34/1000</f>
        <v>0</v>
      </c>
      <c r="O33" s="359">
        <f t="shared" si="2"/>
        <v>881</v>
      </c>
      <c r="P33" s="13"/>
    </row>
    <row r="34" spans="1:16" s="5" customFormat="1" ht="12">
      <c r="A34" s="310"/>
      <c r="B34" s="4" t="s">
        <v>31</v>
      </c>
      <c r="C34" s="4"/>
      <c r="D34" s="4"/>
      <c r="E34" s="11">
        <v>32</v>
      </c>
      <c r="F34" s="40">
        <f>LF!F35/1000</f>
        <v>0</v>
      </c>
      <c r="G34" s="40">
        <f>'FF'!F35/1000</f>
        <v>3000</v>
      </c>
      <c r="H34" s="40">
        <f>PrF!F35/1000</f>
        <v>0</v>
      </c>
      <c r="I34" s="40">
        <f>FSS!F35/1000</f>
        <v>900</v>
      </c>
      <c r="J34" s="40">
        <f>PřF!F35/1000</f>
        <v>5000</v>
      </c>
      <c r="K34" s="40">
        <f>'FI'!F35/1000</f>
        <v>1500</v>
      </c>
      <c r="L34" s="40">
        <f>PdF!F35/1000</f>
        <v>315</v>
      </c>
      <c r="M34" s="40">
        <f>FSpS!F35/1000</f>
        <v>2690</v>
      </c>
      <c r="N34" s="167">
        <f>ESF!F35/1000</f>
        <v>1500</v>
      </c>
      <c r="O34" s="359">
        <f t="shared" si="2"/>
        <v>14905</v>
      </c>
      <c r="P34" s="13"/>
    </row>
    <row r="35" spans="1:16" s="5" customFormat="1" ht="12">
      <c r="A35" s="310"/>
      <c r="B35" s="4" t="s">
        <v>85</v>
      </c>
      <c r="C35" s="4"/>
      <c r="D35" s="4"/>
      <c r="E35" s="11">
        <v>33</v>
      </c>
      <c r="F35" s="40">
        <f>LF!F36/1000</f>
        <v>24126</v>
      </c>
      <c r="G35" s="40">
        <f>'FF'!F36/1000</f>
        <v>13132</v>
      </c>
      <c r="H35" s="40">
        <f>PrF!F36/1000</f>
        <v>1619</v>
      </c>
      <c r="I35" s="40">
        <f>FSS!F36/1000</f>
        <v>9892</v>
      </c>
      <c r="J35" s="40">
        <f>PřF!F36/1000</f>
        <v>49027</v>
      </c>
      <c r="K35" s="40">
        <f>'FI'!F36/1000</f>
        <v>6980</v>
      </c>
      <c r="L35" s="40">
        <f>PdF!F36/1000</f>
        <v>3134</v>
      </c>
      <c r="M35" s="40">
        <f>FSpS!F36/1000</f>
        <v>297</v>
      </c>
      <c r="N35" s="167">
        <f>ESF!F36/1000</f>
        <v>4708</v>
      </c>
      <c r="O35" s="359">
        <f t="shared" si="2"/>
        <v>112915</v>
      </c>
      <c r="P35" s="13"/>
    </row>
    <row r="36" spans="1:16" s="5" customFormat="1" ht="12">
      <c r="A36" s="310"/>
      <c r="B36" s="4" t="s">
        <v>25</v>
      </c>
      <c r="C36" s="4"/>
      <c r="D36" s="4"/>
      <c r="E36" s="11">
        <v>34</v>
      </c>
      <c r="F36" s="262">
        <f>LF!F37/1000</f>
        <v>28885</v>
      </c>
      <c r="G36" s="40">
        <f>'FF'!F37/1000</f>
        <v>22550</v>
      </c>
      <c r="H36" s="40">
        <f>PrF!F37/1000</f>
        <v>6117</v>
      </c>
      <c r="I36" s="40">
        <f>FSS!F37/1000</f>
        <v>26613</v>
      </c>
      <c r="J36" s="40">
        <f>PřF!F37/1000</f>
        <v>152477</v>
      </c>
      <c r="K36" s="40">
        <f>'FI'!F37/1000</f>
        <v>11598</v>
      </c>
      <c r="L36" s="40">
        <f>PdF!F37/1000</f>
        <v>8291</v>
      </c>
      <c r="M36" s="40">
        <f>FSpS!F37/1000</f>
        <v>0</v>
      </c>
      <c r="N36" s="167">
        <f>ESF!F37/1000</f>
        <v>0</v>
      </c>
      <c r="O36" s="359">
        <f t="shared" si="2"/>
        <v>256531</v>
      </c>
      <c r="P36" s="13"/>
    </row>
    <row r="37" spans="1:16" s="5" customFormat="1" ht="12">
      <c r="A37" s="310"/>
      <c r="B37" s="4" t="s">
        <v>26</v>
      </c>
      <c r="C37" s="4"/>
      <c r="D37" s="4"/>
      <c r="E37" s="11">
        <v>35</v>
      </c>
      <c r="F37" s="40">
        <f>LF!F38/1000</f>
        <v>52297</v>
      </c>
      <c r="G37" s="40">
        <f>'FF'!F38/1000</f>
        <v>20542</v>
      </c>
      <c r="H37" s="40">
        <f>PrF!F38/1000</f>
        <v>823</v>
      </c>
      <c r="I37" s="40">
        <f>FSS!F38/1000</f>
        <v>7000</v>
      </c>
      <c r="J37" s="40">
        <f>PřF!F38/1000</f>
        <v>52000</v>
      </c>
      <c r="K37" s="40">
        <f>'FI'!F38/1000</f>
        <v>20853</v>
      </c>
      <c r="L37" s="40">
        <f>PdF!F38/1000</f>
        <v>3116</v>
      </c>
      <c r="M37" s="40">
        <f>FSpS!F38/1000</f>
        <v>0</v>
      </c>
      <c r="N37" s="167">
        <f>ESF!F38/1000</f>
        <v>22146</v>
      </c>
      <c r="O37" s="359">
        <f t="shared" si="2"/>
        <v>178777</v>
      </c>
      <c r="P37" s="13"/>
    </row>
    <row r="38" spans="1:16" s="5" customFormat="1" ht="12">
      <c r="A38" s="310"/>
      <c r="B38" s="4" t="s">
        <v>27</v>
      </c>
      <c r="C38" s="4"/>
      <c r="D38" s="4"/>
      <c r="E38" s="11">
        <v>36</v>
      </c>
      <c r="F38" s="40">
        <f>LF!F39/1000</f>
        <v>2899</v>
      </c>
      <c r="G38" s="40">
        <f>'FF'!F39/1000</f>
        <v>1000</v>
      </c>
      <c r="H38" s="40">
        <f>PrF!F39/1000</f>
        <v>15</v>
      </c>
      <c r="I38" s="40">
        <f>FSS!F39/1000</f>
        <v>2500</v>
      </c>
      <c r="J38" s="40">
        <f>PřF!F39/1000</f>
        <v>40000</v>
      </c>
      <c r="K38" s="40">
        <f>'FI'!F39/1000</f>
        <v>5661</v>
      </c>
      <c r="L38" s="40">
        <f>PdF!F39/1000</f>
        <v>359</v>
      </c>
      <c r="M38" s="40">
        <f>FSpS!F39/1000</f>
        <v>0</v>
      </c>
      <c r="N38" s="167">
        <f>ESF!F39/1000</f>
        <v>459</v>
      </c>
      <c r="O38" s="359">
        <f t="shared" si="2"/>
        <v>52893</v>
      </c>
      <c r="P38" s="13"/>
    </row>
    <row r="39" spans="1:16" s="5" customFormat="1" ht="13.5">
      <c r="A39" s="310"/>
      <c r="B39" s="4" t="s">
        <v>196</v>
      </c>
      <c r="C39" s="4"/>
      <c r="D39" s="4"/>
      <c r="E39" s="11">
        <v>37</v>
      </c>
      <c r="F39" s="40">
        <f>LF!F40/1000</f>
        <v>44005</v>
      </c>
      <c r="G39" s="40">
        <f>'FF'!F40/1000</f>
        <v>20000</v>
      </c>
      <c r="H39" s="40">
        <f>PrF!F40/1000</f>
        <v>29780</v>
      </c>
      <c r="I39" s="40">
        <f>FSS!F40/1000</f>
        <v>7000</v>
      </c>
      <c r="J39" s="40">
        <f>PřF!F40/1000</f>
        <v>49336</v>
      </c>
      <c r="K39" s="40">
        <f>'FI'!F40/1000</f>
        <v>12721</v>
      </c>
      <c r="L39" s="40">
        <f>PdF!F40/1000</f>
        <v>12600</v>
      </c>
      <c r="M39" s="40">
        <f>FSpS!F40/1000</f>
        <v>6425</v>
      </c>
      <c r="N39" s="167">
        <f>ESF!F40/1000</f>
        <v>20700</v>
      </c>
      <c r="O39" s="359">
        <f t="shared" si="2"/>
        <v>202567</v>
      </c>
      <c r="P39" s="13"/>
    </row>
    <row r="40" spans="1:16" s="5" customFormat="1" ht="12">
      <c r="A40" s="310"/>
      <c r="B40" s="4" t="s">
        <v>29</v>
      </c>
      <c r="C40" s="4"/>
      <c r="D40" s="4"/>
      <c r="E40" s="11">
        <v>38</v>
      </c>
      <c r="F40" s="40">
        <f>LF!F41/1000</f>
        <v>4000</v>
      </c>
      <c r="G40" s="40">
        <f>'FF'!F41/1000</f>
        <v>3700</v>
      </c>
      <c r="H40" s="40">
        <f>PrF!F41/1000</f>
        <v>788</v>
      </c>
      <c r="I40" s="40">
        <f>FSS!F41/1000</f>
        <v>3300</v>
      </c>
      <c r="J40" s="40">
        <f>PřF!F41/1000</f>
        <v>2329</v>
      </c>
      <c r="K40" s="40">
        <f>'FI'!F41/1000</f>
        <v>3146</v>
      </c>
      <c r="L40" s="40">
        <f>PdF!F41/1000</f>
        <v>0</v>
      </c>
      <c r="M40" s="40">
        <f>FSpS!F41/1000</f>
        <v>700</v>
      </c>
      <c r="N40" s="167">
        <f>ESF!F41/1000</f>
        <v>1000</v>
      </c>
      <c r="O40" s="359">
        <f t="shared" si="2"/>
        <v>18963</v>
      </c>
      <c r="P40" s="13"/>
    </row>
    <row r="41" spans="1:16" s="5" customFormat="1" ht="12">
      <c r="A41" s="310"/>
      <c r="B41" s="4" t="s">
        <v>30</v>
      </c>
      <c r="C41" s="4"/>
      <c r="D41" s="4"/>
      <c r="E41" s="11">
        <v>39</v>
      </c>
      <c r="F41" s="40">
        <f>LF!F42/1000</f>
        <v>4000</v>
      </c>
      <c r="G41" s="40">
        <f>'FF'!F42/1000</f>
        <v>0</v>
      </c>
      <c r="H41" s="40">
        <f>PrF!F42/1000</f>
        <v>337</v>
      </c>
      <c r="I41" s="40">
        <f>FSS!F42/1000</f>
        <v>350</v>
      </c>
      <c r="J41" s="40">
        <f>PřF!F42/1000</f>
        <v>21000</v>
      </c>
      <c r="K41" s="40">
        <f>'FI'!F42/1000</f>
        <v>0</v>
      </c>
      <c r="L41" s="40">
        <f>PdF!F42/1000</f>
        <v>30</v>
      </c>
      <c r="M41" s="40">
        <f>FSpS!F42/1000</f>
        <v>480</v>
      </c>
      <c r="N41" s="167">
        <f>ESF!F42/1000</f>
        <v>5077</v>
      </c>
      <c r="O41" s="359">
        <f t="shared" si="2"/>
        <v>31274</v>
      </c>
      <c r="P41" s="13"/>
    </row>
    <row r="42" spans="1:15" s="32" customFormat="1" ht="12" hidden="1">
      <c r="A42" s="311" t="s">
        <v>32</v>
      </c>
      <c r="B42" s="30"/>
      <c r="C42" s="30"/>
      <c r="D42" s="30"/>
      <c r="E42" s="12">
        <v>42</v>
      </c>
      <c r="F42" s="223">
        <f>LF!F43/1000</f>
        <v>0</v>
      </c>
      <c r="G42" s="223">
        <f>'FF'!F43/1000</f>
        <v>0</v>
      </c>
      <c r="H42" s="223">
        <f>PrF!F43/1000</f>
        <v>1362</v>
      </c>
      <c r="I42" s="223">
        <f>FSS!F43/1000</f>
        <v>418.675</v>
      </c>
      <c r="J42" s="223">
        <f>PřF!F43/1000</f>
        <v>0</v>
      </c>
      <c r="K42" s="223">
        <f>'FI'!F43/1000</f>
        <v>20</v>
      </c>
      <c r="L42" s="223">
        <f>PdF!F43/1000</f>
        <v>3134</v>
      </c>
      <c r="M42" s="223">
        <f>FSpS!F43/1000</f>
        <v>1195</v>
      </c>
      <c r="N42" s="224">
        <f>ESF!F43/1000</f>
        <v>2117</v>
      </c>
      <c r="O42" s="370">
        <f>O27+O32+O35+O39+O40+O41-O4-O25</f>
        <v>8246.675000000047</v>
      </c>
    </row>
    <row r="43" spans="1:15" ht="12.75">
      <c r="A43" s="309" t="s">
        <v>168</v>
      </c>
      <c r="B43" s="210"/>
      <c r="C43" s="210"/>
      <c r="D43" s="210"/>
      <c r="E43" s="211">
        <v>40</v>
      </c>
      <c r="F43" s="221">
        <f aca="true" t="shared" si="4" ref="F43:O43">F26-F3</f>
        <v>0</v>
      </c>
      <c r="G43" s="221">
        <f t="shared" si="4"/>
        <v>0</v>
      </c>
      <c r="H43" s="221">
        <f t="shared" si="4"/>
        <v>1074</v>
      </c>
      <c r="I43" s="221">
        <f t="shared" si="4"/>
        <v>418.67499999998836</v>
      </c>
      <c r="J43" s="221">
        <f t="shared" si="4"/>
        <v>0</v>
      </c>
      <c r="K43" s="221">
        <f t="shared" si="4"/>
        <v>120</v>
      </c>
      <c r="L43" s="221">
        <f t="shared" si="4"/>
        <v>3200</v>
      </c>
      <c r="M43" s="221">
        <f t="shared" si="4"/>
        <v>1194.9999999999854</v>
      </c>
      <c r="N43" s="222">
        <f t="shared" si="4"/>
        <v>2118</v>
      </c>
      <c r="O43" s="378">
        <f t="shared" si="4"/>
        <v>8125.674999999814</v>
      </c>
    </row>
    <row r="44" spans="1:15" s="100" customFormat="1" ht="11.25">
      <c r="A44" s="271"/>
      <c r="B44" s="101"/>
      <c r="C44" s="101"/>
      <c r="D44" s="101"/>
      <c r="E44" s="101"/>
      <c r="F44" s="102"/>
      <c r="G44" s="285"/>
      <c r="H44" s="285"/>
      <c r="I44" s="285"/>
      <c r="J44" s="285"/>
      <c r="K44" s="285"/>
      <c r="L44" s="285"/>
      <c r="M44" s="285"/>
      <c r="N44" s="285"/>
      <c r="O44" s="379"/>
    </row>
    <row r="45" spans="1:15" s="100" customFormat="1" ht="11.25">
      <c r="A45" s="271" t="s">
        <v>144</v>
      </c>
      <c r="B45" s="101"/>
      <c r="C45" s="101"/>
      <c r="D45" s="101"/>
      <c r="E45" s="101"/>
      <c r="F45" s="102">
        <f>LF!F46/1000</f>
        <v>29113</v>
      </c>
      <c r="G45" s="102">
        <f>'FF'!F46/1000</f>
        <v>7179</v>
      </c>
      <c r="H45" s="102">
        <f>PrF!F46/1000</f>
        <v>2165</v>
      </c>
      <c r="I45" s="102">
        <f>FSS!F46/1000</f>
        <v>6963</v>
      </c>
      <c r="J45" s="102">
        <f>PřF!F46/1000</f>
        <v>57203</v>
      </c>
      <c r="K45" s="102">
        <f>'FI'!F46/1000</f>
        <v>11960</v>
      </c>
      <c r="L45" s="102">
        <f>PdF!F46/1000</f>
        <v>5477</v>
      </c>
      <c r="M45" s="102">
        <f>FSpS!F46/1000</f>
        <v>2093</v>
      </c>
      <c r="N45" s="102">
        <f>ESF!F46/1000</f>
        <v>5698</v>
      </c>
      <c r="O45" s="304">
        <f>SUM(F45:N45)</f>
        <v>127851</v>
      </c>
    </row>
    <row r="46" spans="1:16" s="100" customFormat="1" ht="11.25">
      <c r="A46" s="177" t="s">
        <v>145</v>
      </c>
      <c r="B46" s="101"/>
      <c r="C46" s="101"/>
      <c r="D46" s="101"/>
      <c r="E46" s="101"/>
      <c r="F46" s="102">
        <f>LF!F47/1000</f>
        <v>10108</v>
      </c>
      <c r="G46" s="102">
        <f>'FF'!F47/1000</f>
        <v>1956</v>
      </c>
      <c r="H46" s="102">
        <f>PrF!F47/1000</f>
        <v>1085</v>
      </c>
      <c r="I46" s="102">
        <f>FSS!F47/1000</f>
        <v>1527</v>
      </c>
      <c r="J46" s="102">
        <f>PřF!F47/1000</f>
        <v>16985</v>
      </c>
      <c r="K46" s="102">
        <f>'FI'!F47/1000</f>
        <v>2039</v>
      </c>
      <c r="L46" s="102">
        <f>PdF!F47/1000</f>
        <v>1414</v>
      </c>
      <c r="M46" s="102">
        <f>FSpS!F47/1000</f>
        <v>1833</v>
      </c>
      <c r="N46" s="102">
        <f>ESF!F47/1000</f>
        <v>1229</v>
      </c>
      <c r="O46" s="305">
        <f aca="true" t="shared" si="5" ref="O46:O52">SUM(F46:N46)</f>
        <v>38176</v>
      </c>
      <c r="P46" s="285"/>
    </row>
    <row r="47" spans="1:15" s="100" customFormat="1" ht="11.25">
      <c r="A47" s="177" t="s">
        <v>146</v>
      </c>
      <c r="B47" s="101"/>
      <c r="C47" s="101"/>
      <c r="D47" s="101"/>
      <c r="E47" s="101"/>
      <c r="F47" s="102">
        <f>LF!F48/1000</f>
        <v>19005</v>
      </c>
      <c r="G47" s="102">
        <f>'FF'!F48/1000</f>
        <v>5223</v>
      </c>
      <c r="H47" s="102">
        <f>PrF!F48/1000</f>
        <v>1080</v>
      </c>
      <c r="I47" s="102">
        <f>FSS!F48/1000</f>
        <v>5436</v>
      </c>
      <c r="J47" s="102">
        <f>PřF!F48/1000</f>
        <v>40218</v>
      </c>
      <c r="K47" s="102">
        <f>'FI'!F48/1000</f>
        <v>9921</v>
      </c>
      <c r="L47" s="102">
        <f>PdF!F48/1000</f>
        <v>4063</v>
      </c>
      <c r="M47" s="102">
        <f>FSpS!F48/1000</f>
        <v>260</v>
      </c>
      <c r="N47" s="102">
        <f>ESF!F48/1000</f>
        <v>4469</v>
      </c>
      <c r="O47" s="304">
        <f t="shared" si="5"/>
        <v>89675</v>
      </c>
    </row>
    <row r="48" spans="1:15" s="100" customFormat="1" ht="11.25">
      <c r="A48" s="177" t="s">
        <v>148</v>
      </c>
      <c r="B48" s="101"/>
      <c r="C48" s="101"/>
      <c r="D48" s="101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304">
        <f t="shared" si="5"/>
        <v>0</v>
      </c>
    </row>
    <row r="49" spans="1:15" s="100" customFormat="1" ht="11.25">
      <c r="A49" s="101" t="s">
        <v>186</v>
      </c>
      <c r="B49" s="101"/>
      <c r="C49" s="101"/>
      <c r="D49" s="101"/>
      <c r="E49" s="101"/>
      <c r="F49" s="102">
        <v>215980</v>
      </c>
      <c r="G49" s="102">
        <v>190688</v>
      </c>
      <c r="H49" s="102">
        <v>82178</v>
      </c>
      <c r="I49" s="102">
        <v>73401</v>
      </c>
      <c r="J49" s="102">
        <v>148057</v>
      </c>
      <c r="K49" s="102">
        <v>78471</v>
      </c>
      <c r="L49" s="102">
        <v>159187</v>
      </c>
      <c r="M49" s="102">
        <v>41005</v>
      </c>
      <c r="N49" s="102">
        <v>83932</v>
      </c>
      <c r="O49" s="304">
        <f t="shared" si="5"/>
        <v>1072899</v>
      </c>
    </row>
    <row r="50" spans="1:15" s="100" customFormat="1" ht="11.25">
      <c r="A50" s="101" t="s">
        <v>149</v>
      </c>
      <c r="B50" s="101"/>
      <c r="C50" s="101"/>
      <c r="D50" s="101"/>
      <c r="F50" s="102"/>
      <c r="G50" s="102"/>
      <c r="H50" s="102"/>
      <c r="I50" s="102"/>
      <c r="J50" s="102"/>
      <c r="K50" s="102">
        <v>4500</v>
      </c>
      <c r="L50" s="102"/>
      <c r="M50" s="102">
        <v>18820</v>
      </c>
      <c r="N50" s="102"/>
      <c r="O50" s="304">
        <f t="shared" si="5"/>
        <v>23320</v>
      </c>
    </row>
    <row r="51" spans="1:15" s="100" customFormat="1" ht="11.25">
      <c r="A51" s="101" t="s">
        <v>187</v>
      </c>
      <c r="B51" s="101"/>
      <c r="C51" s="101"/>
      <c r="D51" s="101"/>
      <c r="F51" s="102">
        <f>F46</f>
        <v>10108</v>
      </c>
      <c r="G51" s="102">
        <f aca="true" t="shared" si="6" ref="G51:N51">G46</f>
        <v>1956</v>
      </c>
      <c r="H51" s="102">
        <f t="shared" si="6"/>
        <v>1085</v>
      </c>
      <c r="I51" s="102">
        <f t="shared" si="6"/>
        <v>1527</v>
      </c>
      <c r="J51" s="102">
        <f t="shared" si="6"/>
        <v>16985</v>
      </c>
      <c r="K51" s="102">
        <f t="shared" si="6"/>
        <v>2039</v>
      </c>
      <c r="L51" s="102">
        <f t="shared" si="6"/>
        <v>1414</v>
      </c>
      <c r="M51" s="102">
        <f t="shared" si="6"/>
        <v>1833</v>
      </c>
      <c r="N51" s="102">
        <f t="shared" si="6"/>
        <v>1229</v>
      </c>
      <c r="O51" s="304">
        <f t="shared" si="5"/>
        <v>38176</v>
      </c>
    </row>
    <row r="52" spans="1:15" s="100" customFormat="1" ht="11.25">
      <c r="A52" s="101" t="s">
        <v>185</v>
      </c>
      <c r="B52" s="101"/>
      <c r="C52" s="101"/>
      <c r="D52" s="101"/>
      <c r="F52" s="102">
        <f>SUM(F49:F51)</f>
        <v>226088</v>
      </c>
      <c r="G52" s="102">
        <f aca="true" t="shared" si="7" ref="G52:N52">SUM(G49:G51)</f>
        <v>192644</v>
      </c>
      <c r="H52" s="102">
        <f t="shared" si="7"/>
        <v>83263</v>
      </c>
      <c r="I52" s="102">
        <f t="shared" si="7"/>
        <v>74928</v>
      </c>
      <c r="J52" s="102">
        <f t="shared" si="7"/>
        <v>165042</v>
      </c>
      <c r="K52" s="102">
        <f t="shared" si="7"/>
        <v>85010</v>
      </c>
      <c r="L52" s="102">
        <f t="shared" si="7"/>
        <v>160601</v>
      </c>
      <c r="M52" s="102">
        <f t="shared" si="7"/>
        <v>61658</v>
      </c>
      <c r="N52" s="102">
        <f t="shared" si="7"/>
        <v>85161</v>
      </c>
      <c r="O52" s="304">
        <f t="shared" si="5"/>
        <v>1134395</v>
      </c>
    </row>
    <row r="53" spans="1:15" s="390" customFormat="1" ht="11.25">
      <c r="A53" s="389"/>
      <c r="B53" s="389"/>
      <c r="C53" s="389"/>
      <c r="D53" s="389"/>
      <c r="F53" s="267">
        <f>F27-F52</f>
        <v>0</v>
      </c>
      <c r="G53" s="267">
        <f aca="true" t="shared" si="8" ref="G53:O53">G27-G52</f>
        <v>0</v>
      </c>
      <c r="H53" s="267">
        <f t="shared" si="8"/>
        <v>0</v>
      </c>
      <c r="I53" s="267">
        <f t="shared" si="8"/>
        <v>0</v>
      </c>
      <c r="J53" s="267">
        <f t="shared" si="8"/>
        <v>0</v>
      </c>
      <c r="K53" s="267">
        <f t="shared" si="8"/>
        <v>0</v>
      </c>
      <c r="L53" s="267">
        <f t="shared" si="8"/>
        <v>0</v>
      </c>
      <c r="M53" s="267">
        <f t="shared" si="8"/>
        <v>0</v>
      </c>
      <c r="N53" s="267">
        <f t="shared" si="8"/>
        <v>0</v>
      </c>
      <c r="O53" s="391">
        <f t="shared" si="8"/>
        <v>0</v>
      </c>
    </row>
  </sheetData>
  <mergeCells count="1">
    <mergeCell ref="A1:D1"/>
  </mergeCells>
  <printOptions/>
  <pageMargins left="0.42" right="0.31" top="0.35" bottom="0.32" header="0.2" footer="0.19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>
    <tabColor indexed="43"/>
  </sheetPr>
  <dimension ref="A1:Q53"/>
  <sheetViews>
    <sheetView workbookViewId="0" topLeftCell="A1">
      <selection activeCell="D9" sqref="D9"/>
    </sheetView>
  </sheetViews>
  <sheetFormatPr defaultColWidth="9.00390625" defaultRowHeight="12.75"/>
  <cols>
    <col min="1" max="1" width="6.375" style="5" customWidth="1"/>
    <col min="2" max="2" width="5.625" style="5" customWidth="1"/>
    <col min="3" max="3" width="6.25390625" style="5" customWidth="1"/>
    <col min="4" max="4" width="29.75390625" style="5" customWidth="1"/>
    <col min="5" max="5" width="3.75390625" style="5" customWidth="1"/>
    <col min="6" max="14" width="9.25390625" style="5" customWidth="1"/>
    <col min="15" max="15" width="10.25390625" style="5" customWidth="1"/>
    <col min="16" max="16" width="9.625" style="5" hidden="1" customWidth="1"/>
    <col min="17" max="16384" width="9.125" style="5" customWidth="1"/>
  </cols>
  <sheetData>
    <row r="1" spans="1:17" ht="12.75">
      <c r="A1" s="399" t="s">
        <v>142</v>
      </c>
      <c r="B1" s="400"/>
      <c r="C1" s="400"/>
      <c r="D1" s="401"/>
      <c r="E1" s="312"/>
      <c r="F1" s="330" t="s">
        <v>69</v>
      </c>
      <c r="G1" s="333" t="s">
        <v>151</v>
      </c>
      <c r="H1" s="330" t="s">
        <v>136</v>
      </c>
      <c r="I1" s="330" t="s">
        <v>137</v>
      </c>
      <c r="J1" s="330" t="s">
        <v>70</v>
      </c>
      <c r="K1" s="330" t="s">
        <v>55</v>
      </c>
      <c r="L1" s="330" t="s">
        <v>71</v>
      </c>
      <c r="M1" s="330" t="s">
        <v>56</v>
      </c>
      <c r="N1" s="351" t="s">
        <v>57</v>
      </c>
      <c r="O1" s="357" t="s">
        <v>9</v>
      </c>
      <c r="P1" s="34" t="s">
        <v>11</v>
      </c>
      <c r="Q1" s="265"/>
    </row>
    <row r="2" spans="1:17" ht="13.5" thickBot="1">
      <c r="A2" s="310" t="s">
        <v>39</v>
      </c>
      <c r="B2" s="326"/>
      <c r="C2" s="326"/>
      <c r="D2" s="327" t="s">
        <v>44</v>
      </c>
      <c r="E2" s="314" t="s">
        <v>21</v>
      </c>
      <c r="F2" s="346">
        <v>81</v>
      </c>
      <c r="G2" s="327">
        <v>82</v>
      </c>
      <c r="H2" s="346">
        <v>83</v>
      </c>
      <c r="I2" s="346">
        <v>84</v>
      </c>
      <c r="J2" s="346">
        <v>92</v>
      </c>
      <c r="K2" s="346">
        <v>94</v>
      </c>
      <c r="L2" s="346">
        <v>96</v>
      </c>
      <c r="M2" s="346">
        <v>97</v>
      </c>
      <c r="N2" s="352">
        <v>99</v>
      </c>
      <c r="O2" s="358" t="s">
        <v>130</v>
      </c>
      <c r="P2" s="37" t="s">
        <v>12</v>
      </c>
      <c r="Q2" s="265"/>
    </row>
    <row r="3" spans="1:16" ht="13.5" thickBot="1">
      <c r="A3" s="309" t="s">
        <v>160</v>
      </c>
      <c r="B3" s="210"/>
      <c r="C3" s="210"/>
      <c r="D3" s="210"/>
      <c r="E3" s="315">
        <v>1</v>
      </c>
      <c r="F3" s="332">
        <f aca="true" t="shared" si="0" ref="F3:P3">SUM(F5:F25)</f>
        <v>153277</v>
      </c>
      <c r="G3" s="335">
        <f>SUM(G5:G25)</f>
        <v>14174</v>
      </c>
      <c r="H3" s="332">
        <f t="shared" si="0"/>
        <v>4757</v>
      </c>
      <c r="I3" s="332">
        <f t="shared" si="0"/>
        <v>15380</v>
      </c>
      <c r="J3" s="332">
        <f t="shared" si="0"/>
        <v>204583</v>
      </c>
      <c r="K3" s="332">
        <f t="shared" si="0"/>
        <v>8064</v>
      </c>
      <c r="L3" s="332">
        <f t="shared" si="0"/>
        <v>24230.715</v>
      </c>
      <c r="M3" s="332">
        <f t="shared" si="0"/>
        <v>55489.2</v>
      </c>
      <c r="N3" s="353">
        <f t="shared" si="0"/>
        <v>286333.215</v>
      </c>
      <c r="O3" s="325">
        <f t="shared" si="0"/>
        <v>766288.1299999999</v>
      </c>
      <c r="P3" s="53" t="e">
        <f t="shared" si="0"/>
        <v>#REF!</v>
      </c>
    </row>
    <row r="4" spans="1:16" ht="12">
      <c r="A4" s="310" t="s">
        <v>10</v>
      </c>
      <c r="B4" s="3" t="s">
        <v>91</v>
      </c>
      <c r="C4" s="3"/>
      <c r="D4" s="3"/>
      <c r="E4" s="316">
        <v>2</v>
      </c>
      <c r="F4" s="40">
        <f aca="true" t="shared" si="1" ref="F4:P4">SUM(F5:F15)</f>
        <v>128277</v>
      </c>
      <c r="G4" s="336">
        <f>SUM(G5:G15)</f>
        <v>14174</v>
      </c>
      <c r="H4" s="40">
        <f t="shared" si="1"/>
        <v>4757</v>
      </c>
      <c r="I4" s="40">
        <f t="shared" si="1"/>
        <v>1860</v>
      </c>
      <c r="J4" s="40">
        <f t="shared" si="1"/>
        <v>151292</v>
      </c>
      <c r="K4" s="40">
        <f t="shared" si="1"/>
        <v>8064</v>
      </c>
      <c r="L4" s="40">
        <f t="shared" si="1"/>
        <v>22318</v>
      </c>
      <c r="M4" s="40">
        <f t="shared" si="1"/>
        <v>10459.199999999999</v>
      </c>
      <c r="N4" s="167">
        <f t="shared" si="1"/>
        <v>275645.265</v>
      </c>
      <c r="O4" s="359">
        <f t="shared" si="1"/>
        <v>616846.465</v>
      </c>
      <c r="P4" s="54" t="e">
        <f t="shared" si="1"/>
        <v>#REF!</v>
      </c>
    </row>
    <row r="5" spans="1:16" s="32" customFormat="1" ht="12">
      <c r="A5" s="311"/>
      <c r="B5" s="30"/>
      <c r="C5" s="30" t="s">
        <v>13</v>
      </c>
      <c r="D5" s="31" t="s">
        <v>17</v>
      </c>
      <c r="E5" s="316">
        <v>3</v>
      </c>
      <c r="F5" s="41">
        <f>SKM!F6/1000</f>
        <v>29933</v>
      </c>
      <c r="G5" s="337">
        <f>SUKB!F6</f>
        <v>0</v>
      </c>
      <c r="H5" s="41">
        <f>UCT!F6/1000</f>
        <v>1065</v>
      </c>
      <c r="I5" s="41">
        <f>SPSSN!F6/1000</f>
        <v>320</v>
      </c>
      <c r="J5" s="41">
        <f>ÚVT!F6/1000</f>
        <v>43000</v>
      </c>
      <c r="K5" s="41">
        <f>VMU!F6/1000</f>
        <v>2340</v>
      </c>
      <c r="L5" s="41">
        <f>CJV!F6/1000</f>
        <v>14471</v>
      </c>
      <c r="M5" s="41">
        <f>CZS!F6/1000</f>
        <v>3120</v>
      </c>
      <c r="N5" s="166">
        <f>RMU!F6/1000</f>
        <v>48649.229</v>
      </c>
      <c r="O5" s="290">
        <f>SUM(F5:N5)</f>
        <v>142898.229</v>
      </c>
      <c r="P5" s="55" t="e">
        <f>#REF!+#REF!+#REF!+#REF!+#REF!+#REF!+#REF!</f>
        <v>#REF!</v>
      </c>
    </row>
    <row r="6" spans="1:16" s="32" customFormat="1" ht="12">
      <c r="A6" s="311"/>
      <c r="B6" s="30"/>
      <c r="C6" s="30"/>
      <c r="D6" s="31" t="s">
        <v>18</v>
      </c>
      <c r="E6" s="316">
        <v>4</v>
      </c>
      <c r="F6" s="41">
        <f>SKM!F7/1000</f>
        <v>0</v>
      </c>
      <c r="G6" s="337">
        <f>SUKB!F7</f>
        <v>0</v>
      </c>
      <c r="H6" s="41">
        <f>UCT!F7/1000</f>
        <v>140</v>
      </c>
      <c r="I6" s="41">
        <f>SPSSN!F7/1000</f>
        <v>100</v>
      </c>
      <c r="J6" s="41">
        <f>ÚVT!F7/1000</f>
        <v>1450</v>
      </c>
      <c r="K6" s="41">
        <f>VMU!F7/1000</f>
        <v>125</v>
      </c>
      <c r="L6" s="41">
        <f>CJV!F7/1000</f>
        <v>836</v>
      </c>
      <c r="M6" s="41">
        <f>CZS!F7/1000</f>
        <v>390</v>
      </c>
      <c r="N6" s="166">
        <f>RMU!F7/1000</f>
        <v>2071.567</v>
      </c>
      <c r="O6" s="290">
        <f aca="true" t="shared" si="2" ref="O6:O41">SUM(F6:N6)</f>
        <v>5112.567</v>
      </c>
      <c r="P6" s="55" t="e">
        <f>SKM!#REF!</f>
        <v>#REF!</v>
      </c>
    </row>
    <row r="7" spans="1:16" s="32" customFormat="1" ht="12">
      <c r="A7" s="311"/>
      <c r="B7" s="30"/>
      <c r="C7" s="30"/>
      <c r="D7" s="31" t="s">
        <v>19</v>
      </c>
      <c r="E7" s="316">
        <v>5</v>
      </c>
      <c r="F7" s="41">
        <f>SKM!F8/1000</f>
        <v>10566</v>
      </c>
      <c r="G7" s="337">
        <f>SUKB!F8</f>
        <v>0</v>
      </c>
      <c r="H7" s="41">
        <f>UCT!F8/1000</f>
        <v>422</v>
      </c>
      <c r="I7" s="41">
        <f>SPSSN!F8/1000</f>
        <v>140</v>
      </c>
      <c r="J7" s="41">
        <f>ÚVT!F8/1000</f>
        <v>15500</v>
      </c>
      <c r="K7" s="41">
        <f>VMU!F8/1000</f>
        <v>933</v>
      </c>
      <c r="L7" s="41">
        <f>CJV!F8/1000</f>
        <v>5571</v>
      </c>
      <c r="M7" s="41">
        <f>CZS!F8/1000</f>
        <v>1154.4</v>
      </c>
      <c r="N7" s="166">
        <f>RMU!F8/1000</f>
        <v>18205.443</v>
      </c>
      <c r="O7" s="290">
        <f t="shared" si="2"/>
        <v>52491.843</v>
      </c>
      <c r="P7" s="55" t="e">
        <f>SKM!#REF!</f>
        <v>#REF!</v>
      </c>
    </row>
    <row r="8" spans="1:16" s="32" customFormat="1" ht="12">
      <c r="A8" s="311"/>
      <c r="B8" s="30"/>
      <c r="C8" s="30"/>
      <c r="D8" s="31" t="s">
        <v>0</v>
      </c>
      <c r="E8" s="316">
        <v>6</v>
      </c>
      <c r="F8" s="41">
        <f>SKM!F9/1000</f>
        <v>28000</v>
      </c>
      <c r="G8" s="337">
        <f>SUKB!F9</f>
        <v>0</v>
      </c>
      <c r="H8" s="41">
        <f>UCT!F9/1000</f>
        <v>900</v>
      </c>
      <c r="I8" s="41">
        <f>SPSSN!F9/1000</f>
        <v>90</v>
      </c>
      <c r="J8" s="41">
        <f>ÚVT!F9/1000</f>
        <v>4700</v>
      </c>
      <c r="K8" s="41">
        <f>VMU!F9/1000</f>
        <v>171</v>
      </c>
      <c r="L8" s="41">
        <f>CJV!F9/1000</f>
        <v>45</v>
      </c>
      <c r="M8" s="41">
        <f>CZS!F9/1000</f>
        <v>90</v>
      </c>
      <c r="N8" s="166">
        <f>RMU!F9/1000</f>
        <v>2760.061</v>
      </c>
      <c r="O8" s="290">
        <f t="shared" si="2"/>
        <v>36756.061</v>
      </c>
      <c r="P8" s="55" t="e">
        <f>SKM!#REF!</f>
        <v>#REF!</v>
      </c>
    </row>
    <row r="9" spans="1:16" s="32" customFormat="1" ht="12">
      <c r="A9" s="311"/>
      <c r="B9" s="30"/>
      <c r="C9" s="30"/>
      <c r="D9" s="31" t="s">
        <v>1</v>
      </c>
      <c r="E9" s="316">
        <v>7</v>
      </c>
      <c r="F9" s="41">
        <f>SKM!F10/1000</f>
        <v>12000</v>
      </c>
      <c r="G9" s="337">
        <f>SUKB!F10</f>
        <v>0</v>
      </c>
      <c r="H9" s="41">
        <f>UCT!F10/1000</f>
        <v>300</v>
      </c>
      <c r="I9" s="41">
        <f>SPSSN!F10/1000</f>
        <v>50</v>
      </c>
      <c r="J9" s="41">
        <f>ÚVT!F10/1000</f>
        <v>3200</v>
      </c>
      <c r="K9" s="41">
        <f>VMU!F10/1000</f>
        <v>250</v>
      </c>
      <c r="L9" s="41">
        <f>CJV!F10/1000</f>
        <v>55</v>
      </c>
      <c r="M9" s="41">
        <f>CZS!F10/1000</f>
        <v>50</v>
      </c>
      <c r="N9" s="166">
        <f>RMU!F10/1000</f>
        <v>25196.1</v>
      </c>
      <c r="O9" s="290">
        <f t="shared" si="2"/>
        <v>41101.1</v>
      </c>
      <c r="P9" s="55" t="e">
        <f>SKM!#REF!</f>
        <v>#REF!</v>
      </c>
    </row>
    <row r="10" spans="1:16" s="32" customFormat="1" ht="12">
      <c r="A10" s="311"/>
      <c r="B10" s="30"/>
      <c r="C10" s="30"/>
      <c r="D10" s="31" t="s">
        <v>2</v>
      </c>
      <c r="E10" s="316">
        <v>8</v>
      </c>
      <c r="F10" s="41">
        <f>SKM!F11/1000</f>
        <v>26000</v>
      </c>
      <c r="G10" s="337">
        <f>SUKB!F11</f>
        <v>0</v>
      </c>
      <c r="H10" s="41">
        <f>UCT!F11/1000</f>
        <v>1128</v>
      </c>
      <c r="I10" s="41">
        <f>SPSSN!F11/1000</f>
        <v>100</v>
      </c>
      <c r="J10" s="41">
        <f>ÚVT!F11/1000</f>
        <v>16500</v>
      </c>
      <c r="K10" s="41">
        <f>VMU!F11/1000</f>
        <v>2100</v>
      </c>
      <c r="L10" s="41">
        <f>CJV!F11/1000</f>
        <v>978</v>
      </c>
      <c r="M10" s="41">
        <f>CZS!F11/1000</f>
        <v>941</v>
      </c>
      <c r="N10" s="166">
        <f>RMU!F11/1000</f>
        <v>8947.093</v>
      </c>
      <c r="O10" s="290">
        <f t="shared" si="2"/>
        <v>56694.093</v>
      </c>
      <c r="P10" s="55" t="e">
        <f>SKM!#REF!</f>
        <v>#REF!</v>
      </c>
    </row>
    <row r="11" spans="1:16" s="32" customFormat="1" ht="12">
      <c r="A11" s="311"/>
      <c r="B11" s="30"/>
      <c r="C11" s="30"/>
      <c r="D11" s="31" t="s">
        <v>3</v>
      </c>
      <c r="E11" s="316">
        <v>9</v>
      </c>
      <c r="F11" s="41">
        <f>SKM!F12/1000</f>
        <v>17000</v>
      </c>
      <c r="G11" s="337">
        <f>SUKB!F12</f>
        <v>0</v>
      </c>
      <c r="H11" s="41">
        <f>UCT!F12/1000</f>
        <v>100</v>
      </c>
      <c r="I11" s="41">
        <f>SPSSN!F12/1000</f>
        <v>500</v>
      </c>
      <c r="J11" s="41">
        <f>ÚVT!F12/1000</f>
        <v>24700</v>
      </c>
      <c r="K11" s="41">
        <f>VMU!F12/1000</f>
        <v>1400</v>
      </c>
      <c r="L11" s="41">
        <f>CJV!F12/1000</f>
        <v>85</v>
      </c>
      <c r="M11" s="41">
        <f>CZS!F12/1000</f>
        <v>1265</v>
      </c>
      <c r="N11" s="166">
        <f>RMU!F12/1000</f>
        <v>35629.714</v>
      </c>
      <c r="O11" s="290">
        <f t="shared" si="2"/>
        <v>80679.714</v>
      </c>
      <c r="P11" s="55" t="e">
        <f>SKM!#REF!</f>
        <v>#REF!</v>
      </c>
    </row>
    <row r="12" spans="1:16" s="32" customFormat="1" ht="12">
      <c r="A12" s="311"/>
      <c r="B12" s="30"/>
      <c r="C12" s="30"/>
      <c r="D12" s="31" t="s">
        <v>4</v>
      </c>
      <c r="E12" s="316">
        <v>10</v>
      </c>
      <c r="F12" s="41">
        <f>SKM!F13/1000</f>
        <v>102</v>
      </c>
      <c r="G12" s="337">
        <f>SUKB!F13</f>
        <v>0</v>
      </c>
      <c r="H12" s="41">
        <f>UCT!F13/1000</f>
        <v>25</v>
      </c>
      <c r="I12" s="41">
        <f>SPSSN!F13/1000</f>
        <v>10</v>
      </c>
      <c r="J12" s="41">
        <f>ÚVT!F13/1000</f>
        <v>2500</v>
      </c>
      <c r="K12" s="41">
        <f>VMU!F13/1000</f>
        <v>0</v>
      </c>
      <c r="L12" s="41">
        <f>CJV!F13/1000</f>
        <v>90</v>
      </c>
      <c r="M12" s="41">
        <f>CZS!F13/1000</f>
        <v>950</v>
      </c>
      <c r="N12" s="166">
        <f>RMU!F13/1000</f>
        <v>1805.103</v>
      </c>
      <c r="O12" s="290">
        <f t="shared" si="2"/>
        <v>5482.103</v>
      </c>
      <c r="P12" s="55" t="e">
        <f>SKM!#REF!</f>
        <v>#REF!</v>
      </c>
    </row>
    <row r="13" spans="1:16" s="32" customFormat="1" ht="13.5">
      <c r="A13" s="311"/>
      <c r="B13" s="30"/>
      <c r="C13" s="30"/>
      <c r="D13" s="31" t="s">
        <v>194</v>
      </c>
      <c r="E13" s="316">
        <v>11</v>
      </c>
      <c r="F13" s="41">
        <f>SKM!F14/1000</f>
        <v>10397</v>
      </c>
      <c r="G13" s="337">
        <f>SUKB!F14</f>
        <v>14174</v>
      </c>
      <c r="H13" s="41">
        <f>UCT!F14/1000</f>
        <v>627</v>
      </c>
      <c r="I13" s="41">
        <f>SPSSN!F14/1000</f>
        <v>30</v>
      </c>
      <c r="J13" s="41">
        <f>ÚVT!F14/1000</f>
        <v>35583</v>
      </c>
      <c r="K13" s="41">
        <f>VMU!F14/1000</f>
        <v>700</v>
      </c>
      <c r="L13" s="41">
        <f>CJV!F14/1000</f>
        <v>42</v>
      </c>
      <c r="M13" s="41">
        <f>CZS!F14/1000</f>
        <v>74</v>
      </c>
      <c r="N13" s="166">
        <f>RMU!F14/1000</f>
        <v>10197</v>
      </c>
      <c r="O13" s="290">
        <f t="shared" si="2"/>
        <v>71824</v>
      </c>
      <c r="P13" s="55" t="e">
        <f>SKM!#REF!</f>
        <v>#REF!</v>
      </c>
    </row>
    <row r="14" spans="1:16" s="32" customFormat="1" ht="12">
      <c r="A14" s="311"/>
      <c r="B14" s="30"/>
      <c r="C14" s="30"/>
      <c r="D14" s="31" t="s">
        <v>6</v>
      </c>
      <c r="E14" s="316">
        <v>12</v>
      </c>
      <c r="F14" s="41">
        <f>SKM!F15/1000</f>
        <v>0</v>
      </c>
      <c r="G14" s="337">
        <f>SUKB!F15</f>
        <v>0</v>
      </c>
      <c r="H14" s="41">
        <f>UCT!F15/1000</f>
        <v>0</v>
      </c>
      <c r="I14" s="41">
        <f>SPSSN!F15/1000</f>
        <v>0</v>
      </c>
      <c r="J14" s="41">
        <f>ÚVT!F15/1000</f>
        <v>0</v>
      </c>
      <c r="K14" s="41">
        <f>VMU!F15/1000</f>
        <v>0</v>
      </c>
      <c r="L14" s="41">
        <f>CJV!F15/1000</f>
        <v>0</v>
      </c>
      <c r="M14" s="41">
        <f>CZS!F15/1000</f>
        <v>1024.8</v>
      </c>
      <c r="N14" s="166">
        <f>RMU!F15/1000</f>
        <v>91204</v>
      </c>
      <c r="O14" s="290">
        <f t="shared" si="2"/>
        <v>92228.8</v>
      </c>
      <c r="P14" s="55" t="e">
        <f>SKM!#REF!</f>
        <v>#REF!</v>
      </c>
    </row>
    <row r="15" spans="1:16" s="32" customFormat="1" ht="12">
      <c r="A15" s="311"/>
      <c r="B15" s="31"/>
      <c r="C15" s="31"/>
      <c r="D15" s="31" t="s">
        <v>9</v>
      </c>
      <c r="E15" s="316">
        <v>13</v>
      </c>
      <c r="F15" s="41">
        <f>SKM!F16/1000</f>
        <v>-5721</v>
      </c>
      <c r="G15" s="337">
        <f>SUKB!F16</f>
        <v>0</v>
      </c>
      <c r="H15" s="41">
        <f>UCT!F16/1000</f>
        <v>50</v>
      </c>
      <c r="I15" s="41">
        <f>SPSSN!F16/1000</f>
        <v>520</v>
      </c>
      <c r="J15" s="41">
        <f>ÚVT!F16/1000</f>
        <v>4159</v>
      </c>
      <c r="K15" s="41">
        <f>VMU!F16/1000</f>
        <v>45</v>
      </c>
      <c r="L15" s="41">
        <f>CJV!F16/1000</f>
        <v>145</v>
      </c>
      <c r="M15" s="41">
        <f>CZS!F16/1000</f>
        <v>1400</v>
      </c>
      <c r="N15" s="166">
        <f>RMU!F16/1000</f>
        <v>30979.955</v>
      </c>
      <c r="O15" s="290">
        <f t="shared" si="2"/>
        <v>31577.955</v>
      </c>
      <c r="P15" s="55" t="e">
        <f>SKM!#REF!</f>
        <v>#REF!</v>
      </c>
    </row>
    <row r="16" spans="1:16" ht="12">
      <c r="A16" s="310"/>
      <c r="B16" s="4" t="s">
        <v>14</v>
      </c>
      <c r="C16" s="3"/>
      <c r="D16" s="3"/>
      <c r="E16" s="316">
        <v>14</v>
      </c>
      <c r="F16" s="40">
        <f>SKM!F17/1000</f>
        <v>0</v>
      </c>
      <c r="G16" s="344">
        <f>SUKB!F17</f>
        <v>0</v>
      </c>
      <c r="H16" s="292">
        <f>UCT!F17/1000</f>
        <v>0</v>
      </c>
      <c r="I16" s="292">
        <f>SPSSN!F17/1000</f>
        <v>0</v>
      </c>
      <c r="J16" s="292">
        <f>ÚVT!F17/1000</f>
        <v>0</v>
      </c>
      <c r="K16" s="292">
        <f>VMU!F17/1000</f>
        <v>0</v>
      </c>
      <c r="L16" s="292">
        <f>CJV!F17/1000</f>
        <v>0</v>
      </c>
      <c r="M16" s="292">
        <f>CZS!F17/1000</f>
        <v>0</v>
      </c>
      <c r="N16" s="354">
        <f>RMU!F17/1000</f>
        <v>0</v>
      </c>
      <c r="O16" s="359">
        <f t="shared" si="2"/>
        <v>0</v>
      </c>
      <c r="P16" s="56" t="e">
        <f>SKM!#REF!</f>
        <v>#REF!</v>
      </c>
    </row>
    <row r="17" spans="1:16" ht="12">
      <c r="A17" s="310"/>
      <c r="B17" s="4" t="s">
        <v>15</v>
      </c>
      <c r="C17" s="3"/>
      <c r="D17" s="3"/>
      <c r="E17" s="316">
        <v>15</v>
      </c>
      <c r="F17" s="40">
        <f>SKM!F18/1000</f>
        <v>0</v>
      </c>
      <c r="G17" s="344">
        <f>SUKB!F18</f>
        <v>0</v>
      </c>
      <c r="H17" s="292">
        <f>UCT!F18/1000</f>
        <v>0</v>
      </c>
      <c r="I17" s="292">
        <f>SPSSN!F18/1000</f>
        <v>0</v>
      </c>
      <c r="J17" s="292">
        <f>ÚVT!F18/1000</f>
        <v>0</v>
      </c>
      <c r="K17" s="292">
        <f>VMU!F18/1000</f>
        <v>0</v>
      </c>
      <c r="L17" s="292">
        <f>CJV!F18/1000</f>
        <v>0</v>
      </c>
      <c r="M17" s="292">
        <f>CZS!F18/1000</f>
        <v>25000</v>
      </c>
      <c r="N17" s="354">
        <f>RMU!F18/1000</f>
        <v>0</v>
      </c>
      <c r="O17" s="359">
        <f t="shared" si="2"/>
        <v>25000</v>
      </c>
      <c r="P17" s="56" t="e">
        <f>SKM!#REF!</f>
        <v>#REF!</v>
      </c>
    </row>
    <row r="18" spans="1:16" ht="12">
      <c r="A18" s="310"/>
      <c r="B18" s="4" t="s">
        <v>20</v>
      </c>
      <c r="C18" s="3"/>
      <c r="D18" s="3"/>
      <c r="E18" s="316">
        <v>16</v>
      </c>
      <c r="F18" s="40">
        <f>SKM!F19/1000</f>
        <v>0</v>
      </c>
      <c r="G18" s="344">
        <f>SUKB!F19</f>
        <v>0</v>
      </c>
      <c r="H18" s="292">
        <f>UCT!F19/1000</f>
        <v>0</v>
      </c>
      <c r="I18" s="292">
        <f>SPSSN!F19/1000</f>
        <v>13520</v>
      </c>
      <c r="J18" s="292">
        <f>ÚVT!F19/1000</f>
        <v>27831</v>
      </c>
      <c r="K18" s="292">
        <f>VMU!F19/1000</f>
        <v>0</v>
      </c>
      <c r="L18" s="292">
        <f>CJV!F19/1000</f>
        <v>796</v>
      </c>
      <c r="M18" s="292">
        <f>CZS!F19/1000</f>
        <v>4800</v>
      </c>
      <c r="N18" s="354">
        <f>RMU!F19/1000</f>
        <v>5761</v>
      </c>
      <c r="O18" s="359">
        <f t="shared" si="2"/>
        <v>52708</v>
      </c>
      <c r="P18" s="56" t="e">
        <f>SKM!#REF!</f>
        <v>#REF!</v>
      </c>
    </row>
    <row r="19" spans="1:16" ht="12">
      <c r="A19" s="310"/>
      <c r="B19" s="4" t="s">
        <v>16</v>
      </c>
      <c r="C19" s="3"/>
      <c r="D19" s="3"/>
      <c r="E19" s="316">
        <v>17</v>
      </c>
      <c r="F19" s="40">
        <f>SKM!F20/1000</f>
        <v>0</v>
      </c>
      <c r="G19" s="344">
        <f>SUKB!F20</f>
        <v>0</v>
      </c>
      <c r="H19" s="292">
        <f>UCT!F20/1000</f>
        <v>0</v>
      </c>
      <c r="I19" s="292">
        <f>SPSSN!F20/1000</f>
        <v>0</v>
      </c>
      <c r="J19" s="292">
        <f>ÚVT!F20/1000</f>
        <v>0</v>
      </c>
      <c r="K19" s="292">
        <f>VMU!F20/1000</f>
        <v>0</v>
      </c>
      <c r="L19" s="292">
        <f>CJV!F20/1000</f>
        <v>0</v>
      </c>
      <c r="M19" s="292">
        <f>CZS!F20/1000</f>
        <v>0</v>
      </c>
      <c r="N19" s="354">
        <f>RMU!F20/1000</f>
        <v>0</v>
      </c>
      <c r="O19" s="359">
        <f t="shared" si="2"/>
        <v>0</v>
      </c>
      <c r="P19" s="56" t="e">
        <f>SKM!#REF!</f>
        <v>#REF!</v>
      </c>
    </row>
    <row r="20" spans="1:16" ht="12">
      <c r="A20" s="310"/>
      <c r="B20" s="4" t="s">
        <v>24</v>
      </c>
      <c r="C20" s="4"/>
      <c r="D20" s="4"/>
      <c r="E20" s="316">
        <v>18</v>
      </c>
      <c r="F20" s="40">
        <f>SKM!F21/1000</f>
        <v>0</v>
      </c>
      <c r="G20" s="344">
        <f>SUKB!F21</f>
        <v>0</v>
      </c>
      <c r="H20" s="292">
        <f>UCT!F21/1000</f>
        <v>0</v>
      </c>
      <c r="I20" s="292">
        <f>SPSSN!F21/1000</f>
        <v>0</v>
      </c>
      <c r="J20" s="292">
        <f>ÚVT!F21/1000</f>
        <v>0</v>
      </c>
      <c r="K20" s="292">
        <f>VMU!F21/1000</f>
        <v>0</v>
      </c>
      <c r="L20" s="292">
        <f>CJV!F21/1000</f>
        <v>0</v>
      </c>
      <c r="M20" s="292">
        <f>CZS!F21/1000</f>
        <v>100</v>
      </c>
      <c r="N20" s="354">
        <f>RMU!F21/1000</f>
        <v>3888.75</v>
      </c>
      <c r="O20" s="359">
        <f t="shared" si="2"/>
        <v>3988.75</v>
      </c>
      <c r="P20" s="56" t="e">
        <f>SKM!#REF!</f>
        <v>#REF!</v>
      </c>
    </row>
    <row r="21" spans="1:16" ht="12">
      <c r="A21" s="310"/>
      <c r="B21" s="4" t="s">
        <v>31</v>
      </c>
      <c r="C21" s="4"/>
      <c r="D21" s="4"/>
      <c r="E21" s="316">
        <v>19</v>
      </c>
      <c r="F21" s="40">
        <f>SKM!F22/1000</f>
        <v>0</v>
      </c>
      <c r="G21" s="344">
        <f>SUKB!F22</f>
        <v>0</v>
      </c>
      <c r="H21" s="292">
        <f>UCT!F22/1000</f>
        <v>0</v>
      </c>
      <c r="I21" s="292">
        <f>SPSSN!F22/1000</f>
        <v>0</v>
      </c>
      <c r="J21" s="292">
        <f>ÚVT!F22/1000</f>
        <v>0</v>
      </c>
      <c r="K21" s="292">
        <f>VMU!F22/1000</f>
        <v>0</v>
      </c>
      <c r="L21" s="292">
        <f>CJV!F22/1000</f>
        <v>1116.715</v>
      </c>
      <c r="M21" s="292">
        <f>CZS!F22/1000</f>
        <v>15130</v>
      </c>
      <c r="N21" s="354">
        <f>RMU!F22/1000</f>
        <v>0</v>
      </c>
      <c r="O21" s="359">
        <f t="shared" si="2"/>
        <v>16246.715</v>
      </c>
      <c r="P21" s="56" t="e">
        <f>SKM!#REF!</f>
        <v>#REF!</v>
      </c>
    </row>
    <row r="22" spans="1:16" ht="12">
      <c r="A22" s="310"/>
      <c r="B22" s="4" t="s">
        <v>25</v>
      </c>
      <c r="C22" s="4"/>
      <c r="D22" s="4"/>
      <c r="E22" s="316">
        <v>20</v>
      </c>
      <c r="F22" s="40">
        <f>SKM!F23/1000</f>
        <v>0</v>
      </c>
      <c r="G22" s="344">
        <f>SUKB!F23</f>
        <v>0</v>
      </c>
      <c r="H22" s="292">
        <f>UCT!F23/1000</f>
        <v>0</v>
      </c>
      <c r="I22" s="292">
        <f>SPSSN!F23/1000</f>
        <v>0</v>
      </c>
      <c r="J22" s="292">
        <f>ÚVT!F23/1000</f>
        <v>0</v>
      </c>
      <c r="K22" s="292">
        <f>VMU!F23/1000</f>
        <v>0</v>
      </c>
      <c r="L22" s="292">
        <f>CJV!F23/1000</f>
        <v>0</v>
      </c>
      <c r="M22" s="292">
        <f>CZS!F23/1000</f>
        <v>0</v>
      </c>
      <c r="N22" s="354">
        <f>RMU!F23/1000</f>
        <v>0</v>
      </c>
      <c r="O22" s="359">
        <f t="shared" si="2"/>
        <v>0</v>
      </c>
      <c r="P22" s="56" t="e">
        <f>SKM!#REF!</f>
        <v>#REF!</v>
      </c>
    </row>
    <row r="23" spans="1:16" ht="12">
      <c r="A23" s="310"/>
      <c r="B23" s="4" t="s">
        <v>26</v>
      </c>
      <c r="C23" s="4"/>
      <c r="D23" s="4"/>
      <c r="E23" s="316">
        <v>21</v>
      </c>
      <c r="F23" s="40">
        <f>SKM!F24/1000</f>
        <v>0</v>
      </c>
      <c r="G23" s="344">
        <f>SUKB!F24</f>
        <v>0</v>
      </c>
      <c r="H23" s="292">
        <f>UCT!F24/1000</f>
        <v>0</v>
      </c>
      <c r="I23" s="292">
        <f>SPSSN!F24/1000</f>
        <v>0</v>
      </c>
      <c r="J23" s="292">
        <f>ÚVT!F24/1000</f>
        <v>12300</v>
      </c>
      <c r="K23" s="292">
        <f>VMU!F24/1000</f>
        <v>0</v>
      </c>
      <c r="L23" s="292">
        <f>CJV!F24/1000</f>
        <v>0</v>
      </c>
      <c r="M23" s="292">
        <f>CZS!F24/1000</f>
        <v>0</v>
      </c>
      <c r="N23" s="354">
        <f>RMU!F24/1000</f>
        <v>100</v>
      </c>
      <c r="O23" s="359">
        <f t="shared" si="2"/>
        <v>12400</v>
      </c>
      <c r="P23" s="56" t="e">
        <f>SKM!#REF!</f>
        <v>#REF!</v>
      </c>
    </row>
    <row r="24" spans="1:16" ht="12">
      <c r="A24" s="310"/>
      <c r="B24" s="4" t="s">
        <v>27</v>
      </c>
      <c r="C24" s="4"/>
      <c r="D24" s="4"/>
      <c r="E24" s="316">
        <v>22</v>
      </c>
      <c r="F24" s="40">
        <f>SKM!F25/1000</f>
        <v>0</v>
      </c>
      <c r="G24" s="344">
        <f>SUKB!F25</f>
        <v>0</v>
      </c>
      <c r="H24" s="292">
        <f>UCT!F25/1000</f>
        <v>0</v>
      </c>
      <c r="I24" s="292">
        <f>SPSSN!F25/1000</f>
        <v>0</v>
      </c>
      <c r="J24" s="292">
        <f>ÚVT!F25/1000</f>
        <v>4160</v>
      </c>
      <c r="K24" s="292">
        <f>VMU!F25/1000</f>
        <v>0</v>
      </c>
      <c r="L24" s="292">
        <f>CJV!F25/1000</f>
        <v>0</v>
      </c>
      <c r="M24" s="292">
        <f>CZS!F25/1000</f>
        <v>0</v>
      </c>
      <c r="N24" s="354">
        <f>RMU!F25/1000</f>
        <v>0</v>
      </c>
      <c r="O24" s="359">
        <f t="shared" si="2"/>
        <v>4160</v>
      </c>
      <c r="P24" s="56" t="e">
        <f>SKM!#REF!</f>
        <v>#REF!</v>
      </c>
    </row>
    <row r="25" spans="1:16" ht="12.75" thickBot="1">
      <c r="A25" s="310"/>
      <c r="B25" s="110" t="s">
        <v>30</v>
      </c>
      <c r="C25" s="110"/>
      <c r="D25" s="110"/>
      <c r="E25" s="317">
        <v>23</v>
      </c>
      <c r="F25" s="111">
        <f>SKM!F26/1000</f>
        <v>25000</v>
      </c>
      <c r="G25" s="345">
        <f>SUKB!F26</f>
        <v>0</v>
      </c>
      <c r="H25" s="350">
        <f>UCT!F26/1000</f>
        <v>0</v>
      </c>
      <c r="I25" s="350">
        <f>SPSSN!F26/1000</f>
        <v>0</v>
      </c>
      <c r="J25" s="350">
        <f>ÚVT!F26/1000</f>
        <v>9000</v>
      </c>
      <c r="K25" s="350">
        <f>VMU!F26/1000</f>
        <v>0</v>
      </c>
      <c r="L25" s="350">
        <f>CJV!F26/1000</f>
        <v>0</v>
      </c>
      <c r="M25" s="350">
        <f>CZS!F26/1000</f>
        <v>0</v>
      </c>
      <c r="N25" s="355">
        <f>RMU!F26/1000</f>
        <v>938.2</v>
      </c>
      <c r="O25" s="361">
        <f t="shared" si="2"/>
        <v>34938.2</v>
      </c>
      <c r="P25" s="56" t="e">
        <f>SKM!#REF!</f>
        <v>#REF!</v>
      </c>
    </row>
    <row r="26" spans="1:16" ht="13.5" thickBot="1">
      <c r="A26" s="309" t="s">
        <v>161</v>
      </c>
      <c r="B26" s="210"/>
      <c r="C26" s="210"/>
      <c r="D26" s="210"/>
      <c r="E26" s="315">
        <v>24</v>
      </c>
      <c r="F26" s="332">
        <f aca="true" t="shared" si="3" ref="F26:P26">SUM(F27:F41)</f>
        <v>156807</v>
      </c>
      <c r="G26" s="335">
        <f t="shared" si="3"/>
        <v>14174</v>
      </c>
      <c r="H26" s="332">
        <f t="shared" si="3"/>
        <v>4907</v>
      </c>
      <c r="I26" s="332">
        <f t="shared" si="3"/>
        <v>15400</v>
      </c>
      <c r="J26" s="332">
        <f t="shared" si="3"/>
        <v>206683</v>
      </c>
      <c r="K26" s="332">
        <f t="shared" si="3"/>
        <v>8110</v>
      </c>
      <c r="L26" s="332">
        <f t="shared" si="3"/>
        <v>24265.715</v>
      </c>
      <c r="M26" s="332">
        <f t="shared" si="3"/>
        <v>56178.8</v>
      </c>
      <c r="N26" s="353">
        <f t="shared" si="3"/>
        <v>294390.351</v>
      </c>
      <c r="O26" s="325">
        <f t="shared" si="3"/>
        <v>780915.8659999999</v>
      </c>
      <c r="P26" s="57" t="e">
        <f t="shared" si="3"/>
        <v>#REF!</v>
      </c>
    </row>
    <row r="27" spans="1:17" ht="13.5">
      <c r="A27" s="310" t="s">
        <v>10</v>
      </c>
      <c r="B27" s="3" t="s">
        <v>195</v>
      </c>
      <c r="C27" s="3"/>
      <c r="D27" s="3"/>
      <c r="E27" s="316">
        <v>25</v>
      </c>
      <c r="F27" s="40">
        <f>SKM!F28/1000</f>
        <v>0</v>
      </c>
      <c r="G27" s="344">
        <f>SUKB!F28</f>
        <v>0</v>
      </c>
      <c r="H27" s="292">
        <f>UCT!F28/1000</f>
        <v>3895</v>
      </c>
      <c r="I27" s="292">
        <f>SPSSN!F28/1000</f>
        <v>1740</v>
      </c>
      <c r="J27" s="292">
        <f>ÚVT!F28/1000</f>
        <v>135191</v>
      </c>
      <c r="K27" s="292">
        <f>VMU!F28/1000</f>
        <v>0</v>
      </c>
      <c r="L27" s="292">
        <f>CJV!F28/1000</f>
        <v>22003</v>
      </c>
      <c r="M27" s="292">
        <f>CZS!F28/1000</f>
        <v>7444</v>
      </c>
      <c r="N27" s="354">
        <f>RMU!F28/1000</f>
        <v>167025</v>
      </c>
      <c r="O27" s="359">
        <f t="shared" si="2"/>
        <v>337298</v>
      </c>
      <c r="P27" s="56" t="e">
        <f>SKM!#REF!</f>
        <v>#REF!</v>
      </c>
      <c r="Q27" s="13"/>
    </row>
    <row r="28" spans="1:17" ht="12">
      <c r="A28" s="310"/>
      <c r="B28" s="4" t="s">
        <v>14</v>
      </c>
      <c r="C28" s="4"/>
      <c r="D28" s="4"/>
      <c r="E28" s="316">
        <v>26</v>
      </c>
      <c r="F28" s="40">
        <f>SKM!F29/1000</f>
        <v>0</v>
      </c>
      <c r="G28" s="344">
        <f>SUKB!F29</f>
        <v>0</v>
      </c>
      <c r="H28" s="292">
        <f>UCT!F29/1000</f>
        <v>0</v>
      </c>
      <c r="I28" s="292">
        <f>SPSSN!F29/1000</f>
        <v>0</v>
      </c>
      <c r="J28" s="292">
        <f>ÚVT!F29/1000</f>
        <v>0</v>
      </c>
      <c r="K28" s="292">
        <f>VMU!F29/1000</f>
        <v>0</v>
      </c>
      <c r="L28" s="292">
        <f>CJV!F29/1000</f>
        <v>0</v>
      </c>
      <c r="M28" s="292">
        <f>CZS!F29/1000</f>
        <v>0</v>
      </c>
      <c r="N28" s="354">
        <f>RMU!F29/1000</f>
        <v>0</v>
      </c>
      <c r="O28" s="359">
        <f t="shared" si="2"/>
        <v>0</v>
      </c>
      <c r="P28" s="56" t="e">
        <f>SKM!#REF!</f>
        <v>#REF!</v>
      </c>
      <c r="Q28" s="13"/>
    </row>
    <row r="29" spans="1:17" ht="12">
      <c r="A29" s="310"/>
      <c r="B29" s="4" t="s">
        <v>15</v>
      </c>
      <c r="C29" s="4"/>
      <c r="D29" s="4"/>
      <c r="E29" s="316">
        <v>27</v>
      </c>
      <c r="F29" s="40">
        <f>SKM!F30/1000</f>
        <v>0</v>
      </c>
      <c r="G29" s="344">
        <f>SUKB!F30</f>
        <v>0</v>
      </c>
      <c r="H29" s="292">
        <f>UCT!F30/1000</f>
        <v>0</v>
      </c>
      <c r="I29" s="292">
        <f>SPSSN!F30/1000</f>
        <v>0</v>
      </c>
      <c r="J29" s="292">
        <f>ÚVT!F30/1000</f>
        <v>0</v>
      </c>
      <c r="K29" s="292">
        <f>VMU!F30/1000</f>
        <v>0</v>
      </c>
      <c r="L29" s="292">
        <f>CJV!F30/1000</f>
        <v>0</v>
      </c>
      <c r="M29" s="292">
        <f>CZS!F30/1000</f>
        <v>25000</v>
      </c>
      <c r="N29" s="354">
        <f>RMU!F30/1000</f>
        <v>0</v>
      </c>
      <c r="O29" s="359">
        <f t="shared" si="2"/>
        <v>25000</v>
      </c>
      <c r="P29" s="56" t="e">
        <f>SKM!#REF!</f>
        <v>#REF!</v>
      </c>
      <c r="Q29" s="13"/>
    </row>
    <row r="30" spans="1:17" ht="12">
      <c r="A30" s="310"/>
      <c r="B30" s="4" t="s">
        <v>20</v>
      </c>
      <c r="C30" s="3"/>
      <c r="D30" s="3"/>
      <c r="E30" s="316">
        <v>28</v>
      </c>
      <c r="F30" s="40">
        <f>SKM!F31/1000</f>
        <v>0</v>
      </c>
      <c r="G30" s="344">
        <f>SUKB!F31</f>
        <v>0</v>
      </c>
      <c r="H30" s="292">
        <f>UCT!F31/1000</f>
        <v>0</v>
      </c>
      <c r="I30" s="292">
        <f>SPSSN!F31/1000</f>
        <v>13520</v>
      </c>
      <c r="J30" s="292">
        <f>ÚVT!F31/1000</f>
        <v>27831</v>
      </c>
      <c r="K30" s="292">
        <f>VMU!F31/1000</f>
        <v>0</v>
      </c>
      <c r="L30" s="292">
        <f>CJV!F31/1000</f>
        <v>796</v>
      </c>
      <c r="M30" s="292">
        <f>CZS!F31/1000</f>
        <v>4800</v>
      </c>
      <c r="N30" s="354">
        <f>RMU!F31/1000</f>
        <v>5761</v>
      </c>
      <c r="O30" s="359">
        <f t="shared" si="2"/>
        <v>52708</v>
      </c>
      <c r="P30" s="56" t="e">
        <f>SKM!#REF!</f>
        <v>#REF!</v>
      </c>
      <c r="Q30" s="13"/>
    </row>
    <row r="31" spans="1:17" ht="12">
      <c r="A31" s="310"/>
      <c r="B31" s="4" t="s">
        <v>16</v>
      </c>
      <c r="C31" s="4"/>
      <c r="D31" s="4"/>
      <c r="E31" s="316">
        <v>29</v>
      </c>
      <c r="F31" s="40">
        <f>SKM!F32/1000</f>
        <v>0</v>
      </c>
      <c r="G31" s="344">
        <f>SUKB!F32</f>
        <v>0</v>
      </c>
      <c r="H31" s="292">
        <f>UCT!F32/1000</f>
        <v>0</v>
      </c>
      <c r="I31" s="292">
        <f>SPSSN!F32/1000</f>
        <v>0</v>
      </c>
      <c r="J31" s="292">
        <f>ÚVT!F32/1000</f>
        <v>0</v>
      </c>
      <c r="K31" s="292">
        <f>VMU!F32/1000</f>
        <v>0</v>
      </c>
      <c r="L31" s="292">
        <f>CJV!F32/1000</f>
        <v>0</v>
      </c>
      <c r="M31" s="292">
        <f>CZS!F32/1000</f>
        <v>0</v>
      </c>
      <c r="N31" s="354">
        <f>RMU!F32/1000</f>
        <v>0</v>
      </c>
      <c r="O31" s="359">
        <f t="shared" si="2"/>
        <v>0</v>
      </c>
      <c r="P31" s="56" t="e">
        <f>SKM!#REF!</f>
        <v>#REF!</v>
      </c>
      <c r="Q31" s="13"/>
    </row>
    <row r="32" spans="1:17" ht="12">
      <c r="A32" s="310"/>
      <c r="B32" s="4" t="s">
        <v>189</v>
      </c>
      <c r="C32" s="4"/>
      <c r="D32" s="4"/>
      <c r="E32" s="316">
        <v>30</v>
      </c>
      <c r="F32" s="40">
        <f>SKM!F33/1000</f>
        <v>16526</v>
      </c>
      <c r="G32" s="344">
        <f>SUKB!F33</f>
        <v>0</v>
      </c>
      <c r="H32" s="292">
        <f>UCT!F33/1000</f>
        <v>0</v>
      </c>
      <c r="I32" s="292">
        <f>SPSSN!F33/1000</f>
        <v>0</v>
      </c>
      <c r="J32" s="292">
        <f>ÚVT!F33/1000</f>
        <v>0</v>
      </c>
      <c r="K32" s="292">
        <f>VMU!F33/1000</f>
        <v>0</v>
      </c>
      <c r="L32" s="292">
        <f>CJV!F33/1000</f>
        <v>0</v>
      </c>
      <c r="M32" s="292">
        <f>CZS!F33/1000</f>
        <v>0</v>
      </c>
      <c r="N32" s="354">
        <f>RMU!F33/1000</f>
        <v>90000</v>
      </c>
      <c r="O32" s="359">
        <f t="shared" si="2"/>
        <v>106526</v>
      </c>
      <c r="P32" s="56" t="e">
        <f>SKM!#REF!</f>
        <v>#REF!</v>
      </c>
      <c r="Q32" s="13"/>
    </row>
    <row r="33" spans="1:17" ht="12">
      <c r="A33" s="310"/>
      <c r="B33" s="4" t="s">
        <v>24</v>
      </c>
      <c r="C33" s="4"/>
      <c r="D33" s="4"/>
      <c r="E33" s="316">
        <v>31</v>
      </c>
      <c r="F33" s="40">
        <f>SKM!F34/1000</f>
        <v>0</v>
      </c>
      <c r="G33" s="344">
        <f>SUKB!F34</f>
        <v>0</v>
      </c>
      <c r="H33" s="292">
        <f>UCT!F34/1000</f>
        <v>0</v>
      </c>
      <c r="I33" s="292">
        <f>SPSSN!F34/1000</f>
        <v>0</v>
      </c>
      <c r="J33" s="292">
        <f>ÚVT!F34/1000</f>
        <v>0</v>
      </c>
      <c r="K33" s="292">
        <f>VMU!F34/1000</f>
        <v>0</v>
      </c>
      <c r="L33" s="292">
        <f>CJV!F34/1000</f>
        <v>0</v>
      </c>
      <c r="M33" s="292">
        <f>CZS!F34/1000</f>
        <v>100</v>
      </c>
      <c r="N33" s="354">
        <f>RMU!F34/1000</f>
        <v>3888.75</v>
      </c>
      <c r="O33" s="359">
        <f t="shared" si="2"/>
        <v>3988.75</v>
      </c>
      <c r="P33" s="56" t="e">
        <f>SKM!#REF!</f>
        <v>#REF!</v>
      </c>
      <c r="Q33" s="13"/>
    </row>
    <row r="34" spans="1:17" ht="12">
      <c r="A34" s="310"/>
      <c r="B34" s="4" t="s">
        <v>31</v>
      </c>
      <c r="C34" s="4"/>
      <c r="D34" s="4"/>
      <c r="E34" s="316">
        <v>32</v>
      </c>
      <c r="F34" s="40">
        <f>SKM!F35/1000</f>
        <v>0</v>
      </c>
      <c r="G34" s="344">
        <f>SUKB!F35</f>
        <v>0</v>
      </c>
      <c r="H34" s="292">
        <f>UCT!F35/1000</f>
        <v>0</v>
      </c>
      <c r="I34" s="292">
        <f>SPSSN!F35/1000</f>
        <v>0</v>
      </c>
      <c r="J34" s="292">
        <f>ÚVT!F35/1000</f>
        <v>0</v>
      </c>
      <c r="K34" s="292">
        <f>VMU!F35/1000</f>
        <v>0</v>
      </c>
      <c r="L34" s="292">
        <f>CJV!F35/1000</f>
        <v>1116.715</v>
      </c>
      <c r="M34" s="292">
        <f>CZS!F35/1000</f>
        <v>15130</v>
      </c>
      <c r="N34" s="354">
        <f>RMU!F35/1000</f>
        <v>0</v>
      </c>
      <c r="O34" s="359">
        <f t="shared" si="2"/>
        <v>16246.715</v>
      </c>
      <c r="P34" s="56" t="e">
        <f>SKM!#REF!</f>
        <v>#REF!</v>
      </c>
      <c r="Q34" s="13"/>
    </row>
    <row r="35" spans="1:17" ht="12">
      <c r="A35" s="310"/>
      <c r="B35" s="4" t="s">
        <v>85</v>
      </c>
      <c r="C35" s="4"/>
      <c r="D35" s="4"/>
      <c r="E35" s="316">
        <v>33</v>
      </c>
      <c r="F35" s="40">
        <f>SKM!F36/1000</f>
        <v>0</v>
      </c>
      <c r="G35" s="344">
        <f>SUKB!F36</f>
        <v>0</v>
      </c>
      <c r="H35" s="292">
        <f>UCT!F36/1000</f>
        <v>0</v>
      </c>
      <c r="I35" s="292">
        <f>SPSSN!F36/1000</f>
        <v>0</v>
      </c>
      <c r="J35" s="292">
        <f>ÚVT!F36/1000</f>
        <v>0</v>
      </c>
      <c r="K35" s="292">
        <f>VMU!F36/1000</f>
        <v>0</v>
      </c>
      <c r="L35" s="292">
        <f>CJV!F36/1000</f>
        <v>0</v>
      </c>
      <c r="M35" s="292">
        <f>CZS!F36/1000</f>
        <v>0</v>
      </c>
      <c r="N35" s="354">
        <f>RMU!F36/1000</f>
        <v>0</v>
      </c>
      <c r="O35" s="359">
        <f t="shared" si="2"/>
        <v>0</v>
      </c>
      <c r="P35" s="56" t="e">
        <f>SKM!#REF!</f>
        <v>#REF!</v>
      </c>
      <c r="Q35" s="13"/>
    </row>
    <row r="36" spans="1:17" ht="12">
      <c r="A36" s="310"/>
      <c r="B36" s="4" t="s">
        <v>25</v>
      </c>
      <c r="C36" s="4"/>
      <c r="D36" s="4"/>
      <c r="E36" s="316">
        <v>34</v>
      </c>
      <c r="F36" s="40">
        <f>SKM!F37/1000</f>
        <v>0</v>
      </c>
      <c r="G36" s="344">
        <f>SUKB!F37</f>
        <v>0</v>
      </c>
      <c r="H36" s="292">
        <f>UCT!F37/1000</f>
        <v>0</v>
      </c>
      <c r="I36" s="292">
        <f>SPSSN!F37/1000</f>
        <v>0</v>
      </c>
      <c r="J36" s="292">
        <f>ÚVT!F37/1000</f>
        <v>0</v>
      </c>
      <c r="K36" s="292">
        <f>VMU!F37/1000</f>
        <v>0</v>
      </c>
      <c r="L36" s="292">
        <f>CJV!F37/1000</f>
        <v>0</v>
      </c>
      <c r="M36" s="292">
        <f>CZS!F37/1000</f>
        <v>0</v>
      </c>
      <c r="N36" s="354">
        <f>RMU!F37/1000</f>
        <v>0</v>
      </c>
      <c r="O36" s="359">
        <f t="shared" si="2"/>
        <v>0</v>
      </c>
      <c r="P36" s="56" t="e">
        <f>SKM!#REF!</f>
        <v>#REF!</v>
      </c>
      <c r="Q36" s="13"/>
    </row>
    <row r="37" spans="1:17" ht="12">
      <c r="A37" s="310"/>
      <c r="B37" s="4" t="s">
        <v>26</v>
      </c>
      <c r="C37" s="4"/>
      <c r="D37" s="4"/>
      <c r="E37" s="316">
        <v>35</v>
      </c>
      <c r="F37" s="40">
        <f>SKM!F38/1000</f>
        <v>0</v>
      </c>
      <c r="G37" s="344">
        <f>SUKB!F38</f>
        <v>0</v>
      </c>
      <c r="H37" s="292">
        <f>UCT!F38/1000</f>
        <v>0</v>
      </c>
      <c r="I37" s="292">
        <f>SPSSN!F38/1000</f>
        <v>0</v>
      </c>
      <c r="J37" s="292">
        <f>ÚVT!F38/1000</f>
        <v>12300</v>
      </c>
      <c r="K37" s="292">
        <f>VMU!F38/1000</f>
        <v>0</v>
      </c>
      <c r="L37" s="292">
        <f>CJV!F38/1000</f>
        <v>0</v>
      </c>
      <c r="M37" s="292">
        <f>CZS!F38/1000</f>
        <v>0</v>
      </c>
      <c r="N37" s="354">
        <f>RMU!F38/1000</f>
        <v>100</v>
      </c>
      <c r="O37" s="359">
        <f t="shared" si="2"/>
        <v>12400</v>
      </c>
      <c r="P37" s="56" t="e">
        <f>SKM!#REF!</f>
        <v>#REF!</v>
      </c>
      <c r="Q37" s="13"/>
    </row>
    <row r="38" spans="1:17" ht="12">
      <c r="A38" s="310"/>
      <c r="B38" s="4" t="s">
        <v>27</v>
      </c>
      <c r="C38" s="4"/>
      <c r="D38" s="4"/>
      <c r="E38" s="316">
        <v>36</v>
      </c>
      <c r="F38" s="40">
        <f>SKM!F39/1000</f>
        <v>0</v>
      </c>
      <c r="G38" s="344">
        <f>SUKB!F39</f>
        <v>0</v>
      </c>
      <c r="H38" s="292">
        <f>UCT!F39/1000</f>
        <v>0</v>
      </c>
      <c r="I38" s="292">
        <f>SPSSN!F39/1000</f>
        <v>0</v>
      </c>
      <c r="J38" s="292">
        <f>ÚVT!F39/1000</f>
        <v>4160</v>
      </c>
      <c r="K38" s="292">
        <f>VMU!F39/1000</f>
        <v>0</v>
      </c>
      <c r="L38" s="292">
        <f>CJV!F39/1000</f>
        <v>0</v>
      </c>
      <c r="M38" s="292">
        <f>CZS!F39/1000</f>
        <v>0</v>
      </c>
      <c r="N38" s="354">
        <f>RMU!F39/1000</f>
        <v>0</v>
      </c>
      <c r="O38" s="359">
        <f t="shared" si="2"/>
        <v>4160</v>
      </c>
      <c r="P38" s="56" t="e">
        <f>SKM!#REF!</f>
        <v>#REF!</v>
      </c>
      <c r="Q38" s="13"/>
    </row>
    <row r="39" spans="1:17" ht="13.5">
      <c r="A39" s="310"/>
      <c r="B39" s="4" t="s">
        <v>196</v>
      </c>
      <c r="C39" s="4"/>
      <c r="D39" s="4"/>
      <c r="E39" s="316">
        <v>37</v>
      </c>
      <c r="F39" s="40">
        <f>SKM!F40/1000</f>
        <v>107731</v>
      </c>
      <c r="G39" s="344">
        <f>SUKB!F40</f>
        <v>14174</v>
      </c>
      <c r="H39" s="292">
        <f>UCT!F40/1000</f>
        <v>1012</v>
      </c>
      <c r="I39" s="292">
        <f>SPSSN!F40/1000</f>
        <v>140</v>
      </c>
      <c r="J39" s="292">
        <f>ÚVT!F40/1000</f>
        <v>16201</v>
      </c>
      <c r="K39" s="292">
        <f>VMU!F40/1000</f>
        <v>8110</v>
      </c>
      <c r="L39" s="292">
        <f>CJV!F40/1000</f>
        <v>350</v>
      </c>
      <c r="M39" s="292">
        <f>CZS!F40/1000</f>
        <v>3704.8</v>
      </c>
      <c r="N39" s="354">
        <f>RMU!F40/1000</f>
        <v>26677.401</v>
      </c>
      <c r="O39" s="359">
        <f t="shared" si="2"/>
        <v>178100.201</v>
      </c>
      <c r="P39" s="56" t="e">
        <f>SKM!#REF!</f>
        <v>#REF!</v>
      </c>
      <c r="Q39" s="13"/>
    </row>
    <row r="40" spans="1:17" ht="12">
      <c r="A40" s="310"/>
      <c r="B40" s="4" t="s">
        <v>29</v>
      </c>
      <c r="C40" s="4"/>
      <c r="D40" s="4"/>
      <c r="E40" s="316">
        <v>38</v>
      </c>
      <c r="F40" s="40">
        <f>SKM!F41/1000</f>
        <v>0</v>
      </c>
      <c r="G40" s="344">
        <f>SUKB!F41</f>
        <v>0</v>
      </c>
      <c r="H40" s="292">
        <f>UCT!F41/1000</f>
        <v>0</v>
      </c>
      <c r="I40" s="292">
        <f>SPSSN!F41/1000</f>
        <v>0</v>
      </c>
      <c r="J40" s="292">
        <f>ÚVT!F41/1000</f>
        <v>0</v>
      </c>
      <c r="K40" s="292">
        <f>VMU!F41/1000</f>
        <v>0</v>
      </c>
      <c r="L40" s="292">
        <f>CJV!F41/1000</f>
        <v>0</v>
      </c>
      <c r="M40" s="292">
        <f>CZS!F41/1000</f>
        <v>0</v>
      </c>
      <c r="N40" s="354">
        <f>RMU!F41/1000</f>
        <v>0</v>
      </c>
      <c r="O40" s="359">
        <f t="shared" si="2"/>
        <v>0</v>
      </c>
      <c r="P40" s="56" t="e">
        <f>SKM!#REF!</f>
        <v>#REF!</v>
      </c>
      <c r="Q40" s="13"/>
    </row>
    <row r="41" spans="1:17" ht="12.75" thickBot="1">
      <c r="A41" s="310"/>
      <c r="B41" s="4" t="s">
        <v>30</v>
      </c>
      <c r="C41" s="4"/>
      <c r="D41" s="4"/>
      <c r="E41" s="316">
        <v>39</v>
      </c>
      <c r="F41" s="347">
        <f>SKM!F42/1000</f>
        <v>32550</v>
      </c>
      <c r="G41" s="344">
        <f>SUKB!F42</f>
        <v>0</v>
      </c>
      <c r="H41" s="292">
        <f>UCT!F42/1000</f>
        <v>0</v>
      </c>
      <c r="I41" s="292">
        <f>SPSSN!F42/1000</f>
        <v>0</v>
      </c>
      <c r="J41" s="292">
        <f>ÚVT!F42/1000</f>
        <v>11000</v>
      </c>
      <c r="K41" s="292">
        <f>VMU!F42/1000</f>
        <v>0</v>
      </c>
      <c r="L41" s="292">
        <f>CJV!F42/1000</f>
        <v>0</v>
      </c>
      <c r="M41" s="292">
        <f>CZS!F42/1000</f>
        <v>0</v>
      </c>
      <c r="N41" s="354">
        <f>RMU!F42/1000</f>
        <v>938.2</v>
      </c>
      <c r="O41" s="362">
        <f t="shared" si="2"/>
        <v>44488.2</v>
      </c>
      <c r="P41" s="56" t="e">
        <f>SKM!#REF!</f>
        <v>#REF!</v>
      </c>
      <c r="Q41" s="13"/>
    </row>
    <row r="42" spans="1:16" s="32" customFormat="1" ht="12.75" hidden="1" thickBot="1">
      <c r="A42" s="311" t="s">
        <v>32</v>
      </c>
      <c r="B42" s="30"/>
      <c r="C42" s="30"/>
      <c r="D42" s="30"/>
      <c r="E42" s="317">
        <v>42</v>
      </c>
      <c r="F42" s="348">
        <f>SKM!F43/1000</f>
        <v>0</v>
      </c>
      <c r="G42" s="338">
        <f>SUKB!F43</f>
        <v>0</v>
      </c>
      <c r="H42" s="348"/>
      <c r="I42" s="348"/>
      <c r="J42" s="348">
        <f>ÚVT!F43/1000</f>
        <v>2100</v>
      </c>
      <c r="K42" s="348">
        <f>VMU!F43/1000</f>
        <v>46</v>
      </c>
      <c r="L42" s="348">
        <f>CJV!F43/1000</f>
        <v>35</v>
      </c>
      <c r="M42" s="348">
        <f>CZS!F43/1000</f>
        <v>689.6</v>
      </c>
      <c r="N42" s="356">
        <f>RMU!F43/1000</f>
        <v>8057.136</v>
      </c>
      <c r="O42" s="363">
        <f>O27+O32+O35+O39+O40+O41-O4-O25</f>
        <v>14627.73599999999</v>
      </c>
      <c r="P42" s="58" t="e">
        <f>P27+P32+P35+P39+P40+P41-P4-P25</f>
        <v>#REF!</v>
      </c>
    </row>
    <row r="43" spans="1:16" ht="13.5" thickBot="1">
      <c r="A43" s="309" t="s">
        <v>168</v>
      </c>
      <c r="B43" s="210"/>
      <c r="C43" s="210"/>
      <c r="D43" s="210"/>
      <c r="E43" s="349">
        <v>40</v>
      </c>
      <c r="F43" s="332">
        <f aca="true" t="shared" si="4" ref="F43:P43">F26-F3</f>
        <v>3530</v>
      </c>
      <c r="G43" s="335">
        <f t="shared" si="4"/>
        <v>0</v>
      </c>
      <c r="H43" s="332">
        <f t="shared" si="4"/>
        <v>150</v>
      </c>
      <c r="I43" s="332">
        <f t="shared" si="4"/>
        <v>20</v>
      </c>
      <c r="J43" s="332">
        <f t="shared" si="4"/>
        <v>2100</v>
      </c>
      <c r="K43" s="332">
        <f t="shared" si="4"/>
        <v>46</v>
      </c>
      <c r="L43" s="332">
        <f t="shared" si="4"/>
        <v>35</v>
      </c>
      <c r="M43" s="332">
        <f t="shared" si="4"/>
        <v>689.6000000000058</v>
      </c>
      <c r="N43" s="353">
        <f t="shared" si="4"/>
        <v>8057.135999999999</v>
      </c>
      <c r="O43" s="325">
        <f t="shared" si="4"/>
        <v>14627.736000000034</v>
      </c>
      <c r="P43" s="57" t="e">
        <f t="shared" si="4"/>
        <v>#REF!</v>
      </c>
    </row>
    <row r="44" spans="1:7" s="100" customFormat="1" ht="11.25">
      <c r="A44" s="101" t="s">
        <v>170</v>
      </c>
      <c r="F44" s="101"/>
      <c r="G44" s="101"/>
    </row>
    <row r="45" spans="1:15" s="100" customFormat="1" ht="11.25">
      <c r="A45" s="271" t="s">
        <v>144</v>
      </c>
      <c r="B45" s="101"/>
      <c r="C45" s="101"/>
      <c r="D45" s="101"/>
      <c r="E45" s="101"/>
      <c r="F45" s="102">
        <f>SKM!F46/1000</f>
        <v>9300</v>
      </c>
      <c r="G45" s="102">
        <f>SUKB!F46/1000</f>
        <v>0</v>
      </c>
      <c r="H45" s="102">
        <f>UCT!F46/1000</f>
        <v>627</v>
      </c>
      <c r="I45" s="102">
        <f>SPSSN!F46/1000</f>
        <v>30</v>
      </c>
      <c r="J45" s="102">
        <f>ÚVT!F46/1000</f>
        <v>35583</v>
      </c>
      <c r="K45" s="102">
        <f>VMU!F46/1000</f>
        <v>446</v>
      </c>
      <c r="L45" s="102">
        <f>CJV!F46/1000</f>
        <v>42</v>
      </c>
      <c r="M45" s="102">
        <f>CZS!F46/1000</f>
        <v>74</v>
      </c>
      <c r="N45" s="102">
        <f>RMU!F46/1000</f>
        <v>10197</v>
      </c>
      <c r="O45" s="304">
        <f aca="true" t="shared" si="5" ref="O45:O53">SUM(F45:N45)</f>
        <v>56299</v>
      </c>
    </row>
    <row r="46" spans="1:15" s="100" customFormat="1" ht="11.25">
      <c r="A46" s="177" t="s">
        <v>145</v>
      </c>
      <c r="B46" s="101"/>
      <c r="C46" s="101"/>
      <c r="D46" s="101"/>
      <c r="E46" s="101"/>
      <c r="F46" s="102">
        <f>SKM!F47/1000</f>
        <v>3843</v>
      </c>
      <c r="G46" s="102">
        <f>SUKB!F47/1000</f>
        <v>0</v>
      </c>
      <c r="H46" s="102">
        <f>UCT!F47/1000</f>
        <v>395</v>
      </c>
      <c r="I46" s="102">
        <f>SPSSN!F47/1000</f>
        <v>30</v>
      </c>
      <c r="J46" s="102">
        <f>ÚVT!F47/1000</f>
        <v>20182</v>
      </c>
      <c r="K46" s="102">
        <f>VMU!F47/1000</f>
        <v>363</v>
      </c>
      <c r="L46" s="102">
        <f>CJV!F47/1000</f>
        <v>42</v>
      </c>
      <c r="M46" s="102">
        <f>CZS!F47/1000</f>
        <v>64</v>
      </c>
      <c r="N46" s="102">
        <f>RMU!F47/1000</f>
        <v>1807</v>
      </c>
      <c r="O46" s="304">
        <f t="shared" si="5"/>
        <v>26726</v>
      </c>
    </row>
    <row r="47" spans="1:15" s="100" customFormat="1" ht="11.25">
      <c r="A47" s="177" t="s">
        <v>146</v>
      </c>
      <c r="B47" s="101"/>
      <c r="C47" s="101"/>
      <c r="D47" s="101"/>
      <c r="E47" s="101"/>
      <c r="F47" s="102">
        <f>SKM!F48/1000</f>
        <v>5457</v>
      </c>
      <c r="G47" s="102">
        <f>SUKB!F48/1000</f>
        <v>0</v>
      </c>
      <c r="H47" s="102">
        <f>UCT!F48/1000</f>
        <v>232</v>
      </c>
      <c r="I47" s="102">
        <f>SPSSN!F48/1000</f>
        <v>0</v>
      </c>
      <c r="J47" s="102">
        <f>ÚVT!F48/1000</f>
        <v>15401</v>
      </c>
      <c r="K47" s="102">
        <f>VMU!F48/1000</f>
        <v>83</v>
      </c>
      <c r="L47" s="102">
        <f>CJV!F48/1000</f>
        <v>0</v>
      </c>
      <c r="M47" s="102">
        <f>CZS!F48/1000</f>
        <v>10</v>
      </c>
      <c r="N47" s="102">
        <f>RMU!F48/1000</f>
        <v>8390</v>
      </c>
      <c r="O47" s="304">
        <f t="shared" si="5"/>
        <v>29573</v>
      </c>
    </row>
    <row r="48" spans="1:15" s="100" customFormat="1" ht="11.25">
      <c r="A48" s="177" t="s">
        <v>148</v>
      </c>
      <c r="B48" s="101"/>
      <c r="C48" s="101"/>
      <c r="D48" s="101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304">
        <f t="shared" si="5"/>
        <v>0</v>
      </c>
    </row>
    <row r="49" spans="1:15" s="100" customFormat="1" ht="11.25">
      <c r="A49" s="101" t="s">
        <v>186</v>
      </c>
      <c r="B49" s="101"/>
      <c r="C49" s="101"/>
      <c r="D49" s="101"/>
      <c r="E49" s="101"/>
      <c r="F49" s="102">
        <f>SKM!F50/1000</f>
        <v>0</v>
      </c>
      <c r="G49" s="102">
        <f>SUKB!F50/1000</f>
        <v>0</v>
      </c>
      <c r="H49" s="102">
        <f>UCT!F50/1000</f>
        <v>3500</v>
      </c>
      <c r="I49" s="102">
        <f>SPSSN!F50/1000</f>
        <v>1710</v>
      </c>
      <c r="J49" s="102">
        <f>ÚVT!F50/1000</f>
        <v>88369</v>
      </c>
      <c r="K49" s="102">
        <f>VMU!F50/1000</f>
        <v>0</v>
      </c>
      <c r="L49" s="102">
        <f>CJV!F50/1000</f>
        <v>21961</v>
      </c>
      <c r="M49" s="102">
        <f>CZS!F50/1000</f>
        <v>7380</v>
      </c>
      <c r="N49" s="102">
        <f>RMU!F50/1000</f>
        <v>74128</v>
      </c>
      <c r="O49" s="304">
        <f t="shared" si="5"/>
        <v>197048</v>
      </c>
    </row>
    <row r="50" spans="1:15" s="100" customFormat="1" ht="11.25">
      <c r="A50" s="101" t="s">
        <v>149</v>
      </c>
      <c r="B50" s="101"/>
      <c r="C50" s="101"/>
      <c r="D50" s="101"/>
      <c r="E50" s="101"/>
      <c r="F50" s="102">
        <f>SKM!F51/1000</f>
        <v>0</v>
      </c>
      <c r="G50" s="102">
        <f>SUKB!F51/1000</f>
        <v>0</v>
      </c>
      <c r="H50" s="102">
        <f>UCT!F51/1000</f>
        <v>0</v>
      </c>
      <c r="I50" s="102">
        <f>SPSSN!F51/1000</f>
        <v>0</v>
      </c>
      <c r="J50" s="102">
        <f>ÚVT!F51/1000</f>
        <v>26640</v>
      </c>
      <c r="K50" s="102">
        <f>VMU!F51/1000</f>
        <v>0</v>
      </c>
      <c r="L50" s="102">
        <f>CJV!F51/1000</f>
        <v>0</v>
      </c>
      <c r="M50" s="102">
        <f>CZS!F51/1000</f>
        <v>0</v>
      </c>
      <c r="N50" s="102">
        <f>RMU!F51/1000</f>
        <v>91090</v>
      </c>
      <c r="O50" s="304">
        <f t="shared" si="5"/>
        <v>117730</v>
      </c>
    </row>
    <row r="51" spans="1:15" s="100" customFormat="1" ht="11.25">
      <c r="A51" s="101" t="s">
        <v>187</v>
      </c>
      <c r="B51" s="101"/>
      <c r="C51" s="101"/>
      <c r="D51" s="101"/>
      <c r="F51" s="102">
        <f>SKM!F52/1000</f>
        <v>0</v>
      </c>
      <c r="G51" s="102">
        <f>SUKB!F52/1000</f>
        <v>0</v>
      </c>
      <c r="H51" s="102">
        <f>UCT!F52/1000</f>
        <v>395</v>
      </c>
      <c r="I51" s="102">
        <f>SPSSN!F52/1000</f>
        <v>30</v>
      </c>
      <c r="J51" s="102">
        <f>ÚVT!F52/1000</f>
        <v>20182</v>
      </c>
      <c r="K51" s="102">
        <f>VMU!F52/1000</f>
        <v>0</v>
      </c>
      <c r="L51" s="102">
        <f>CJV!F52/1000</f>
        <v>42</v>
      </c>
      <c r="M51" s="102">
        <f>CZS!F52/1000</f>
        <v>64</v>
      </c>
      <c r="N51" s="102">
        <f>RMU!F52/1000</f>
        <v>1807</v>
      </c>
      <c r="O51" s="304">
        <f t="shared" si="5"/>
        <v>22520</v>
      </c>
    </row>
    <row r="52" spans="1:15" s="100" customFormat="1" ht="11.25">
      <c r="A52" s="101" t="s">
        <v>185</v>
      </c>
      <c r="B52" s="101"/>
      <c r="C52" s="101"/>
      <c r="D52" s="101"/>
      <c r="F52" s="102">
        <f>SKM!F53/1000</f>
        <v>0</v>
      </c>
      <c r="G52" s="102">
        <f>SUKB!F53/1000</f>
        <v>0</v>
      </c>
      <c r="H52" s="102">
        <f>UCT!F53/1000</f>
        <v>3895</v>
      </c>
      <c r="I52" s="102">
        <f>SPSSN!F53/1000</f>
        <v>1740</v>
      </c>
      <c r="J52" s="102">
        <f>ÚVT!F53/1000</f>
        <v>135191</v>
      </c>
      <c r="K52" s="102">
        <f>VMU!F53/1000</f>
        <v>0</v>
      </c>
      <c r="L52" s="102">
        <f>CJV!F53/1000</f>
        <v>22003</v>
      </c>
      <c r="M52" s="102">
        <f>CZS!F53/1000</f>
        <v>7444</v>
      </c>
      <c r="N52" s="102">
        <f>RMU!F53/1000</f>
        <v>167025</v>
      </c>
      <c r="O52" s="304">
        <f t="shared" si="5"/>
        <v>337298</v>
      </c>
    </row>
    <row r="53" spans="1:15" s="100" customFormat="1" ht="11.25">
      <c r="A53" s="101"/>
      <c r="B53" s="101"/>
      <c r="C53" s="101"/>
      <c r="D53" s="101"/>
      <c r="F53" s="102"/>
      <c r="G53" s="102"/>
      <c r="H53" s="102"/>
      <c r="I53" s="102"/>
      <c r="J53" s="102"/>
      <c r="K53" s="102"/>
      <c r="L53" s="102"/>
      <c r="M53" s="102"/>
      <c r="N53" s="102"/>
      <c r="O53" s="304">
        <f t="shared" si="5"/>
        <v>0</v>
      </c>
    </row>
  </sheetData>
  <mergeCells count="1">
    <mergeCell ref="A1:D1"/>
  </mergeCells>
  <printOptions/>
  <pageMargins left="0.5" right="0.16" top="0.39" bottom="0.46" header="0.2" footer="0.26"/>
  <pageSetup horizontalDpi="600" verticalDpi="600" orientation="landscape" paperSize="9" scale="85" r:id="rId1"/>
  <headerFooter alignWithMargins="0">
    <oddHeader>&amp;L&amp;"Arial CE,kurzíva\&amp;11Osnova rozpočtu</oddHeader>
    <oddFooter>&amp;L&amp;8&amp;D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J54"/>
  <sheetViews>
    <sheetView workbookViewId="0" topLeftCell="A10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75390625" style="0" customWidth="1"/>
    <col min="5" max="5" width="3.75390625" style="0" customWidth="1"/>
    <col min="6" max="7" width="12.25390625" style="284" customWidth="1"/>
    <col min="8" max="8" width="5.00390625" style="0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54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414793000</v>
      </c>
      <c r="G4" s="373">
        <f>SUM(G6:G26)</f>
        <v>388204565.54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298819000</v>
      </c>
      <c r="G5" s="319">
        <f>SUM(G6:G16)</f>
        <v>269151921.14</v>
      </c>
    </row>
    <row r="6" spans="1:8" s="32" customFormat="1" ht="12">
      <c r="A6" s="311"/>
      <c r="B6" s="30"/>
      <c r="C6" s="30" t="s">
        <v>13</v>
      </c>
      <c r="D6" s="31" t="s">
        <v>17</v>
      </c>
      <c r="E6" s="328">
        <v>3</v>
      </c>
      <c r="F6" s="290">
        <v>152000000</v>
      </c>
      <c r="G6" s="320">
        <v>147515638.94</v>
      </c>
      <c r="H6" s="42"/>
    </row>
    <row r="7" spans="1:7" s="32" customFormat="1" ht="12">
      <c r="A7" s="311"/>
      <c r="B7" s="30"/>
      <c r="C7" s="30"/>
      <c r="D7" s="31" t="s">
        <v>18</v>
      </c>
      <c r="E7" s="328">
        <v>4</v>
      </c>
      <c r="F7" s="290">
        <v>5000000</v>
      </c>
      <c r="G7" s="320">
        <v>4350362.6</v>
      </c>
    </row>
    <row r="8" spans="1:7" s="32" customFormat="1" ht="12">
      <c r="A8" s="311"/>
      <c r="B8" s="30"/>
      <c r="C8" s="30"/>
      <c r="D8" s="31" t="s">
        <v>19</v>
      </c>
      <c r="E8" s="328">
        <v>5</v>
      </c>
      <c r="F8" s="290">
        <v>53200000</v>
      </c>
      <c r="G8" s="320">
        <v>51846537.84</v>
      </c>
    </row>
    <row r="9" spans="1:7" s="32" customFormat="1" ht="12">
      <c r="A9" s="311"/>
      <c r="B9" s="30"/>
      <c r="C9" s="30"/>
      <c r="D9" s="31" t="s">
        <v>0</v>
      </c>
      <c r="E9" s="328">
        <v>6</v>
      </c>
      <c r="F9" s="290">
        <v>8500000</v>
      </c>
      <c r="G9" s="320">
        <v>7100750.55</v>
      </c>
    </row>
    <row r="10" spans="1:7" s="32" customFormat="1" ht="12">
      <c r="A10" s="311"/>
      <c r="B10" s="30"/>
      <c r="C10" s="30"/>
      <c r="D10" s="31" t="s">
        <v>1</v>
      </c>
      <c r="E10" s="328">
        <v>7</v>
      </c>
      <c r="F10" s="290">
        <v>4000000</v>
      </c>
      <c r="G10" s="320">
        <v>2461287.72</v>
      </c>
    </row>
    <row r="11" spans="1:7" s="32" customFormat="1" ht="12">
      <c r="A11" s="311"/>
      <c r="B11" s="30"/>
      <c r="C11" s="30"/>
      <c r="D11" s="31" t="s">
        <v>2</v>
      </c>
      <c r="E11" s="328">
        <v>8</v>
      </c>
      <c r="F11" s="290">
        <v>15000000</v>
      </c>
      <c r="G11" s="320">
        <v>11862529.14</v>
      </c>
    </row>
    <row r="12" spans="1:7" s="32" customFormat="1" ht="12">
      <c r="A12" s="311"/>
      <c r="B12" s="30"/>
      <c r="C12" s="30"/>
      <c r="D12" s="31" t="s">
        <v>3</v>
      </c>
      <c r="E12" s="328">
        <v>9</v>
      </c>
      <c r="F12" s="290">
        <v>13300000</v>
      </c>
      <c r="G12" s="320">
        <v>10649345.38</v>
      </c>
    </row>
    <row r="13" spans="1:7" s="32" customFormat="1" ht="12">
      <c r="A13" s="311"/>
      <c r="B13" s="30"/>
      <c r="C13" s="30"/>
      <c r="D13" s="31" t="s">
        <v>4</v>
      </c>
      <c r="E13" s="328">
        <v>10</v>
      </c>
      <c r="F13" s="290">
        <v>1000000</v>
      </c>
      <c r="G13" s="320">
        <v>463051.51</v>
      </c>
    </row>
    <row r="14" spans="1:7" s="32" customFormat="1" ht="13.5">
      <c r="A14" s="311"/>
      <c r="B14" s="30"/>
      <c r="C14" s="30"/>
      <c r="D14" s="31" t="s">
        <v>194</v>
      </c>
      <c r="E14" s="328">
        <v>11</v>
      </c>
      <c r="F14" s="290">
        <v>29113000</v>
      </c>
      <c r="G14" s="320">
        <v>26458322.33</v>
      </c>
    </row>
    <row r="15" spans="1:7" s="32" customFormat="1" ht="12">
      <c r="A15" s="311"/>
      <c r="B15" s="30"/>
      <c r="C15" s="30"/>
      <c r="D15" s="31" t="s">
        <v>6</v>
      </c>
      <c r="E15" s="328">
        <v>12</v>
      </c>
      <c r="F15" s="290">
        <v>1000000</v>
      </c>
      <c r="G15" s="320">
        <v>639743</v>
      </c>
    </row>
    <row r="16" spans="1:7" s="32" customFormat="1" ht="12">
      <c r="A16" s="311"/>
      <c r="B16" s="31"/>
      <c r="C16" s="31"/>
      <c r="D16" s="31" t="s">
        <v>9</v>
      </c>
      <c r="E16" s="328">
        <v>13</v>
      </c>
      <c r="F16" s="290">
        <v>16706000</v>
      </c>
      <c r="G16" s="320">
        <v>5804352.13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16900000</v>
      </c>
      <c r="G17" s="319">
        <v>14657000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/>
      <c r="G18" s="319">
        <v>877000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11132000</v>
      </c>
      <c r="G19" s="319">
        <v>9128681.57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461000</v>
      </c>
      <c r="G20" s="319">
        <v>970000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>
        <v>1486888.5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/>
      <c r="G22" s="319">
        <v>27844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v>28885000</v>
      </c>
      <c r="G23" s="319">
        <v>30729190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52297000</v>
      </c>
      <c r="G24" s="319">
        <v>50481421.12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2899000</v>
      </c>
      <c r="G25" s="319">
        <v>4318992.1</v>
      </c>
    </row>
    <row r="26" spans="1:7" s="5" customFormat="1" ht="12">
      <c r="A26" s="310"/>
      <c r="B26" s="110" t="s">
        <v>30</v>
      </c>
      <c r="C26" s="110"/>
      <c r="D26" s="110"/>
      <c r="E26" s="317">
        <v>23</v>
      </c>
      <c r="F26" s="359">
        <v>3400000</v>
      </c>
      <c r="G26" s="319">
        <v>6375627.11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414793000</v>
      </c>
      <c r="G27" s="373">
        <f>SUM(G28:G42)</f>
        <v>399193211.17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F53</f>
        <v>226088000</v>
      </c>
      <c r="G28" s="319">
        <v>203825199.95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16900000</v>
      </c>
      <c r="G29" s="321">
        <v>14657000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/>
      <c r="G30" s="321">
        <v>877000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11132000</v>
      </c>
      <c r="G31" s="321">
        <v>9128681.57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461000</v>
      </c>
      <c r="G32" s="321">
        <v>970000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>
        <v>1486888.5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/>
      <c r="G35" s="321">
        <v>27844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24126000</v>
      </c>
      <c r="G36" s="321">
        <v>22281000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62">
        <v>28885000</v>
      </c>
      <c r="G37" s="321">
        <v>30729190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52297000</v>
      </c>
      <c r="G38" s="321">
        <v>50481421.12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2899000</v>
      </c>
      <c r="G39" s="321">
        <v>4318992.1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44005000</v>
      </c>
      <c r="G40" s="321">
        <v>53543837.77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4000000</v>
      </c>
      <c r="G41" s="321">
        <v>441770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4000000</v>
      </c>
      <c r="G42" s="321">
        <v>6424386.16</v>
      </c>
    </row>
    <row r="43" spans="1:7" s="5" customFormat="1" ht="12" hidden="1">
      <c r="A43" s="311" t="s">
        <v>32</v>
      </c>
      <c r="B43" s="30"/>
      <c r="C43" s="30"/>
      <c r="D43" s="30"/>
      <c r="E43" s="329">
        <v>42</v>
      </c>
      <c r="F43" s="370">
        <f>F28+F33+F36+F40+F41+F42-F5-F26</f>
        <v>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0</v>
      </c>
      <c r="G44" s="373">
        <f>G27-G4</f>
        <v>10988645.629999995</v>
      </c>
    </row>
    <row r="45" s="101" customFormat="1" ht="11.25">
      <c r="A45" s="100" t="s">
        <v>190</v>
      </c>
    </row>
    <row r="46" spans="1:7" s="101" customFormat="1" ht="11.25">
      <c r="A46" s="271" t="s">
        <v>144</v>
      </c>
      <c r="F46" s="102">
        <f>SUM(F47:F48)</f>
        <v>29113000</v>
      </c>
      <c r="G46" s="102"/>
    </row>
    <row r="47" spans="1:7" s="101" customFormat="1" ht="11.25">
      <c r="A47" s="177" t="s">
        <v>145</v>
      </c>
      <c r="F47" s="102">
        <v>10108000</v>
      </c>
      <c r="G47" s="102"/>
    </row>
    <row r="48" spans="1:7" s="101" customFormat="1" ht="11.25">
      <c r="A48" s="177" t="s">
        <v>146</v>
      </c>
      <c r="F48" s="102">
        <v>19005000</v>
      </c>
      <c r="G48" s="102"/>
    </row>
    <row r="49" spans="1:7" s="101" customFormat="1" ht="11.25">
      <c r="A49" s="177" t="s">
        <v>148</v>
      </c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215980000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10108000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226088000</v>
      </c>
    </row>
    <row r="54" spans="1:6" s="100" customFormat="1" ht="11.25">
      <c r="A54" s="101"/>
      <c r="B54" s="101"/>
      <c r="C54" s="101"/>
      <c r="D54" s="101"/>
      <c r="F54" s="102"/>
    </row>
  </sheetData>
  <mergeCells count="1">
    <mergeCell ref="A1:D1"/>
  </mergeCells>
  <printOptions horizontalCentered="1"/>
  <pageMargins left="0.4724409448818898" right="0.31496062992125984" top="0.58" bottom="0.2362204724409449" header="0.2362204724409449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J61"/>
  <sheetViews>
    <sheetView workbookViewId="0" topLeftCell="A15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7" width="12.25390625" style="284" customWidth="1"/>
    <col min="8" max="8" width="4.00390625" style="0" customWidth="1"/>
    <col min="9" max="9" width="10.875" style="0" bestFit="1" customWidth="1"/>
    <col min="10" max="10" width="9.87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40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303266000</v>
      </c>
      <c r="G4" s="373">
        <f>SUM(G6:G26)</f>
        <v>269637887.02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229476000</v>
      </c>
      <c r="G5" s="319">
        <f>SUM(G6:G16)</f>
        <v>193455341.54999998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128435000</v>
      </c>
      <c r="G6" s="320">
        <v>108680004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3500000</v>
      </c>
      <c r="G7" s="320">
        <v>3448640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45337000</v>
      </c>
      <c r="G8" s="320">
        <v>38341226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6000000</v>
      </c>
      <c r="G9" s="320">
        <v>4025385.98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2000000</v>
      </c>
      <c r="G10" s="320">
        <v>1788302.06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12000000</v>
      </c>
      <c r="G11" s="320">
        <v>10567894.87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9000000</v>
      </c>
      <c r="G12" s="320">
        <v>8547800.38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1400000</v>
      </c>
      <c r="G13" s="320">
        <v>1199811.2</v>
      </c>
    </row>
    <row r="14" spans="1:9" s="32" customFormat="1" ht="13.5">
      <c r="A14" s="311"/>
      <c r="B14" s="30"/>
      <c r="C14" s="30"/>
      <c r="D14" s="31" t="s">
        <v>194</v>
      </c>
      <c r="E14" s="316">
        <v>11</v>
      </c>
      <c r="F14" s="290">
        <v>7179000</v>
      </c>
      <c r="G14" s="320">
        <v>6915404</v>
      </c>
      <c r="I14" s="383"/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6800000</v>
      </c>
      <c r="G15" s="320">
        <v>6718080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381">
        <f>5869000+F47</f>
        <v>7825000</v>
      </c>
      <c r="G16" s="320">
        <v>3222793.06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17000000</v>
      </c>
      <c r="G17" s="319">
        <v>16892000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3000000</v>
      </c>
      <c r="G18" s="319">
        <v>2974000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3858000</v>
      </c>
      <c r="G19" s="319">
        <v>10499906.46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2340000</v>
      </c>
      <c r="G20" s="319">
        <v>1392000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>
        <v>500000</v>
      </c>
      <c r="G21" s="319">
        <v>547140.6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3000000</v>
      </c>
      <c r="G22" s="319">
        <v>2999564.38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82">
        <f>F37</f>
        <v>22550000</v>
      </c>
      <c r="G23" s="319">
        <v>18801000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20542000</v>
      </c>
      <c r="G24" s="319">
        <v>21117062.98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1000000</v>
      </c>
      <c r="G25" s="319">
        <v>959871.05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/>
      <c r="G26" s="319"/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303266000</v>
      </c>
      <c r="G27" s="373">
        <f>SUM(G28:G42)</f>
        <v>274286959.81</v>
      </c>
    </row>
    <row r="28" spans="1:10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82">
        <f>190688000+F47</f>
        <v>192644000</v>
      </c>
      <c r="G28" s="319">
        <v>163615664</v>
      </c>
      <c r="H28" s="283"/>
      <c r="I28" s="13"/>
      <c r="J28" s="1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17000000</v>
      </c>
      <c r="G29" s="321">
        <v>16892000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3000000</v>
      </c>
      <c r="G30" s="321">
        <v>2974000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3858000</v>
      </c>
      <c r="G31" s="321">
        <v>10499906.46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2340000</v>
      </c>
      <c r="G32" s="321">
        <v>1392000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>
        <v>500000</v>
      </c>
      <c r="G34" s="321">
        <v>547140.6</v>
      </c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3000000</v>
      </c>
      <c r="G35" s="321">
        <v>2999564.38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13132000</v>
      </c>
      <c r="G36" s="321">
        <v>11509000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94">
        <v>22550000</v>
      </c>
      <c r="G37" s="321">
        <v>18800999.79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20542000</v>
      </c>
      <c r="G38" s="321">
        <v>21117062.98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1000000</v>
      </c>
      <c r="G39" s="321">
        <v>959871.05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20000000</v>
      </c>
      <c r="G40" s="321">
        <v>19223285.55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3700000</v>
      </c>
      <c r="G41" s="321">
        <v>3756465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/>
      <c r="G42" s="321"/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0</v>
      </c>
      <c r="G44" s="373">
        <f>G27-G4</f>
        <v>4649072.790000021</v>
      </c>
    </row>
    <row r="45" s="101" customFormat="1" ht="11.25">
      <c r="A45" s="100" t="s">
        <v>143</v>
      </c>
    </row>
    <row r="46" spans="1:6" s="101" customFormat="1" ht="11.25">
      <c r="A46" s="271" t="s">
        <v>144</v>
      </c>
      <c r="F46" s="102">
        <f>SUM(F47:F48)</f>
        <v>7179000</v>
      </c>
    </row>
    <row r="47" spans="1:7" s="101" customFormat="1" ht="11.25">
      <c r="A47" s="177" t="s">
        <v>145</v>
      </c>
      <c r="F47" s="102">
        <v>1956000</v>
      </c>
      <c r="G47" s="102"/>
    </row>
    <row r="48" spans="1:7" s="101" customFormat="1" ht="11.25">
      <c r="A48" s="177" t="s">
        <v>146</v>
      </c>
      <c r="F48" s="102">
        <v>5223000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190688000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1956000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192644000</v>
      </c>
    </row>
    <row r="54" spans="1:6" s="100" customFormat="1" ht="11.25">
      <c r="A54" s="101"/>
      <c r="B54" s="101"/>
      <c r="C54" s="101"/>
      <c r="D54" s="101"/>
      <c r="F54" s="102"/>
    </row>
    <row r="56" s="284" customFormat="1" ht="12">
      <c r="A56" s="393" t="s">
        <v>197</v>
      </c>
    </row>
    <row r="57" s="284" customFormat="1" ht="12">
      <c r="A57" s="393" t="s">
        <v>201</v>
      </c>
    </row>
    <row r="58" ht="12.75">
      <c r="A58" s="393" t="s">
        <v>202</v>
      </c>
    </row>
    <row r="59" ht="12.75">
      <c r="A59" s="393" t="s">
        <v>207</v>
      </c>
    </row>
    <row r="60" spans="1:7" ht="12.75">
      <c r="A60" s="393" t="s">
        <v>214</v>
      </c>
      <c r="F60" s="393">
        <f>22.55-19.17</f>
        <v>3.379999999999999</v>
      </c>
      <c r="G60" s="393" t="s">
        <v>213</v>
      </c>
    </row>
    <row r="61" ht="12.75">
      <c r="A61" s="393" t="s">
        <v>208</v>
      </c>
    </row>
  </sheetData>
  <mergeCells count="1">
    <mergeCell ref="A1:D1"/>
  </mergeCells>
  <printOptions horizontalCentered="1"/>
  <pageMargins left="0.5905511811023623" right="0.31496062992125984" top="0.59" bottom="0.24" header="0.17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J54"/>
  <sheetViews>
    <sheetView workbookViewId="0" topLeftCell="A1">
      <selection activeCell="A6" sqref="A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30.25390625" style="0" customWidth="1"/>
    <col min="5" max="5" width="3.75390625" style="0" customWidth="1"/>
    <col min="6" max="7" width="12.25390625" style="284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47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124663000</v>
      </c>
      <c r="G4" s="373">
        <f>SUM(G6:G26)</f>
        <v>108072018.63000003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114095000</v>
      </c>
      <c r="G5" s="319">
        <f>SUM(G6:G16)</f>
        <v>96197736.05000003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55780000</v>
      </c>
      <c r="G6" s="320">
        <v>47564913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1350000</v>
      </c>
      <c r="G7" s="320">
        <v>1115203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20000000</v>
      </c>
      <c r="G8" s="320">
        <v>16842423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4500000</v>
      </c>
      <c r="G9" s="320">
        <v>3680867.68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2500000</v>
      </c>
      <c r="G10" s="320">
        <v>1138013.2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14000000</v>
      </c>
      <c r="G11" s="320">
        <v>13307428.62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8500000</v>
      </c>
      <c r="G12" s="320">
        <v>7591682.06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400000</v>
      </c>
      <c r="G13" s="320">
        <v>328143.84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2165000</v>
      </c>
      <c r="G14" s="320">
        <v>2113993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500000</v>
      </c>
      <c r="G15" s="320">
        <v>478803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4400000</v>
      </c>
      <c r="G16" s="320">
        <v>2036265.65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2535000</v>
      </c>
      <c r="G17" s="319">
        <v>2419000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160000</v>
      </c>
      <c r="G18" s="319">
        <v>160000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300000</v>
      </c>
      <c r="G19" s="319">
        <v>2105655.01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/>
      <c r="G20" s="319">
        <v>95000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/>
      <c r="G22" s="319">
        <v>284609.6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v>6117000</v>
      </c>
      <c r="G23" s="319">
        <v>5830365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1111000</v>
      </c>
      <c r="G24" s="319">
        <v>590948.32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15000</v>
      </c>
      <c r="G25" s="319">
        <v>51199.15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330000</v>
      </c>
      <c r="G26" s="319">
        <v>337505.5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125737000</v>
      </c>
      <c r="G27" s="373">
        <f>SUM(G28:G42)</f>
        <v>113799207.4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F53</f>
        <v>83263000</v>
      </c>
      <c r="G28" s="319">
        <v>74304458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2535000</v>
      </c>
      <c r="G29" s="321">
        <v>2419000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160000</v>
      </c>
      <c r="G30" s="321">
        <v>160000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300000</v>
      </c>
      <c r="G31" s="321">
        <v>2105655.01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/>
      <c r="G32" s="321">
        <v>95000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/>
      <c r="G35" s="321">
        <v>14787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1619000</v>
      </c>
      <c r="G36" s="321">
        <v>666000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62">
        <v>6117000</v>
      </c>
      <c r="G37" s="321">
        <v>5830365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823000</v>
      </c>
      <c r="G38" s="321">
        <v>590948.32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15000</v>
      </c>
      <c r="G39" s="321">
        <v>51199.15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29780000</v>
      </c>
      <c r="G40" s="321">
        <v>26744661.82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788000</v>
      </c>
      <c r="G41" s="321">
        <v>469243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337000</v>
      </c>
      <c r="G42" s="321">
        <v>347890.1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1362000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1074000</v>
      </c>
      <c r="G44" s="373">
        <f>G27-G4</f>
        <v>5727188.769999981</v>
      </c>
    </row>
    <row r="45" spans="1:7" s="100" customFormat="1" ht="11.25">
      <c r="A45" s="100" t="s">
        <v>190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F47+F48</f>
        <v>2165000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1085000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1080000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82178000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1085000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83263000</v>
      </c>
    </row>
    <row r="54" spans="1:6" s="100" customFormat="1" ht="11.25">
      <c r="A54" s="101"/>
      <c r="B54" s="101"/>
      <c r="C54" s="101"/>
      <c r="D54" s="101"/>
      <c r="F54" s="102"/>
    </row>
  </sheetData>
  <mergeCells count="1">
    <mergeCell ref="A1:D1"/>
  </mergeCells>
  <printOptions horizontalCentered="1"/>
  <pageMargins left="0.5905511811023623" right="0.31496062992125984" top="0.54" bottom="0.16" header="0.17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J59"/>
  <sheetViews>
    <sheetView workbookViewId="0" topLeftCell="A20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375" style="0" customWidth="1"/>
    <col min="5" max="5" width="3.75390625" style="0" customWidth="1"/>
    <col min="6" max="7" width="12.25390625" style="284" customWidth="1"/>
    <col min="8" max="8" width="5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39</v>
      </c>
      <c r="B2" s="50"/>
      <c r="C2" s="50"/>
      <c r="D2" s="51" t="s">
        <v>52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156323325</v>
      </c>
      <c r="G4" s="373">
        <f>SUM(G6:G26)</f>
        <v>142642518.76000002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94736325</v>
      </c>
      <c r="G5" s="319">
        <f>SUM(G6:G16)</f>
        <v>79594721.50000001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42662465</v>
      </c>
      <c r="G6" s="320">
        <v>38727163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1852297</v>
      </c>
      <c r="G7" s="320">
        <v>1872569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14931863</v>
      </c>
      <c r="G8" s="320">
        <v>13820707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2650000</v>
      </c>
      <c r="G9" s="320">
        <v>1205215.15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690000</v>
      </c>
      <c r="G10" s="320">
        <v>397553.88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12650000</v>
      </c>
      <c r="G11" s="320">
        <v>11595685.31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7231700</v>
      </c>
      <c r="G12" s="320">
        <v>6767865.72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600000</v>
      </c>
      <c r="G13" s="320">
        <v>219085.43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381">
        <f>3150000+F47</f>
        <v>4677000</v>
      </c>
      <c r="G14" s="320">
        <v>2350560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2554000</v>
      </c>
      <c r="G15" s="320">
        <v>1332200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4237000</v>
      </c>
      <c r="G16" s="320">
        <v>1306117.01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12337000</v>
      </c>
      <c r="G17" s="319">
        <v>12279500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1000000</v>
      </c>
      <c r="G18" s="319">
        <v>1024500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10503000</v>
      </c>
      <c r="G19" s="319">
        <v>10660243.9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82">
        <f>F32</f>
        <v>419000</v>
      </c>
      <c r="G20" s="319">
        <v>389000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/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900000</v>
      </c>
      <c r="G22" s="319">
        <v>987406.97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59">
        <v>26613000</v>
      </c>
      <c r="G23" s="319">
        <v>25908240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7000000</v>
      </c>
      <c r="G24" s="319">
        <v>9020306.15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2500000</v>
      </c>
      <c r="G25" s="319">
        <v>2471611.91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315000</v>
      </c>
      <c r="G26" s="319">
        <v>306988.33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156742000</v>
      </c>
      <c r="G27" s="373">
        <f>SUM(G28:G42)</f>
        <v>144543178.20000002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82">
        <f>73401000+F47</f>
        <v>74928000</v>
      </c>
      <c r="G28" s="319">
        <v>62428231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12337000</v>
      </c>
      <c r="G29" s="321">
        <v>12279500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1000000</v>
      </c>
      <c r="G30" s="321">
        <v>1024500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10503000</v>
      </c>
      <c r="G31" s="321">
        <v>10660243.9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94">
        <v>419000</v>
      </c>
      <c r="G32" s="321">
        <v>389000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7" s="5" customFormat="1" ht="12">
      <c r="A34" s="310"/>
      <c r="B34" s="4" t="s">
        <v>24</v>
      </c>
      <c r="C34" s="4"/>
      <c r="D34" s="4"/>
      <c r="E34" s="316">
        <v>31</v>
      </c>
      <c r="F34" s="362"/>
      <c r="G34" s="32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900000</v>
      </c>
      <c r="G35" s="321">
        <v>984313.89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9892000</v>
      </c>
      <c r="G36" s="321">
        <v>9211000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62">
        <v>26613000</v>
      </c>
      <c r="G37" s="321">
        <v>25908240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7000000</v>
      </c>
      <c r="G38" s="321">
        <v>9020306.15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2500000</v>
      </c>
      <c r="G39" s="321">
        <v>2471611.91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7000000</v>
      </c>
      <c r="G40" s="321">
        <v>8658953.35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3300000</v>
      </c>
      <c r="G41" s="321">
        <v>1176900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350000</v>
      </c>
      <c r="G42" s="321">
        <v>330378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418675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418675</v>
      </c>
      <c r="G44" s="373">
        <f>G27-G4</f>
        <v>1900659.4399999976</v>
      </c>
    </row>
    <row r="45" spans="1:7" s="100" customFormat="1" ht="11.25">
      <c r="A45" s="100" t="s">
        <v>191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6963000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1527000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5436000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73401000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1527000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74928000</v>
      </c>
    </row>
    <row r="54" spans="1:6" s="100" customFormat="1" ht="11.25">
      <c r="A54" s="101"/>
      <c r="B54" s="101"/>
      <c r="C54" s="101"/>
      <c r="D54" s="101"/>
      <c r="F54" s="102"/>
    </row>
    <row r="56" s="392" customFormat="1" ht="12">
      <c r="A56" s="393" t="s">
        <v>198</v>
      </c>
    </row>
    <row r="57" s="392" customFormat="1" ht="12">
      <c r="A57" s="393" t="s">
        <v>201</v>
      </c>
    </row>
    <row r="58" s="392" customFormat="1" ht="12">
      <c r="A58" s="393" t="s">
        <v>200</v>
      </c>
    </row>
    <row r="59" ht="12.75">
      <c r="A59" s="393" t="s">
        <v>217</v>
      </c>
    </row>
  </sheetData>
  <mergeCells count="1">
    <mergeCell ref="A1:D1"/>
  </mergeCells>
  <printOptions horizontalCentered="1"/>
  <pageMargins left="0.35433070866141736" right="0.15748031496062992" top="0.61" bottom="0.2362204724409449" header="0.15748031496062992" footer="0.15748031496062992"/>
  <pageSetup horizontalDpi="600" verticalDpi="600" orientation="portrait" paperSize="9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J58"/>
  <sheetViews>
    <sheetView workbookViewId="0" topLeftCell="A13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9.25390625" style="0" customWidth="1"/>
    <col min="5" max="5" width="3.75390625" style="0" customWidth="1"/>
    <col min="6" max="7" width="12.25390625" style="284" customWidth="1"/>
    <col min="8" max="8" width="6.625" style="0" customWidth="1"/>
    <col min="9" max="9" width="10.00390625" style="0" bestFit="1" customWidth="1"/>
  </cols>
  <sheetData>
    <row r="1" spans="1:7" ht="15.75">
      <c r="A1" s="402" t="s">
        <v>141</v>
      </c>
      <c r="B1" s="403"/>
      <c r="C1" s="403"/>
      <c r="D1" s="404"/>
      <c r="E1" s="312"/>
      <c r="F1" s="323" t="s">
        <v>188</v>
      </c>
      <c r="G1" s="371" t="s">
        <v>8</v>
      </c>
    </row>
    <row r="2" spans="1:7" s="7" customFormat="1" ht="12.75">
      <c r="A2" s="307" t="s">
        <v>38</v>
      </c>
      <c r="B2" s="50"/>
      <c r="C2" s="50"/>
      <c r="D2" s="51" t="s">
        <v>37</v>
      </c>
      <c r="E2" s="313" t="s">
        <v>21</v>
      </c>
      <c r="F2" s="324">
        <v>2006</v>
      </c>
      <c r="G2" s="372">
        <v>2005</v>
      </c>
    </row>
    <row r="3" spans="1:7" s="7" customFormat="1" ht="12.75" hidden="1">
      <c r="A3" s="308"/>
      <c r="B3" s="170"/>
      <c r="C3" s="170"/>
      <c r="D3" s="171"/>
      <c r="E3" s="314"/>
      <c r="F3" s="369">
        <v>1</v>
      </c>
      <c r="G3" s="318">
        <v>4</v>
      </c>
    </row>
    <row r="4" spans="1:7" ht="12.75">
      <c r="A4" s="309" t="s">
        <v>160</v>
      </c>
      <c r="B4" s="210"/>
      <c r="C4" s="210"/>
      <c r="D4" s="210"/>
      <c r="E4" s="315">
        <v>1</v>
      </c>
      <c r="F4" s="325">
        <f>SUM(F6:F26)</f>
        <v>577583000</v>
      </c>
      <c r="G4" s="373">
        <f>SUM(G6:G26)</f>
        <v>523151320.31999993</v>
      </c>
    </row>
    <row r="5" spans="1:7" s="5" customFormat="1" ht="12">
      <c r="A5" s="310" t="s">
        <v>10</v>
      </c>
      <c r="B5" s="3" t="s">
        <v>91</v>
      </c>
      <c r="C5" s="3"/>
      <c r="D5" s="3"/>
      <c r="E5" s="316">
        <v>2</v>
      </c>
      <c r="F5" s="359">
        <f>SUM(F6:F16)</f>
        <v>268734000</v>
      </c>
      <c r="G5" s="319">
        <f>SUM(G6:G16)</f>
        <v>240563334.17999998</v>
      </c>
    </row>
    <row r="6" spans="1:8" s="32" customFormat="1" ht="12">
      <c r="A6" s="311"/>
      <c r="B6" s="30"/>
      <c r="C6" s="30" t="s">
        <v>13</v>
      </c>
      <c r="D6" s="31" t="s">
        <v>17</v>
      </c>
      <c r="E6" s="316">
        <v>3</v>
      </c>
      <c r="F6" s="290">
        <v>110000000</v>
      </c>
      <c r="G6" s="320">
        <v>104498260.95</v>
      </c>
      <c r="H6" s="42"/>
    </row>
    <row r="7" spans="1:7" s="32" customFormat="1" ht="12">
      <c r="A7" s="311"/>
      <c r="B7" s="30"/>
      <c r="C7" s="30"/>
      <c r="D7" s="31" t="s">
        <v>18</v>
      </c>
      <c r="E7" s="316">
        <v>4</v>
      </c>
      <c r="F7" s="290">
        <v>2370000</v>
      </c>
      <c r="G7" s="320">
        <v>1474903</v>
      </c>
    </row>
    <row r="8" spans="1:7" s="32" customFormat="1" ht="12">
      <c r="A8" s="311"/>
      <c r="B8" s="30"/>
      <c r="C8" s="30"/>
      <c r="D8" s="31" t="s">
        <v>19</v>
      </c>
      <c r="E8" s="316">
        <v>5</v>
      </c>
      <c r="F8" s="290">
        <v>40700000</v>
      </c>
      <c r="G8" s="320">
        <v>36944294</v>
      </c>
    </row>
    <row r="9" spans="1:7" s="32" customFormat="1" ht="12">
      <c r="A9" s="311"/>
      <c r="B9" s="30"/>
      <c r="C9" s="30"/>
      <c r="D9" s="31" t="s">
        <v>0</v>
      </c>
      <c r="E9" s="316">
        <v>6</v>
      </c>
      <c r="F9" s="290">
        <v>12000000</v>
      </c>
      <c r="G9" s="320">
        <v>9130610.31</v>
      </c>
    </row>
    <row r="10" spans="1:7" s="32" customFormat="1" ht="12">
      <c r="A10" s="311"/>
      <c r="B10" s="30"/>
      <c r="C10" s="30"/>
      <c r="D10" s="31" t="s">
        <v>1</v>
      </c>
      <c r="E10" s="316">
        <v>7</v>
      </c>
      <c r="F10" s="290">
        <v>700000</v>
      </c>
      <c r="G10" s="320">
        <v>18623.89</v>
      </c>
    </row>
    <row r="11" spans="1:7" s="32" customFormat="1" ht="12">
      <c r="A11" s="311"/>
      <c r="B11" s="30"/>
      <c r="C11" s="30"/>
      <c r="D11" s="31" t="s">
        <v>2</v>
      </c>
      <c r="E11" s="316">
        <v>8</v>
      </c>
      <c r="F11" s="290">
        <v>13000000</v>
      </c>
      <c r="G11" s="320">
        <v>14877573.21</v>
      </c>
    </row>
    <row r="12" spans="1:7" s="32" customFormat="1" ht="12">
      <c r="A12" s="311"/>
      <c r="B12" s="30"/>
      <c r="C12" s="30"/>
      <c r="D12" s="31" t="s">
        <v>3</v>
      </c>
      <c r="E12" s="316">
        <v>9</v>
      </c>
      <c r="F12" s="290">
        <v>12500000</v>
      </c>
      <c r="G12" s="320">
        <v>13014939.18</v>
      </c>
    </row>
    <row r="13" spans="1:7" s="32" customFormat="1" ht="12">
      <c r="A13" s="311"/>
      <c r="B13" s="30"/>
      <c r="C13" s="30"/>
      <c r="D13" s="31" t="s">
        <v>4</v>
      </c>
      <c r="E13" s="316">
        <v>10</v>
      </c>
      <c r="F13" s="290">
        <v>1800000</v>
      </c>
      <c r="G13" s="320">
        <v>1795555.69</v>
      </c>
    </row>
    <row r="14" spans="1:7" s="32" customFormat="1" ht="13.5">
      <c r="A14" s="311"/>
      <c r="B14" s="30"/>
      <c r="C14" s="30"/>
      <c r="D14" s="31" t="s">
        <v>194</v>
      </c>
      <c r="E14" s="316">
        <v>11</v>
      </c>
      <c r="F14" s="290">
        <v>57203000</v>
      </c>
      <c r="G14" s="320">
        <v>49916893.63</v>
      </c>
    </row>
    <row r="15" spans="1:7" s="32" customFormat="1" ht="12">
      <c r="A15" s="311"/>
      <c r="B15" s="30"/>
      <c r="C15" s="30"/>
      <c r="D15" s="31" t="s">
        <v>6</v>
      </c>
      <c r="E15" s="316">
        <v>12</v>
      </c>
      <c r="F15" s="290">
        <v>3500000</v>
      </c>
      <c r="G15" s="320">
        <v>3010733</v>
      </c>
    </row>
    <row r="16" spans="1:7" s="32" customFormat="1" ht="12">
      <c r="A16" s="311"/>
      <c r="B16" s="31"/>
      <c r="C16" s="31"/>
      <c r="D16" s="31" t="s">
        <v>9</v>
      </c>
      <c r="E16" s="316">
        <v>13</v>
      </c>
      <c r="F16" s="290">
        <v>14961000</v>
      </c>
      <c r="G16" s="320">
        <v>5880947.32</v>
      </c>
    </row>
    <row r="17" spans="1:7" s="5" customFormat="1" ht="12">
      <c r="A17" s="310"/>
      <c r="B17" s="4" t="s">
        <v>14</v>
      </c>
      <c r="C17" s="3"/>
      <c r="D17" s="3"/>
      <c r="E17" s="316">
        <v>14</v>
      </c>
      <c r="F17" s="359">
        <v>31000000</v>
      </c>
      <c r="G17" s="319">
        <v>30033000</v>
      </c>
    </row>
    <row r="18" spans="1:7" s="5" customFormat="1" ht="12">
      <c r="A18" s="310"/>
      <c r="B18" s="4" t="s">
        <v>15</v>
      </c>
      <c r="C18" s="3"/>
      <c r="D18" s="3"/>
      <c r="E18" s="316">
        <v>15</v>
      </c>
      <c r="F18" s="359">
        <v>750000</v>
      </c>
      <c r="G18" s="319">
        <v>764353</v>
      </c>
    </row>
    <row r="19" spans="1:7" s="5" customFormat="1" ht="12">
      <c r="A19" s="310"/>
      <c r="B19" s="4" t="s">
        <v>20</v>
      </c>
      <c r="C19" s="3"/>
      <c r="D19" s="3"/>
      <c r="E19" s="316">
        <v>16</v>
      </c>
      <c r="F19" s="359">
        <v>6000000</v>
      </c>
      <c r="G19" s="319">
        <v>5872710.96</v>
      </c>
    </row>
    <row r="20" spans="1:7" s="5" customFormat="1" ht="12">
      <c r="A20" s="310"/>
      <c r="B20" s="4" t="s">
        <v>16</v>
      </c>
      <c r="C20" s="3"/>
      <c r="D20" s="3"/>
      <c r="E20" s="316">
        <v>17</v>
      </c>
      <c r="F20" s="359">
        <v>3622000</v>
      </c>
      <c r="G20" s="319">
        <v>6353000</v>
      </c>
    </row>
    <row r="21" spans="1:7" s="5" customFormat="1" ht="12">
      <c r="A21" s="310"/>
      <c r="B21" s="4" t="s">
        <v>24</v>
      </c>
      <c r="C21" s="4"/>
      <c r="D21" s="4"/>
      <c r="E21" s="316">
        <v>18</v>
      </c>
      <c r="F21" s="359"/>
      <c r="G21" s="319">
        <v>359773.3</v>
      </c>
    </row>
    <row r="22" spans="1:7" s="5" customFormat="1" ht="12">
      <c r="A22" s="310"/>
      <c r="B22" s="4" t="s">
        <v>31</v>
      </c>
      <c r="C22" s="4"/>
      <c r="D22" s="4"/>
      <c r="E22" s="316">
        <v>19</v>
      </c>
      <c r="F22" s="359">
        <v>5000000</v>
      </c>
      <c r="G22" s="319">
        <v>5855822.58</v>
      </c>
    </row>
    <row r="23" spans="1:7" s="5" customFormat="1" ht="12">
      <c r="A23" s="310"/>
      <c r="B23" s="4" t="s">
        <v>25</v>
      </c>
      <c r="C23" s="4"/>
      <c r="D23" s="4"/>
      <c r="E23" s="316">
        <v>20</v>
      </c>
      <c r="F23" s="382">
        <f>F37</f>
        <v>152477000</v>
      </c>
      <c r="G23" s="319">
        <v>149172514</v>
      </c>
    </row>
    <row r="24" spans="1:7" s="5" customFormat="1" ht="12">
      <c r="A24" s="310"/>
      <c r="B24" s="4" t="s">
        <v>26</v>
      </c>
      <c r="C24" s="4"/>
      <c r="D24" s="4"/>
      <c r="E24" s="316">
        <v>21</v>
      </c>
      <c r="F24" s="359">
        <v>52000000</v>
      </c>
      <c r="G24" s="319">
        <v>40162781.57</v>
      </c>
    </row>
    <row r="25" spans="1:7" s="5" customFormat="1" ht="12">
      <c r="A25" s="310"/>
      <c r="B25" s="4" t="s">
        <v>27</v>
      </c>
      <c r="C25" s="4"/>
      <c r="D25" s="4"/>
      <c r="E25" s="316">
        <v>22</v>
      </c>
      <c r="F25" s="359">
        <v>40000000</v>
      </c>
      <c r="G25" s="319">
        <v>27275237.48</v>
      </c>
    </row>
    <row r="26" spans="1:7" s="5" customFormat="1" ht="12">
      <c r="A26" s="310"/>
      <c r="B26" s="110" t="s">
        <v>30</v>
      </c>
      <c r="C26" s="110"/>
      <c r="D26" s="110"/>
      <c r="E26" s="316">
        <v>23</v>
      </c>
      <c r="F26" s="359">
        <v>18000000</v>
      </c>
      <c r="G26" s="319">
        <v>16738793.25</v>
      </c>
    </row>
    <row r="27" spans="1:7" ht="12.75">
      <c r="A27" s="309" t="s">
        <v>161</v>
      </c>
      <c r="B27" s="210"/>
      <c r="C27" s="210"/>
      <c r="D27" s="210"/>
      <c r="E27" s="315">
        <v>24</v>
      </c>
      <c r="F27" s="325">
        <f>SUM(F28:F42)</f>
        <v>577583000</v>
      </c>
      <c r="G27" s="373">
        <f>SUM(G28:G42)</f>
        <v>529162048.34000003</v>
      </c>
    </row>
    <row r="28" spans="1:8" s="5" customFormat="1" ht="13.5">
      <c r="A28" s="310" t="s">
        <v>10</v>
      </c>
      <c r="B28" s="3" t="s">
        <v>195</v>
      </c>
      <c r="C28" s="3"/>
      <c r="D28" s="3"/>
      <c r="E28" s="316">
        <v>25</v>
      </c>
      <c r="F28" s="359">
        <f>F53</f>
        <v>165042000</v>
      </c>
      <c r="G28" s="319">
        <v>151353972</v>
      </c>
      <c r="H28" s="283"/>
    </row>
    <row r="29" spans="1:7" s="5" customFormat="1" ht="12">
      <c r="A29" s="310"/>
      <c r="B29" s="4" t="s">
        <v>14</v>
      </c>
      <c r="C29" s="4"/>
      <c r="D29" s="4"/>
      <c r="E29" s="316">
        <v>26</v>
      </c>
      <c r="F29" s="362">
        <v>31000000</v>
      </c>
      <c r="G29" s="321">
        <v>30033000</v>
      </c>
    </row>
    <row r="30" spans="1:7" s="5" customFormat="1" ht="12">
      <c r="A30" s="310"/>
      <c r="B30" s="4" t="s">
        <v>15</v>
      </c>
      <c r="C30" s="4"/>
      <c r="D30" s="4"/>
      <c r="E30" s="316">
        <v>27</v>
      </c>
      <c r="F30" s="362">
        <v>750000</v>
      </c>
      <c r="G30" s="321">
        <v>764353</v>
      </c>
    </row>
    <row r="31" spans="1:7" s="5" customFormat="1" ht="12">
      <c r="A31" s="310"/>
      <c r="B31" s="4" t="s">
        <v>20</v>
      </c>
      <c r="C31" s="3"/>
      <c r="D31" s="3"/>
      <c r="E31" s="316">
        <v>28</v>
      </c>
      <c r="F31" s="362">
        <v>6000000</v>
      </c>
      <c r="G31" s="321">
        <v>5872710.96</v>
      </c>
    </row>
    <row r="32" spans="1:7" s="5" customFormat="1" ht="12">
      <c r="A32" s="310"/>
      <c r="B32" s="4" t="s">
        <v>16</v>
      </c>
      <c r="C32" s="4"/>
      <c r="D32" s="4"/>
      <c r="E32" s="316">
        <v>29</v>
      </c>
      <c r="F32" s="362">
        <v>3622000</v>
      </c>
      <c r="G32" s="321">
        <v>6353000</v>
      </c>
    </row>
    <row r="33" spans="1:7" s="5" customFormat="1" ht="12">
      <c r="A33" s="310"/>
      <c r="B33" s="4" t="s">
        <v>189</v>
      </c>
      <c r="C33" s="4"/>
      <c r="D33" s="4"/>
      <c r="E33" s="316">
        <v>30</v>
      </c>
      <c r="F33" s="362"/>
      <c r="G33" s="321"/>
    </row>
    <row r="34" spans="1:10" s="5" customFormat="1" ht="12">
      <c r="A34" s="310"/>
      <c r="B34" s="4" t="s">
        <v>24</v>
      </c>
      <c r="C34" s="4"/>
      <c r="D34" s="4"/>
      <c r="E34" s="316">
        <v>31</v>
      </c>
      <c r="F34" s="362"/>
      <c r="G34" s="321">
        <v>359773.3</v>
      </c>
      <c r="J34" s="101"/>
    </row>
    <row r="35" spans="1:7" s="5" customFormat="1" ht="12">
      <c r="A35" s="310"/>
      <c r="B35" s="4" t="s">
        <v>31</v>
      </c>
      <c r="C35" s="4"/>
      <c r="D35" s="4"/>
      <c r="E35" s="316">
        <v>32</v>
      </c>
      <c r="F35" s="362">
        <v>5000000</v>
      </c>
      <c r="G35" s="321">
        <v>5804800.8</v>
      </c>
    </row>
    <row r="36" spans="1:8" s="5" customFormat="1" ht="12">
      <c r="A36" s="310"/>
      <c r="B36" s="4" t="s">
        <v>85</v>
      </c>
      <c r="C36" s="4"/>
      <c r="D36" s="4"/>
      <c r="E36" s="316">
        <v>33</v>
      </c>
      <c r="F36" s="362">
        <v>49027000</v>
      </c>
      <c r="G36" s="321">
        <v>43916000</v>
      </c>
      <c r="H36" s="283"/>
    </row>
    <row r="37" spans="1:10" s="5" customFormat="1" ht="12">
      <c r="A37" s="310"/>
      <c r="B37" s="4" t="s">
        <v>25</v>
      </c>
      <c r="C37" s="4"/>
      <c r="D37" s="4"/>
      <c r="E37" s="316">
        <v>34</v>
      </c>
      <c r="F37" s="394">
        <v>152477000</v>
      </c>
      <c r="G37" s="321">
        <v>149172514</v>
      </c>
      <c r="J37" s="13"/>
    </row>
    <row r="38" spans="1:7" s="5" customFormat="1" ht="12">
      <c r="A38" s="310"/>
      <c r="B38" s="4" t="s">
        <v>26</v>
      </c>
      <c r="C38" s="4"/>
      <c r="D38" s="4"/>
      <c r="E38" s="316">
        <v>35</v>
      </c>
      <c r="F38" s="362">
        <v>52000000</v>
      </c>
      <c r="G38" s="321">
        <v>40162781.57</v>
      </c>
    </row>
    <row r="39" spans="1:7" s="5" customFormat="1" ht="12">
      <c r="A39" s="310"/>
      <c r="B39" s="4" t="s">
        <v>27</v>
      </c>
      <c r="C39" s="4"/>
      <c r="D39" s="4"/>
      <c r="E39" s="316">
        <v>36</v>
      </c>
      <c r="F39" s="362">
        <v>40000000</v>
      </c>
      <c r="G39" s="321">
        <v>27438307.01</v>
      </c>
    </row>
    <row r="40" spans="1:7" s="5" customFormat="1" ht="13.5">
      <c r="A40" s="310"/>
      <c r="B40" s="4" t="s">
        <v>196</v>
      </c>
      <c r="C40" s="4"/>
      <c r="D40" s="4"/>
      <c r="E40" s="316">
        <v>37</v>
      </c>
      <c r="F40" s="362">
        <v>49336000</v>
      </c>
      <c r="G40" s="321">
        <v>46289706.58</v>
      </c>
    </row>
    <row r="41" spans="1:7" s="5" customFormat="1" ht="12">
      <c r="A41" s="310"/>
      <c r="B41" s="4" t="s">
        <v>29</v>
      </c>
      <c r="C41" s="4"/>
      <c r="D41" s="4"/>
      <c r="E41" s="316">
        <v>38</v>
      </c>
      <c r="F41" s="362">
        <v>2329000</v>
      </c>
      <c r="G41" s="321">
        <v>342000</v>
      </c>
    </row>
    <row r="42" spans="1:7" s="5" customFormat="1" ht="12">
      <c r="A42" s="310"/>
      <c r="B42" s="4" t="s">
        <v>30</v>
      </c>
      <c r="C42" s="4"/>
      <c r="D42" s="4"/>
      <c r="E42" s="316">
        <v>39</v>
      </c>
      <c r="F42" s="362">
        <v>21000000</v>
      </c>
      <c r="G42" s="321">
        <v>21299129.12</v>
      </c>
    </row>
    <row r="43" spans="1:7" s="5" customFormat="1" ht="12" customHeight="1" hidden="1">
      <c r="A43" s="311" t="s">
        <v>32</v>
      </c>
      <c r="B43" s="30"/>
      <c r="C43" s="30"/>
      <c r="D43" s="30"/>
      <c r="E43" s="317">
        <v>42</v>
      </c>
      <c r="F43" s="370">
        <f>F28+F33+F36+F40+F41+F42-F5-F26</f>
        <v>0</v>
      </c>
      <c r="G43" s="322"/>
    </row>
    <row r="44" spans="1:7" ht="12.75">
      <c r="A44" s="309" t="s">
        <v>168</v>
      </c>
      <c r="B44" s="210"/>
      <c r="C44" s="210"/>
      <c r="D44" s="210"/>
      <c r="E44" s="315">
        <v>40</v>
      </c>
      <c r="F44" s="325">
        <f>F27-F4</f>
        <v>0</v>
      </c>
      <c r="G44" s="373">
        <f>G27-G4</f>
        <v>6010728.0200001</v>
      </c>
    </row>
    <row r="45" spans="1:7" s="100" customFormat="1" ht="11.25">
      <c r="A45" s="100" t="s">
        <v>191</v>
      </c>
      <c r="B45" s="101"/>
      <c r="C45" s="101"/>
      <c r="D45" s="101"/>
      <c r="E45" s="101"/>
      <c r="F45" s="101"/>
      <c r="G45" s="101"/>
    </row>
    <row r="46" spans="1:7" s="100" customFormat="1" ht="11.25">
      <c r="A46" s="271" t="s">
        <v>144</v>
      </c>
      <c r="B46" s="101"/>
      <c r="C46" s="101"/>
      <c r="D46" s="101"/>
      <c r="E46" s="101"/>
      <c r="F46" s="102">
        <f>SUM(F47:F48)</f>
        <v>57203000</v>
      </c>
      <c r="G46" s="101"/>
    </row>
    <row r="47" spans="1:7" s="100" customFormat="1" ht="11.25">
      <c r="A47" s="177" t="s">
        <v>145</v>
      </c>
      <c r="B47" s="101"/>
      <c r="C47" s="101"/>
      <c r="D47" s="101"/>
      <c r="E47" s="101"/>
      <c r="F47" s="102">
        <v>16985000</v>
      </c>
      <c r="G47" s="102"/>
    </row>
    <row r="48" spans="1:7" s="100" customFormat="1" ht="11.25">
      <c r="A48" s="177" t="s">
        <v>146</v>
      </c>
      <c r="B48" s="101"/>
      <c r="C48" s="101"/>
      <c r="D48" s="101"/>
      <c r="E48" s="101"/>
      <c r="F48" s="102">
        <v>40218000</v>
      </c>
      <c r="G48" s="102"/>
    </row>
    <row r="49" spans="1:7" s="100" customFormat="1" ht="11.25">
      <c r="A49" s="177" t="s">
        <v>147</v>
      </c>
      <c r="B49" s="101"/>
      <c r="C49" s="101"/>
      <c r="D49" s="101"/>
      <c r="E49" s="101"/>
      <c r="F49" s="102"/>
      <c r="G49" s="102"/>
    </row>
    <row r="50" spans="1:6" s="100" customFormat="1" ht="11.25">
      <c r="A50" s="101" t="s">
        <v>186</v>
      </c>
      <c r="B50" s="101"/>
      <c r="C50" s="101"/>
      <c r="D50" s="101"/>
      <c r="F50" s="102">
        <v>148057000</v>
      </c>
    </row>
    <row r="51" spans="1:6" s="100" customFormat="1" ht="11.25">
      <c r="A51" s="101" t="s">
        <v>149</v>
      </c>
      <c r="B51" s="101"/>
      <c r="C51" s="101"/>
      <c r="D51" s="101"/>
      <c r="F51" s="102"/>
    </row>
    <row r="52" spans="1:6" s="100" customFormat="1" ht="11.25">
      <c r="A52" s="101" t="s">
        <v>187</v>
      </c>
      <c r="B52" s="101"/>
      <c r="C52" s="101"/>
      <c r="D52" s="101"/>
      <c r="F52" s="303">
        <f>F47</f>
        <v>16985000</v>
      </c>
    </row>
    <row r="53" spans="1:6" s="100" customFormat="1" ht="11.25">
      <c r="A53" s="101" t="s">
        <v>185</v>
      </c>
      <c r="B53" s="101"/>
      <c r="C53" s="101"/>
      <c r="D53" s="101"/>
      <c r="F53" s="102">
        <f>SUM(F50:F52)</f>
        <v>165042000</v>
      </c>
    </row>
    <row r="54" spans="1:6" s="100" customFormat="1" ht="11.25">
      <c r="A54" s="101"/>
      <c r="B54" s="101"/>
      <c r="C54" s="101"/>
      <c r="D54" s="101"/>
      <c r="F54" s="102"/>
    </row>
    <row r="56" ht="12.75">
      <c r="A56" s="393" t="s">
        <v>209</v>
      </c>
    </row>
    <row r="57" spans="1:7" ht="12.75">
      <c r="A57" s="393" t="s">
        <v>215</v>
      </c>
      <c r="F57" s="393">
        <f>152.477-153.71</f>
        <v>-1.233000000000004</v>
      </c>
      <c r="G57" s="393" t="s">
        <v>213</v>
      </c>
    </row>
    <row r="58" ht="12.75">
      <c r="A58" s="393" t="s">
        <v>208</v>
      </c>
    </row>
  </sheetData>
  <mergeCells count="1">
    <mergeCell ref="A1:D1"/>
  </mergeCells>
  <printOptions horizontalCentered="1"/>
  <pageMargins left="0.5905511811023623" right="0.31496062992125984" top="0.66" bottom="0.24" header="0.1968503937007874" footer="0.16"/>
  <pageSetup horizontalDpi="600" verticalDpi="600" orientation="portrait" paperSize="9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Smid</cp:lastModifiedBy>
  <cp:lastPrinted>2006-07-11T09:31:37Z</cp:lastPrinted>
  <dcterms:created xsi:type="dcterms:W3CDTF">1997-01-24T11:07:25Z</dcterms:created>
  <dcterms:modified xsi:type="dcterms:W3CDTF">2007-11-02T04:54:21Z</dcterms:modified>
  <cp:category/>
  <cp:version/>
  <cp:contentType/>
  <cp:contentStatus/>
</cp:coreProperties>
</file>