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170" windowHeight="6075" activeTab="0"/>
  </bookViews>
  <sheets>
    <sheet name="titl" sheetId="1" r:id="rId1"/>
    <sheet name="MU v tis" sheetId="2" r:id="rId2"/>
    <sheet name="fak v tis" sheetId="3" r:id="rId3"/>
    <sheet name="ostatni v tis" sheetId="4" r:id="rId4"/>
    <sheet name="LF" sheetId="5" r:id="rId5"/>
    <sheet name="FF" sheetId="6" r:id="rId6"/>
    <sheet name="PrF" sheetId="7" r:id="rId7"/>
    <sheet name="FSS" sheetId="8" r:id="rId8"/>
    <sheet name="PřF" sheetId="9" r:id="rId9"/>
    <sheet name="FI" sheetId="10" r:id="rId10"/>
    <sheet name="PdF" sheetId="11" r:id="rId11"/>
    <sheet name="FSpS" sheetId="12" r:id="rId12"/>
    <sheet name="ESF" sheetId="13" r:id="rId13"/>
    <sheet name="fak" sheetId="14" r:id="rId14"/>
    <sheet name="SKM" sheetId="15" r:id="rId15"/>
    <sheet name="SUKB" sheetId="16" r:id="rId16"/>
    <sheet name="UCT" sheetId="17" r:id="rId17"/>
    <sheet name="SPSSN" sheetId="18" r:id="rId18"/>
    <sheet name="IBA" sheetId="19" r:id="rId19"/>
    <sheet name="CTT" sheetId="20" r:id="rId20"/>
    <sheet name="ÚVT" sheetId="21" r:id="rId21"/>
    <sheet name="CJV" sheetId="22" r:id="rId22"/>
    <sheet name="CZS" sheetId="23" r:id="rId23"/>
    <sheet name="RMU" sheetId="24" r:id="rId24"/>
    <sheet name="ostatni" sheetId="25" r:id="rId25"/>
    <sheet name="osnova08" sheetId="26" r:id="rId26"/>
    <sheet name="VMU" sheetId="27" r:id="rId27"/>
  </sheets>
  <definedNames/>
  <calcPr fullCalcOnLoad="1"/>
</workbook>
</file>

<file path=xl/comments22.xml><?xml version="1.0" encoding="utf-8"?>
<comments xmlns="http://schemas.openxmlformats.org/spreadsheetml/2006/main">
  <authors>
    <author>Sulcova</author>
  </authors>
  <commentList>
    <comment ref="H5" authorId="0">
      <text>
        <r>
          <rPr>
            <b/>
            <sz val="8"/>
            <rFont val="Tahoma"/>
            <family val="0"/>
          </rPr>
          <t>Sulcova:</t>
        </r>
        <r>
          <rPr>
            <sz val="8"/>
            <rFont val="Tahoma"/>
            <family val="0"/>
          </rPr>
          <t xml:space="preserve">
navýšení mezd s ohledem na navýšení počtu zaměstnanců (schválení nové koncepce CJV)</t>
        </r>
      </text>
    </comment>
    <comment ref="H15" authorId="0">
      <text>
        <r>
          <rPr>
            <b/>
            <sz val="8"/>
            <rFont val="Tahoma"/>
            <family val="0"/>
          </rPr>
          <t>Sulcova:</t>
        </r>
        <r>
          <rPr>
            <sz val="8"/>
            <rFont val="Tahoma"/>
            <family val="0"/>
          </rPr>
          <t xml:space="preserve">
zahrnut příspěvek na stravné zaměstnanců CJV</t>
        </r>
      </text>
    </comment>
    <comment ref="M15" authorId="0">
      <text>
        <r>
          <rPr>
            <b/>
            <sz val="8"/>
            <rFont val="Tahoma"/>
            <family val="0"/>
          </rPr>
          <t>Sulcova:</t>
        </r>
        <r>
          <rPr>
            <sz val="8"/>
            <rFont val="Tahoma"/>
            <family val="0"/>
          </rPr>
          <t xml:space="preserve">
zahrnut SF v souladu s RUMBUREM</t>
        </r>
      </text>
    </comment>
  </commentList>
</comments>
</file>

<file path=xl/sharedStrings.xml><?xml version="1.0" encoding="utf-8"?>
<sst xmlns="http://schemas.openxmlformats.org/spreadsheetml/2006/main" count="1802" uniqueCount="159">
  <si>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</si>
  <si>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</si>
  <si>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</si>
  <si>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</si>
  <si>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</si>
  <si>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</si>
  <si>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</si>
  <si>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</si>
  <si>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</si>
  <si>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</si>
  <si>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</si>
  <si>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</si>
  <si>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</si>
  <si>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</si>
  <si>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</si>
  <si>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</si>
  <si>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</si>
  <si>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</si>
  <si>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</si>
  <si>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</si>
  <si>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</si>
  <si>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</si>
  <si>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</si>
  <si>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</si>
  <si>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</si>
  <si>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</si>
  <si>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</si>
  <si>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</si>
  <si>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</si>
  <si>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</si>
  <si>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</si>
  <si>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</si>
  <si>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</si>
  <si>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</si>
  <si>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</si>
  <si>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</si>
  <si>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</si>
  <si>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</si>
  <si>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</si>
  <si>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</si>
  <si>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</si>
  <si>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</si>
  <si>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</si>
  <si>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212*</t>
  </si>
  <si>
    <t>Projekty VaV ze SR a od úz.celků</t>
  </si>
  <si>
    <t>Projekty VaV z dotací ze zahr.</t>
  </si>
  <si>
    <t>261*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</si>
  <si>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</si>
  <si>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</si>
  <si>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</si>
  <si>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</si>
  <si>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</si>
  <si>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</si>
  <si>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</si>
  <si>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</si>
  <si>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</si>
  <si>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</si>
  <si>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 xml:space="preserve">VaV - dotace na specif. výzkum </t>
  </si>
  <si>
    <t>211*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</si>
  <si>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</si>
  <si>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</si>
  <si>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</si>
  <si>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</si>
  <si>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</si>
  <si>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4*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</si>
  <si>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</si>
  <si>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</si>
  <si>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</si>
  <si>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</si>
  <si>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</si>
  <si>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</si>
  <si>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</si>
  <si>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</si>
  <si>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</si>
  <si>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</si>
  <si>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r>
      <t xml:space="preserve">Hosp.středisko: </t>
    </r>
    <r>
      <rPr>
        <b/>
        <i/>
        <sz val="10"/>
        <rFont val="Arial CE"/>
        <family val="2"/>
      </rPr>
      <t>doplnit č.HS a název</t>
    </r>
  </si>
  <si>
    <r>
      <t>111*,12*,117*,152*,153*,157*,159*,167*,169*,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,211*,257*,259*,267*,269*,4*</t>
    </r>
  </si>
  <si>
    <r>
      <t>213*,214*,</t>
    </r>
    <r>
      <rPr>
        <sz val="8"/>
        <rFont val="Arial CE"/>
        <family val="2"/>
      </rPr>
      <t>22*</t>
    </r>
  </si>
  <si>
    <r>
      <t>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,257*,259*,267*,269*</t>
    </r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</si>
  <si>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</si>
  <si>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</si>
  <si>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</si>
  <si>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</si>
  <si>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</si>
  <si>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</si>
  <si>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</si>
  <si>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</si>
  <si>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</si>
  <si>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</si>
  <si>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</si>
  <si>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</si>
  <si>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</si>
  <si>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85 - IBA</t>
  </si>
  <si>
    <t>92 - ÚVT</t>
  </si>
  <si>
    <t>94 - vydavatelství</t>
  </si>
  <si>
    <t>96 - CJV</t>
  </si>
  <si>
    <t>97 - CZS</t>
  </si>
  <si>
    <t>98 - RMU</t>
  </si>
  <si>
    <t>x</t>
  </si>
  <si>
    <t>Plán výměny NEI příspěvku za příspěvek na kapitálové výdaje je uveden v nákladech na ř.13 a činí částku:</t>
  </si>
  <si>
    <t>zak 1001</t>
  </si>
  <si>
    <t>zak 1002</t>
  </si>
  <si>
    <t>součet</t>
  </si>
  <si>
    <t>zak 1921</t>
  </si>
  <si>
    <t>součet SUKB</t>
  </si>
  <si>
    <t>(+)</t>
  </si>
  <si>
    <t>(-)</t>
  </si>
  <si>
    <t>LF</t>
  </si>
  <si>
    <t>PřF</t>
  </si>
  <si>
    <t>3a</t>
  </si>
  <si>
    <t>3b</t>
  </si>
  <si>
    <t>zak 5001,</t>
  </si>
  <si>
    <r>
      <t xml:space="preserve">Hosp.středisko: </t>
    </r>
    <r>
      <rPr>
        <b/>
        <i/>
        <sz val="10"/>
        <rFont val="Times New Roman"/>
        <family val="1"/>
      </rPr>
      <t>doplnit č.HS a název</t>
    </r>
  </si>
  <si>
    <t>SKM</t>
  </si>
  <si>
    <t>SUKB</t>
  </si>
  <si>
    <t>UCT</t>
  </si>
  <si>
    <t>SPSSN</t>
  </si>
  <si>
    <t>IBA</t>
  </si>
  <si>
    <t>ÚVT</t>
  </si>
  <si>
    <t>VMU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</si>
  <si>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</si>
  <si>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</si>
  <si>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</si>
  <si>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</si>
  <si>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</si>
  <si>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</si>
  <si>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</si>
  <si>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</si>
  <si>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</si>
  <si>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</si>
  <si>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</si>
  <si>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MU celkem - plán</t>
  </si>
  <si>
    <t>fakulty</t>
  </si>
  <si>
    <t>přehled po fakultách - plán</t>
  </si>
  <si>
    <t>přehled režijních součástí MU - plán</t>
  </si>
  <si>
    <t>sumář režijních součástí MU - plán</t>
  </si>
  <si>
    <t>sumář fakult - plán</t>
  </si>
  <si>
    <t>Masarykova univerzita</t>
  </si>
  <si>
    <t>Žerotínovo nám. 9, 601 77  Brno</t>
  </si>
  <si>
    <t>Zpracovala: Ing.Foukalová</t>
  </si>
  <si>
    <t>Rozpočet MU 2008 - část neinvestiční</t>
  </si>
  <si>
    <t>Rozpočet 2008</t>
  </si>
  <si>
    <r>
      <t xml:space="preserve">Rozpočet 2008 </t>
    </r>
    <r>
      <rPr>
        <b/>
        <sz val="10"/>
        <rFont val="Arial CE"/>
        <family val="0"/>
      </rPr>
      <t>- v tis. Kč</t>
    </r>
  </si>
  <si>
    <r>
      <t>Rozpočet 2008</t>
    </r>
    <r>
      <rPr>
        <sz val="10"/>
        <rFont val="Arial CE"/>
        <family val="0"/>
      </rPr>
      <t xml:space="preserve"> - v tis. Kč</t>
    </r>
  </si>
  <si>
    <t>v Kč</t>
  </si>
  <si>
    <t>3c</t>
  </si>
  <si>
    <t>3d</t>
  </si>
  <si>
    <t>3e</t>
  </si>
  <si>
    <t>sl.1+2</t>
  </si>
  <si>
    <t>sl.3 až 5</t>
  </si>
  <si>
    <t>ze sl.1</t>
  </si>
  <si>
    <t>plán 2008 bez fondů vč.přeúčtování na jiná HS v tis. Kč</t>
  </si>
  <si>
    <t>87 - CTT</t>
  </si>
  <si>
    <t>CTT</t>
  </si>
  <si>
    <t>Rozdíl proti schválenému rozpočtu v AS FSpS - nezapočítány výnosy a náklady, související se soc.fondem.</t>
  </si>
  <si>
    <t>soc.fond</t>
  </si>
  <si>
    <t>Rozpočet schválený AS ESF zahrnoval i použití Fsoc ve výši 1,2 mil. Kč (na ř. 13 a 42). Z důvodu konsistence se strukturou rozpočtu ostatních HS, která použití Fsoc samostatně neuváděla (osnova rozpočtu byla pro r.2008 schválena bez sloupce pro Fsoc - tato skutečnost neovlivní HV, ale zvýší se náklady a výnosy o stejnou částku v důsledku účto dle vyhl. 504, kdy musíme použití fondů účtovat do výnosů, tj. i přes nákladové účty a nikoliv jen snížením fondu), je tabulka předkládaná AS MU upravena (sníženy celkové náklady a výnosy o částku 600 tis. Kč). Pro rok 2009 bude osnova rozpočtu již rozšířena o samostatný sloupec pro použití Fsoc.</t>
  </si>
  <si>
    <t>V Brně dne 14.3.2008</t>
  </si>
  <si>
    <t>Schváleno v AS MU dne 7.4.2008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</si>
</sst>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\ &quot;Kč&quot;"/>
    <numFmt numFmtId="187" formatCode="#,##0.00000000"/>
    <numFmt numFmtId="188" formatCode="0.00000000"/>
    <numFmt numFmtId="189" formatCode="#,##0.000000"/>
    <numFmt numFmtId="190" formatCode="#,##0.0000000"/>
    <numFmt numFmtId="191" formatCode="_-* #,##0.0\ _K_č_-;\-* #,##0.0\ _K_č_-;_-* &quot;-&quot;??\ _K_č_-;_-@_-"/>
    <numFmt numFmtId="192" formatCode="#,##0.00000"/>
    <numFmt numFmtId="193" formatCode="_-* #,##0\ _K_č_-;\-* #,##0\ _K_č_-;_-* &quot;-&quot;??\ _K_č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8"/>
      <color indexed="10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9"/>
      <color indexed="12"/>
      <name val="Arial CE"/>
      <family val="0"/>
    </font>
    <font>
      <b/>
      <sz val="10"/>
      <color indexed="12"/>
      <name val="Arial CE"/>
      <family val="2"/>
    </font>
    <font>
      <i/>
      <sz val="9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12"/>
      <name val="Times New Roman"/>
      <family val="1"/>
    </font>
    <font>
      <b/>
      <i/>
      <sz val="9"/>
      <name val="Arial CE"/>
      <family val="0"/>
    </font>
    <font>
      <sz val="12"/>
      <name val="Arial CE"/>
      <family val="0"/>
    </font>
    <font>
      <b/>
      <sz val="24"/>
      <name val="Arial CE"/>
      <family val="0"/>
    </font>
    <font>
      <b/>
      <sz val="16"/>
      <name val="Arial CE"/>
      <family val="0"/>
    </font>
    <font>
      <b/>
      <sz val="20"/>
      <name val="Arial CE"/>
      <family val="0"/>
    </font>
    <font>
      <b/>
      <sz val="8"/>
      <color indexed="10"/>
      <name val="Arial CE"/>
      <family val="0"/>
    </font>
    <font>
      <i/>
      <sz val="8"/>
      <color indexed="10"/>
      <name val="Arial CE"/>
      <family val="0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9"/>
      <color indexed="10"/>
      <name val="Arial CE"/>
      <family val="2"/>
    </font>
    <font>
      <sz val="8"/>
      <color indexed="8"/>
      <name val="Arial CE"/>
      <family val="0"/>
    </font>
    <font>
      <i/>
      <sz val="8"/>
      <color indexed="12"/>
      <name val="Arial CE"/>
      <family val="2"/>
    </font>
    <font>
      <b/>
      <sz val="8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7">
    <border>
      <left/>
      <right/>
      <top/>
      <bottom/>
      <diagonal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7" fillId="2" borderId="1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6" fillId="2" borderId="30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0" fontId="10" fillId="2" borderId="32" xfId="0" applyFont="1" applyFill="1" applyBorder="1" applyAlignment="1">
      <alignment horizontal="left"/>
    </xf>
    <xf numFmtId="0" fontId="6" fillId="2" borderId="33" xfId="0" applyFont="1" applyFill="1" applyBorder="1" applyAlignment="1">
      <alignment/>
    </xf>
    <xf numFmtId="0" fontId="11" fillId="2" borderId="31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0" fillId="0" borderId="35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0" fillId="3" borderId="44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13" fillId="0" borderId="0" xfId="0" applyFont="1" applyAlignment="1">
      <alignment/>
    </xf>
    <xf numFmtId="3" fontId="5" fillId="0" borderId="26" xfId="21" applyNumberFormat="1" applyFont="1" applyBorder="1">
      <alignment/>
      <protection/>
    </xf>
    <xf numFmtId="3" fontId="18" fillId="0" borderId="45" xfId="21" applyNumberFormat="1" applyFont="1" applyBorder="1">
      <alignment/>
      <protection/>
    </xf>
    <xf numFmtId="3" fontId="18" fillId="0" borderId="26" xfId="21" applyNumberFormat="1" applyFont="1" applyBorder="1">
      <alignment/>
      <protection/>
    </xf>
    <xf numFmtId="3" fontId="5" fillId="0" borderId="23" xfId="21" applyNumberFormat="1" applyFont="1" applyBorder="1">
      <alignment/>
      <protection/>
    </xf>
    <xf numFmtId="3" fontId="6" fillId="2" borderId="34" xfId="0" applyNumberFormat="1" applyFont="1" applyFill="1" applyBorder="1" applyAlignment="1">
      <alignment/>
    </xf>
    <xf numFmtId="3" fontId="6" fillId="2" borderId="31" xfId="0" applyNumberFormat="1" applyFont="1" applyFill="1" applyBorder="1" applyAlignment="1">
      <alignment/>
    </xf>
    <xf numFmtId="3" fontId="10" fillId="2" borderId="31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5" fillId="2" borderId="34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28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7" xfId="21" applyNumberFormat="1" applyFont="1" applyBorder="1">
      <alignment/>
      <protection/>
    </xf>
    <xf numFmtId="3" fontId="5" fillId="0" borderId="46" xfId="21" applyNumberFormat="1" applyFont="1" applyBorder="1">
      <alignment/>
      <protection/>
    </xf>
    <xf numFmtId="3" fontId="5" fillId="0" borderId="17" xfId="21" applyNumberFormat="1" applyFont="1" applyBorder="1">
      <alignment/>
      <protection/>
    </xf>
    <xf numFmtId="3" fontId="5" fillId="0" borderId="16" xfId="21" applyNumberFormat="1" applyFont="1" applyBorder="1">
      <alignment/>
      <protection/>
    </xf>
    <xf numFmtId="3" fontId="5" fillId="0" borderId="21" xfId="21" applyNumberFormat="1" applyFont="1" applyBorder="1">
      <alignment/>
      <protection/>
    </xf>
    <xf numFmtId="3" fontId="5" fillId="0" borderId="37" xfId="21" applyNumberFormat="1" applyFont="1" applyBorder="1">
      <alignment/>
      <protection/>
    </xf>
    <xf numFmtId="3" fontId="5" fillId="0" borderId="36" xfId="21" applyNumberFormat="1" applyFont="1" applyBorder="1">
      <alignment/>
      <protection/>
    </xf>
    <xf numFmtId="3" fontId="5" fillId="0" borderId="28" xfId="21" applyNumberFormat="1" applyFont="1" applyBorder="1">
      <alignment/>
      <protection/>
    </xf>
    <xf numFmtId="0" fontId="5" fillId="0" borderId="44" xfId="0" applyFont="1" applyBorder="1" applyAlignment="1">
      <alignment/>
    </xf>
    <xf numFmtId="0" fontId="0" fillId="0" borderId="0" xfId="0" applyFont="1" applyFill="1" applyBorder="1" applyAlignment="1">
      <alignment/>
    </xf>
    <xf numFmtId="3" fontId="5" fillId="0" borderId="47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1" fillId="2" borderId="34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Alignment="1">
      <alignment/>
    </xf>
    <xf numFmtId="3" fontId="7" fillId="0" borderId="27" xfId="0" applyNumberFormat="1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2" xfId="0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18" fillId="0" borderId="49" xfId="0" applyNumberFormat="1" applyFont="1" applyBorder="1" applyAlignment="1">
      <alignment/>
    </xf>
    <xf numFmtId="14" fontId="5" fillId="0" borderId="0" xfId="0" applyNumberFormat="1" applyFont="1" applyAlignment="1">
      <alignment horizontal="left"/>
    </xf>
    <xf numFmtId="3" fontId="10" fillId="2" borderId="31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0" fillId="2" borderId="53" xfId="0" applyNumberFormat="1" applyFont="1" applyFill="1" applyBorder="1" applyAlignment="1">
      <alignment/>
    </xf>
    <xf numFmtId="3" fontId="5" fillId="0" borderId="54" xfId="0" applyNumberFormat="1" applyFont="1" applyBorder="1" applyAlignment="1">
      <alignment/>
    </xf>
    <xf numFmtId="3" fontId="10" fillId="2" borderId="53" xfId="0" applyNumberFormat="1" applyFont="1" applyFill="1" applyBorder="1" applyAlignment="1">
      <alignment/>
    </xf>
    <xf numFmtId="3" fontId="17" fillId="0" borderId="27" xfId="0" applyNumberFormat="1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27" xfId="15" applyNumberFormat="1" applyFont="1" applyBorder="1" applyAlignment="1">
      <alignment/>
    </xf>
    <xf numFmtId="3" fontId="5" fillId="0" borderId="25" xfId="21" applyNumberFormat="1" applyFont="1" applyBorder="1">
      <alignment/>
      <protection/>
    </xf>
    <xf numFmtId="3" fontId="5" fillId="0" borderId="22" xfId="21" applyNumberFormat="1" applyFont="1" applyBorder="1">
      <alignment/>
      <protection/>
    </xf>
    <xf numFmtId="3" fontId="5" fillId="0" borderId="24" xfId="21" applyNumberFormat="1" applyFont="1" applyBorder="1">
      <alignment/>
      <protection/>
    </xf>
    <xf numFmtId="3" fontId="5" fillId="0" borderId="55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3" fontId="5" fillId="0" borderId="56" xfId="21" applyNumberFormat="1" applyFont="1" applyBorder="1">
      <alignment/>
      <protection/>
    </xf>
    <xf numFmtId="3" fontId="5" fillId="0" borderId="57" xfId="21" applyNumberFormat="1" applyFont="1" applyBorder="1">
      <alignment/>
      <protection/>
    </xf>
    <xf numFmtId="3" fontId="5" fillId="0" borderId="35" xfId="21" applyNumberFormat="1" applyFont="1" applyBorder="1">
      <alignment/>
      <protection/>
    </xf>
    <xf numFmtId="3" fontId="5" fillId="0" borderId="42" xfId="21" applyNumberFormat="1" applyFont="1" applyBorder="1">
      <alignment/>
      <protection/>
    </xf>
    <xf numFmtId="3" fontId="5" fillId="0" borderId="39" xfId="21" applyNumberFormat="1" applyFont="1" applyBorder="1">
      <alignment/>
      <protection/>
    </xf>
    <xf numFmtId="3" fontId="5" fillId="0" borderId="40" xfId="21" applyNumberFormat="1" applyFont="1" applyBorder="1">
      <alignment/>
      <protection/>
    </xf>
    <xf numFmtId="3" fontId="5" fillId="0" borderId="48" xfId="15" applyNumberFormat="1" applyFont="1" applyBorder="1" applyAlignment="1">
      <alignment/>
    </xf>
    <xf numFmtId="3" fontId="5" fillId="0" borderId="45" xfId="15" applyNumberFormat="1" applyFont="1" applyBorder="1" applyAlignment="1">
      <alignment/>
    </xf>
    <xf numFmtId="3" fontId="5" fillId="0" borderId="58" xfId="15" applyNumberFormat="1" applyFont="1" applyBorder="1" applyAlignment="1">
      <alignment/>
    </xf>
    <xf numFmtId="3" fontId="5" fillId="0" borderId="21" xfId="15" applyNumberFormat="1" applyFont="1" applyBorder="1" applyAlignment="1">
      <alignment/>
    </xf>
    <xf numFmtId="3" fontId="5" fillId="0" borderId="37" xfId="15" applyNumberFormat="1" applyFont="1" applyBorder="1" applyAlignment="1">
      <alignment/>
    </xf>
    <xf numFmtId="3" fontId="5" fillId="0" borderId="43" xfId="15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3" fontId="5" fillId="2" borderId="44" xfId="0" applyNumberFormat="1" applyFont="1" applyFill="1" applyBorder="1" applyAlignment="1">
      <alignment/>
    </xf>
    <xf numFmtId="3" fontId="5" fillId="0" borderId="62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4" borderId="62" xfId="0" applyNumberFormat="1" applyFont="1" applyFill="1" applyBorder="1" applyAlignment="1">
      <alignment/>
    </xf>
    <xf numFmtId="3" fontId="18" fillId="0" borderId="62" xfId="0" applyNumberFormat="1" applyFont="1" applyBorder="1" applyAlignment="1">
      <alignment/>
    </xf>
    <xf numFmtId="3" fontId="18" fillId="3" borderId="62" xfId="0" applyNumberFormat="1" applyFont="1" applyFill="1" applyBorder="1" applyAlignment="1">
      <alignment/>
    </xf>
    <xf numFmtId="3" fontId="18" fillId="5" borderId="62" xfId="0" applyNumberFormat="1" applyFont="1" applyFill="1" applyBorder="1" applyAlignment="1">
      <alignment/>
    </xf>
    <xf numFmtId="3" fontId="5" fillId="0" borderId="62" xfId="0" applyNumberFormat="1" applyFont="1" applyFill="1" applyBorder="1" applyAlignment="1">
      <alignment/>
    </xf>
    <xf numFmtId="3" fontId="5" fillId="0" borderId="63" xfId="0" applyNumberFormat="1" applyFont="1" applyBorder="1" applyAlignment="1">
      <alignment/>
    </xf>
    <xf numFmtId="3" fontId="5" fillId="3" borderId="63" xfId="0" applyNumberFormat="1" applyFont="1" applyFill="1" applyBorder="1" applyAlignment="1">
      <alignment/>
    </xf>
    <xf numFmtId="0" fontId="5" fillId="0" borderId="59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3" fillId="0" borderId="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7" xfId="0" applyFont="1" applyBorder="1" applyAlignment="1">
      <alignment/>
    </xf>
    <xf numFmtId="0" fontId="25" fillId="0" borderId="8" xfId="0" applyFont="1" applyBorder="1" applyAlignment="1">
      <alignment/>
    </xf>
    <xf numFmtId="0" fontId="23" fillId="0" borderId="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2" borderId="7" xfId="0" applyFont="1" applyFill="1" applyBorder="1" applyAlignment="1">
      <alignment/>
    </xf>
    <xf numFmtId="0" fontId="25" fillId="2" borderId="8" xfId="0" applyFont="1" applyFill="1" applyBorder="1" applyAlignment="1">
      <alignment/>
    </xf>
    <xf numFmtId="0" fontId="30" fillId="2" borderId="14" xfId="0" applyFont="1" applyFill="1" applyBorder="1" applyAlignment="1">
      <alignment horizontal="center"/>
    </xf>
    <xf numFmtId="3" fontId="24" fillId="2" borderId="34" xfId="0" applyNumberFormat="1" applyFont="1" applyFill="1" applyBorder="1" applyAlignment="1">
      <alignment/>
    </xf>
    <xf numFmtId="3" fontId="25" fillId="2" borderId="31" xfId="0" applyNumberFormat="1" applyFont="1" applyFill="1" applyBorder="1" applyAlignment="1">
      <alignment/>
    </xf>
    <xf numFmtId="3" fontId="31" fillId="2" borderId="31" xfId="0" applyNumberFormat="1" applyFont="1" applyFill="1" applyBorder="1" applyAlignment="1">
      <alignment/>
    </xf>
    <xf numFmtId="3" fontId="31" fillId="2" borderId="14" xfId="0" applyNumberFormat="1" applyFont="1" applyFill="1" applyBorder="1" applyAlignment="1">
      <alignment/>
    </xf>
    <xf numFmtId="3" fontId="26" fillId="2" borderId="34" xfId="0" applyNumberFormat="1" applyFont="1" applyFill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3" fontId="30" fillId="0" borderId="21" xfId="0" applyNumberFormat="1" applyFont="1" applyBorder="1" applyAlignment="1">
      <alignment/>
    </xf>
    <xf numFmtId="3" fontId="30" fillId="0" borderId="16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0" fontId="30" fillId="0" borderId="0" xfId="0" applyFont="1" applyAlignment="1">
      <alignment/>
    </xf>
    <xf numFmtId="0" fontId="32" fillId="0" borderId="15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23" xfId="0" applyFont="1" applyBorder="1" applyAlignment="1">
      <alignment horizontal="center"/>
    </xf>
    <xf numFmtId="3" fontId="32" fillId="0" borderId="27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0" fontId="32" fillId="0" borderId="0" xfId="0" applyFont="1" applyAlignment="1">
      <alignment/>
    </xf>
    <xf numFmtId="0" fontId="30" fillId="0" borderId="28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 horizontal="center"/>
    </xf>
    <xf numFmtId="3" fontId="30" fillId="0" borderId="27" xfId="0" applyNumberFormat="1" applyFont="1" applyBorder="1" applyAlignment="1">
      <alignment/>
    </xf>
    <xf numFmtId="3" fontId="30" fillId="0" borderId="22" xfId="0" applyNumberFormat="1" applyFont="1" applyBorder="1" applyAlignment="1">
      <alignment/>
    </xf>
    <xf numFmtId="0" fontId="30" fillId="0" borderId="28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0" fontId="30" fillId="0" borderId="23" xfId="0" applyFont="1" applyFill="1" applyBorder="1" applyAlignment="1">
      <alignment horizontal="center"/>
    </xf>
    <xf numFmtId="3" fontId="26" fillId="0" borderId="64" xfId="0" applyNumberFormat="1" applyFont="1" applyBorder="1" applyAlignment="1">
      <alignment/>
    </xf>
    <xf numFmtId="0" fontId="25" fillId="2" borderId="30" xfId="0" applyFont="1" applyFill="1" applyBorder="1" applyAlignment="1">
      <alignment/>
    </xf>
    <xf numFmtId="0" fontId="25" fillId="2" borderId="31" xfId="0" applyFont="1" applyFill="1" applyBorder="1" applyAlignment="1">
      <alignment/>
    </xf>
    <xf numFmtId="3" fontId="30" fillId="0" borderId="28" xfId="0" applyNumberFormat="1" applyFont="1" applyBorder="1" applyAlignment="1">
      <alignment/>
    </xf>
    <xf numFmtId="3" fontId="26" fillId="0" borderId="28" xfId="0" applyNumberFormat="1" applyFont="1" applyBorder="1" applyAlignment="1">
      <alignment/>
    </xf>
    <xf numFmtId="3" fontId="26" fillId="0" borderId="36" xfId="0" applyNumberFormat="1" applyFont="1" applyBorder="1" applyAlignment="1">
      <alignment/>
    </xf>
    <xf numFmtId="3" fontId="26" fillId="0" borderId="37" xfId="0" applyNumberFormat="1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 horizontal="center"/>
    </xf>
    <xf numFmtId="3" fontId="30" fillId="0" borderId="43" xfId="0" applyNumberFormat="1" applyFont="1" applyBorder="1" applyAlignment="1">
      <alignment/>
    </xf>
    <xf numFmtId="3" fontId="30" fillId="0" borderId="39" xfId="0" applyNumberFormat="1" applyFont="1" applyBorder="1" applyAlignment="1">
      <alignment/>
    </xf>
    <xf numFmtId="3" fontId="26" fillId="0" borderId="39" xfId="0" applyNumberFormat="1" applyFont="1" applyBorder="1" applyAlignment="1">
      <alignment/>
    </xf>
    <xf numFmtId="3" fontId="26" fillId="0" borderId="40" xfId="0" applyNumberFormat="1" applyFont="1" applyBorder="1" applyAlignment="1">
      <alignment/>
    </xf>
    <xf numFmtId="3" fontId="26" fillId="0" borderId="43" xfId="0" applyNumberFormat="1" applyFont="1" applyBorder="1" applyAlignment="1">
      <alignment/>
    </xf>
    <xf numFmtId="0" fontId="30" fillId="0" borderId="7" xfId="0" applyFont="1" applyBorder="1" applyAlignment="1">
      <alignment/>
    </xf>
    <xf numFmtId="0" fontId="30" fillId="0" borderId="8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3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3" fontId="5" fillId="3" borderId="44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18" fillId="0" borderId="65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7" fillId="0" borderId="67" xfId="0" applyFont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2" borderId="69" xfId="0" applyFont="1" applyFill="1" applyBorder="1" applyAlignment="1">
      <alignment horizontal="center"/>
    </xf>
    <xf numFmtId="3" fontId="11" fillId="2" borderId="34" xfId="0" applyNumberFormat="1" applyFont="1" applyFill="1" applyBorder="1" applyAlignment="1">
      <alignment/>
    </xf>
    <xf numFmtId="3" fontId="18" fillId="0" borderId="66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0" fontId="5" fillId="0" borderId="7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11" fillId="2" borderId="30" xfId="0" applyNumberFormat="1" applyFont="1" applyFill="1" applyBorder="1" applyAlignment="1">
      <alignment/>
    </xf>
    <xf numFmtId="3" fontId="7" fillId="0" borderId="72" xfId="0" applyNumberFormat="1" applyFont="1" applyBorder="1" applyAlignment="1">
      <alignment/>
    </xf>
    <xf numFmtId="3" fontId="11" fillId="2" borderId="30" xfId="0" applyNumberFormat="1" applyFont="1" applyFill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11" fillId="2" borderId="32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11" fillId="2" borderId="32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3" fontId="11" fillId="2" borderId="75" xfId="0" applyNumberFormat="1" applyFont="1" applyFill="1" applyBorder="1" applyAlignment="1">
      <alignment/>
    </xf>
    <xf numFmtId="3" fontId="7" fillId="0" borderId="76" xfId="0" applyNumberFormat="1" applyFont="1" applyBorder="1" applyAlignment="1">
      <alignment/>
    </xf>
    <xf numFmtId="3" fontId="18" fillId="0" borderId="63" xfId="0" applyNumberFormat="1" applyFont="1" applyBorder="1" applyAlignment="1">
      <alignment/>
    </xf>
    <xf numFmtId="3" fontId="11" fillId="2" borderId="75" xfId="0" applyNumberFormat="1" applyFont="1" applyFill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10" fillId="2" borderId="34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2" borderId="31" xfId="0" applyNumberFormat="1" applyFont="1" applyFill="1" applyBorder="1" applyAlignment="1">
      <alignment/>
    </xf>
    <xf numFmtId="3" fontId="17" fillId="0" borderId="28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3" fontId="17" fillId="0" borderId="8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3" fontId="11" fillId="2" borderId="33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3" fontId="17" fillId="0" borderId="8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83" xfId="0" applyNumberFormat="1" applyFont="1" applyBorder="1" applyAlignment="1">
      <alignment/>
    </xf>
    <xf numFmtId="3" fontId="18" fillId="0" borderId="84" xfId="0" applyNumberFormat="1" applyFont="1" applyBorder="1" applyAlignment="1">
      <alignment/>
    </xf>
    <xf numFmtId="3" fontId="18" fillId="0" borderId="81" xfId="0" applyNumberFormat="1" applyFont="1" applyBorder="1" applyAlignment="1">
      <alignment/>
    </xf>
    <xf numFmtId="3" fontId="18" fillId="0" borderId="85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1" fillId="0" borderId="21" xfId="0" applyNumberFormat="1" applyFont="1" applyBorder="1" applyAlignment="1">
      <alignment/>
    </xf>
    <xf numFmtId="3" fontId="34" fillId="0" borderId="37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3" fontId="34" fillId="0" borderId="85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14" fontId="26" fillId="0" borderId="0" xfId="0" applyNumberFormat="1" applyFont="1" applyAlignment="1">
      <alignment horizontal="left"/>
    </xf>
    <xf numFmtId="3" fontId="7" fillId="0" borderId="28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4" fontId="5" fillId="0" borderId="0" xfId="0" applyNumberFormat="1" applyFont="1" applyFill="1" applyAlignment="1">
      <alignment horizontal="left"/>
    </xf>
    <xf numFmtId="0" fontId="3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44" xfId="0" applyNumberFormat="1" applyFont="1" applyBorder="1" applyAlignment="1">
      <alignment/>
    </xf>
    <xf numFmtId="3" fontId="26" fillId="0" borderId="44" xfId="0" applyNumberFormat="1" applyFont="1" applyBorder="1" applyAlignment="1">
      <alignment/>
    </xf>
    <xf numFmtId="0" fontId="5" fillId="0" borderId="4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3" fontId="10" fillId="2" borderId="88" xfId="0" applyNumberFormat="1" applyFont="1" applyFill="1" applyBorder="1" applyAlignment="1">
      <alignment/>
    </xf>
    <xf numFmtId="3" fontId="5" fillId="0" borderId="89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3" fontId="18" fillId="0" borderId="26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0" fontId="39" fillId="0" borderId="0" xfId="0" applyFont="1" applyAlignment="1">
      <alignment/>
    </xf>
    <xf numFmtId="3" fontId="5" fillId="6" borderId="36" xfId="0" applyNumberFormat="1" applyFont="1" applyFill="1" applyBorder="1" applyAlignment="1">
      <alignment/>
    </xf>
    <xf numFmtId="3" fontId="18" fillId="0" borderId="6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3" fontId="10" fillId="2" borderId="32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3" fontId="18" fillId="0" borderId="91" xfId="0" applyNumberFormat="1" applyFont="1" applyBorder="1" applyAlignment="1">
      <alignment/>
    </xf>
    <xf numFmtId="3" fontId="10" fillId="2" borderId="92" xfId="0" applyNumberFormat="1" applyFont="1" applyFill="1" applyBorder="1" applyAlignment="1">
      <alignment/>
    </xf>
    <xf numFmtId="3" fontId="5" fillId="0" borderId="93" xfId="0" applyNumberFormat="1" applyFont="1" applyBorder="1" applyAlignment="1">
      <alignment/>
    </xf>
    <xf numFmtId="0" fontId="5" fillId="0" borderId="51" xfId="0" applyFont="1" applyBorder="1" applyAlignment="1">
      <alignment horizontal="center"/>
    </xf>
    <xf numFmtId="3" fontId="10" fillId="2" borderId="30" xfId="0" applyNumberFormat="1" applyFont="1" applyFill="1" applyBorder="1" applyAlignment="1">
      <alignment/>
    </xf>
    <xf numFmtId="3" fontId="10" fillId="2" borderId="92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10" fillId="2" borderId="32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12" fillId="0" borderId="15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5" fillId="0" borderId="94" xfId="0" applyNumberFormat="1" applyFont="1" applyBorder="1" applyAlignment="1">
      <alignment horizontal="center"/>
    </xf>
    <xf numFmtId="3" fontId="5" fillId="0" borderId="95" xfId="21" applyNumberFormat="1" applyFont="1" applyBorder="1">
      <alignment/>
      <protection/>
    </xf>
    <xf numFmtId="3" fontId="5" fillId="0" borderId="43" xfId="21" applyNumberFormat="1" applyFont="1" applyBorder="1">
      <alignment/>
      <protection/>
    </xf>
    <xf numFmtId="3" fontId="26" fillId="0" borderId="2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26" fillId="0" borderId="28" xfId="0" applyNumberFormat="1" applyFont="1" applyFill="1" applyBorder="1" applyAlignment="1">
      <alignment/>
    </xf>
    <xf numFmtId="3" fontId="26" fillId="0" borderId="16" xfId="0" applyNumberFormat="1" applyFont="1" applyFill="1" applyBorder="1" applyAlignment="1">
      <alignment/>
    </xf>
    <xf numFmtId="3" fontId="5" fillId="0" borderId="96" xfId="15" applyNumberFormat="1" applyFont="1" applyBorder="1" applyAlignment="1">
      <alignment/>
    </xf>
    <xf numFmtId="3" fontId="5" fillId="0" borderId="54" xfId="0" applyNumberFormat="1" applyFont="1" applyBorder="1" applyAlignment="1">
      <alignment horizontal="center"/>
    </xf>
    <xf numFmtId="3" fontId="5" fillId="0" borderId="97" xfId="15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7" borderId="44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3" fillId="0" borderId="0" xfId="0" applyFont="1" applyAlignment="1">
      <alignment/>
    </xf>
    <xf numFmtId="0" fontId="12" fillId="0" borderId="0" xfId="0" applyFont="1" applyAlignment="1">
      <alignment/>
    </xf>
    <xf numFmtId="0" fontId="40" fillId="0" borderId="0" xfId="0" applyFont="1" applyAlignment="1">
      <alignment/>
    </xf>
    <xf numFmtId="3" fontId="44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3" fontId="18" fillId="0" borderId="22" xfId="0" applyNumberFormat="1" applyFont="1" applyFill="1" applyBorder="1" applyAlignment="1">
      <alignment/>
    </xf>
    <xf numFmtId="3" fontId="5" fillId="0" borderId="48" xfId="15" applyNumberFormat="1" applyFont="1" applyFill="1" applyBorder="1" applyAlignment="1">
      <alignment/>
    </xf>
    <xf numFmtId="3" fontId="5" fillId="0" borderId="45" xfId="15" applyNumberFormat="1" applyFont="1" applyFill="1" applyBorder="1" applyAlignment="1">
      <alignment/>
    </xf>
    <xf numFmtId="3" fontId="4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18" fillId="0" borderId="36" xfId="0" applyNumberFormat="1" applyFont="1" applyFill="1" applyBorder="1" applyAlignment="1">
      <alignment/>
    </xf>
    <xf numFmtId="0" fontId="6" fillId="0" borderId="7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2" borderId="30" xfId="0" applyNumberFormat="1" applyFont="1" applyFill="1" applyBorder="1" applyAlignment="1">
      <alignment/>
    </xf>
    <xf numFmtId="3" fontId="17" fillId="0" borderId="98" xfId="0" applyNumberFormat="1" applyFont="1" applyBorder="1" applyAlignment="1">
      <alignment/>
    </xf>
    <xf numFmtId="3" fontId="7" fillId="0" borderId="98" xfId="0" applyNumberFormat="1" applyFont="1" applyBorder="1" applyAlignment="1">
      <alignment/>
    </xf>
    <xf numFmtId="3" fontId="7" fillId="0" borderId="65" xfId="0" applyNumberFormat="1" applyFont="1" applyBorder="1" applyAlignment="1">
      <alignment/>
    </xf>
    <xf numFmtId="3" fontId="7" fillId="0" borderId="66" xfId="0" applyNumberFormat="1" applyFont="1" applyBorder="1" applyAlignment="1">
      <alignment/>
    </xf>
    <xf numFmtId="3" fontId="11" fillId="2" borderId="88" xfId="0" applyNumberFormat="1" applyFont="1" applyFill="1" applyBorder="1" applyAlignment="1">
      <alignment/>
    </xf>
    <xf numFmtId="3" fontId="5" fillId="0" borderId="99" xfId="0" applyNumberFormat="1" applyFont="1" applyBorder="1" applyAlignment="1">
      <alignment/>
    </xf>
    <xf numFmtId="0" fontId="0" fillId="0" borderId="100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7" fillId="2" borderId="102" xfId="0" applyFont="1" applyFill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6" fillId="0" borderId="8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3" fontId="12" fillId="0" borderId="105" xfId="0" applyNumberFormat="1" applyFont="1" applyBorder="1" applyAlignment="1">
      <alignment horizontal="center"/>
    </xf>
    <xf numFmtId="0" fontId="0" fillId="0" borderId="106" xfId="0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93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cp r06 revF151105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K23" sqref="K23"/>
    </sheetView>
  </sheetViews>
  <sheetFormatPr defaultColWidth="9.00390625" defaultRowHeight="12.75"/>
  <sheetData>
    <row r="1" ht="15">
      <c r="A1" s="398" t="s">
        <v>137</v>
      </c>
    </row>
    <row r="2" ht="15">
      <c r="A2" s="398" t="s">
        <v>138</v>
      </c>
    </row>
    <row r="12" spans="2:13" ht="30">
      <c r="B12" s="484" t="s">
        <v>140</v>
      </c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</row>
    <row r="13" spans="2:13" ht="20.25">
      <c r="B13" s="404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</row>
    <row r="14" spans="2:13" ht="26.25">
      <c r="B14" s="486" t="s">
        <v>7</v>
      </c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</row>
    <row r="17" spans="6:7" ht="12.75">
      <c r="F17" t="s">
        <v>158</v>
      </c>
      <c r="G17" s="431"/>
    </row>
    <row r="32" ht="12.75">
      <c r="A32" t="s">
        <v>139</v>
      </c>
    </row>
    <row r="33" spans="1:2" ht="12.75">
      <c r="A33" s="430" t="s">
        <v>157</v>
      </c>
      <c r="B33" s="430"/>
    </row>
  </sheetData>
  <mergeCells count="2">
    <mergeCell ref="B12:M12"/>
    <mergeCell ref="B14:M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6">
      <selection activeCell="H49" sqref="H49"/>
    </sheetView>
  </sheetViews>
  <sheetFormatPr defaultColWidth="9.00390625" defaultRowHeight="12.75"/>
  <cols>
    <col min="1" max="1" width="8.25390625" style="242" customWidth="1"/>
    <col min="2" max="2" width="5.625" style="242" customWidth="1"/>
    <col min="3" max="3" width="6.25390625" style="242" customWidth="1"/>
    <col min="4" max="4" width="28.625" style="242" customWidth="1"/>
    <col min="5" max="5" width="3.75390625" style="309" bestFit="1" customWidth="1"/>
    <col min="6" max="6" width="11.25390625" style="268" customWidth="1"/>
    <col min="7" max="7" width="5.125" style="242" hidden="1" customWidth="1"/>
    <col min="8" max="8" width="10.875" style="305" customWidth="1"/>
    <col min="9" max="9" width="8.75390625" style="305" customWidth="1"/>
    <col min="10" max="11" width="8.00390625" style="305" customWidth="1"/>
    <col min="12" max="12" width="8.125" style="305" customWidth="1"/>
    <col min="13" max="13" width="9.625" style="305" customWidth="1"/>
    <col min="14" max="14" width="9.125" style="436" customWidth="1"/>
    <col min="15" max="16384" width="9.125" style="242" customWidth="1"/>
  </cols>
  <sheetData>
    <row r="1" spans="1:13" ht="15.75" customHeight="1">
      <c r="A1" s="495" t="s">
        <v>141</v>
      </c>
      <c r="B1" s="496"/>
      <c r="C1" s="496"/>
      <c r="D1" s="497"/>
      <c r="E1" s="237"/>
      <c r="F1" s="238" t="s">
        <v>0</v>
      </c>
      <c r="G1" s="239" t="s">
        <v>1</v>
      </c>
      <c r="H1" s="240" t="s">
        <v>2</v>
      </c>
      <c r="I1" s="498" t="s">
        <v>3</v>
      </c>
      <c r="J1" s="499"/>
      <c r="K1" s="499"/>
      <c r="L1" s="500"/>
      <c r="M1" s="241" t="s">
        <v>4</v>
      </c>
    </row>
    <row r="2" spans="1:13" ht="14.25" thickBot="1">
      <c r="A2" s="243" t="s">
        <v>112</v>
      </c>
      <c r="B2" s="244"/>
      <c r="C2" s="501" t="s">
        <v>84</v>
      </c>
      <c r="D2" s="502"/>
      <c r="E2" s="245" t="s">
        <v>5</v>
      </c>
      <c r="F2" s="246">
        <v>2008</v>
      </c>
      <c r="G2" s="247" t="s">
        <v>7</v>
      </c>
      <c r="H2" s="248" t="s">
        <v>8</v>
      </c>
      <c r="I2" s="249" t="s">
        <v>9</v>
      </c>
      <c r="J2" s="250" t="s">
        <v>10</v>
      </c>
      <c r="K2" s="250" t="s">
        <v>11</v>
      </c>
      <c r="L2" s="250" t="s">
        <v>12</v>
      </c>
      <c r="M2" s="251">
        <v>2007</v>
      </c>
    </row>
    <row r="3" spans="1:13" ht="13.5" thickBot="1">
      <c r="A3" s="252" t="s">
        <v>13</v>
      </c>
      <c r="B3" s="253"/>
      <c r="C3" s="253"/>
      <c r="D3" s="253"/>
      <c r="E3" s="254">
        <v>1</v>
      </c>
      <c r="F3" s="255">
        <f>SUM(F5:F27)</f>
        <v>203758555</v>
      </c>
      <c r="G3" s="256">
        <f aca="true" t="shared" si="0" ref="G3:M3">SUM(G5:G27)</f>
        <v>0</v>
      </c>
      <c r="H3" s="257">
        <f t="shared" si="0"/>
        <v>191473117</v>
      </c>
      <c r="I3" s="258">
        <f t="shared" si="0"/>
        <v>7700000</v>
      </c>
      <c r="J3" s="258">
        <f t="shared" si="0"/>
        <v>2785438</v>
      </c>
      <c r="K3" s="258">
        <f t="shared" si="0"/>
        <v>0</v>
      </c>
      <c r="L3" s="257">
        <f t="shared" si="0"/>
        <v>1800000</v>
      </c>
      <c r="M3" s="259">
        <f t="shared" si="0"/>
        <v>190158205</v>
      </c>
    </row>
    <row r="4" spans="1:14" s="268" customFormat="1" ht="12">
      <c r="A4" s="260" t="s">
        <v>14</v>
      </c>
      <c r="B4" s="261" t="s">
        <v>15</v>
      </c>
      <c r="C4" s="261"/>
      <c r="D4" s="261"/>
      <c r="E4" s="262">
        <v>2</v>
      </c>
      <c r="F4" s="263">
        <f>SUM(F5:F15)</f>
        <v>130744542</v>
      </c>
      <c r="G4" s="264">
        <f aca="true" t="shared" si="1" ref="G4:M4">SUM(G5:G15)</f>
        <v>0</v>
      </c>
      <c r="H4" s="265">
        <f t="shared" si="1"/>
        <v>121166542</v>
      </c>
      <c r="I4" s="266">
        <f t="shared" si="1"/>
        <v>7700000</v>
      </c>
      <c r="J4" s="266">
        <f t="shared" si="1"/>
        <v>78000</v>
      </c>
      <c r="K4" s="266">
        <f t="shared" si="1"/>
        <v>0</v>
      </c>
      <c r="L4" s="265">
        <f t="shared" si="1"/>
        <v>1800000</v>
      </c>
      <c r="M4" s="267">
        <f t="shared" si="1"/>
        <v>110106372</v>
      </c>
      <c r="N4" s="436"/>
    </row>
    <row r="5" spans="1:14" s="279" customFormat="1" ht="12">
      <c r="A5" s="269"/>
      <c r="B5" s="270"/>
      <c r="C5" s="270" t="s">
        <v>16</v>
      </c>
      <c r="D5" s="271" t="s">
        <v>17</v>
      </c>
      <c r="E5" s="272">
        <v>3</v>
      </c>
      <c r="F5" s="273">
        <f>SUM(H5:L5)</f>
        <v>53010000</v>
      </c>
      <c r="G5" s="274"/>
      <c r="H5" s="275">
        <v>53000000</v>
      </c>
      <c r="I5" s="275"/>
      <c r="J5" s="276">
        <v>10000</v>
      </c>
      <c r="K5" s="276"/>
      <c r="L5" s="277"/>
      <c r="M5" s="278">
        <v>47618302</v>
      </c>
      <c r="N5" s="437"/>
    </row>
    <row r="6" spans="1:14" s="279" customFormat="1" ht="12">
      <c r="A6" s="269"/>
      <c r="B6" s="270"/>
      <c r="C6" s="270"/>
      <c r="D6" s="271" t="s">
        <v>18</v>
      </c>
      <c r="E6" s="272">
        <v>4</v>
      </c>
      <c r="F6" s="273">
        <f aca="true" t="shared" si="2" ref="F6:F45">SUM(H6:L6)</f>
        <v>2200000</v>
      </c>
      <c r="G6" s="274"/>
      <c r="H6" s="275">
        <v>2200000</v>
      </c>
      <c r="I6" s="275"/>
      <c r="J6" s="276"/>
      <c r="K6" s="276"/>
      <c r="L6" s="277"/>
      <c r="M6" s="278">
        <v>2043139</v>
      </c>
      <c r="N6" s="437"/>
    </row>
    <row r="7" spans="1:14" s="279" customFormat="1" ht="12">
      <c r="A7" s="269"/>
      <c r="B7" s="270"/>
      <c r="C7" s="270"/>
      <c r="D7" s="271" t="s">
        <v>19</v>
      </c>
      <c r="E7" s="272">
        <v>5</v>
      </c>
      <c r="F7" s="273">
        <f t="shared" si="2"/>
        <v>20427700</v>
      </c>
      <c r="G7" s="274"/>
      <c r="H7" s="275">
        <v>20424000</v>
      </c>
      <c r="I7" s="275"/>
      <c r="J7" s="276">
        <v>3700</v>
      </c>
      <c r="K7" s="276"/>
      <c r="L7" s="277"/>
      <c r="M7" s="278">
        <v>16954661</v>
      </c>
      <c r="N7" s="437"/>
    </row>
    <row r="8" spans="1:14" s="279" customFormat="1" ht="12">
      <c r="A8" s="269"/>
      <c r="B8" s="270"/>
      <c r="C8" s="270"/>
      <c r="D8" s="271" t="s">
        <v>20</v>
      </c>
      <c r="E8" s="272">
        <v>6</v>
      </c>
      <c r="F8" s="273">
        <f t="shared" si="2"/>
        <v>5020000</v>
      </c>
      <c r="G8" s="274"/>
      <c r="H8" s="275">
        <v>5020000</v>
      </c>
      <c r="I8" s="275"/>
      <c r="J8" s="276"/>
      <c r="K8" s="276"/>
      <c r="L8" s="277"/>
      <c r="M8" s="278">
        <v>4276602</v>
      </c>
      <c r="N8" s="437"/>
    </row>
    <row r="9" spans="1:14" s="279" customFormat="1" ht="12">
      <c r="A9" s="269"/>
      <c r="B9" s="270"/>
      <c r="C9" s="270"/>
      <c r="D9" s="271" t="s">
        <v>21</v>
      </c>
      <c r="E9" s="272">
        <v>7</v>
      </c>
      <c r="F9" s="273">
        <f t="shared" si="2"/>
        <v>2500000</v>
      </c>
      <c r="G9" s="274"/>
      <c r="H9" s="275">
        <v>2500000</v>
      </c>
      <c r="I9" s="275"/>
      <c r="J9" s="276"/>
      <c r="K9" s="276"/>
      <c r="L9" s="277"/>
      <c r="M9" s="278">
        <v>1860427</v>
      </c>
      <c r="N9" s="437"/>
    </row>
    <row r="10" spans="1:14" s="279" customFormat="1" ht="12">
      <c r="A10" s="269"/>
      <c r="B10" s="270"/>
      <c r="C10" s="270"/>
      <c r="D10" s="271" t="s">
        <v>22</v>
      </c>
      <c r="E10" s="272">
        <v>8</v>
      </c>
      <c r="F10" s="273">
        <f t="shared" si="2"/>
        <v>10016300</v>
      </c>
      <c r="G10" s="274"/>
      <c r="H10" s="275">
        <v>4000000</v>
      </c>
      <c r="I10" s="275">
        <v>6000000</v>
      </c>
      <c r="J10" s="276">
        <v>16300</v>
      </c>
      <c r="K10" s="276"/>
      <c r="L10" s="277"/>
      <c r="M10" s="278">
        <v>6038933</v>
      </c>
      <c r="N10" s="437"/>
    </row>
    <row r="11" spans="1:14" s="279" customFormat="1" ht="12">
      <c r="A11" s="269"/>
      <c r="B11" s="270"/>
      <c r="C11" s="270"/>
      <c r="D11" s="271" t="s">
        <v>23</v>
      </c>
      <c r="E11" s="272">
        <v>9</v>
      </c>
      <c r="F11" s="273">
        <f t="shared" si="2"/>
        <v>4430000</v>
      </c>
      <c r="G11" s="274"/>
      <c r="H11" s="275">
        <v>4200000</v>
      </c>
      <c r="I11" s="275">
        <v>200000</v>
      </c>
      <c r="J11" s="276">
        <v>30000</v>
      </c>
      <c r="K11" s="276"/>
      <c r="L11" s="277"/>
      <c r="M11" s="278">
        <v>3035333</v>
      </c>
      <c r="N11" s="437"/>
    </row>
    <row r="12" spans="1:14" s="279" customFormat="1" ht="12">
      <c r="A12" s="269"/>
      <c r="B12" s="270"/>
      <c r="C12" s="270"/>
      <c r="D12" s="271" t="s">
        <v>24</v>
      </c>
      <c r="E12" s="272">
        <v>10</v>
      </c>
      <c r="F12" s="273">
        <f t="shared" si="2"/>
        <v>2000000</v>
      </c>
      <c r="G12" s="274"/>
      <c r="H12" s="275">
        <v>2000000</v>
      </c>
      <c r="I12" s="275"/>
      <c r="J12" s="276"/>
      <c r="K12" s="276"/>
      <c r="L12" s="277"/>
      <c r="M12" s="278">
        <v>1327831</v>
      </c>
      <c r="N12" s="437"/>
    </row>
    <row r="13" spans="1:14" s="279" customFormat="1" ht="12">
      <c r="A13" s="269"/>
      <c r="B13" s="270"/>
      <c r="C13" s="270"/>
      <c r="D13" s="271" t="s">
        <v>25</v>
      </c>
      <c r="E13" s="272">
        <v>11</v>
      </c>
      <c r="F13" s="273">
        <f t="shared" si="2"/>
        <v>16476000</v>
      </c>
      <c r="G13" s="274"/>
      <c r="H13" s="275">
        <v>16476000</v>
      </c>
      <c r="I13" s="275"/>
      <c r="J13" s="276"/>
      <c r="K13" s="276"/>
      <c r="L13" s="277"/>
      <c r="M13" s="278">
        <v>15411790</v>
      </c>
      <c r="N13" s="437"/>
    </row>
    <row r="14" spans="1:14" s="279" customFormat="1" ht="12">
      <c r="A14" s="269"/>
      <c r="B14" s="270"/>
      <c r="C14" s="270"/>
      <c r="D14" s="271" t="s">
        <v>26</v>
      </c>
      <c r="E14" s="272">
        <v>12</v>
      </c>
      <c r="F14" s="273">
        <f t="shared" si="2"/>
        <v>2818000</v>
      </c>
      <c r="G14" s="274"/>
      <c r="H14" s="275">
        <v>500000</v>
      </c>
      <c r="I14" s="275">
        <v>500000</v>
      </c>
      <c r="J14" s="276">
        <v>18000</v>
      </c>
      <c r="K14" s="276"/>
      <c r="L14" s="277">
        <v>1800000</v>
      </c>
      <c r="M14" s="278">
        <v>2673435</v>
      </c>
      <c r="N14" s="437"/>
    </row>
    <row r="15" spans="1:14" s="279" customFormat="1" ht="12">
      <c r="A15" s="269"/>
      <c r="B15" s="270"/>
      <c r="C15" s="271"/>
      <c r="D15" s="271" t="s">
        <v>27</v>
      </c>
      <c r="E15" s="272">
        <v>13</v>
      </c>
      <c r="F15" s="273">
        <f t="shared" si="2"/>
        <v>11846542</v>
      </c>
      <c r="G15" s="274"/>
      <c r="H15" s="275">
        <v>10846542</v>
      </c>
      <c r="I15" s="275">
        <v>1000000</v>
      </c>
      <c r="J15" s="276"/>
      <c r="K15" s="276"/>
      <c r="L15" s="277"/>
      <c r="M15" s="278">
        <v>8865919</v>
      </c>
      <c r="N15" s="437"/>
    </row>
    <row r="16" spans="1:14" s="268" customFormat="1" ht="12">
      <c r="A16" s="260"/>
      <c r="B16" s="280" t="s">
        <v>28</v>
      </c>
      <c r="C16" s="281"/>
      <c r="D16" s="281"/>
      <c r="E16" s="282">
        <v>14</v>
      </c>
      <c r="F16" s="283">
        <f t="shared" si="2"/>
        <v>4705075</v>
      </c>
      <c r="G16" s="284"/>
      <c r="H16" s="275">
        <f>H30</f>
        <v>4705075</v>
      </c>
      <c r="I16" s="275"/>
      <c r="J16" s="276"/>
      <c r="K16" s="276"/>
      <c r="L16" s="277"/>
      <c r="M16" s="278">
        <v>4417249</v>
      </c>
      <c r="N16" s="436"/>
    </row>
    <row r="17" spans="1:14" s="268" customFormat="1" ht="12">
      <c r="A17" s="260"/>
      <c r="B17" s="280" t="s">
        <v>30</v>
      </c>
      <c r="C17" s="281"/>
      <c r="D17" s="281"/>
      <c r="E17" s="282">
        <v>15</v>
      </c>
      <c r="F17" s="283">
        <f t="shared" si="2"/>
        <v>500000</v>
      </c>
      <c r="G17" s="284"/>
      <c r="H17" s="275">
        <f>H31</f>
        <v>500000</v>
      </c>
      <c r="I17" s="275"/>
      <c r="J17" s="276"/>
      <c r="K17" s="276"/>
      <c r="L17" s="277"/>
      <c r="M17" s="278">
        <v>729620</v>
      </c>
      <c r="N17" s="436"/>
    </row>
    <row r="18" spans="1:14" s="268" customFormat="1" ht="12">
      <c r="A18" s="260"/>
      <c r="B18" s="285" t="s">
        <v>32</v>
      </c>
      <c r="C18" s="286"/>
      <c r="D18" s="286"/>
      <c r="E18" s="287">
        <v>16</v>
      </c>
      <c r="F18" s="283">
        <f t="shared" si="2"/>
        <v>17627000</v>
      </c>
      <c r="G18" s="284"/>
      <c r="H18" s="275">
        <f>H32</f>
        <v>17627000</v>
      </c>
      <c r="I18" s="275"/>
      <c r="J18" s="276"/>
      <c r="K18" s="276"/>
      <c r="L18" s="277"/>
      <c r="M18" s="278">
        <v>17900044</v>
      </c>
      <c r="N18" s="436"/>
    </row>
    <row r="19" spans="1:14" s="268" customFormat="1" ht="12">
      <c r="A19" s="260"/>
      <c r="B19" s="285" t="s">
        <v>34</v>
      </c>
      <c r="C19" s="286"/>
      <c r="D19" s="286"/>
      <c r="E19" s="287">
        <v>17</v>
      </c>
      <c r="F19" s="283">
        <f t="shared" si="2"/>
        <v>160000</v>
      </c>
      <c r="G19" s="284"/>
      <c r="H19" s="445">
        <f>H33</f>
        <v>160000</v>
      </c>
      <c r="I19" s="275"/>
      <c r="J19" s="276"/>
      <c r="K19" s="276"/>
      <c r="L19" s="277"/>
      <c r="M19" s="278">
        <v>60000</v>
      </c>
      <c r="N19" s="436"/>
    </row>
    <row r="20" spans="1:14" s="268" customFormat="1" ht="12">
      <c r="A20" s="260"/>
      <c r="B20" s="285" t="s">
        <v>36</v>
      </c>
      <c r="C20" s="285"/>
      <c r="D20" s="285"/>
      <c r="E20" s="287">
        <v>18</v>
      </c>
      <c r="F20" s="283">
        <f t="shared" si="2"/>
        <v>0</v>
      </c>
      <c r="G20" s="284"/>
      <c r="H20" s="275"/>
      <c r="I20" s="275"/>
      <c r="J20" s="276"/>
      <c r="K20" s="276"/>
      <c r="L20" s="277"/>
      <c r="M20" s="278">
        <v>420392</v>
      </c>
      <c r="N20" s="436"/>
    </row>
    <row r="21" spans="1:14" s="268" customFormat="1" ht="12">
      <c r="A21" s="260"/>
      <c r="B21" s="285" t="s">
        <v>38</v>
      </c>
      <c r="C21" s="285"/>
      <c r="D21" s="285"/>
      <c r="E21" s="287">
        <v>19</v>
      </c>
      <c r="F21" s="283">
        <f t="shared" si="2"/>
        <v>0</v>
      </c>
      <c r="G21" s="284"/>
      <c r="H21" s="275"/>
      <c r="I21" s="275"/>
      <c r="J21" s="276"/>
      <c r="K21" s="276"/>
      <c r="L21" s="277"/>
      <c r="M21" s="278"/>
      <c r="N21" s="436"/>
    </row>
    <row r="22" spans="1:14" s="268" customFormat="1" ht="12">
      <c r="A22" s="260"/>
      <c r="B22" s="285" t="s">
        <v>40</v>
      </c>
      <c r="C22" s="285"/>
      <c r="D22" s="285"/>
      <c r="E22" s="287">
        <v>20</v>
      </c>
      <c r="F22" s="283">
        <f t="shared" si="2"/>
        <v>1650000</v>
      </c>
      <c r="G22" s="284"/>
      <c r="H22" s="277">
        <v>1650000</v>
      </c>
      <c r="I22" s="276"/>
      <c r="J22" s="276"/>
      <c r="K22" s="276"/>
      <c r="L22" s="277"/>
      <c r="M22" s="278">
        <v>1849919</v>
      </c>
      <c r="N22" s="436"/>
    </row>
    <row r="23" spans="1:14" s="268" customFormat="1" ht="12">
      <c r="A23" s="260"/>
      <c r="B23" s="285" t="s">
        <v>42</v>
      </c>
      <c r="C23" s="285"/>
      <c r="D23" s="285"/>
      <c r="E23" s="287">
        <v>21</v>
      </c>
      <c r="F23" s="283">
        <f t="shared" si="2"/>
        <v>12242550</v>
      </c>
      <c r="G23" s="284"/>
      <c r="H23" s="277">
        <f>H39</f>
        <v>11935000</v>
      </c>
      <c r="I23" s="276"/>
      <c r="J23" s="276">
        <v>307550</v>
      </c>
      <c r="K23" s="276"/>
      <c r="L23" s="277"/>
      <c r="M23" s="278">
        <v>13576188</v>
      </c>
      <c r="N23" s="436"/>
    </row>
    <row r="24" spans="1:14" s="268" customFormat="1" ht="12">
      <c r="A24" s="260"/>
      <c r="B24" s="285" t="s">
        <v>44</v>
      </c>
      <c r="C24" s="285"/>
      <c r="D24" s="285"/>
      <c r="E24" s="287">
        <v>22</v>
      </c>
      <c r="F24" s="283">
        <f t="shared" si="2"/>
        <v>26196419</v>
      </c>
      <c r="G24" s="284"/>
      <c r="H24" s="277">
        <f>H40</f>
        <v>25912000</v>
      </c>
      <c r="I24" s="276"/>
      <c r="J24" s="276">
        <v>284419</v>
      </c>
      <c r="K24" s="276"/>
      <c r="L24" s="277"/>
      <c r="M24" s="278">
        <v>28707112</v>
      </c>
      <c r="N24" s="436"/>
    </row>
    <row r="25" spans="1:14" s="268" customFormat="1" ht="12">
      <c r="A25" s="260"/>
      <c r="B25" s="285" t="s">
        <v>45</v>
      </c>
      <c r="C25" s="285"/>
      <c r="D25" s="285"/>
      <c r="E25" s="287">
        <v>23</v>
      </c>
      <c r="F25" s="283">
        <f t="shared" si="2"/>
        <v>2115469</v>
      </c>
      <c r="G25" s="284"/>
      <c r="H25" s="277">
        <f>H41</f>
        <v>0</v>
      </c>
      <c r="I25" s="276"/>
      <c r="J25" s="276">
        <v>2115469</v>
      </c>
      <c r="K25" s="276"/>
      <c r="L25" s="277"/>
      <c r="M25" s="278">
        <v>5078103</v>
      </c>
      <c r="N25" s="436"/>
    </row>
    <row r="26" spans="1:14" s="268" customFormat="1" ht="12">
      <c r="A26" s="260"/>
      <c r="B26" s="285" t="s">
        <v>47</v>
      </c>
      <c r="C26" s="285"/>
      <c r="D26" s="285"/>
      <c r="E26" s="287">
        <v>24</v>
      </c>
      <c r="F26" s="283">
        <f t="shared" si="2"/>
        <v>7162000</v>
      </c>
      <c r="G26" s="284"/>
      <c r="H26" s="277">
        <f>H42</f>
        <v>7162000</v>
      </c>
      <c r="I26" s="276"/>
      <c r="J26" s="276"/>
      <c r="K26" s="276"/>
      <c r="L26" s="277"/>
      <c r="M26" s="278">
        <v>7054235</v>
      </c>
      <c r="N26" s="436"/>
    </row>
    <row r="27" spans="1:14" s="268" customFormat="1" ht="12.75" thickBot="1">
      <c r="A27" s="260"/>
      <c r="B27" s="280" t="s">
        <v>49</v>
      </c>
      <c r="C27" s="280"/>
      <c r="D27" s="280"/>
      <c r="E27" s="282">
        <v>25</v>
      </c>
      <c r="F27" s="283">
        <f t="shared" si="2"/>
        <v>655500</v>
      </c>
      <c r="G27" s="284"/>
      <c r="H27" s="277">
        <v>655500</v>
      </c>
      <c r="I27" s="276"/>
      <c r="J27" s="276"/>
      <c r="K27" s="276"/>
      <c r="L27" s="277"/>
      <c r="M27" s="288">
        <v>258971</v>
      </c>
      <c r="N27" s="436"/>
    </row>
    <row r="28" spans="1:13" ht="13.5" thickBot="1">
      <c r="A28" s="289" t="s">
        <v>51</v>
      </c>
      <c r="B28" s="290"/>
      <c r="C28" s="290"/>
      <c r="D28" s="290"/>
      <c r="E28" s="254">
        <v>26</v>
      </c>
      <c r="F28" s="255">
        <f>SUM(F29:F45)</f>
        <v>204010347</v>
      </c>
      <c r="G28" s="256">
        <f aca="true" t="shared" si="3" ref="G28:M28">SUM(G29:G45)</f>
        <v>0</v>
      </c>
      <c r="H28" s="257">
        <f t="shared" si="3"/>
        <v>191724909</v>
      </c>
      <c r="I28" s="258">
        <f t="shared" si="3"/>
        <v>7700000</v>
      </c>
      <c r="J28" s="258">
        <f t="shared" si="3"/>
        <v>2785438</v>
      </c>
      <c r="K28" s="258">
        <f t="shared" si="3"/>
        <v>0</v>
      </c>
      <c r="L28" s="257">
        <f t="shared" si="3"/>
        <v>1800000</v>
      </c>
      <c r="M28" s="259">
        <f t="shared" si="3"/>
        <v>191229229</v>
      </c>
    </row>
    <row r="29" spans="1:14" s="268" customFormat="1" ht="12">
      <c r="A29" s="260" t="s">
        <v>14</v>
      </c>
      <c r="B29" s="281" t="s">
        <v>52</v>
      </c>
      <c r="C29" s="281"/>
      <c r="D29" s="281"/>
      <c r="E29" s="282">
        <v>27</v>
      </c>
      <c r="F29" s="283">
        <f t="shared" si="2"/>
        <v>95346000</v>
      </c>
      <c r="G29" s="264"/>
      <c r="H29" s="448">
        <v>95346000</v>
      </c>
      <c r="I29" s="266"/>
      <c r="J29" s="266"/>
      <c r="K29" s="266"/>
      <c r="L29" s="265"/>
      <c r="M29" s="267">
        <v>78540195</v>
      </c>
      <c r="N29" s="440"/>
    </row>
    <row r="30" spans="1:14" s="268" customFormat="1" ht="12">
      <c r="A30" s="260"/>
      <c r="B30" s="280" t="s">
        <v>28</v>
      </c>
      <c r="C30" s="280"/>
      <c r="D30" s="280"/>
      <c r="E30" s="282">
        <v>28</v>
      </c>
      <c r="F30" s="283">
        <f t="shared" si="2"/>
        <v>4705075</v>
      </c>
      <c r="G30" s="291"/>
      <c r="H30" s="292">
        <v>4705075</v>
      </c>
      <c r="I30" s="293"/>
      <c r="J30" s="293"/>
      <c r="K30" s="293"/>
      <c r="L30" s="292"/>
      <c r="M30" s="294">
        <v>4417249</v>
      </c>
      <c r="N30" s="436"/>
    </row>
    <row r="31" spans="1:14" s="268" customFormat="1" ht="12">
      <c r="A31" s="260"/>
      <c r="B31" s="280" t="s">
        <v>30</v>
      </c>
      <c r="C31" s="280"/>
      <c r="D31" s="280"/>
      <c r="E31" s="282">
        <v>29</v>
      </c>
      <c r="F31" s="283">
        <f t="shared" si="2"/>
        <v>500000</v>
      </c>
      <c r="G31" s="291"/>
      <c r="H31" s="292">
        <v>500000</v>
      </c>
      <c r="I31" s="293"/>
      <c r="J31" s="293"/>
      <c r="K31" s="293"/>
      <c r="L31" s="292"/>
      <c r="M31" s="294">
        <v>729620</v>
      </c>
      <c r="N31" s="436"/>
    </row>
    <row r="32" spans="1:14" s="268" customFormat="1" ht="12">
      <c r="A32" s="260"/>
      <c r="B32" s="285" t="s">
        <v>32</v>
      </c>
      <c r="C32" s="286"/>
      <c r="D32" s="286"/>
      <c r="E32" s="287">
        <v>30</v>
      </c>
      <c r="F32" s="283">
        <f t="shared" si="2"/>
        <v>17627000</v>
      </c>
      <c r="G32" s="291"/>
      <c r="H32" s="447">
        <v>17627000</v>
      </c>
      <c r="I32" s="293"/>
      <c r="J32" s="293"/>
      <c r="K32" s="293"/>
      <c r="L32" s="292"/>
      <c r="M32" s="294">
        <v>17900044</v>
      </c>
      <c r="N32" s="436"/>
    </row>
    <row r="33" spans="1:14" s="268" customFormat="1" ht="12">
      <c r="A33" s="260"/>
      <c r="B33" s="285" t="s">
        <v>34</v>
      </c>
      <c r="C33" s="285"/>
      <c r="D33" s="285"/>
      <c r="E33" s="287">
        <v>31</v>
      </c>
      <c r="F33" s="283">
        <f t="shared" si="2"/>
        <v>160000</v>
      </c>
      <c r="G33" s="291"/>
      <c r="H33" s="292">
        <v>160000</v>
      </c>
      <c r="I33" s="293"/>
      <c r="J33" s="293"/>
      <c r="K33" s="293"/>
      <c r="L33" s="292"/>
      <c r="M33" s="294">
        <v>60000</v>
      </c>
      <c r="N33" s="436"/>
    </row>
    <row r="34" spans="1:14" s="268" customFormat="1" ht="12">
      <c r="A34" s="260"/>
      <c r="B34" s="285" t="s">
        <v>54</v>
      </c>
      <c r="C34" s="285"/>
      <c r="D34" s="285"/>
      <c r="E34" s="287">
        <v>32</v>
      </c>
      <c r="F34" s="283">
        <f t="shared" si="2"/>
        <v>0</v>
      </c>
      <c r="G34" s="291"/>
      <c r="H34" s="292"/>
      <c r="I34" s="293"/>
      <c r="J34" s="293"/>
      <c r="K34" s="293"/>
      <c r="L34" s="292"/>
      <c r="M34" s="294"/>
      <c r="N34" s="436"/>
    </row>
    <row r="35" spans="1:14" s="268" customFormat="1" ht="12">
      <c r="A35" s="260"/>
      <c r="B35" s="285" t="s">
        <v>36</v>
      </c>
      <c r="C35" s="285"/>
      <c r="D35" s="285"/>
      <c r="E35" s="287">
        <v>33</v>
      </c>
      <c r="F35" s="283">
        <f t="shared" si="2"/>
        <v>0</v>
      </c>
      <c r="G35" s="291"/>
      <c r="H35" s="292"/>
      <c r="I35" s="293"/>
      <c r="J35" s="293"/>
      <c r="K35" s="293"/>
      <c r="L35" s="292"/>
      <c r="M35" s="294">
        <v>420392</v>
      </c>
      <c r="N35" s="436"/>
    </row>
    <row r="36" spans="1:14" s="268" customFormat="1" ht="12">
      <c r="A36" s="260"/>
      <c r="B36" s="285" t="s">
        <v>38</v>
      </c>
      <c r="C36" s="285"/>
      <c r="D36" s="285"/>
      <c r="E36" s="287">
        <v>34</v>
      </c>
      <c r="F36" s="283">
        <f t="shared" si="2"/>
        <v>0</v>
      </c>
      <c r="G36" s="291"/>
      <c r="H36" s="292"/>
      <c r="I36" s="293"/>
      <c r="J36" s="293"/>
      <c r="K36" s="293"/>
      <c r="L36" s="292"/>
      <c r="M36" s="294"/>
      <c r="N36" s="436"/>
    </row>
    <row r="37" spans="1:14" s="268" customFormat="1" ht="12">
      <c r="A37" s="260"/>
      <c r="B37" s="285" t="s">
        <v>56</v>
      </c>
      <c r="C37" s="285"/>
      <c r="D37" s="285"/>
      <c r="E37" s="287">
        <v>35</v>
      </c>
      <c r="F37" s="283">
        <f t="shared" si="2"/>
        <v>1650000</v>
      </c>
      <c r="G37" s="291"/>
      <c r="H37" s="292">
        <f>H22</f>
        <v>1650000</v>
      </c>
      <c r="I37" s="293"/>
      <c r="J37" s="293"/>
      <c r="K37" s="293"/>
      <c r="L37" s="292"/>
      <c r="M37" s="294">
        <v>1905907</v>
      </c>
      <c r="N37" s="436"/>
    </row>
    <row r="38" spans="1:14" s="268" customFormat="1" ht="12">
      <c r="A38" s="260"/>
      <c r="B38" s="285" t="s">
        <v>57</v>
      </c>
      <c r="C38" s="285"/>
      <c r="D38" s="285"/>
      <c r="E38" s="287">
        <v>36</v>
      </c>
      <c r="F38" s="283">
        <f t="shared" si="2"/>
        <v>7239000</v>
      </c>
      <c r="G38" s="291"/>
      <c r="H38" s="292">
        <v>7239000</v>
      </c>
      <c r="I38" s="293"/>
      <c r="J38" s="293"/>
      <c r="K38" s="293"/>
      <c r="L38" s="292"/>
      <c r="M38" s="294">
        <v>7044000</v>
      </c>
      <c r="N38" s="440"/>
    </row>
    <row r="39" spans="1:14" s="268" customFormat="1" ht="12">
      <c r="A39" s="260"/>
      <c r="B39" s="285" t="s">
        <v>59</v>
      </c>
      <c r="C39" s="285"/>
      <c r="D39" s="285"/>
      <c r="E39" s="287">
        <v>37</v>
      </c>
      <c r="F39" s="283">
        <f t="shared" si="2"/>
        <v>12242550</v>
      </c>
      <c r="G39" s="291"/>
      <c r="H39" s="292">
        <v>11935000</v>
      </c>
      <c r="I39" s="293"/>
      <c r="J39" s="293">
        <f>J23</f>
        <v>307550</v>
      </c>
      <c r="K39" s="293"/>
      <c r="L39" s="292"/>
      <c r="M39" s="294">
        <v>13576188</v>
      </c>
      <c r="N39" s="436"/>
    </row>
    <row r="40" spans="1:14" s="268" customFormat="1" ht="12">
      <c r="A40" s="260"/>
      <c r="B40" s="285" t="s">
        <v>60</v>
      </c>
      <c r="C40" s="285"/>
      <c r="D40" s="285"/>
      <c r="E40" s="287">
        <v>38</v>
      </c>
      <c r="F40" s="283">
        <f t="shared" si="2"/>
        <v>26196419</v>
      </c>
      <c r="G40" s="291"/>
      <c r="H40" s="292">
        <v>25912000</v>
      </c>
      <c r="I40" s="293"/>
      <c r="J40" s="293">
        <f>J24</f>
        <v>284419</v>
      </c>
      <c r="K40" s="293"/>
      <c r="L40" s="292"/>
      <c r="M40" s="294">
        <v>28707112</v>
      </c>
      <c r="N40" s="436"/>
    </row>
    <row r="41" spans="1:14" s="268" customFormat="1" ht="12">
      <c r="A41" s="260"/>
      <c r="B41" s="285" t="s">
        <v>45</v>
      </c>
      <c r="C41" s="285"/>
      <c r="D41" s="285"/>
      <c r="E41" s="287">
        <v>39</v>
      </c>
      <c r="F41" s="283">
        <f t="shared" si="2"/>
        <v>2115469</v>
      </c>
      <c r="G41" s="291"/>
      <c r="H41" s="292"/>
      <c r="I41" s="293"/>
      <c r="J41" s="293">
        <f>J25</f>
        <v>2115469</v>
      </c>
      <c r="K41" s="293"/>
      <c r="L41" s="292"/>
      <c r="M41" s="294">
        <v>5052013</v>
      </c>
      <c r="N41" s="436"/>
    </row>
    <row r="42" spans="1:14" s="268" customFormat="1" ht="12">
      <c r="A42" s="260"/>
      <c r="B42" s="285" t="s">
        <v>61</v>
      </c>
      <c r="C42" s="285"/>
      <c r="D42" s="285"/>
      <c r="E42" s="287">
        <v>40</v>
      </c>
      <c r="F42" s="283">
        <f t="shared" si="2"/>
        <v>7162000</v>
      </c>
      <c r="G42" s="291"/>
      <c r="H42" s="292">
        <v>7162000</v>
      </c>
      <c r="I42" s="293"/>
      <c r="J42" s="293"/>
      <c r="K42" s="293"/>
      <c r="L42" s="292"/>
      <c r="M42" s="294">
        <v>7054235</v>
      </c>
      <c r="N42" s="436"/>
    </row>
    <row r="43" spans="1:14" s="268" customFormat="1" ht="12">
      <c r="A43" s="260"/>
      <c r="B43" s="285" t="s">
        <v>62</v>
      </c>
      <c r="C43" s="285"/>
      <c r="D43" s="285"/>
      <c r="E43" s="287">
        <v>41</v>
      </c>
      <c r="F43" s="283">
        <f t="shared" si="2"/>
        <v>18876834</v>
      </c>
      <c r="G43" s="291"/>
      <c r="H43" s="292">
        <v>18798834</v>
      </c>
      <c r="I43" s="293"/>
      <c r="J43" s="293">
        <v>78000</v>
      </c>
      <c r="K43" s="293"/>
      <c r="L43" s="292"/>
      <c r="M43" s="294">
        <v>18971586</v>
      </c>
      <c r="N43" s="436"/>
    </row>
    <row r="44" spans="1:14" s="268" customFormat="1" ht="12">
      <c r="A44" s="260"/>
      <c r="B44" s="285" t="s">
        <v>63</v>
      </c>
      <c r="C44" s="285"/>
      <c r="D44" s="285"/>
      <c r="E44" s="287">
        <v>42</v>
      </c>
      <c r="F44" s="283">
        <f t="shared" si="2"/>
        <v>9500000</v>
      </c>
      <c r="G44" s="291"/>
      <c r="H44" s="139" t="s">
        <v>98</v>
      </c>
      <c r="I44" s="293">
        <f>I3</f>
        <v>7700000</v>
      </c>
      <c r="J44" s="293"/>
      <c r="K44" s="293"/>
      <c r="L44" s="292">
        <f>L3</f>
        <v>1800000</v>
      </c>
      <c r="M44" s="294">
        <v>6524838</v>
      </c>
      <c r="N44" s="436"/>
    </row>
    <row r="45" spans="1:14" s="268" customFormat="1" ht="12">
      <c r="A45" s="295"/>
      <c r="B45" s="296" t="s">
        <v>49</v>
      </c>
      <c r="C45" s="296"/>
      <c r="D45" s="296"/>
      <c r="E45" s="297">
        <v>43</v>
      </c>
      <c r="F45" s="298">
        <f t="shared" si="2"/>
        <v>690000</v>
      </c>
      <c r="G45" s="299"/>
      <c r="H45" s="300">
        <v>690000</v>
      </c>
      <c r="I45" s="301"/>
      <c r="J45" s="301"/>
      <c r="K45" s="301"/>
      <c r="L45" s="300"/>
      <c r="M45" s="302">
        <v>325850</v>
      </c>
      <c r="N45" s="436"/>
    </row>
    <row r="46" spans="1:14" s="268" customFormat="1" ht="12.75" thickBot="1">
      <c r="A46" s="303" t="s">
        <v>65</v>
      </c>
      <c r="B46" s="304"/>
      <c r="C46" s="304"/>
      <c r="D46" s="304"/>
      <c r="E46" s="282">
        <v>44</v>
      </c>
      <c r="F46" s="147">
        <f>F29+F34+F38+F43+F44+F45-F4-F27</f>
        <v>251792</v>
      </c>
      <c r="G46" s="146">
        <f>G29+G34+G38+G43+G44+G45+-G4-G27</f>
        <v>0</v>
      </c>
      <c r="H46" s="146">
        <f>H29+H34+H38+H43+H45-H4-H27</f>
        <v>251792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1041126</v>
      </c>
      <c r="N46" s="436"/>
    </row>
    <row r="47" spans="1:13" ht="13.5" thickBot="1">
      <c r="A47" s="289" t="s">
        <v>66</v>
      </c>
      <c r="B47" s="290"/>
      <c r="C47" s="290"/>
      <c r="D47" s="290"/>
      <c r="E47" s="254">
        <v>45</v>
      </c>
      <c r="F47" s="255">
        <f>F28-F3</f>
        <v>251792</v>
      </c>
      <c r="G47" s="256">
        <f aca="true" t="shared" si="4" ref="G47:M47">G28-G3</f>
        <v>0</v>
      </c>
      <c r="H47" s="257">
        <f t="shared" si="4"/>
        <v>251792</v>
      </c>
      <c r="I47" s="258">
        <f t="shared" si="4"/>
        <v>0</v>
      </c>
      <c r="J47" s="258">
        <f t="shared" si="4"/>
        <v>0</v>
      </c>
      <c r="K47" s="258">
        <f t="shared" si="4"/>
        <v>0</v>
      </c>
      <c r="L47" s="257">
        <f t="shared" si="4"/>
        <v>0</v>
      </c>
      <c r="M47" s="259">
        <f t="shared" si="4"/>
        <v>1071024</v>
      </c>
    </row>
    <row r="48" spans="1:5" ht="12.75">
      <c r="A48" s="305" t="s">
        <v>67</v>
      </c>
      <c r="B48" s="305"/>
      <c r="C48" s="305"/>
      <c r="D48" s="392">
        <v>39510</v>
      </c>
      <c r="E48" s="306"/>
    </row>
    <row r="49" spans="1:7" ht="9" customHeight="1">
      <c r="A49" s="305"/>
      <c r="B49" s="305"/>
      <c r="C49" s="305"/>
      <c r="D49" s="305"/>
      <c r="E49" s="306"/>
      <c r="G49" s="305"/>
    </row>
    <row r="50" spans="1:10" ht="12.75">
      <c r="A50" s="307" t="s">
        <v>99</v>
      </c>
      <c r="B50" s="305"/>
      <c r="C50" s="305"/>
      <c r="D50" s="305"/>
      <c r="E50" s="306"/>
      <c r="F50" s="308"/>
      <c r="G50" s="305"/>
      <c r="J50" s="401">
        <v>2000000</v>
      </c>
    </row>
    <row r="51" spans="1:7" ht="12.75">
      <c r="A51" s="307"/>
      <c r="B51" s="307"/>
      <c r="C51" s="307"/>
      <c r="D51" s="307"/>
      <c r="E51" s="306"/>
      <c r="G51" s="305"/>
    </row>
    <row r="52" spans="1:7" ht="12.75">
      <c r="A52" s="307"/>
      <c r="B52" s="307"/>
      <c r="C52" s="307"/>
      <c r="D52" s="307"/>
      <c r="E52" s="306"/>
      <c r="G52" s="305"/>
    </row>
    <row r="53" spans="1:7" ht="12.75">
      <c r="A53" s="307"/>
      <c r="B53" s="307"/>
      <c r="C53" s="307"/>
      <c r="D53" s="307"/>
      <c r="E53" s="306"/>
      <c r="G53" s="305"/>
    </row>
    <row r="54" spans="1:7" ht="12.75">
      <c r="A54" s="307"/>
      <c r="B54" s="307"/>
      <c r="C54" s="307"/>
      <c r="D54" s="307"/>
      <c r="E54" s="306"/>
      <c r="G54" s="305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2">
      <selection activeCell="J2" sqref="J2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75390625" style="37" customWidth="1"/>
    <col min="7" max="7" width="5.125" style="0" hidden="1" customWidth="1"/>
    <col min="8" max="8" width="11.25390625" style="92" customWidth="1"/>
    <col min="9" max="11" width="8.00390625" style="92" customWidth="1"/>
    <col min="12" max="12" width="8.125" style="92" customWidth="1"/>
    <col min="13" max="13" width="9.625" style="92" customWidth="1"/>
    <col min="14" max="14" width="9.625" style="433" bestFit="1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75</v>
      </c>
      <c r="B2" s="8"/>
      <c r="C2" s="493" t="s">
        <v>85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4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>SUM(F5:F27)</f>
        <v>272978214</v>
      </c>
      <c r="G3" s="114">
        <f aca="true" t="shared" si="0" ref="G3:M3">SUM(G5:G27)</f>
        <v>0</v>
      </c>
      <c r="H3" s="115">
        <f t="shared" si="0"/>
        <v>264999000</v>
      </c>
      <c r="I3" s="116">
        <f t="shared" si="0"/>
        <v>5566557</v>
      </c>
      <c r="J3" s="116">
        <f t="shared" si="0"/>
        <v>412657</v>
      </c>
      <c r="K3" s="116">
        <f t="shared" si="0"/>
        <v>0</v>
      </c>
      <c r="L3" s="115">
        <f t="shared" si="0"/>
        <v>2000000</v>
      </c>
      <c r="M3" s="117">
        <f t="shared" si="0"/>
        <v>263730748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231942557</v>
      </c>
      <c r="G4" s="119">
        <f aca="true" t="shared" si="1" ref="G4:M4">SUM(G5:G15)</f>
        <v>0</v>
      </c>
      <c r="H4" s="120">
        <f t="shared" si="1"/>
        <v>224376000</v>
      </c>
      <c r="I4" s="121">
        <f t="shared" si="1"/>
        <v>5566557</v>
      </c>
      <c r="J4" s="121">
        <f t="shared" si="1"/>
        <v>0</v>
      </c>
      <c r="K4" s="121">
        <f t="shared" si="1"/>
        <v>0</v>
      </c>
      <c r="L4" s="120">
        <f t="shared" si="1"/>
        <v>2000000</v>
      </c>
      <c r="M4" s="122">
        <f t="shared" si="1"/>
        <v>212175924</v>
      </c>
      <c r="N4" s="434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>SUM(H5:L5)</f>
        <v>120000000</v>
      </c>
      <c r="G5" s="124"/>
      <c r="H5" s="125">
        <v>120000000</v>
      </c>
      <c r="I5" s="125"/>
      <c r="J5" s="126"/>
      <c r="K5" s="126"/>
      <c r="L5" s="127"/>
      <c r="M5" s="128">
        <v>110725505</v>
      </c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aca="true" t="shared" si="2" ref="F6:F45">SUM(H6:L6)</f>
        <v>6000000</v>
      </c>
      <c r="G6" s="124"/>
      <c r="H6" s="125">
        <v>6000000</v>
      </c>
      <c r="I6" s="125"/>
      <c r="J6" s="126"/>
      <c r="K6" s="126"/>
      <c r="L6" s="127"/>
      <c r="M6" s="128">
        <v>5788021</v>
      </c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44400000</v>
      </c>
      <c r="G7" s="124"/>
      <c r="H7" s="125">
        <v>44400000</v>
      </c>
      <c r="I7" s="125"/>
      <c r="J7" s="126"/>
      <c r="K7" s="126"/>
      <c r="L7" s="127"/>
      <c r="M7" s="128">
        <v>39056137</v>
      </c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4000000</v>
      </c>
      <c r="G8" s="124"/>
      <c r="H8" s="125">
        <v>4000000</v>
      </c>
      <c r="I8" s="125"/>
      <c r="J8" s="126"/>
      <c r="K8" s="126"/>
      <c r="L8" s="127"/>
      <c r="M8" s="128">
        <v>3581077</v>
      </c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2500000</v>
      </c>
      <c r="G9" s="124"/>
      <c r="H9" s="125">
        <v>2500000</v>
      </c>
      <c r="I9" s="125"/>
      <c r="J9" s="126"/>
      <c r="K9" s="126"/>
      <c r="L9" s="127"/>
      <c r="M9" s="128">
        <v>2355511</v>
      </c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12500000</v>
      </c>
      <c r="G10" s="124"/>
      <c r="H10" s="125">
        <v>12500000</v>
      </c>
      <c r="I10" s="125"/>
      <c r="J10" s="126"/>
      <c r="K10" s="126"/>
      <c r="L10" s="127"/>
      <c r="M10" s="128">
        <v>12009862</v>
      </c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12000000</v>
      </c>
      <c r="G11" s="124"/>
      <c r="H11" s="125">
        <v>12000000</v>
      </c>
      <c r="I11" s="125"/>
      <c r="J11" s="126"/>
      <c r="K11" s="126"/>
      <c r="L11" s="127"/>
      <c r="M11" s="128">
        <v>11852603</v>
      </c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2000000</v>
      </c>
      <c r="G12" s="124"/>
      <c r="H12" s="125">
        <v>2000000</v>
      </c>
      <c r="I12" s="125"/>
      <c r="J12" s="126"/>
      <c r="K12" s="126"/>
      <c r="L12" s="127"/>
      <c r="M12" s="128">
        <v>1656859</v>
      </c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8500000</v>
      </c>
      <c r="G13" s="124"/>
      <c r="H13" s="125">
        <v>8500000</v>
      </c>
      <c r="I13" s="125"/>
      <c r="J13" s="126"/>
      <c r="K13" s="126"/>
      <c r="L13" s="127"/>
      <c r="M13" s="128">
        <v>8507507</v>
      </c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3800000</v>
      </c>
      <c r="G14" s="124"/>
      <c r="H14" s="125">
        <v>1800000</v>
      </c>
      <c r="I14" s="125"/>
      <c r="J14" s="126"/>
      <c r="K14" s="126"/>
      <c r="L14" s="127">
        <v>2000000</v>
      </c>
      <c r="M14" s="128">
        <v>1778633</v>
      </c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63">
        <f t="shared" si="2"/>
        <v>16242557</v>
      </c>
      <c r="G15" s="124"/>
      <c r="H15" s="125">
        <v>10676000</v>
      </c>
      <c r="I15" s="125">
        <v>5566557</v>
      </c>
      <c r="J15" s="126"/>
      <c r="K15" s="126"/>
      <c r="L15" s="127"/>
      <c r="M15" s="128">
        <v>14864209</v>
      </c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5500000</v>
      </c>
      <c r="G16" s="130"/>
      <c r="H16" s="131">
        <v>5500000</v>
      </c>
      <c r="I16" s="131"/>
      <c r="J16" s="132"/>
      <c r="K16" s="132"/>
      <c r="L16" s="133"/>
      <c r="M16" s="134">
        <v>5451577</v>
      </c>
      <c r="N16" s="434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500000</v>
      </c>
      <c r="G17" s="130"/>
      <c r="H17" s="131">
        <v>500000</v>
      </c>
      <c r="I17" s="131"/>
      <c r="J17" s="132"/>
      <c r="K17" s="132"/>
      <c r="L17" s="133"/>
      <c r="M17" s="134">
        <v>446507</v>
      </c>
      <c r="N17" s="434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1000000</v>
      </c>
      <c r="G18" s="130"/>
      <c r="H18" s="131">
        <f>H32</f>
        <v>1000000</v>
      </c>
      <c r="I18" s="131"/>
      <c r="J18" s="132"/>
      <c r="K18" s="132"/>
      <c r="L18" s="133"/>
      <c r="M18" s="134">
        <v>5784017</v>
      </c>
      <c r="N18" s="434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414000</v>
      </c>
      <c r="G19" s="130"/>
      <c r="H19" s="131">
        <v>414000</v>
      </c>
      <c r="I19" s="131"/>
      <c r="J19" s="132"/>
      <c r="K19" s="132"/>
      <c r="L19" s="133"/>
      <c r="M19" s="134">
        <v>211000</v>
      </c>
      <c r="N19" s="434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1000000</v>
      </c>
      <c r="G20" s="130"/>
      <c r="H20" s="131">
        <v>1000000</v>
      </c>
      <c r="I20" s="131"/>
      <c r="J20" s="132"/>
      <c r="K20" s="132"/>
      <c r="L20" s="133"/>
      <c r="M20" s="134">
        <v>1002513</v>
      </c>
      <c r="N20" s="434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1850000</v>
      </c>
      <c r="G21" s="130"/>
      <c r="H21" s="131">
        <v>1850000</v>
      </c>
      <c r="I21" s="131"/>
      <c r="J21" s="132"/>
      <c r="K21" s="132"/>
      <c r="L21" s="133"/>
      <c r="M21" s="134">
        <v>8332442</v>
      </c>
      <c r="N21" s="434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3888935</v>
      </c>
      <c r="G22" s="130"/>
      <c r="H22" s="133">
        <v>3500000</v>
      </c>
      <c r="I22" s="132"/>
      <c r="J22" s="132">
        <v>388935</v>
      </c>
      <c r="K22" s="132"/>
      <c r="L22" s="133"/>
      <c r="M22" s="134">
        <v>3412261</v>
      </c>
      <c r="N22" s="434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20482722</v>
      </c>
      <c r="G23" s="130"/>
      <c r="H23" s="133">
        <f>H39</f>
        <v>20459000</v>
      </c>
      <c r="I23" s="132"/>
      <c r="J23" s="132">
        <v>23722</v>
      </c>
      <c r="K23" s="132"/>
      <c r="L23" s="133"/>
      <c r="M23" s="134">
        <v>19999000</v>
      </c>
      <c r="N23" s="434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5000000</v>
      </c>
      <c r="G24" s="130"/>
      <c r="H24" s="133">
        <v>5000000</v>
      </c>
      <c r="I24" s="132"/>
      <c r="J24" s="132"/>
      <c r="K24" s="132"/>
      <c r="L24" s="133"/>
      <c r="M24" s="134">
        <v>5465423</v>
      </c>
      <c r="N24" s="434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  <c r="N25" s="434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900000</v>
      </c>
      <c r="G26" s="130"/>
      <c r="H26" s="133">
        <v>900000</v>
      </c>
      <c r="I26" s="132"/>
      <c r="J26" s="132"/>
      <c r="K26" s="132"/>
      <c r="L26" s="133"/>
      <c r="M26" s="134">
        <v>1433591</v>
      </c>
      <c r="N26" s="434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500000</v>
      </c>
      <c r="G27" s="130"/>
      <c r="H27" s="133">
        <v>500000</v>
      </c>
      <c r="I27" s="132"/>
      <c r="J27" s="132"/>
      <c r="K27" s="132"/>
      <c r="L27" s="133"/>
      <c r="M27" s="134">
        <v>16493</v>
      </c>
      <c r="N27" s="434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274478214</v>
      </c>
      <c r="G28" s="114">
        <f aca="true" t="shared" si="3" ref="G28:M28">SUM(G29:G45)</f>
        <v>0</v>
      </c>
      <c r="H28" s="115">
        <f t="shared" si="3"/>
        <v>266499000</v>
      </c>
      <c r="I28" s="116">
        <f t="shared" si="3"/>
        <v>5566557</v>
      </c>
      <c r="J28" s="116">
        <f t="shared" si="3"/>
        <v>412657</v>
      </c>
      <c r="K28" s="116">
        <f t="shared" si="3"/>
        <v>0</v>
      </c>
      <c r="L28" s="115">
        <f t="shared" si="3"/>
        <v>2000000</v>
      </c>
      <c r="M28" s="117">
        <f t="shared" si="3"/>
        <v>265605417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196507000</v>
      </c>
      <c r="G29" s="119"/>
      <c r="H29" s="446">
        <f>194885000+1622000</f>
        <v>196507000</v>
      </c>
      <c r="I29" s="121"/>
      <c r="J29" s="121"/>
      <c r="K29" s="121"/>
      <c r="L29" s="120"/>
      <c r="M29" s="122">
        <v>176321500</v>
      </c>
      <c r="N29" s="432"/>
    </row>
    <row r="30" spans="1:14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5500000</v>
      </c>
      <c r="G30" s="135"/>
      <c r="H30" s="136">
        <v>5500000</v>
      </c>
      <c r="I30" s="137"/>
      <c r="J30" s="137"/>
      <c r="K30" s="137"/>
      <c r="L30" s="136"/>
      <c r="M30" s="138">
        <v>5451577</v>
      </c>
      <c r="N30" s="434"/>
    </row>
    <row r="31" spans="1:14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500000</v>
      </c>
      <c r="G31" s="135"/>
      <c r="H31" s="136">
        <v>500000</v>
      </c>
      <c r="I31" s="137"/>
      <c r="J31" s="137"/>
      <c r="K31" s="137"/>
      <c r="L31" s="136"/>
      <c r="M31" s="138">
        <v>446507</v>
      </c>
      <c r="N31" s="434"/>
    </row>
    <row r="32" spans="1:14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1000000</v>
      </c>
      <c r="G32" s="135"/>
      <c r="H32" s="136">
        <v>1000000</v>
      </c>
      <c r="I32" s="137"/>
      <c r="J32" s="137"/>
      <c r="K32" s="137"/>
      <c r="L32" s="136"/>
      <c r="M32" s="138">
        <v>5784017</v>
      </c>
      <c r="N32" s="434"/>
    </row>
    <row r="33" spans="1:14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414000</v>
      </c>
      <c r="G33" s="135"/>
      <c r="H33" s="136">
        <v>414000</v>
      </c>
      <c r="I33" s="137"/>
      <c r="J33" s="137"/>
      <c r="K33" s="137"/>
      <c r="L33" s="136"/>
      <c r="M33" s="138">
        <v>211000</v>
      </c>
      <c r="N33" s="434"/>
    </row>
    <row r="34" spans="1:14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  <c r="N34" s="434"/>
    </row>
    <row r="35" spans="1:14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1000000</v>
      </c>
      <c r="G35" s="135"/>
      <c r="H35" s="136">
        <v>1000000</v>
      </c>
      <c r="I35" s="137"/>
      <c r="J35" s="137"/>
      <c r="K35" s="137"/>
      <c r="L35" s="136"/>
      <c r="M35" s="138">
        <v>1002513</v>
      </c>
      <c r="N35" s="434"/>
    </row>
    <row r="36" spans="1:14" s="37" customFormat="1" ht="12">
      <c r="A36" s="28"/>
      <c r="B36" s="48" t="s">
        <v>38</v>
      </c>
      <c r="C36" s="48"/>
      <c r="D36" s="48"/>
      <c r="E36" s="50">
        <v>34</v>
      </c>
      <c r="F36" s="164">
        <f t="shared" si="2"/>
        <v>1850000</v>
      </c>
      <c r="G36" s="135"/>
      <c r="H36" s="136">
        <v>1850000</v>
      </c>
      <c r="I36" s="137"/>
      <c r="J36" s="137"/>
      <c r="K36" s="137"/>
      <c r="L36" s="136"/>
      <c r="M36" s="138">
        <v>8332442</v>
      </c>
      <c r="N36" s="434"/>
    </row>
    <row r="37" spans="1:14" s="37" customFormat="1" ht="12">
      <c r="A37" s="28"/>
      <c r="B37" s="48" t="s">
        <v>56</v>
      </c>
      <c r="C37" s="48"/>
      <c r="D37" s="48"/>
      <c r="E37" s="50">
        <v>35</v>
      </c>
      <c r="F37" s="164">
        <f t="shared" si="2"/>
        <v>4088935</v>
      </c>
      <c r="G37" s="135"/>
      <c r="H37" s="136">
        <v>3700000</v>
      </c>
      <c r="I37" s="137"/>
      <c r="J37" s="137">
        <f>J22</f>
        <v>388935</v>
      </c>
      <c r="K37" s="137"/>
      <c r="L37" s="136"/>
      <c r="M37" s="138">
        <v>3054154</v>
      </c>
      <c r="N37" s="434"/>
    </row>
    <row r="38" spans="1:14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4869000</v>
      </c>
      <c r="G38" s="135"/>
      <c r="H38" s="136">
        <v>4869000</v>
      </c>
      <c r="I38" s="137"/>
      <c r="J38" s="137"/>
      <c r="K38" s="137"/>
      <c r="L38" s="136"/>
      <c r="M38" s="138">
        <v>3766000</v>
      </c>
      <c r="N38" s="432"/>
    </row>
    <row r="39" spans="1:14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20482722</v>
      </c>
      <c r="G39" s="135"/>
      <c r="H39" s="136">
        <v>20459000</v>
      </c>
      <c r="I39" s="137"/>
      <c r="J39" s="137">
        <f>J23</f>
        <v>23722</v>
      </c>
      <c r="K39" s="137"/>
      <c r="L39" s="136"/>
      <c r="M39" s="138">
        <v>19999000</v>
      </c>
      <c r="N39" s="434"/>
    </row>
    <row r="40" spans="1:14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5000000</v>
      </c>
      <c r="G40" s="135"/>
      <c r="H40" s="136">
        <f>H24</f>
        <v>5000000</v>
      </c>
      <c r="I40" s="137"/>
      <c r="J40" s="137"/>
      <c r="K40" s="137"/>
      <c r="L40" s="136"/>
      <c r="M40" s="138">
        <v>5465423</v>
      </c>
      <c r="N40" s="434"/>
    </row>
    <row r="41" spans="1:14" s="37" customFormat="1" ht="12">
      <c r="A41" s="28"/>
      <c r="B41" s="48" t="s">
        <v>45</v>
      </c>
      <c r="C41" s="48"/>
      <c r="D41" s="48"/>
      <c r="E41" s="50">
        <v>39</v>
      </c>
      <c r="F41" s="164">
        <f t="shared" si="2"/>
        <v>0</v>
      </c>
      <c r="G41" s="135"/>
      <c r="H41" s="136">
        <f>H25</f>
        <v>0</v>
      </c>
      <c r="I41" s="137"/>
      <c r="J41" s="137"/>
      <c r="K41" s="137"/>
      <c r="L41" s="136"/>
      <c r="M41" s="138"/>
      <c r="N41" s="434"/>
    </row>
    <row r="42" spans="1:14" s="37" customFormat="1" ht="12">
      <c r="A42" s="28"/>
      <c r="B42" s="48" t="s">
        <v>61</v>
      </c>
      <c r="C42" s="48"/>
      <c r="D42" s="48"/>
      <c r="E42" s="50">
        <v>40</v>
      </c>
      <c r="F42" s="164">
        <f t="shared" si="2"/>
        <v>900000</v>
      </c>
      <c r="G42" s="135"/>
      <c r="H42" s="136">
        <f>H26</f>
        <v>900000</v>
      </c>
      <c r="I42" s="137"/>
      <c r="J42" s="137"/>
      <c r="K42" s="137"/>
      <c r="L42" s="136"/>
      <c r="M42" s="138">
        <v>1433591</v>
      </c>
      <c r="N42" s="434"/>
    </row>
    <row r="43" spans="1:14" s="37" customFormat="1" ht="12">
      <c r="A43" s="28"/>
      <c r="B43" s="48" t="s">
        <v>62</v>
      </c>
      <c r="C43" s="48"/>
      <c r="D43" s="48"/>
      <c r="E43" s="50">
        <v>41</v>
      </c>
      <c r="F43" s="164">
        <f t="shared" si="2"/>
        <v>24000000</v>
      </c>
      <c r="G43" s="135"/>
      <c r="H43" s="136">
        <v>24000000</v>
      </c>
      <c r="I43" s="137"/>
      <c r="J43" s="137"/>
      <c r="K43" s="137"/>
      <c r="L43" s="136"/>
      <c r="M43" s="138">
        <v>28885777</v>
      </c>
      <c r="N43" s="434"/>
    </row>
    <row r="44" spans="1:14" s="37" customFormat="1" ht="12">
      <c r="A44" s="28"/>
      <c r="B44" s="48" t="s">
        <v>63</v>
      </c>
      <c r="C44" s="48"/>
      <c r="D44" s="48"/>
      <c r="E44" s="50">
        <v>42</v>
      </c>
      <c r="F44" s="164">
        <f t="shared" si="2"/>
        <v>7566557</v>
      </c>
      <c r="G44" s="135"/>
      <c r="H44" s="139" t="s">
        <v>98</v>
      </c>
      <c r="I44" s="137">
        <f>I15</f>
        <v>5566557</v>
      </c>
      <c r="J44" s="137"/>
      <c r="K44" s="137"/>
      <c r="L44" s="136">
        <f>L14</f>
        <v>2000000</v>
      </c>
      <c r="M44" s="138">
        <v>5425409</v>
      </c>
      <c r="N44" s="434"/>
    </row>
    <row r="45" spans="1:14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800000</v>
      </c>
      <c r="G45" s="141"/>
      <c r="H45" s="142">
        <v>800000</v>
      </c>
      <c r="I45" s="143"/>
      <c r="J45" s="143"/>
      <c r="K45" s="143"/>
      <c r="L45" s="142"/>
      <c r="M45" s="144">
        <v>26507</v>
      </c>
      <c r="N45" s="434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66">
        <f>F29+F34+F38+F43+F44+F45-F4-F27</f>
        <v>1300000</v>
      </c>
      <c r="G46" s="146">
        <f>G29+G34+G38+G43+G44+G45+-G4-G27</f>
        <v>0</v>
      </c>
      <c r="H46" s="146">
        <f>H29+H34+H38+H43+H45-H4-H27</f>
        <v>1300000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2232776</v>
      </c>
      <c r="N46" s="434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>F28-F3</f>
        <v>1500000</v>
      </c>
      <c r="G47" s="114">
        <f aca="true" t="shared" si="4" ref="G47:M47">G28-G3</f>
        <v>0</v>
      </c>
      <c r="H47" s="115">
        <f t="shared" si="4"/>
        <v>1500000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1874669</v>
      </c>
    </row>
    <row r="48" spans="1:5" ht="12.75">
      <c r="A48" s="80" t="s">
        <v>67</v>
      </c>
      <c r="B48" s="80"/>
      <c r="C48" s="80"/>
      <c r="D48" s="397">
        <v>39519</v>
      </c>
      <c r="E48" s="81"/>
    </row>
    <row r="49" spans="5:14" s="80" customFormat="1" ht="9" customHeight="1">
      <c r="E49" s="81"/>
      <c r="F49" s="37"/>
      <c r="H49" s="92"/>
      <c r="I49" s="92"/>
      <c r="J49" s="92"/>
      <c r="K49" s="92"/>
      <c r="L49" s="92"/>
      <c r="M49" s="92"/>
      <c r="N49" s="434"/>
    </row>
    <row r="50" spans="1:14" s="80" customFormat="1" ht="12">
      <c r="A50" s="84" t="s">
        <v>99</v>
      </c>
      <c r="E50" s="81"/>
      <c r="F50" s="167"/>
      <c r="H50" s="92"/>
      <c r="J50" s="400"/>
      <c r="L50" s="92"/>
      <c r="M50" s="92"/>
      <c r="N50" s="434"/>
    </row>
    <row r="51" spans="1:14" s="80" customFormat="1" ht="12">
      <c r="A51" s="84"/>
      <c r="B51" s="84"/>
      <c r="C51" s="84"/>
      <c r="D51" s="84"/>
      <c r="E51" s="81"/>
      <c r="F51" s="37"/>
      <c r="H51" s="92"/>
      <c r="I51" s="92"/>
      <c r="J51" s="92"/>
      <c r="K51" s="92"/>
      <c r="L51" s="92"/>
      <c r="M51" s="92"/>
      <c r="N51" s="434"/>
    </row>
    <row r="52" spans="1:14" s="92" customFormat="1" ht="12">
      <c r="A52" s="84"/>
      <c r="B52" s="84"/>
      <c r="C52" s="84"/>
      <c r="D52" s="84"/>
      <c r="E52" s="90"/>
      <c r="F52" s="37"/>
      <c r="N52" s="433"/>
    </row>
    <row r="53" spans="1:14" s="92" customFormat="1" ht="12">
      <c r="A53" s="84"/>
      <c r="B53" s="84"/>
      <c r="C53" s="84"/>
      <c r="D53" s="84"/>
      <c r="E53" s="90"/>
      <c r="F53" s="37"/>
      <c r="N53" s="433"/>
    </row>
    <row r="54" spans="1:14" s="92" customFormat="1" ht="12">
      <c r="A54" s="84"/>
      <c r="B54" s="84"/>
      <c r="C54" s="84"/>
      <c r="D54" s="84"/>
      <c r="E54" s="90"/>
      <c r="F54" s="37"/>
      <c r="N54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1">
      <selection activeCell="A54" sqref="A5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125" style="37" customWidth="1"/>
    <col min="7" max="7" width="1.625" style="0" hidden="1" customWidth="1"/>
    <col min="8" max="8" width="11.25390625" style="92" customWidth="1"/>
    <col min="9" max="11" width="8.00390625" style="92" customWidth="1"/>
    <col min="12" max="12" width="8.125" style="92" customWidth="1"/>
    <col min="13" max="13" width="9.625" style="92" customWidth="1"/>
    <col min="14" max="14" width="9.125" style="433" customWidth="1"/>
    <col min="15" max="15" width="0" style="457" hidden="1" customWidth="1"/>
  </cols>
  <sheetData>
    <row r="1" spans="1:16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  <c r="O1" s="460" t="s">
        <v>155</v>
      </c>
      <c r="P1" s="431"/>
    </row>
    <row r="2" spans="1:15" s="18" customFormat="1" ht="13.5" thickBot="1">
      <c r="A2" s="7" t="s">
        <v>75</v>
      </c>
      <c r="B2" s="8"/>
      <c r="C2" s="493" t="s">
        <v>86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4"/>
      <c r="O2" s="457"/>
    </row>
    <row r="3" spans="1:15" ht="13.5" thickBot="1">
      <c r="A3" s="19" t="s">
        <v>13</v>
      </c>
      <c r="B3" s="20"/>
      <c r="C3" s="20"/>
      <c r="D3" s="20"/>
      <c r="E3" s="21">
        <v>1</v>
      </c>
      <c r="F3" s="161">
        <f>SUM(F5:F27)</f>
        <v>83918000</v>
      </c>
      <c r="G3" s="114">
        <f aca="true" t="shared" si="0" ref="G3:M3">SUM(G5:G27)</f>
        <v>0</v>
      </c>
      <c r="H3" s="115">
        <f t="shared" si="0"/>
        <v>82631000</v>
      </c>
      <c r="I3" s="116">
        <f t="shared" si="0"/>
        <v>0</v>
      </c>
      <c r="J3" s="116">
        <f t="shared" si="0"/>
        <v>913000</v>
      </c>
      <c r="K3" s="116">
        <f t="shared" si="0"/>
        <v>74000</v>
      </c>
      <c r="L3" s="115">
        <f t="shared" si="0"/>
        <v>300000</v>
      </c>
      <c r="M3" s="117">
        <f t="shared" si="0"/>
        <v>84159857</v>
      </c>
      <c r="O3" s="459">
        <f>SUM(O5:O27)</f>
        <v>600000</v>
      </c>
    </row>
    <row r="4" spans="1:15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72732000</v>
      </c>
      <c r="G4" s="119">
        <f aca="true" t="shared" si="1" ref="G4:M4">SUM(G5:G15)</f>
        <v>0</v>
      </c>
      <c r="H4" s="120">
        <f t="shared" si="1"/>
        <v>72358000</v>
      </c>
      <c r="I4" s="121">
        <f t="shared" si="1"/>
        <v>0</v>
      </c>
      <c r="J4" s="121">
        <f t="shared" si="1"/>
        <v>0</v>
      </c>
      <c r="K4" s="121">
        <f t="shared" si="1"/>
        <v>74000</v>
      </c>
      <c r="L4" s="120">
        <f t="shared" si="1"/>
        <v>300000</v>
      </c>
      <c r="M4" s="122">
        <f t="shared" si="1"/>
        <v>69447671</v>
      </c>
      <c r="N4" s="434"/>
      <c r="O4" s="457"/>
    </row>
    <row r="5" spans="1:15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>SUM(H5:L5)</f>
        <v>35307730</v>
      </c>
      <c r="G5" s="124"/>
      <c r="H5" s="125">
        <f>35307730-K5</f>
        <v>35233730</v>
      </c>
      <c r="I5" s="125"/>
      <c r="J5" s="126"/>
      <c r="K5" s="126">
        <v>74000</v>
      </c>
      <c r="L5" s="127"/>
      <c r="M5" s="128">
        <v>35114186</v>
      </c>
      <c r="N5" s="435"/>
      <c r="O5" s="458"/>
    </row>
    <row r="6" spans="1:15" s="98" customFormat="1" ht="12">
      <c r="A6" s="94"/>
      <c r="B6" s="95"/>
      <c r="C6" s="95"/>
      <c r="D6" s="96" t="s">
        <v>18</v>
      </c>
      <c r="E6" s="97">
        <v>4</v>
      </c>
      <c r="F6" s="163">
        <f aca="true" t="shared" si="2" ref="F6:F45">SUM(H6:L6)</f>
        <v>2246050</v>
      </c>
      <c r="G6" s="124"/>
      <c r="H6" s="125">
        <v>2246050</v>
      </c>
      <c r="I6" s="125"/>
      <c r="J6" s="126"/>
      <c r="K6" s="126"/>
      <c r="L6" s="127"/>
      <c r="M6" s="128">
        <v>1718880</v>
      </c>
      <c r="N6" s="435"/>
      <c r="O6" s="458"/>
    </row>
    <row r="7" spans="1:15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13461766</v>
      </c>
      <c r="G7" s="124"/>
      <c r="H7" s="125">
        <v>13461766</v>
      </c>
      <c r="I7" s="125"/>
      <c r="J7" s="126"/>
      <c r="K7" s="413"/>
      <c r="L7" s="127"/>
      <c r="M7" s="128">
        <v>12359778</v>
      </c>
      <c r="N7" s="435"/>
      <c r="O7" s="458"/>
    </row>
    <row r="8" spans="1:15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3877034</v>
      </c>
      <c r="G8" s="124"/>
      <c r="H8" s="125">
        <v>3877034</v>
      </c>
      <c r="I8" s="125"/>
      <c r="J8" s="126"/>
      <c r="K8" s="126"/>
      <c r="L8" s="127"/>
      <c r="M8" s="128">
        <v>3256207</v>
      </c>
      <c r="N8" s="435"/>
      <c r="O8" s="458"/>
    </row>
    <row r="9" spans="1:15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450000</v>
      </c>
      <c r="G9" s="124"/>
      <c r="H9" s="125">
        <v>450000</v>
      </c>
      <c r="I9" s="125"/>
      <c r="J9" s="126"/>
      <c r="K9" s="126"/>
      <c r="L9" s="127"/>
      <c r="M9" s="128">
        <v>406596</v>
      </c>
      <c r="N9" s="435"/>
      <c r="O9" s="458"/>
    </row>
    <row r="10" spans="1:15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3429800</v>
      </c>
      <c r="G10" s="124"/>
      <c r="H10" s="125">
        <v>3429800</v>
      </c>
      <c r="I10" s="125"/>
      <c r="J10" s="126"/>
      <c r="K10" s="126"/>
      <c r="L10" s="127"/>
      <c r="M10" s="128">
        <v>2148094</v>
      </c>
      <c r="N10" s="435"/>
      <c r="O10" s="458"/>
    </row>
    <row r="11" spans="1:15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6199600</v>
      </c>
      <c r="G11" s="124"/>
      <c r="H11" s="125">
        <v>6199600</v>
      </c>
      <c r="I11" s="125"/>
      <c r="J11" s="126"/>
      <c r="K11" s="126"/>
      <c r="L11" s="127"/>
      <c r="M11" s="128">
        <v>6079006</v>
      </c>
      <c r="N11" s="435"/>
      <c r="O11" s="458"/>
    </row>
    <row r="12" spans="1:15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995020</v>
      </c>
      <c r="G12" s="124"/>
      <c r="H12" s="125">
        <v>995020</v>
      </c>
      <c r="I12" s="125"/>
      <c r="J12" s="126"/>
      <c r="K12" s="126"/>
      <c r="L12" s="127"/>
      <c r="M12" s="128">
        <v>758805</v>
      </c>
      <c r="N12" s="435"/>
      <c r="O12" s="458"/>
    </row>
    <row r="13" spans="1:15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1635000</v>
      </c>
      <c r="G13" s="124"/>
      <c r="H13" s="125">
        <v>1635000</v>
      </c>
      <c r="I13" s="125"/>
      <c r="J13" s="126"/>
      <c r="K13" s="126"/>
      <c r="L13" s="127"/>
      <c r="M13" s="128">
        <v>1656441</v>
      </c>
      <c r="N13" s="435"/>
      <c r="O13" s="458"/>
    </row>
    <row r="14" spans="1:15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600000</v>
      </c>
      <c r="G14" s="124"/>
      <c r="H14" s="125">
        <v>300000</v>
      </c>
      <c r="I14" s="125"/>
      <c r="J14" s="126"/>
      <c r="K14" s="126"/>
      <c r="L14" s="461">
        <v>300000</v>
      </c>
      <c r="M14" s="128">
        <v>514784</v>
      </c>
      <c r="N14" s="435"/>
      <c r="O14" s="458"/>
    </row>
    <row r="15" spans="1:15" s="98" customFormat="1" ht="12">
      <c r="A15" s="94"/>
      <c r="B15" s="95"/>
      <c r="C15" s="96"/>
      <c r="D15" s="96" t="s">
        <v>27</v>
      </c>
      <c r="E15" s="97">
        <v>13</v>
      </c>
      <c r="F15" s="170">
        <f t="shared" si="2"/>
        <v>4530000</v>
      </c>
      <c r="G15" s="124"/>
      <c r="H15" s="125">
        <f>5130000-600000</f>
        <v>4530000</v>
      </c>
      <c r="I15" s="125"/>
      <c r="J15" s="126"/>
      <c r="K15" s="126"/>
      <c r="L15" s="461"/>
      <c r="M15" s="128">
        <v>5434894</v>
      </c>
      <c r="N15" s="435"/>
      <c r="O15" s="458">
        <v>600000</v>
      </c>
    </row>
    <row r="16" spans="1:15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1720000</v>
      </c>
      <c r="G16" s="130"/>
      <c r="H16" s="131">
        <v>1720000</v>
      </c>
      <c r="I16" s="131"/>
      <c r="J16" s="132"/>
      <c r="K16" s="132"/>
      <c r="L16" s="133"/>
      <c r="M16" s="134">
        <v>1292853</v>
      </c>
      <c r="N16" s="434"/>
      <c r="O16" s="457"/>
    </row>
    <row r="17" spans="1:15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50000</v>
      </c>
      <c r="G17" s="130"/>
      <c r="H17" s="131">
        <v>50000</v>
      </c>
      <c r="I17" s="131"/>
      <c r="J17" s="132"/>
      <c r="K17" s="132"/>
      <c r="L17" s="133"/>
      <c r="M17" s="134">
        <v>43000</v>
      </c>
      <c r="N17" s="434"/>
      <c r="O17" s="457"/>
    </row>
    <row r="18" spans="1:15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2442000</v>
      </c>
      <c r="G18" s="130"/>
      <c r="H18" s="131">
        <v>2442000</v>
      </c>
      <c r="I18" s="131"/>
      <c r="J18" s="132"/>
      <c r="K18" s="132"/>
      <c r="L18" s="133"/>
      <c r="M18" s="134">
        <v>6725500</v>
      </c>
      <c r="N18" s="434"/>
      <c r="O18" s="457"/>
    </row>
    <row r="19" spans="1:15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521000</v>
      </c>
      <c r="G19" s="130"/>
      <c r="H19" s="131">
        <v>521000</v>
      </c>
      <c r="I19" s="131"/>
      <c r="J19" s="132"/>
      <c r="K19" s="132"/>
      <c r="L19" s="133"/>
      <c r="M19" s="134">
        <v>323000</v>
      </c>
      <c r="N19" s="434"/>
      <c r="O19" s="457"/>
    </row>
    <row r="20" spans="1:15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  <c r="N20" s="434"/>
      <c r="O20" s="457"/>
    </row>
    <row r="21" spans="1:15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  <c r="N21" s="434"/>
      <c r="O21" s="457"/>
    </row>
    <row r="22" spans="1:15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3700000</v>
      </c>
      <c r="G22" s="130"/>
      <c r="H22" s="133">
        <v>3700000</v>
      </c>
      <c r="I22" s="132"/>
      <c r="J22" s="132"/>
      <c r="K22" s="132"/>
      <c r="L22" s="133"/>
      <c r="M22" s="134">
        <v>3743217</v>
      </c>
      <c r="N22" s="434"/>
      <c r="O22" s="457"/>
    </row>
    <row r="23" spans="1:15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  <c r="N23" s="434"/>
      <c r="O23" s="457"/>
    </row>
    <row r="24" spans="1:15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800000</v>
      </c>
      <c r="G24" s="130"/>
      <c r="H24" s="133">
        <v>800000</v>
      </c>
      <c r="I24" s="132"/>
      <c r="J24" s="132"/>
      <c r="K24" s="132"/>
      <c r="L24" s="133"/>
      <c r="M24" s="134"/>
      <c r="N24" s="434"/>
      <c r="O24" s="457"/>
    </row>
    <row r="25" spans="1:15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913000</v>
      </c>
      <c r="G25" s="130"/>
      <c r="H25" s="133"/>
      <c r="I25" s="132"/>
      <c r="J25" s="132">
        <v>913000</v>
      </c>
      <c r="K25" s="132"/>
      <c r="L25" s="133"/>
      <c r="M25" s="134">
        <v>1443056</v>
      </c>
      <c r="N25" s="434"/>
      <c r="O25" s="457"/>
    </row>
    <row r="26" spans="1:15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  <c r="N26" s="434"/>
      <c r="O26" s="457"/>
    </row>
    <row r="27" spans="1:15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1040000</v>
      </c>
      <c r="G27" s="130"/>
      <c r="H27" s="133">
        <v>1040000</v>
      </c>
      <c r="I27" s="132"/>
      <c r="J27" s="132"/>
      <c r="K27" s="132"/>
      <c r="L27" s="133"/>
      <c r="M27" s="134">
        <v>1141560</v>
      </c>
      <c r="N27" s="434"/>
      <c r="O27" s="457"/>
    </row>
    <row r="28" spans="1:15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84308000</v>
      </c>
      <c r="G28" s="114">
        <f aca="true" t="shared" si="3" ref="G28:M28">SUM(G29:G45)</f>
        <v>0</v>
      </c>
      <c r="H28" s="115">
        <f t="shared" si="3"/>
        <v>83021000</v>
      </c>
      <c r="I28" s="116">
        <f t="shared" si="3"/>
        <v>0</v>
      </c>
      <c r="J28" s="116">
        <f t="shared" si="3"/>
        <v>913000</v>
      </c>
      <c r="K28" s="116">
        <f t="shared" si="3"/>
        <v>74000</v>
      </c>
      <c r="L28" s="115">
        <f t="shared" si="3"/>
        <v>300000</v>
      </c>
      <c r="M28" s="117">
        <f t="shared" si="3"/>
        <v>84903919</v>
      </c>
      <c r="O28" s="459">
        <f>SUM(O29:O45)</f>
        <v>600000</v>
      </c>
    </row>
    <row r="29" spans="1:15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66410000</v>
      </c>
      <c r="G29" s="119"/>
      <c r="H29" s="120">
        <v>66410000</v>
      </c>
      <c r="I29" s="121"/>
      <c r="J29" s="121"/>
      <c r="K29" s="121"/>
      <c r="L29" s="120"/>
      <c r="M29" s="122">
        <v>61106565</v>
      </c>
      <c r="N29" s="432"/>
      <c r="O29" s="458"/>
    </row>
    <row r="30" spans="1:15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1720000</v>
      </c>
      <c r="G30" s="135"/>
      <c r="H30" s="136">
        <f>H16</f>
        <v>1720000</v>
      </c>
      <c r="I30" s="137"/>
      <c r="J30" s="137"/>
      <c r="K30" s="137"/>
      <c r="L30" s="136"/>
      <c r="M30" s="138">
        <v>1292853</v>
      </c>
      <c r="N30" s="434"/>
      <c r="O30" s="458"/>
    </row>
    <row r="31" spans="1:15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50000</v>
      </c>
      <c r="G31" s="135"/>
      <c r="H31" s="136">
        <f>H17</f>
        <v>50000</v>
      </c>
      <c r="I31" s="137"/>
      <c r="J31" s="137"/>
      <c r="K31" s="137"/>
      <c r="L31" s="136"/>
      <c r="M31" s="138">
        <v>43000</v>
      </c>
      <c r="N31" s="434"/>
      <c r="O31" s="458"/>
    </row>
    <row r="32" spans="1:15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2442000</v>
      </c>
      <c r="G32" s="135"/>
      <c r="H32" s="136">
        <f>H18</f>
        <v>2442000</v>
      </c>
      <c r="I32" s="137"/>
      <c r="J32" s="137"/>
      <c r="K32" s="137"/>
      <c r="L32" s="136"/>
      <c r="M32" s="138">
        <v>6725500</v>
      </c>
      <c r="N32" s="434"/>
      <c r="O32" s="458"/>
    </row>
    <row r="33" spans="1:15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521000</v>
      </c>
      <c r="G33" s="135"/>
      <c r="H33" s="136">
        <f>H19</f>
        <v>521000</v>
      </c>
      <c r="I33" s="137"/>
      <c r="J33" s="137"/>
      <c r="K33" s="137"/>
      <c r="L33" s="136"/>
      <c r="M33" s="138">
        <v>323000</v>
      </c>
      <c r="N33" s="434"/>
      <c r="O33" s="458"/>
    </row>
    <row r="34" spans="1:15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  <c r="N34" s="434"/>
      <c r="O34" s="458"/>
    </row>
    <row r="35" spans="1:15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  <c r="N35" s="434"/>
      <c r="O35" s="458"/>
    </row>
    <row r="36" spans="1:15" s="37" customFormat="1" ht="12">
      <c r="A36" s="28"/>
      <c r="B36" s="48" t="s">
        <v>38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  <c r="N36" s="434"/>
      <c r="O36" s="458"/>
    </row>
    <row r="37" spans="1:15" s="37" customFormat="1" ht="12">
      <c r="A37" s="28"/>
      <c r="B37" s="48" t="s">
        <v>56</v>
      </c>
      <c r="C37" s="48"/>
      <c r="D37" s="48"/>
      <c r="E37" s="50">
        <v>35</v>
      </c>
      <c r="F37" s="164">
        <f t="shared" si="2"/>
        <v>3700000</v>
      </c>
      <c r="G37" s="135"/>
      <c r="H37" s="136">
        <f>H22</f>
        <v>3700000</v>
      </c>
      <c r="I37" s="137"/>
      <c r="J37" s="137"/>
      <c r="K37" s="137"/>
      <c r="L37" s="136"/>
      <c r="M37" s="138">
        <f>M22</f>
        <v>3743217</v>
      </c>
      <c r="N37" s="434"/>
      <c r="O37" s="458"/>
    </row>
    <row r="38" spans="1:15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80000</v>
      </c>
      <c r="G38" s="135"/>
      <c r="H38" s="136">
        <v>80000</v>
      </c>
      <c r="I38" s="137"/>
      <c r="J38" s="137"/>
      <c r="K38" s="137"/>
      <c r="L38" s="136"/>
      <c r="M38" s="138">
        <v>158000</v>
      </c>
      <c r="N38" s="432"/>
      <c r="O38" s="458"/>
    </row>
    <row r="39" spans="1:15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/>
      <c r="N39" s="434"/>
      <c r="O39" s="458"/>
    </row>
    <row r="40" spans="1:15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800000</v>
      </c>
      <c r="G40" s="135"/>
      <c r="H40" s="136">
        <f>H24</f>
        <v>800000</v>
      </c>
      <c r="I40" s="137"/>
      <c r="J40" s="137"/>
      <c r="K40" s="137"/>
      <c r="L40" s="136"/>
      <c r="M40" s="138"/>
      <c r="N40" s="434"/>
      <c r="O40" s="458"/>
    </row>
    <row r="41" spans="1:15" s="37" customFormat="1" ht="12">
      <c r="A41" s="28"/>
      <c r="B41" s="48" t="s">
        <v>45</v>
      </c>
      <c r="C41" s="48"/>
      <c r="D41" s="48"/>
      <c r="E41" s="50">
        <v>39</v>
      </c>
      <c r="F41" s="164">
        <f t="shared" si="2"/>
        <v>913000</v>
      </c>
      <c r="G41" s="135"/>
      <c r="H41" s="136"/>
      <c r="I41" s="137"/>
      <c r="J41" s="137">
        <f>J25</f>
        <v>913000</v>
      </c>
      <c r="K41" s="137"/>
      <c r="L41" s="136"/>
      <c r="M41" s="138">
        <v>1443056</v>
      </c>
      <c r="N41" s="434"/>
      <c r="O41" s="458"/>
    </row>
    <row r="42" spans="1:15" s="37" customFormat="1" ht="12">
      <c r="A42" s="28"/>
      <c r="B42" s="48" t="s">
        <v>61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>
        <f>M26</f>
        <v>0</v>
      </c>
      <c r="N42" s="434"/>
      <c r="O42" s="458"/>
    </row>
    <row r="43" spans="1:15" s="37" customFormat="1" ht="12">
      <c r="A43" s="28"/>
      <c r="B43" s="48" t="s">
        <v>62</v>
      </c>
      <c r="C43" s="48"/>
      <c r="D43" s="48"/>
      <c r="E43" s="50">
        <v>41</v>
      </c>
      <c r="F43" s="169">
        <f t="shared" si="2"/>
        <v>6118000</v>
      </c>
      <c r="G43" s="135"/>
      <c r="H43" s="136">
        <v>6118000</v>
      </c>
      <c r="I43" s="137"/>
      <c r="J43" s="137"/>
      <c r="K43" s="137"/>
      <c r="L43" s="136"/>
      <c r="M43" s="138">
        <v>6409617</v>
      </c>
      <c r="N43" s="434"/>
      <c r="O43" s="458"/>
    </row>
    <row r="44" spans="1:15" s="37" customFormat="1" ht="12">
      <c r="A44" s="28"/>
      <c r="B44" s="48" t="s">
        <v>63</v>
      </c>
      <c r="C44" s="48"/>
      <c r="D44" s="48"/>
      <c r="E44" s="50">
        <v>42</v>
      </c>
      <c r="F44" s="169">
        <f t="shared" si="2"/>
        <v>374000</v>
      </c>
      <c r="G44" s="135"/>
      <c r="H44" s="139" t="s">
        <v>98</v>
      </c>
      <c r="I44" s="137"/>
      <c r="J44" s="137"/>
      <c r="K44" s="137">
        <f>K3</f>
        <v>74000</v>
      </c>
      <c r="L44" s="136">
        <f>L3</f>
        <v>300000</v>
      </c>
      <c r="M44" s="138">
        <v>2476671</v>
      </c>
      <c r="N44" s="434"/>
      <c r="O44" s="458">
        <v>600000</v>
      </c>
    </row>
    <row r="45" spans="1:15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1180000</v>
      </c>
      <c r="G45" s="141"/>
      <c r="H45" s="142">
        <v>1180000</v>
      </c>
      <c r="I45" s="143"/>
      <c r="J45" s="143"/>
      <c r="K45" s="143"/>
      <c r="L45" s="142"/>
      <c r="M45" s="144">
        <v>1182440</v>
      </c>
      <c r="N45" s="434"/>
      <c r="O45" s="458"/>
    </row>
    <row r="46" spans="1:15" s="37" customFormat="1" ht="12.75" thickBot="1">
      <c r="A46" s="73" t="s">
        <v>65</v>
      </c>
      <c r="B46" s="74"/>
      <c r="C46" s="74"/>
      <c r="D46" s="74"/>
      <c r="E46" s="40">
        <v>44</v>
      </c>
      <c r="F46" s="166">
        <f>F29+F34+F38+F43+F44+F45-F4-F27</f>
        <v>390000</v>
      </c>
      <c r="G46" s="146">
        <f>G29+G34+G38+G43+G44+G45+-G4-G27</f>
        <v>0</v>
      </c>
      <c r="H46" s="146">
        <f>H29+H34+H38+H43+H45-H4-H27</f>
        <v>390000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744062</v>
      </c>
      <c r="N46" s="434"/>
      <c r="O46" s="458"/>
    </row>
    <row r="47" spans="1:15" ht="13.5" thickBot="1">
      <c r="A47" s="54" t="s">
        <v>66</v>
      </c>
      <c r="B47" s="55"/>
      <c r="C47" s="55"/>
      <c r="D47" s="55"/>
      <c r="E47" s="21">
        <v>45</v>
      </c>
      <c r="F47" s="161">
        <f>F28-F3</f>
        <v>390000</v>
      </c>
      <c r="G47" s="114">
        <f aca="true" t="shared" si="4" ref="G47:M47">G28-G3</f>
        <v>0</v>
      </c>
      <c r="H47" s="115">
        <f t="shared" si="4"/>
        <v>390000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744062</v>
      </c>
      <c r="O47" s="459">
        <f>O28-O3</f>
        <v>0</v>
      </c>
    </row>
    <row r="48" spans="1:12" ht="12.75">
      <c r="A48" s="80" t="s">
        <v>67</v>
      </c>
      <c r="B48" s="80"/>
      <c r="C48" s="80"/>
      <c r="D48" s="397">
        <v>39518</v>
      </c>
      <c r="E48" s="81"/>
      <c r="F48" s="434"/>
      <c r="G48" s="454"/>
      <c r="H48" s="454"/>
      <c r="I48" s="454"/>
      <c r="J48" s="454"/>
      <c r="K48" s="454"/>
      <c r="L48" s="434"/>
    </row>
    <row r="49" spans="5:15" s="80" customFormat="1" ht="9" customHeight="1">
      <c r="E49" s="81"/>
      <c r="F49" s="37"/>
      <c r="H49" s="92"/>
      <c r="I49" s="92"/>
      <c r="J49" s="92"/>
      <c r="K49" s="92"/>
      <c r="L49" s="92"/>
      <c r="M49" s="92"/>
      <c r="N49" s="434"/>
      <c r="O49" s="457"/>
    </row>
    <row r="50" spans="1:15" s="80" customFormat="1" ht="12">
      <c r="A50" s="84" t="s">
        <v>99</v>
      </c>
      <c r="E50" s="81"/>
      <c r="F50" s="167"/>
      <c r="H50" s="92"/>
      <c r="J50" s="156"/>
      <c r="L50" s="92"/>
      <c r="M50" s="92"/>
      <c r="N50" s="434"/>
      <c r="O50" s="457"/>
    </row>
    <row r="51" spans="1:15" s="454" customFormat="1" ht="12">
      <c r="A51" s="454" t="s">
        <v>154</v>
      </c>
      <c r="E51" s="455"/>
      <c r="F51" s="456"/>
      <c r="N51" s="434"/>
      <c r="O51" s="457"/>
    </row>
    <row r="52" spans="1:15" s="92" customFormat="1" ht="12">
      <c r="A52" s="84"/>
      <c r="B52" s="84"/>
      <c r="C52" s="84"/>
      <c r="D52" s="84"/>
      <c r="E52" s="90"/>
      <c r="F52" s="37"/>
      <c r="N52" s="433"/>
      <c r="O52" s="457"/>
    </row>
    <row r="53" spans="1:15" s="92" customFormat="1" ht="12">
      <c r="A53" s="84"/>
      <c r="B53" s="84"/>
      <c r="C53" s="84"/>
      <c r="D53" s="84"/>
      <c r="E53" s="90"/>
      <c r="F53" s="37"/>
      <c r="N53" s="433"/>
      <c r="O53" s="457"/>
    </row>
    <row r="54" spans="1:15" s="92" customFormat="1" ht="12">
      <c r="A54" s="84"/>
      <c r="B54" s="84"/>
      <c r="C54" s="84"/>
      <c r="D54" s="84"/>
      <c r="E54" s="90"/>
      <c r="F54" s="37"/>
      <c r="N54" s="433"/>
      <c r="O54" s="45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16" sqref="A16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00390625" style="37" customWidth="1"/>
    <col min="7" max="7" width="5.125" style="0" hidden="1" customWidth="1"/>
    <col min="8" max="8" width="10.875" style="191" customWidth="1"/>
    <col min="9" max="11" width="8.00390625" style="92" customWidth="1"/>
    <col min="12" max="12" width="8.125" style="92" customWidth="1"/>
    <col min="13" max="13" width="10.625" style="92" customWidth="1"/>
    <col min="14" max="14" width="9.625" style="433" hidden="1" customWidth="1"/>
    <col min="15" max="16" width="9.625" style="433" customWidth="1"/>
  </cols>
  <sheetData>
    <row r="1" spans="1:16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97" t="s">
        <v>2</v>
      </c>
      <c r="I1" s="490" t="s">
        <v>3</v>
      </c>
      <c r="J1" s="491"/>
      <c r="K1" s="491"/>
      <c r="L1" s="492"/>
      <c r="M1" s="102" t="s">
        <v>4</v>
      </c>
      <c r="O1" s="503"/>
      <c r="P1" s="504"/>
    </row>
    <row r="2" spans="1:16" s="18" customFormat="1" ht="13.5" thickBot="1">
      <c r="A2" s="7" t="s">
        <v>75</v>
      </c>
      <c r="B2" s="8"/>
      <c r="C2" s="493" t="s">
        <v>87</v>
      </c>
      <c r="D2" s="494"/>
      <c r="E2" s="10" t="s">
        <v>5</v>
      </c>
      <c r="F2" s="160">
        <v>2008</v>
      </c>
      <c r="G2" s="13" t="s">
        <v>7</v>
      </c>
      <c r="H2" s="198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4"/>
      <c r="O2" s="432"/>
      <c r="P2" s="432"/>
    </row>
    <row r="3" spans="1:16" ht="13.5" thickBot="1">
      <c r="A3" s="19" t="s">
        <v>13</v>
      </c>
      <c r="B3" s="20"/>
      <c r="C3" s="20"/>
      <c r="D3" s="20"/>
      <c r="E3" s="21">
        <v>1</v>
      </c>
      <c r="F3" s="161">
        <f>SUM(F5:F27)</f>
        <v>154155000</v>
      </c>
      <c r="G3" s="114">
        <f aca="true" t="shared" si="0" ref="G3:M3">SUM(G5:G27)</f>
        <v>0</v>
      </c>
      <c r="H3" s="189">
        <f t="shared" si="0"/>
        <v>149052000</v>
      </c>
      <c r="I3" s="116">
        <f t="shared" si="0"/>
        <v>3903000</v>
      </c>
      <c r="J3" s="116">
        <f t="shared" si="0"/>
        <v>0</v>
      </c>
      <c r="K3" s="116">
        <f t="shared" si="0"/>
        <v>0</v>
      </c>
      <c r="L3" s="115">
        <f t="shared" si="0"/>
        <v>1200000</v>
      </c>
      <c r="M3" s="117">
        <f t="shared" si="0"/>
        <v>152345341</v>
      </c>
      <c r="O3" s="465"/>
      <c r="P3" s="465"/>
    </row>
    <row r="4" spans="1:16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120498000</v>
      </c>
      <c r="G4" s="119">
        <f aca="true" t="shared" si="1" ref="G4:M4">SUM(G5:G15)</f>
        <v>0</v>
      </c>
      <c r="H4" s="190">
        <f t="shared" si="1"/>
        <v>115395000</v>
      </c>
      <c r="I4" s="121">
        <f t="shared" si="1"/>
        <v>3903000</v>
      </c>
      <c r="J4" s="121">
        <f t="shared" si="1"/>
        <v>0</v>
      </c>
      <c r="K4" s="121">
        <f t="shared" si="1"/>
        <v>0</v>
      </c>
      <c r="L4" s="120">
        <f t="shared" si="1"/>
        <v>1200000</v>
      </c>
      <c r="M4" s="122">
        <f t="shared" si="1"/>
        <v>110870871</v>
      </c>
      <c r="N4" s="434">
        <f>SUM(H4:L4)</f>
        <v>120498000</v>
      </c>
      <c r="O4" s="432"/>
      <c r="P4" s="432"/>
    </row>
    <row r="5" spans="1:16" s="98" customFormat="1" ht="12">
      <c r="A5" s="94"/>
      <c r="B5" s="95"/>
      <c r="C5" s="95" t="s">
        <v>16</v>
      </c>
      <c r="D5" s="96" t="s">
        <v>17</v>
      </c>
      <c r="E5" s="97">
        <v>3</v>
      </c>
      <c r="F5" s="196">
        <f>SUM(H5:L5)</f>
        <v>61000000</v>
      </c>
      <c r="G5" s="124"/>
      <c r="H5" s="462">
        <v>61000000</v>
      </c>
      <c r="I5" s="412"/>
      <c r="J5" s="176"/>
      <c r="K5" s="176"/>
      <c r="L5" s="177"/>
      <c r="M5" s="199">
        <v>53034301</v>
      </c>
      <c r="N5" s="435"/>
      <c r="O5" s="464"/>
      <c r="P5" s="432"/>
    </row>
    <row r="6" spans="1:16" s="98" customFormat="1" ht="12">
      <c r="A6" s="94"/>
      <c r="B6" s="95"/>
      <c r="C6" s="95"/>
      <c r="D6" s="96" t="s">
        <v>18</v>
      </c>
      <c r="E6" s="97">
        <v>4</v>
      </c>
      <c r="F6" s="196">
        <f aca="true" t="shared" si="2" ref="F6:F45">SUM(H6:L6)</f>
        <v>3400000</v>
      </c>
      <c r="G6" s="124"/>
      <c r="H6" s="463">
        <v>3400000</v>
      </c>
      <c r="I6" s="412"/>
      <c r="J6" s="176"/>
      <c r="K6" s="176"/>
      <c r="L6" s="177"/>
      <c r="M6" s="199">
        <v>3373602</v>
      </c>
      <c r="N6" s="435"/>
      <c r="O6" s="464"/>
      <c r="P6" s="432"/>
    </row>
    <row r="7" spans="1:16" s="98" customFormat="1" ht="12">
      <c r="A7" s="94"/>
      <c r="B7" s="95"/>
      <c r="C7" s="95"/>
      <c r="D7" s="96" t="s">
        <v>19</v>
      </c>
      <c r="E7" s="97">
        <v>5</v>
      </c>
      <c r="F7" s="196">
        <f t="shared" si="2"/>
        <v>22570000</v>
      </c>
      <c r="G7" s="124"/>
      <c r="H7" s="463">
        <v>22570000</v>
      </c>
      <c r="I7" s="412"/>
      <c r="J7" s="176"/>
      <c r="K7" s="176"/>
      <c r="L7" s="177"/>
      <c r="M7" s="199">
        <v>18677730</v>
      </c>
      <c r="N7" s="435"/>
      <c r="O7" s="464"/>
      <c r="P7" s="432"/>
    </row>
    <row r="8" spans="1:16" s="98" customFormat="1" ht="12">
      <c r="A8" s="94"/>
      <c r="B8" s="95"/>
      <c r="C8" s="95"/>
      <c r="D8" s="96" t="s">
        <v>20</v>
      </c>
      <c r="E8" s="97">
        <v>6</v>
      </c>
      <c r="F8" s="196">
        <f t="shared" si="2"/>
        <v>2000000</v>
      </c>
      <c r="G8" s="124"/>
      <c r="H8" s="463">
        <v>1458000</v>
      </c>
      <c r="I8" s="412">
        <v>542000</v>
      </c>
      <c r="J8" s="176"/>
      <c r="K8" s="176"/>
      <c r="L8" s="177"/>
      <c r="M8" s="199">
        <v>1805834</v>
      </c>
      <c r="N8" s="435"/>
      <c r="O8" s="464"/>
      <c r="P8" s="432"/>
    </row>
    <row r="9" spans="1:16" s="98" customFormat="1" ht="12">
      <c r="A9" s="94"/>
      <c r="B9" s="95"/>
      <c r="C9" s="95"/>
      <c r="D9" s="96" t="s">
        <v>21</v>
      </c>
      <c r="E9" s="97">
        <v>7</v>
      </c>
      <c r="F9" s="196">
        <f t="shared" si="2"/>
        <v>700000</v>
      </c>
      <c r="G9" s="124"/>
      <c r="H9" s="463">
        <v>510000</v>
      </c>
      <c r="I9" s="412">
        <v>190000</v>
      </c>
      <c r="J9" s="176"/>
      <c r="K9" s="176"/>
      <c r="L9" s="177"/>
      <c r="M9" s="199">
        <v>657749</v>
      </c>
      <c r="N9" s="435"/>
      <c r="O9" s="464"/>
      <c r="P9" s="432"/>
    </row>
    <row r="10" spans="1:16" s="98" customFormat="1" ht="12">
      <c r="A10" s="94"/>
      <c r="B10" s="95"/>
      <c r="C10" s="95"/>
      <c r="D10" s="96" t="s">
        <v>22</v>
      </c>
      <c r="E10" s="97">
        <v>8</v>
      </c>
      <c r="F10" s="196">
        <f t="shared" si="2"/>
        <v>4900000</v>
      </c>
      <c r="G10" s="124"/>
      <c r="H10" s="463">
        <v>3572000</v>
      </c>
      <c r="I10" s="412">
        <v>1328000</v>
      </c>
      <c r="J10" s="176"/>
      <c r="K10" s="176"/>
      <c r="L10" s="177"/>
      <c r="M10" s="199">
        <v>4867617</v>
      </c>
      <c r="N10" s="435"/>
      <c r="O10" s="464"/>
      <c r="P10" s="432"/>
    </row>
    <row r="11" spans="1:16" s="98" customFormat="1" ht="12">
      <c r="A11" s="94"/>
      <c r="B11" s="95"/>
      <c r="C11" s="95"/>
      <c r="D11" s="96" t="s">
        <v>23</v>
      </c>
      <c r="E11" s="97">
        <v>9</v>
      </c>
      <c r="F11" s="196">
        <f t="shared" si="2"/>
        <v>6800000</v>
      </c>
      <c r="G11" s="124"/>
      <c r="H11" s="463">
        <v>4957000</v>
      </c>
      <c r="I11" s="412">
        <v>1843000</v>
      </c>
      <c r="J11" s="176"/>
      <c r="K11" s="176"/>
      <c r="L11" s="177"/>
      <c r="M11" s="199">
        <v>6715788</v>
      </c>
      <c r="N11" s="435"/>
      <c r="O11" s="464"/>
      <c r="P11" s="432"/>
    </row>
    <row r="12" spans="1:16" s="98" customFormat="1" ht="12">
      <c r="A12" s="94"/>
      <c r="B12" s="95"/>
      <c r="C12" s="95"/>
      <c r="D12" s="96" t="s">
        <v>24</v>
      </c>
      <c r="E12" s="97">
        <v>10</v>
      </c>
      <c r="F12" s="196">
        <f t="shared" si="2"/>
        <v>1100000</v>
      </c>
      <c r="G12" s="124"/>
      <c r="H12" s="463">
        <v>1100000</v>
      </c>
      <c r="I12" s="412"/>
      <c r="J12" s="176"/>
      <c r="K12" s="176"/>
      <c r="L12" s="177"/>
      <c r="M12" s="199">
        <v>1047061</v>
      </c>
      <c r="N12" s="435"/>
      <c r="O12" s="464"/>
      <c r="P12" s="432"/>
    </row>
    <row r="13" spans="1:16" s="98" customFormat="1" ht="12">
      <c r="A13" s="94"/>
      <c r="B13" s="95"/>
      <c r="C13" s="95"/>
      <c r="D13" s="96" t="s">
        <v>25</v>
      </c>
      <c r="E13" s="97">
        <v>11</v>
      </c>
      <c r="F13" s="196">
        <f t="shared" si="2"/>
        <v>6800000</v>
      </c>
      <c r="G13" s="124"/>
      <c r="H13" s="463">
        <v>6800000</v>
      </c>
      <c r="I13" s="412"/>
      <c r="J13" s="176"/>
      <c r="K13" s="176"/>
      <c r="L13" s="177"/>
      <c r="M13" s="199">
        <v>6766664</v>
      </c>
      <c r="N13" s="435"/>
      <c r="O13" s="464"/>
      <c r="P13" s="432"/>
    </row>
    <row r="14" spans="1:16" s="98" customFormat="1" ht="12">
      <c r="A14" s="94"/>
      <c r="B14" s="95"/>
      <c r="C14" s="95"/>
      <c r="D14" s="96" t="s">
        <v>26</v>
      </c>
      <c r="E14" s="97">
        <v>12</v>
      </c>
      <c r="F14" s="196">
        <f t="shared" si="2"/>
        <v>3100000</v>
      </c>
      <c r="G14" s="124"/>
      <c r="H14" s="463">
        <v>1900000</v>
      </c>
      <c r="I14" s="412"/>
      <c r="J14" s="176"/>
      <c r="K14" s="176"/>
      <c r="L14" s="127">
        <v>1200000</v>
      </c>
      <c r="M14" s="199">
        <v>3080665</v>
      </c>
      <c r="N14" s="435"/>
      <c r="O14" s="464"/>
      <c r="P14" s="432"/>
    </row>
    <row r="15" spans="1:16" s="98" customFormat="1" ht="12">
      <c r="A15" s="94"/>
      <c r="B15" s="95"/>
      <c r="C15" s="96"/>
      <c r="D15" s="96" t="s">
        <v>27</v>
      </c>
      <c r="E15" s="97">
        <v>13</v>
      </c>
      <c r="F15" s="196">
        <f t="shared" si="2"/>
        <v>8128000</v>
      </c>
      <c r="G15" s="124"/>
      <c r="H15" s="463">
        <v>8128000</v>
      </c>
      <c r="I15" s="412"/>
      <c r="J15" s="176"/>
      <c r="K15" s="176"/>
      <c r="L15" s="177"/>
      <c r="M15" s="199">
        <v>10843860</v>
      </c>
      <c r="N15" s="435"/>
      <c r="O15" s="464"/>
      <c r="P15" s="432"/>
    </row>
    <row r="16" spans="1:16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5279000</v>
      </c>
      <c r="G16" s="130"/>
      <c r="H16" s="212">
        <v>5279000</v>
      </c>
      <c r="I16" s="173"/>
      <c r="J16" s="174"/>
      <c r="K16" s="174"/>
      <c r="L16" s="175"/>
      <c r="M16" s="199">
        <v>5279151</v>
      </c>
      <c r="N16" s="434"/>
      <c r="O16" s="432"/>
      <c r="P16" s="432"/>
    </row>
    <row r="17" spans="1:16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366000</v>
      </c>
      <c r="G17" s="130"/>
      <c r="H17" s="212">
        <v>366000</v>
      </c>
      <c r="I17" s="173"/>
      <c r="J17" s="174"/>
      <c r="K17" s="174"/>
      <c r="L17" s="175"/>
      <c r="M17" s="199">
        <v>331950</v>
      </c>
      <c r="N17" s="434"/>
      <c r="O17" s="432"/>
      <c r="P17" s="432"/>
    </row>
    <row r="18" spans="1:16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1901000</v>
      </c>
      <c r="G18" s="130"/>
      <c r="H18" s="212">
        <v>1901000</v>
      </c>
      <c r="I18" s="173"/>
      <c r="J18" s="174"/>
      <c r="K18" s="174"/>
      <c r="L18" s="175"/>
      <c r="M18" s="199">
        <v>7445718</v>
      </c>
      <c r="N18" s="434"/>
      <c r="O18" s="432"/>
      <c r="P18" s="432"/>
    </row>
    <row r="19" spans="1:16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0</v>
      </c>
      <c r="G19" s="130"/>
      <c r="H19" s="212"/>
      <c r="I19" s="173"/>
      <c r="J19" s="174"/>
      <c r="K19" s="174"/>
      <c r="L19" s="175"/>
      <c r="M19" s="199">
        <v>410000</v>
      </c>
      <c r="N19" s="434"/>
      <c r="O19" s="432"/>
      <c r="P19" s="432"/>
    </row>
    <row r="20" spans="1:16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0</v>
      </c>
      <c r="G20" s="130"/>
      <c r="H20" s="212">
        <v>0</v>
      </c>
      <c r="I20" s="173"/>
      <c r="J20" s="174"/>
      <c r="K20" s="174"/>
      <c r="L20" s="175"/>
      <c r="M20" s="199">
        <v>262961</v>
      </c>
      <c r="N20" s="434"/>
      <c r="O20" s="432"/>
      <c r="P20" s="432"/>
    </row>
    <row r="21" spans="1:16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0</v>
      </c>
      <c r="G21" s="130"/>
      <c r="H21" s="212">
        <v>0</v>
      </c>
      <c r="I21" s="173"/>
      <c r="J21" s="174"/>
      <c r="K21" s="174"/>
      <c r="L21" s="175"/>
      <c r="M21" s="199"/>
      <c r="N21" s="434"/>
      <c r="O21" s="432"/>
      <c r="P21" s="432"/>
    </row>
    <row r="22" spans="1:16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0</v>
      </c>
      <c r="G22" s="130"/>
      <c r="H22" s="212">
        <v>0</v>
      </c>
      <c r="I22" s="173"/>
      <c r="J22" s="174"/>
      <c r="K22" s="174"/>
      <c r="L22" s="175"/>
      <c r="M22" s="199">
        <v>384584</v>
      </c>
      <c r="N22" s="434"/>
      <c r="O22" s="432"/>
      <c r="P22" s="432"/>
    </row>
    <row r="23" spans="1:16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0</v>
      </c>
      <c r="G23" s="130"/>
      <c r="H23" s="212"/>
      <c r="I23" s="173"/>
      <c r="J23" s="174"/>
      <c r="K23" s="174"/>
      <c r="L23" s="175"/>
      <c r="M23" s="199">
        <v>453000</v>
      </c>
      <c r="N23" s="434"/>
      <c r="O23" s="432"/>
      <c r="P23" s="432"/>
    </row>
    <row r="24" spans="1:16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21395000</v>
      </c>
      <c r="G24" s="130"/>
      <c r="H24" s="212">
        <v>21395000</v>
      </c>
      <c r="I24" s="173"/>
      <c r="J24" s="174"/>
      <c r="K24" s="174"/>
      <c r="L24" s="175"/>
      <c r="M24" s="199">
        <v>21374023</v>
      </c>
      <c r="N24" s="434"/>
      <c r="O24" s="432"/>
      <c r="P24" s="432"/>
    </row>
    <row r="25" spans="1:16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0</v>
      </c>
      <c r="G25" s="130"/>
      <c r="H25" s="212">
        <v>0</v>
      </c>
      <c r="I25" s="173"/>
      <c r="J25" s="174"/>
      <c r="K25" s="174"/>
      <c r="L25" s="175"/>
      <c r="M25" s="199">
        <v>0</v>
      </c>
      <c r="N25" s="434"/>
      <c r="O25" s="432"/>
      <c r="P25" s="432"/>
    </row>
    <row r="26" spans="1:16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0</v>
      </c>
      <c r="G26" s="130"/>
      <c r="H26" s="212"/>
      <c r="I26" s="173"/>
      <c r="J26" s="174"/>
      <c r="K26" s="174"/>
      <c r="L26" s="175"/>
      <c r="M26" s="199">
        <v>142565</v>
      </c>
      <c r="N26" s="434"/>
      <c r="O26" s="432"/>
      <c r="P26" s="432"/>
    </row>
    <row r="27" spans="1:16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4716000</v>
      </c>
      <c r="G27" s="130"/>
      <c r="H27" s="213">
        <v>4716000</v>
      </c>
      <c r="I27" s="173"/>
      <c r="J27" s="174"/>
      <c r="K27" s="174"/>
      <c r="L27" s="175"/>
      <c r="M27" s="199">
        <v>5390518</v>
      </c>
      <c r="N27" s="434"/>
      <c r="O27" s="432"/>
      <c r="P27" s="432"/>
    </row>
    <row r="28" spans="1:16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155492000</v>
      </c>
      <c r="G28" s="114">
        <f aca="true" t="shared" si="3" ref="G28:M28">SUM(G29:G45)</f>
        <v>0</v>
      </c>
      <c r="H28" s="195">
        <f t="shared" si="3"/>
        <v>150389000</v>
      </c>
      <c r="I28" s="193">
        <f t="shared" si="3"/>
        <v>3903000</v>
      </c>
      <c r="J28" s="116">
        <f t="shared" si="3"/>
        <v>0</v>
      </c>
      <c r="K28" s="116">
        <f t="shared" si="3"/>
        <v>0</v>
      </c>
      <c r="L28" s="115">
        <f t="shared" si="3"/>
        <v>1200000</v>
      </c>
      <c r="M28" s="117">
        <f t="shared" si="3"/>
        <v>153911309</v>
      </c>
      <c r="O28" s="465"/>
      <c r="P28" s="465"/>
    </row>
    <row r="29" spans="1:16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99757000</v>
      </c>
      <c r="G29" s="119"/>
      <c r="H29" s="449">
        <v>99757000</v>
      </c>
      <c r="I29" s="171"/>
      <c r="J29" s="121"/>
      <c r="K29" s="121"/>
      <c r="L29" s="120"/>
      <c r="M29" s="214">
        <v>86763520</v>
      </c>
      <c r="N29" s="432">
        <v>99757000</v>
      </c>
      <c r="O29" s="432"/>
      <c r="P29" s="432"/>
    </row>
    <row r="30" spans="1:16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5279000</v>
      </c>
      <c r="G30" s="135"/>
      <c r="H30" s="211">
        <v>5279000</v>
      </c>
      <c r="I30" s="194"/>
      <c r="J30" s="137"/>
      <c r="K30" s="137"/>
      <c r="L30" s="136"/>
      <c r="M30" s="215">
        <v>5279151</v>
      </c>
      <c r="N30" s="434"/>
      <c r="O30" s="432"/>
      <c r="P30" s="432"/>
    </row>
    <row r="31" spans="1:16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366000</v>
      </c>
      <c r="G31" s="135"/>
      <c r="H31" s="211">
        <v>366000</v>
      </c>
      <c r="I31" s="194"/>
      <c r="J31" s="137"/>
      <c r="K31" s="137"/>
      <c r="L31" s="136"/>
      <c r="M31" s="215">
        <v>331950</v>
      </c>
      <c r="N31" s="434"/>
      <c r="O31" s="432"/>
      <c r="P31" s="432"/>
    </row>
    <row r="32" spans="1:16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1901000</v>
      </c>
      <c r="G32" s="135"/>
      <c r="H32" s="211">
        <v>1901000</v>
      </c>
      <c r="I32" s="194"/>
      <c r="J32" s="137"/>
      <c r="K32" s="137"/>
      <c r="L32" s="136"/>
      <c r="M32" s="215">
        <v>7445718</v>
      </c>
      <c r="N32" s="434">
        <v>1280000</v>
      </c>
      <c r="O32" s="432"/>
      <c r="P32" s="432"/>
    </row>
    <row r="33" spans="1:16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0</v>
      </c>
      <c r="G33" s="135"/>
      <c r="H33" s="211"/>
      <c r="I33" s="194"/>
      <c r="J33" s="137"/>
      <c r="K33" s="137"/>
      <c r="L33" s="136"/>
      <c r="M33" s="215">
        <v>410000</v>
      </c>
      <c r="N33" s="434"/>
      <c r="O33" s="432"/>
      <c r="P33" s="432"/>
    </row>
    <row r="34" spans="1:16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0</v>
      </c>
      <c r="G34" s="135"/>
      <c r="H34" s="211">
        <v>0</v>
      </c>
      <c r="I34" s="194"/>
      <c r="J34" s="137"/>
      <c r="K34" s="137"/>
      <c r="L34" s="136"/>
      <c r="M34" s="215">
        <v>0</v>
      </c>
      <c r="N34" s="434"/>
      <c r="O34" s="432"/>
      <c r="P34" s="432"/>
    </row>
    <row r="35" spans="1:16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0</v>
      </c>
      <c r="G35" s="135"/>
      <c r="H35" s="211">
        <v>0</v>
      </c>
      <c r="I35" s="194"/>
      <c r="J35" s="137"/>
      <c r="K35" s="137"/>
      <c r="L35" s="136"/>
      <c r="M35" s="215">
        <v>262961</v>
      </c>
      <c r="N35" s="434"/>
      <c r="O35" s="432"/>
      <c r="P35" s="432"/>
    </row>
    <row r="36" spans="1:16" s="37" customFormat="1" ht="12">
      <c r="A36" s="28"/>
      <c r="B36" s="48" t="s">
        <v>38</v>
      </c>
      <c r="C36" s="48"/>
      <c r="D36" s="48"/>
      <c r="E36" s="50">
        <v>34</v>
      </c>
      <c r="F36" s="164">
        <f t="shared" si="2"/>
        <v>0</v>
      </c>
      <c r="G36" s="135"/>
      <c r="H36" s="211">
        <v>0</v>
      </c>
      <c r="I36" s="194"/>
      <c r="J36" s="137"/>
      <c r="K36" s="137"/>
      <c r="L36" s="136"/>
      <c r="M36" s="215">
        <v>0</v>
      </c>
      <c r="N36" s="434"/>
      <c r="O36" s="432"/>
      <c r="P36" s="432"/>
    </row>
    <row r="37" spans="1:16" s="37" customFormat="1" ht="12">
      <c r="A37" s="28"/>
      <c r="B37" s="48" t="s">
        <v>56</v>
      </c>
      <c r="C37" s="48"/>
      <c r="D37" s="48"/>
      <c r="E37" s="50">
        <v>35</v>
      </c>
      <c r="F37" s="164">
        <f t="shared" si="2"/>
        <v>0</v>
      </c>
      <c r="G37" s="135"/>
      <c r="H37" s="211">
        <v>0</v>
      </c>
      <c r="I37" s="194"/>
      <c r="J37" s="137"/>
      <c r="K37" s="137"/>
      <c r="L37" s="136"/>
      <c r="M37" s="215">
        <v>388995</v>
      </c>
      <c r="N37" s="434"/>
      <c r="O37" s="432"/>
      <c r="P37" s="432"/>
    </row>
    <row r="38" spans="1:16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5307000</v>
      </c>
      <c r="G38" s="135"/>
      <c r="H38" s="211">
        <v>5307000</v>
      </c>
      <c r="I38" s="194"/>
      <c r="J38" s="137"/>
      <c r="K38" s="137"/>
      <c r="L38" s="136"/>
      <c r="M38" s="215">
        <v>5362000</v>
      </c>
      <c r="N38" s="432">
        <v>5307000</v>
      </c>
      <c r="O38" s="432"/>
      <c r="P38" s="432"/>
    </row>
    <row r="39" spans="1:16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0</v>
      </c>
      <c r="G39" s="135"/>
      <c r="H39" s="211"/>
      <c r="I39" s="194"/>
      <c r="J39" s="137"/>
      <c r="K39" s="137"/>
      <c r="L39" s="136"/>
      <c r="M39" s="215">
        <v>453000</v>
      </c>
      <c r="N39" s="434">
        <v>0</v>
      </c>
      <c r="O39" s="432"/>
      <c r="P39" s="432"/>
    </row>
    <row r="40" spans="1:16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21395000</v>
      </c>
      <c r="G40" s="135"/>
      <c r="H40" s="211">
        <v>21395000</v>
      </c>
      <c r="I40" s="194"/>
      <c r="J40" s="137"/>
      <c r="K40" s="137"/>
      <c r="L40" s="136"/>
      <c r="M40" s="215">
        <v>21374023</v>
      </c>
      <c r="N40" s="434">
        <f>17545000+2185000</f>
        <v>19730000</v>
      </c>
      <c r="O40" s="432"/>
      <c r="P40" s="432"/>
    </row>
    <row r="41" spans="1:16" s="37" customFormat="1" ht="12">
      <c r="A41" s="28"/>
      <c r="B41" s="48" t="s">
        <v>45</v>
      </c>
      <c r="C41" s="48"/>
      <c r="D41" s="48"/>
      <c r="E41" s="50">
        <v>39</v>
      </c>
      <c r="F41" s="164">
        <f t="shared" si="2"/>
        <v>0</v>
      </c>
      <c r="G41" s="135"/>
      <c r="H41" s="211">
        <v>0</v>
      </c>
      <c r="I41" s="194"/>
      <c r="J41" s="137"/>
      <c r="K41" s="137"/>
      <c r="L41" s="136"/>
      <c r="M41" s="215">
        <v>0</v>
      </c>
      <c r="N41" s="434"/>
      <c r="O41" s="432"/>
      <c r="P41" s="432"/>
    </row>
    <row r="42" spans="1:16" s="37" customFormat="1" ht="12">
      <c r="A42" s="28"/>
      <c r="B42" s="48" t="s">
        <v>61</v>
      </c>
      <c r="C42" s="48"/>
      <c r="D42" s="48"/>
      <c r="E42" s="50">
        <v>40</v>
      </c>
      <c r="F42" s="164">
        <f t="shared" si="2"/>
        <v>0</v>
      </c>
      <c r="G42" s="135"/>
      <c r="H42" s="211"/>
      <c r="I42" s="194"/>
      <c r="J42" s="137"/>
      <c r="K42" s="137"/>
      <c r="L42" s="136"/>
      <c r="M42" s="215">
        <v>137795</v>
      </c>
      <c r="N42" s="434"/>
      <c r="O42" s="432"/>
      <c r="P42" s="432"/>
    </row>
    <row r="43" spans="1:16" s="37" customFormat="1" ht="12">
      <c r="A43" s="28"/>
      <c r="B43" s="48" t="s">
        <v>62</v>
      </c>
      <c r="C43" s="48"/>
      <c r="D43" s="48"/>
      <c r="E43" s="50">
        <v>41</v>
      </c>
      <c r="F43" s="164">
        <f t="shared" si="2"/>
        <v>11668000</v>
      </c>
      <c r="G43" s="135"/>
      <c r="H43" s="211">
        <v>11668000</v>
      </c>
      <c r="I43" s="194"/>
      <c r="J43" s="137"/>
      <c r="K43" s="137"/>
      <c r="L43" s="136"/>
      <c r="M43" s="215">
        <v>13367105</v>
      </c>
      <c r="N43" s="434"/>
      <c r="O43" s="432"/>
      <c r="P43" s="432"/>
    </row>
    <row r="44" spans="1:16" s="37" customFormat="1" ht="12">
      <c r="A44" s="28"/>
      <c r="B44" s="48" t="s">
        <v>63</v>
      </c>
      <c r="C44" s="48"/>
      <c r="D44" s="48"/>
      <c r="E44" s="50">
        <v>42</v>
      </c>
      <c r="F44" s="164">
        <f t="shared" si="2"/>
        <v>5103000</v>
      </c>
      <c r="G44" s="135"/>
      <c r="H44" s="450" t="s">
        <v>98</v>
      </c>
      <c r="I44" s="194">
        <v>3903000</v>
      </c>
      <c r="J44" s="137"/>
      <c r="K44" s="137"/>
      <c r="L44" s="136">
        <f>L4</f>
        <v>1200000</v>
      </c>
      <c r="M44" s="215">
        <v>6146960</v>
      </c>
      <c r="N44" s="434"/>
      <c r="O44" s="432"/>
      <c r="P44" s="432"/>
    </row>
    <row r="45" spans="1:16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4716000</v>
      </c>
      <c r="G45" s="141"/>
      <c r="H45" s="451">
        <v>4716000</v>
      </c>
      <c r="I45" s="330"/>
      <c r="J45" s="143"/>
      <c r="K45" s="143"/>
      <c r="L45" s="142"/>
      <c r="M45" s="216">
        <v>6188131</v>
      </c>
      <c r="N45" s="434"/>
      <c r="O45" s="432"/>
      <c r="P45" s="432"/>
    </row>
    <row r="46" spans="1:16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1337000</v>
      </c>
      <c r="G46" s="146">
        <f>G29+G34+G38+G43+G44+G45+-G4-G27</f>
        <v>0</v>
      </c>
      <c r="H46" s="452">
        <f>H29+H34+H38+H43+H45-H4-H27</f>
        <v>1337000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1566327</v>
      </c>
      <c r="N46" s="434"/>
      <c r="O46" s="432"/>
      <c r="P46" s="432"/>
    </row>
    <row r="47" spans="1:16" ht="13.5" thickBot="1">
      <c r="A47" s="54" t="s">
        <v>66</v>
      </c>
      <c r="B47" s="55"/>
      <c r="C47" s="55"/>
      <c r="D47" s="55"/>
      <c r="E47" s="21">
        <v>45</v>
      </c>
      <c r="F47" s="161">
        <f>F28-F3</f>
        <v>1337000</v>
      </c>
      <c r="G47" s="114">
        <f aca="true" t="shared" si="4" ref="G47:M47">G28-G3</f>
        <v>0</v>
      </c>
      <c r="H47" s="195">
        <f t="shared" si="4"/>
        <v>1337000</v>
      </c>
      <c r="I47" s="193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1565968</v>
      </c>
      <c r="O47" s="465"/>
      <c r="P47" s="465"/>
    </row>
    <row r="48" spans="1:5" ht="12.75">
      <c r="A48" s="80" t="s">
        <v>67</v>
      </c>
      <c r="B48" s="80"/>
      <c r="C48" s="80"/>
      <c r="D48" s="188">
        <v>39517</v>
      </c>
      <c r="E48" s="81"/>
    </row>
    <row r="49" spans="5:16" s="80" customFormat="1" ht="9" customHeight="1">
      <c r="E49" s="81"/>
      <c r="F49" s="37"/>
      <c r="H49" s="191"/>
      <c r="I49" s="92"/>
      <c r="J49" s="92"/>
      <c r="K49" s="92"/>
      <c r="L49" s="92"/>
      <c r="M49" s="92"/>
      <c r="N49" s="434"/>
      <c r="O49" s="434"/>
      <c r="P49" s="434"/>
    </row>
    <row r="50" spans="1:16" s="80" customFormat="1" ht="12">
      <c r="A50" s="84" t="s">
        <v>99</v>
      </c>
      <c r="E50" s="81"/>
      <c r="F50" s="167"/>
      <c r="H50" s="191"/>
      <c r="I50" s="92"/>
      <c r="J50" s="453"/>
      <c r="K50" s="92"/>
      <c r="L50" s="92"/>
      <c r="M50" s="92"/>
      <c r="N50" s="434"/>
      <c r="O50" s="434"/>
      <c r="P50" s="434"/>
    </row>
    <row r="51" spans="1:16" s="84" customFormat="1" ht="49.5" customHeight="1">
      <c r="A51" s="505" t="s">
        <v>156</v>
      </c>
      <c r="B51" s="506"/>
      <c r="C51" s="506"/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434"/>
      <c r="O51" s="434"/>
      <c r="P51" s="434"/>
    </row>
    <row r="52" spans="5:16" s="84" customFormat="1" ht="12">
      <c r="E52" s="86"/>
      <c r="F52" s="168"/>
      <c r="H52" s="192"/>
      <c r="I52" s="108"/>
      <c r="J52" s="108"/>
      <c r="K52" s="108"/>
      <c r="L52" s="108"/>
      <c r="M52" s="108"/>
      <c r="N52" s="434"/>
      <c r="O52" s="434"/>
      <c r="P52" s="434"/>
    </row>
    <row r="53" spans="5:16" s="84" customFormat="1" ht="12">
      <c r="E53" s="86"/>
      <c r="F53" s="168"/>
      <c r="H53" s="192"/>
      <c r="I53" s="108"/>
      <c r="J53" s="108"/>
      <c r="K53" s="108"/>
      <c r="L53" s="108"/>
      <c r="M53" s="108"/>
      <c r="N53" s="434"/>
      <c r="O53" s="434"/>
      <c r="P53" s="434"/>
    </row>
    <row r="54" spans="1:16" s="80" customFormat="1" ht="12">
      <c r="A54" s="84"/>
      <c r="B54" s="84"/>
      <c r="C54" s="84"/>
      <c r="D54" s="84"/>
      <c r="E54" s="81"/>
      <c r="F54" s="37"/>
      <c r="H54" s="191"/>
      <c r="I54" s="92"/>
      <c r="J54" s="92"/>
      <c r="K54" s="92"/>
      <c r="L54" s="92"/>
      <c r="M54" s="92"/>
      <c r="N54" s="434"/>
      <c r="O54" s="434"/>
      <c r="P54" s="434"/>
    </row>
    <row r="55" spans="1:16" s="92" customFormat="1" ht="12">
      <c r="A55" s="84"/>
      <c r="B55" s="84"/>
      <c r="C55" s="84"/>
      <c r="D55" s="84"/>
      <c r="E55" s="90"/>
      <c r="F55" s="37"/>
      <c r="H55" s="191"/>
      <c r="N55" s="433"/>
      <c r="O55" s="433"/>
      <c r="P55" s="433"/>
    </row>
    <row r="56" spans="1:16" s="92" customFormat="1" ht="12">
      <c r="A56" s="84"/>
      <c r="B56" s="84"/>
      <c r="C56" s="84"/>
      <c r="D56" s="84"/>
      <c r="E56" s="90"/>
      <c r="F56" s="37"/>
      <c r="H56" s="191"/>
      <c r="N56" s="433"/>
      <c r="O56" s="433"/>
      <c r="P56" s="433"/>
    </row>
    <row r="57" spans="1:16" s="92" customFormat="1" ht="12">
      <c r="A57" s="84"/>
      <c r="B57" s="84"/>
      <c r="C57" s="84"/>
      <c r="D57" s="84"/>
      <c r="E57" s="90"/>
      <c r="F57" s="37"/>
      <c r="H57" s="191"/>
      <c r="N57" s="433"/>
      <c r="O57" s="433"/>
      <c r="P57" s="433"/>
    </row>
  </sheetData>
  <mergeCells count="5">
    <mergeCell ref="O1:P1"/>
    <mergeCell ref="A51:M51"/>
    <mergeCell ref="A1:D1"/>
    <mergeCell ref="I1:L1"/>
    <mergeCell ref="C2:D2"/>
  </mergeCells>
  <printOptions horizontalCentered="1" verticalCentered="1"/>
  <pageMargins left="0.31496062992125984" right="0.2755905511811024" top="0.3" bottom="0.23" header="0.1968503937007874" footer="0.17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C43" sqref="C43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4.00390625" style="37" customWidth="1"/>
    <col min="7" max="7" width="5.125" style="0" hidden="1" customWidth="1"/>
    <col min="8" max="8" width="12.25390625" style="92" customWidth="1"/>
    <col min="9" max="9" width="9.25390625" style="92" customWidth="1"/>
    <col min="10" max="10" width="8.875" style="92" customWidth="1"/>
    <col min="11" max="11" width="8.00390625" style="92" customWidth="1"/>
    <col min="12" max="12" width="9.375" style="92" customWidth="1"/>
    <col min="13" max="13" width="11.625" style="80" customWidth="1"/>
    <col min="14" max="14" width="10.875" style="433" bestFit="1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354" t="s">
        <v>4</v>
      </c>
    </row>
    <row r="2" spans="1:14" s="18" customFormat="1" ht="13.5" thickBot="1">
      <c r="A2" s="7" t="s">
        <v>75</v>
      </c>
      <c r="B2" s="8"/>
      <c r="C2" s="493" t="s">
        <v>136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355">
        <v>2007</v>
      </c>
      <c r="N2" s="433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 aca="true" t="shared" si="0" ref="F3:M3">SUM(F5:F27)</f>
        <v>2603243707</v>
      </c>
      <c r="G3" s="114">
        <f t="shared" si="0"/>
        <v>0</v>
      </c>
      <c r="H3" s="115">
        <f t="shared" si="0"/>
        <v>2510673928</v>
      </c>
      <c r="I3" s="116">
        <f t="shared" si="0"/>
        <v>49959557</v>
      </c>
      <c r="J3" s="116">
        <f t="shared" si="0"/>
        <v>19628422</v>
      </c>
      <c r="K3" s="116">
        <f t="shared" si="0"/>
        <v>8689300</v>
      </c>
      <c r="L3" s="115">
        <f t="shared" si="0"/>
        <v>14292500</v>
      </c>
      <c r="M3" s="356">
        <f t="shared" si="0"/>
        <v>2569576319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 aca="true" t="shared" si="1" ref="F4:M4">SUM(F5:F15)</f>
        <v>1777241010</v>
      </c>
      <c r="G4" s="119">
        <f t="shared" si="1"/>
        <v>0</v>
      </c>
      <c r="H4" s="120">
        <f t="shared" si="1"/>
        <v>1704072853</v>
      </c>
      <c r="I4" s="121">
        <f t="shared" si="1"/>
        <v>49959557</v>
      </c>
      <c r="J4" s="121">
        <f t="shared" si="1"/>
        <v>226800</v>
      </c>
      <c r="K4" s="121">
        <f t="shared" si="1"/>
        <v>8689300</v>
      </c>
      <c r="L4" s="120">
        <f t="shared" si="1"/>
        <v>14292500</v>
      </c>
      <c r="M4" s="357">
        <f t="shared" si="1"/>
        <v>1664863391</v>
      </c>
      <c r="N4" s="433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 aca="true" t="shared" si="2" ref="F5:F27">SUM(H5:L5)</f>
        <v>847332064</v>
      </c>
      <c r="G5" s="124"/>
      <c r="H5" s="317">
        <f>LF!H5+'FF'!H5+PrF!H5+FSS!H5+PřF!H5+'FI'!H5+PdF!H5+FSpS!H5+ESF!H5</f>
        <v>823768283</v>
      </c>
      <c r="I5" s="186">
        <f>LF!I5+'FF'!I5+PrF!I5+FSS!I5+PřF!I5+'FI'!I5+PdF!I5+FSpS!I5+ESF!I5</f>
        <v>17190781</v>
      </c>
      <c r="J5" s="186">
        <f>LF!J5+'FF'!J5+PrF!J5+FSS!J5+PřF!J5+'FI'!J5+PdF!J5+FSpS!J5+ESF!J5</f>
        <v>10000</v>
      </c>
      <c r="K5" s="186">
        <f>LF!K5+'FF'!K5+PrF!K5+FSS!K5+PřF!K5+'FI'!K5+PdF!K5+FSpS!K5+ESF!K5</f>
        <v>6363000</v>
      </c>
      <c r="L5" s="318">
        <f>LF!L5+'FF'!L5+PrF!L5+FSS!L5+PřF!L5+'FI'!L5+PdF!L5+FSpS!L5+ESF!L5</f>
        <v>0</v>
      </c>
      <c r="M5" s="358">
        <f>LF!M5+'FF'!M5+PrF!M5+FSS!M5+PřF!M5+'FI'!M5+PdF!M5+FSpS!M5+ESF!M5</f>
        <v>799543641</v>
      </c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t="shared" si="2"/>
        <v>30731050</v>
      </c>
      <c r="G6" s="124"/>
      <c r="H6" s="317">
        <f>LF!H6+'FF'!H6+PrF!H6+FSS!H6+PřF!H6+'FI'!H6+PdF!H6+FSpS!H6+ESF!H6</f>
        <v>30731050</v>
      </c>
      <c r="I6" s="186">
        <f>LF!I6+'FF'!I6+PrF!I6+FSS!I6+PřF!I6+'FI'!I6+PdF!I6+FSpS!I6+ESF!I6</f>
        <v>0</v>
      </c>
      <c r="J6" s="186">
        <f>LF!J6+'FF'!J6+PrF!J6+FSS!J6+PřF!J6+'FI'!J6+PdF!J6+FSpS!J6+ESF!J6</f>
        <v>0</v>
      </c>
      <c r="K6" s="186">
        <f>LF!K6+'FF'!K6+PrF!K6+FSS!K6+PřF!K6+'FI'!K6+PdF!K6+FSpS!K6+ESF!K6</f>
        <v>0</v>
      </c>
      <c r="L6" s="318">
        <f>LF!L6+'FF'!L6+PrF!L6+FSS!L6+PřF!L6+'FI'!L6+PdF!L6+FSpS!L6+ESF!L6</f>
        <v>0</v>
      </c>
      <c r="M6" s="358">
        <f>LF!M6+'FF'!M6+PrF!M6+FSS!M6+PřF!M6+'FI'!M6+PdF!M6+FSpS!M6+ESF!M6</f>
        <v>29554038</v>
      </c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313569243</v>
      </c>
      <c r="G7" s="124"/>
      <c r="H7" s="317">
        <f>LF!H7+'FF'!H7+PrF!H7+FSS!H7+PřF!H7+'FI'!H7+PdF!H7+FSpS!H7+ESF!H7</f>
        <v>309874024</v>
      </c>
      <c r="I7" s="186">
        <f>LF!I7+'FF'!I7+PrF!I7+FSS!I7+PřF!I7+'FI'!I7+PdF!I7+FSpS!I7+ESF!I7</f>
        <v>1365219</v>
      </c>
      <c r="J7" s="186">
        <f>LF!J7+'FF'!J7+PrF!J7+FSS!J7+PřF!J7+'FI'!J7+PdF!J7+FSpS!J7+ESF!J7</f>
        <v>3700</v>
      </c>
      <c r="K7" s="186">
        <f>LF!K7+'FF'!K7+PrF!K7+FSS!K7+PřF!K7+'FI'!K7+PdF!K7+FSpS!K7+ESF!K7</f>
        <v>2326300</v>
      </c>
      <c r="L7" s="318">
        <f>LF!L7+'FF'!L7+PrF!L7+FSS!L7+PřF!L7+'FI'!L7+PdF!L7+FSpS!L7+ESF!L7</f>
        <v>0</v>
      </c>
      <c r="M7" s="358">
        <f>LF!M7+'FF'!M7+PrF!M7+FSS!M7+PřF!M7+'FI'!M7+PdF!M7+FSpS!M7+ESF!M7</f>
        <v>282046023</v>
      </c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69385534</v>
      </c>
      <c r="G8" s="124"/>
      <c r="H8" s="317">
        <f>LF!H8+'FF'!H8+PrF!H8+FSS!H8+PřF!H8+'FI'!H8+PdF!H8+FSpS!H8+ESF!H8</f>
        <v>63824534</v>
      </c>
      <c r="I8" s="186">
        <f>LF!I8+'FF'!I8+PrF!I8+FSS!I8+PřF!I8+'FI'!I8+PdF!I8+FSpS!I8+ESF!I8</f>
        <v>5561000</v>
      </c>
      <c r="J8" s="186">
        <f>LF!J8+'FF'!J8+PrF!J8+FSS!J8+PřF!J8+'FI'!J8+PdF!J8+FSpS!J8+ESF!J8</f>
        <v>0</v>
      </c>
      <c r="K8" s="186">
        <f>LF!K8+'FF'!K8+PrF!K8+FSS!K8+PřF!K8+'FI'!K8+PdF!K8+FSpS!K8+ESF!K8</f>
        <v>0</v>
      </c>
      <c r="L8" s="318">
        <f>LF!L8+'FF'!L8+PrF!L8+FSS!L8+PřF!L8+'FI'!L8+PdF!L8+FSpS!L8+ESF!L8</f>
        <v>0</v>
      </c>
      <c r="M8" s="358">
        <f>LF!M8+'FF'!M8+PrF!M8+FSS!M8+PřF!M8+'FI'!M8+PdF!M8+FSpS!M8+ESF!M8</f>
        <v>47388137</v>
      </c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18644000</v>
      </c>
      <c r="G9" s="124"/>
      <c r="H9" s="317">
        <f>LF!H9+'FF'!H9+PrF!H9+FSS!H9+PřF!H9+'FI'!H9+PdF!H9+FSpS!H9+ESF!H9</f>
        <v>17466000</v>
      </c>
      <c r="I9" s="186">
        <f>LF!I9+'FF'!I9+PrF!I9+FSS!I9+PřF!I9+'FI'!I9+PdF!I9+FSpS!I9+ESF!I9</f>
        <v>1178000</v>
      </c>
      <c r="J9" s="186">
        <f>LF!J9+'FF'!J9+PrF!J9+FSS!J9+PřF!J9+'FI'!J9+PdF!J9+FSpS!J9+ESF!J9</f>
        <v>0</v>
      </c>
      <c r="K9" s="186">
        <f>LF!K9+'FF'!K9+PrF!K9+FSS!K9+PřF!K9+'FI'!K9+PdF!K9+FSpS!K9+ESF!K9</f>
        <v>0</v>
      </c>
      <c r="L9" s="318">
        <f>LF!L9+'FF'!L9+PrF!L9+FSS!L9+PřF!L9+'FI'!L9+PdF!L9+FSpS!L9+ESF!L9</f>
        <v>0</v>
      </c>
      <c r="M9" s="358">
        <f>LF!M9+'FF'!M9+PrF!M9+FSS!M9+PřF!M9+'FI'!M9+PdF!M9+FSpS!M9+ESF!M9</f>
        <v>15302845</v>
      </c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86360100</v>
      </c>
      <c r="G10" s="124"/>
      <c r="H10" s="317">
        <f>LF!H10+'FF'!H10+PrF!H10+FSS!H10+PřF!H10+'FI'!H10+PdF!H10+FSpS!H10+ESF!H10</f>
        <v>75929800</v>
      </c>
      <c r="I10" s="186">
        <f>LF!I10+'FF'!I10+PrF!I10+FSS!I10+PřF!I10+'FI'!I10+PdF!I10+FSpS!I10+ESF!I10</f>
        <v>10411000</v>
      </c>
      <c r="J10" s="186">
        <f>LF!J10+'FF'!J10+PrF!J10+FSS!J10+PřF!J10+'FI'!J10+PdF!J10+FSpS!J10+ESF!J10</f>
        <v>19300</v>
      </c>
      <c r="K10" s="186">
        <f>LF!K10+'FF'!K10+PrF!K10+FSS!K10+PřF!K10+'FI'!K10+PdF!K10+FSpS!K10+ESF!K10</f>
        <v>0</v>
      </c>
      <c r="L10" s="318">
        <f>LF!L10+'FF'!L10+PrF!L10+FSS!L10+PřF!L10+'FI'!L10+PdF!L10+FSpS!L10+ESF!L10</f>
        <v>0</v>
      </c>
      <c r="M10" s="358">
        <f>LF!M10+'FF'!M10+PrF!M10+FSS!M10+PřF!M10+'FI'!M10+PdF!M10+FSpS!M10+ESF!M10</f>
        <v>74989792</v>
      </c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90265400</v>
      </c>
      <c r="G11" s="124"/>
      <c r="H11" s="317">
        <f>LF!H11+'FF'!H11+PrF!H11+FSS!H11+PřF!H11+'FI'!H11+PdF!H11+FSpS!H11+ESF!H11</f>
        <v>84707600</v>
      </c>
      <c r="I11" s="186">
        <f>LF!I11+'FF'!I11+PrF!I11+FSS!I11+PřF!I11+'FI'!I11+PdF!I11+FSpS!I11+ESF!I11</f>
        <v>5392000</v>
      </c>
      <c r="J11" s="186">
        <f>LF!J11+'FF'!J11+PrF!J11+FSS!J11+PřF!J11+'FI'!J11+PdF!J11+FSpS!J11+ESF!J11</f>
        <v>165800</v>
      </c>
      <c r="K11" s="186">
        <f>LF!K11+'FF'!K11+PrF!K11+FSS!K11+PřF!K11+'FI'!K11+PdF!K11+FSpS!K11+ESF!K11</f>
        <v>0</v>
      </c>
      <c r="L11" s="318">
        <f>LF!L11+'FF'!L11+PrF!L11+FSS!L11+PřF!L11+'FI'!L11+PdF!L11+FSpS!L11+ESF!L11</f>
        <v>0</v>
      </c>
      <c r="M11" s="358">
        <f>LF!M11+'FF'!M11+PrF!M11+FSS!M11+PřF!M11+'FI'!M11+PdF!M11+FSpS!M11+ESF!M11</f>
        <v>85795499</v>
      </c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12475020</v>
      </c>
      <c r="G12" s="124"/>
      <c r="H12" s="317">
        <f>LF!H12+'FF'!H12+PrF!H12+FSS!H12+PřF!H12+'FI'!H12+PdF!H12+FSpS!H12+ESF!H12</f>
        <v>12461020</v>
      </c>
      <c r="I12" s="186">
        <f>LF!I12+'FF'!I12+PrF!I12+FSS!I12+PřF!I12+'FI'!I12+PdF!I12+FSpS!I12+ESF!I12</f>
        <v>14000</v>
      </c>
      <c r="J12" s="186">
        <f>LF!J12+'FF'!J12+PrF!J12+FSS!J12+PřF!J12+'FI'!J12+PdF!J12+FSpS!J12+ESF!J12</f>
        <v>0</v>
      </c>
      <c r="K12" s="186">
        <f>LF!K12+'FF'!K12+PrF!K12+FSS!K12+PřF!K12+'FI'!K12+PdF!K12+FSpS!K12+ESF!K12</f>
        <v>0</v>
      </c>
      <c r="L12" s="318">
        <f>LF!L12+'FF'!L12+PrF!L12+FSS!L12+PřF!L12+'FI'!L12+PdF!L12+FSpS!L12+ESF!L12</f>
        <v>0</v>
      </c>
      <c r="M12" s="358">
        <f>LF!M12+'FF'!M12+PrF!M12+FSS!M12+PřF!M12+'FI'!M12+PdF!M12+FSpS!M12+ESF!M12</f>
        <v>10928036</v>
      </c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179709000</v>
      </c>
      <c r="G13" s="124"/>
      <c r="H13" s="317">
        <f>LF!H13+'FF'!H13+PrF!H13+FSS!H13+PřF!H13+'FI'!H13+PdF!H13+FSpS!H13+ESF!H13</f>
        <v>178015000</v>
      </c>
      <c r="I13" s="186">
        <f>LF!I13+'FF'!I13+PrF!I13+FSS!I13+PřF!I13+'FI'!I13+PdF!I13+FSpS!I13+ESF!I13</f>
        <v>1694000</v>
      </c>
      <c r="J13" s="186">
        <f>LF!J13+'FF'!J13+PrF!J13+FSS!J13+PřF!J13+'FI'!J13+PdF!J13+FSpS!J13+ESF!J13</f>
        <v>0</v>
      </c>
      <c r="K13" s="186">
        <f>LF!K13+'FF'!K13+PrF!K13+FSS!K13+PřF!K13+'FI'!K13+PdF!K13+FSpS!K13+ESF!K13</f>
        <v>0</v>
      </c>
      <c r="L13" s="318">
        <f>LF!L13+'FF'!L13+PrF!L13+FSS!L13+PřF!L13+'FI'!L13+PdF!L13+FSpS!L13+ESF!L13</f>
        <v>0</v>
      </c>
      <c r="M13" s="358">
        <f>LF!M13+'FF'!M13+PrF!M13+FSS!M13+PřF!M13+'FI'!M13+PdF!M13+FSpS!M13+ESF!M13</f>
        <v>172659590</v>
      </c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26880500</v>
      </c>
      <c r="G14" s="124"/>
      <c r="H14" s="317">
        <f>LF!H14+'FF'!H14+PrF!H14+FSS!H14+PřF!H14+'FI'!H14+PdF!H14+FSpS!H14+ESF!H14</f>
        <v>12060000</v>
      </c>
      <c r="I14" s="186">
        <f>LF!I14+'FF'!I14+PrF!I14+FSS!I14+PřF!I14+'FI'!I14+PdF!I14+FSpS!I14+ESF!I14</f>
        <v>500000</v>
      </c>
      <c r="J14" s="186">
        <f>LF!J14+'FF'!J14+PrF!J14+FSS!J14+PřF!J14+'FI'!J14+PdF!J14+FSpS!J14+ESF!J14</f>
        <v>28000</v>
      </c>
      <c r="K14" s="186">
        <f>LF!K14+'FF'!K14+PrF!K14+FSS!K14+PřF!K14+'FI'!K14+PdF!K14+FSpS!K14+ESF!K14</f>
        <v>0</v>
      </c>
      <c r="L14" s="318">
        <f>LF!L14+'FF'!L14+PrF!L14+FSS!L14+PřF!L14+'FI'!L14+PdF!L14+FSpS!L14+ESF!L14</f>
        <v>14292500</v>
      </c>
      <c r="M14" s="358">
        <f>LF!M14+'FF'!M14+PrF!M14+FSS!M14+PřF!M14+'FI'!M14+PdF!M14+FSpS!M14+ESF!M14</f>
        <v>21529689</v>
      </c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63">
        <f t="shared" si="2"/>
        <v>101889099</v>
      </c>
      <c r="G15" s="124"/>
      <c r="H15" s="317">
        <f>LF!H15+'FF'!H15+PrF!H15+FSS!H15+PřF!H15+'FI'!H15+PdF!H15+FSpS!H15+ESF!H15</f>
        <v>95235542</v>
      </c>
      <c r="I15" s="186">
        <f>LF!I15+'FF'!I15+PrF!I15+FSS!I15+PřF!I15+'FI'!I15+PdF!I15+FSpS!I15+ESF!I15</f>
        <v>6653557</v>
      </c>
      <c r="J15" s="186">
        <f>LF!J15+'FF'!J15+PrF!J15+FSS!J15+PřF!J15+'FI'!J15+PdF!J15+FSpS!J15+ESF!J15</f>
        <v>0</v>
      </c>
      <c r="K15" s="186">
        <f>LF!K15+'FF'!K15+PrF!K15+FSS!K15+PřF!K15+'FI'!K15+PdF!K15+FSpS!K15+ESF!K15</f>
        <v>0</v>
      </c>
      <c r="L15" s="318">
        <f>LF!L15+'FF'!L15+PrF!L15+FSS!L15+PřF!L15+'FI'!L15+PdF!L15+FSpS!L15+ESF!L15</f>
        <v>0</v>
      </c>
      <c r="M15" s="358">
        <f>LF!M15+'FF'!M15+PrF!M15+FSS!M15+PřF!M15+'FI'!M15+PdF!M15+FSpS!M15+ESF!M15</f>
        <v>125126101</v>
      </c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104601075</v>
      </c>
      <c r="G16" s="130"/>
      <c r="H16" s="317">
        <f>LF!H16+'FF'!H16+PrF!H16+FSS!H16+PřF!H16+'FI'!H16+PdF!H16+FSpS!H16+ESF!H16</f>
        <v>104601075</v>
      </c>
      <c r="I16" s="186">
        <f>LF!I16+'FF'!I16+PrF!I16+FSS!I16+PřF!I16+'FI'!I16+PdF!I16+FSpS!I16+ESF!I16</f>
        <v>0</v>
      </c>
      <c r="J16" s="186">
        <f>LF!J16+'FF'!J16+PrF!J16+FSS!J16+PřF!J16+'FI'!J16+PdF!J16+FSpS!J16+ESF!J16</f>
        <v>0</v>
      </c>
      <c r="K16" s="186">
        <f>LF!K16+'FF'!K16+PrF!K16+FSS!K16+PřF!K16+'FI'!K16+PdF!K16+FSpS!K16+ESF!K16</f>
        <v>0</v>
      </c>
      <c r="L16" s="318">
        <f>LF!L16+'FF'!L16+PrF!L16+FSS!L16+PřF!L16+'FI'!L16+PdF!L16+FSpS!L16+ESF!L16</f>
        <v>0</v>
      </c>
      <c r="M16" s="181">
        <f>LF!M16+'FF'!M16+PrF!M16+FSS!M16+PřF!M16+'FI'!M16+PdF!M16+FSpS!M16+ESF!M16</f>
        <v>101726000</v>
      </c>
      <c r="N16" s="433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6366000</v>
      </c>
      <c r="G17" s="130"/>
      <c r="H17" s="317">
        <f>LF!H17+'FF'!H17+PrF!H17+FSS!H17+PřF!H17+'FI'!H17+PdF!H17+FSpS!H17+ESF!H17</f>
        <v>6366000</v>
      </c>
      <c r="I17" s="186">
        <f>LF!I17+'FF'!I17+PrF!I17+FSS!I17+PřF!I17+'FI'!I17+PdF!I17+FSpS!I17+ESF!I17</f>
        <v>0</v>
      </c>
      <c r="J17" s="186">
        <f>LF!J17+'FF'!J17+PrF!J17+FSS!J17+PřF!J17+'FI'!J17+PdF!J17+FSpS!J17+ESF!J17</f>
        <v>0</v>
      </c>
      <c r="K17" s="186">
        <f>LF!K17+'FF'!K17+PrF!K17+FSS!K17+PřF!K17+'FI'!K17+PdF!K17+FSpS!K17+ESF!K17</f>
        <v>0</v>
      </c>
      <c r="L17" s="318">
        <f>LF!L17+'FF'!L17+PrF!L17+FSS!L17+PřF!L17+'FI'!L17+PdF!L17+FSpS!L17+ESF!L17</f>
        <v>0</v>
      </c>
      <c r="M17" s="181">
        <f>LF!M17+'FF'!M17+PrF!M17+FSS!M17+PřF!M17+'FI'!M17+PdF!M17+FSpS!M17+ESF!M17</f>
        <v>9369931</v>
      </c>
      <c r="N17" s="433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33470000</v>
      </c>
      <c r="G18" s="130"/>
      <c r="H18" s="317">
        <f>LF!H18+'FF'!H18+PrF!H18+FSS!H18+PřF!H18+'FI'!H18+PdF!H18+FSpS!H18+ESF!H18</f>
        <v>33470000</v>
      </c>
      <c r="I18" s="186">
        <f>LF!I18+'FF'!I18+PrF!I18+FSS!I18+PřF!I18+'FI'!I18+PdF!I18+FSpS!I18+ESF!I18</f>
        <v>0</v>
      </c>
      <c r="J18" s="186">
        <f>LF!J18+'FF'!J18+PrF!J18+FSS!J18+PřF!J18+'FI'!J18+PdF!J18+FSpS!J18+ESF!J18</f>
        <v>0</v>
      </c>
      <c r="K18" s="186">
        <f>LF!K18+'FF'!K18+PrF!K18+FSS!K18+PřF!K18+'FI'!K18+PdF!K18+FSpS!K18+ESF!K18</f>
        <v>0</v>
      </c>
      <c r="L18" s="318">
        <f>LF!L18+'FF'!L18+PrF!L18+FSS!L18+PřF!L18+'FI'!L18+PdF!L18+FSpS!L18+ESF!L18</f>
        <v>0</v>
      </c>
      <c r="M18" s="181">
        <f>LF!M18+'FF'!M18+PrF!M18+FSS!M18+PřF!M18+'FI'!M18+PdF!M18+FSpS!M18+ESF!M18</f>
        <v>74529165</v>
      </c>
      <c r="N18" s="433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7666000</v>
      </c>
      <c r="G19" s="130"/>
      <c r="H19" s="317">
        <f>LF!H19+'FF'!H19+PrF!H19+FSS!H19+PřF!H19+'FI'!H19+PdF!H19+FSpS!H19+ESF!H19</f>
        <v>7666000</v>
      </c>
      <c r="I19" s="186">
        <f>LF!I19+'FF'!I19+PrF!I19+FSS!I19+PřF!I19+'FI'!I19+PdF!I19+FSpS!I19+ESF!I19</f>
        <v>0</v>
      </c>
      <c r="J19" s="186">
        <f>LF!J19+'FF'!J19+PrF!J19+FSS!J19+PřF!J19+'FI'!J19+PdF!J19+FSpS!J19+ESF!J19</f>
        <v>0</v>
      </c>
      <c r="K19" s="186">
        <f>LF!K19+'FF'!K19+PrF!K19+FSS!K19+PřF!K19+'FI'!K19+PdF!K19+FSpS!K19+ESF!K19</f>
        <v>0</v>
      </c>
      <c r="L19" s="318">
        <f>LF!L19+'FF'!L19+PrF!L19+FSS!L19+PřF!L19+'FI'!L19+PdF!L19+FSpS!L19+ESF!L19</f>
        <v>0</v>
      </c>
      <c r="M19" s="181">
        <f>LF!M19+'FF'!M19+PrF!M19+FSS!M19+PřF!M19+'FI'!M19+PdF!M19+FSpS!M19+ESF!M19</f>
        <v>7307733</v>
      </c>
      <c r="N19" s="433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1600000</v>
      </c>
      <c r="G20" s="130"/>
      <c r="H20" s="317">
        <f>LF!H20+'FF'!H20+PrF!H20+FSS!H20+PřF!H20+'FI'!H20+PdF!H20+FSpS!H20+ESF!H20</f>
        <v>1600000</v>
      </c>
      <c r="I20" s="186">
        <f>LF!I20+'FF'!I20+PrF!I20+FSS!I20+PřF!I20+'FI'!I20+PdF!I20+FSpS!I20+ESF!I20</f>
        <v>0</v>
      </c>
      <c r="J20" s="186">
        <f>LF!J20+'FF'!J20+PrF!J20+FSS!J20+PřF!J20+'FI'!J20+PdF!J20+FSpS!J20+ESF!J20</f>
        <v>0</v>
      </c>
      <c r="K20" s="186">
        <f>LF!K20+'FF'!K20+PrF!K20+FSS!K20+PřF!K20+'FI'!K20+PdF!K20+FSpS!K20+ESF!K20</f>
        <v>0</v>
      </c>
      <c r="L20" s="318">
        <f>LF!L20+'FF'!L20+PrF!L20+FSS!L20+PřF!L20+'FI'!L20+PdF!L20+FSpS!L20+ESF!L20</f>
        <v>0</v>
      </c>
      <c r="M20" s="181">
        <f>LF!M20+'FF'!M20+PrF!M20+FSS!M20+PřF!M20+'FI'!M20+PdF!M20+FSpS!M20+ESF!M20</f>
        <v>2558904</v>
      </c>
      <c r="N20" s="433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3417000</v>
      </c>
      <c r="G21" s="130"/>
      <c r="H21" s="317">
        <f>LF!H21+'FF'!H21+PrF!H21+FSS!H21+PřF!H21+'FI'!H21+PdF!H21+FSpS!H21+ESF!H21</f>
        <v>3417000</v>
      </c>
      <c r="I21" s="186">
        <f>LF!I21+'FF'!I21+PrF!I21+FSS!I21+PřF!I21+'FI'!I21+PdF!I21+FSpS!I21+ESF!I21</f>
        <v>0</v>
      </c>
      <c r="J21" s="186">
        <f>LF!J21+'FF'!J21+PrF!J21+FSS!J21+PřF!J21+'FI'!J21+PdF!J21+FSpS!J21+ESF!J21</f>
        <v>0</v>
      </c>
      <c r="K21" s="186">
        <f>LF!K21+'FF'!K21+PrF!K21+FSS!K21+PřF!K21+'FI'!K21+PdF!K21+FSpS!K21+ESF!K21</f>
        <v>0</v>
      </c>
      <c r="L21" s="318">
        <f>LF!L21+'FF'!L21+PrF!L21+FSS!L21+PřF!L21+'FI'!L21+PdF!L21+FSpS!L21+ESF!L21</f>
        <v>0</v>
      </c>
      <c r="M21" s="181">
        <f>LF!M21+'FF'!M21+PrF!M21+FSS!M21+PřF!M21+'FI'!M21+PdF!M21+FSpS!M21+ESF!M21</f>
        <v>22923354</v>
      </c>
      <c r="N21" s="433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19054254</v>
      </c>
      <c r="G22" s="130"/>
      <c r="H22" s="317">
        <f>LF!H22+'FF'!H22+PrF!H22+FSS!H22+PřF!H22+'FI'!H22+PdF!H22+FSpS!H22+ESF!H22</f>
        <v>14150000</v>
      </c>
      <c r="I22" s="186">
        <f>LF!I22+'FF'!I22+PrF!I22+FSS!I22+PřF!I22+'FI'!I22+PdF!I22+FSpS!I22+ESF!I22</f>
        <v>0</v>
      </c>
      <c r="J22" s="186">
        <f>LF!J22+'FF'!J22+PrF!J22+FSS!J22+PřF!J22+'FI'!J22+PdF!J22+FSpS!J22+ESF!J22</f>
        <v>4904254</v>
      </c>
      <c r="K22" s="186">
        <f>LF!K22+'FF'!K22+PrF!K22+FSS!K22+PřF!K22+'FI'!K22+PdF!K22+FSpS!K22+ESF!K22</f>
        <v>0</v>
      </c>
      <c r="L22" s="318">
        <f>LF!L22+'FF'!L22+PrF!L22+FSS!L22+PřF!L22+'FI'!L22+PdF!L22+FSpS!L22+ESF!L22</f>
        <v>0</v>
      </c>
      <c r="M22" s="181">
        <f>LF!M22+'FF'!M22+PrF!M22+FSS!M22+PřF!M22+'FI'!M22+PdF!M22+FSpS!M22+ESF!M22</f>
        <v>22159961</v>
      </c>
      <c r="N22" s="433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324715337</v>
      </c>
      <c r="G23" s="130"/>
      <c r="H23" s="317">
        <f>LF!H23+'FF'!H23+PrF!H23+FSS!H23+PřF!H23+'FI'!H23+PdF!H23+FSpS!H23+ESF!H23</f>
        <v>318472000</v>
      </c>
      <c r="I23" s="186">
        <f>LF!I23+'FF'!I23+PrF!I23+FSS!I23+PřF!I23+'FI'!I23+PdF!I23+FSpS!I23+ESF!I23</f>
        <v>0</v>
      </c>
      <c r="J23" s="186">
        <f>LF!J23+'FF'!J23+PrF!J23+FSS!J23+PřF!J23+'FI'!J23+PdF!J23+FSpS!J23+ESF!J23</f>
        <v>6243337</v>
      </c>
      <c r="K23" s="186">
        <f>LF!K23+'FF'!K23+PrF!K23+FSS!K23+PřF!K23+'FI'!K23+PdF!K23+FSpS!K23+ESF!K23</f>
        <v>0</v>
      </c>
      <c r="L23" s="318">
        <f>LF!L23+'FF'!L23+PrF!L23+FSS!L23+PřF!L23+'FI'!L23+PdF!L23+FSpS!L23+ESF!L23</f>
        <v>0</v>
      </c>
      <c r="M23" s="181">
        <f>LF!M23+'FF'!M23+PrF!M23+FSS!M23+PřF!M23+'FI'!M23+PdF!M23+FSpS!M23+ESF!M23</f>
        <v>320186501</v>
      </c>
      <c r="N23" s="433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240770457</v>
      </c>
      <c r="G24" s="130"/>
      <c r="H24" s="317">
        <f>LF!H24+'FF'!H24+PrF!H24+FSS!H24+PřF!H24+'FI'!H24+PdF!H24+FSpS!H24+ESF!H24</f>
        <v>238619500</v>
      </c>
      <c r="I24" s="186">
        <f>LF!I24+'FF'!I24+PrF!I24+FSS!I24+PřF!I24+'FI'!I24+PdF!I24+FSpS!I24+ESF!I24</f>
        <v>0</v>
      </c>
      <c r="J24" s="186">
        <f>LF!J24+'FF'!J24+PrF!J24+FSS!J24+PřF!J24+'FI'!J24+PdF!J24+FSpS!J24+ESF!J24</f>
        <v>2150957</v>
      </c>
      <c r="K24" s="186">
        <f>LF!K24+'FF'!K24+PrF!K24+FSS!K24+PřF!K24+'FI'!K24+PdF!K24+FSpS!K24+ESF!K24</f>
        <v>0</v>
      </c>
      <c r="L24" s="318">
        <f>LF!L24+'FF'!L24+PrF!L24+FSS!L24+PřF!L24+'FI'!L24+PdF!L24+FSpS!L24+ESF!L24</f>
        <v>0</v>
      </c>
      <c r="M24" s="181">
        <f>LF!M24+'FF'!M24+PrF!M24+FSS!M24+PřF!M24+'FI'!M24+PdF!M24+FSpS!M24+ESF!M24</f>
        <v>253746491</v>
      </c>
      <c r="N24" s="433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25780074</v>
      </c>
      <c r="G25" s="130"/>
      <c r="H25" s="317">
        <f>LF!H25+'FF'!H25+PrF!H25+FSS!H25+PřF!H25+'FI'!H25+PdF!H25+FSpS!H25+ESF!H25</f>
        <v>19729000</v>
      </c>
      <c r="I25" s="186">
        <f>LF!I25+'FF'!I25+PrF!I25+FSS!I25+PřF!I25+'FI'!I25+PdF!I25+FSpS!I25+ESF!I25</f>
        <v>0</v>
      </c>
      <c r="J25" s="186">
        <f>LF!J25+'FF'!J25+PrF!J25+FSS!J25+PřF!J25+'FI'!J25+PdF!J25+FSpS!J25+ESF!J25</f>
        <v>6051074</v>
      </c>
      <c r="K25" s="186">
        <f>LF!K25+'FF'!K25+PrF!K25+FSS!K25+PřF!K25+'FI'!K25+PdF!K25+FSpS!K25+ESF!K25</f>
        <v>0</v>
      </c>
      <c r="L25" s="318">
        <f>LF!L25+'FF'!L25+PrF!L25+FSS!L25+PřF!L25+'FI'!L25+PdF!L25+FSpS!L25+ESF!L25</f>
        <v>0</v>
      </c>
      <c r="M25" s="181">
        <f>LF!M25+'FF'!M25+PrF!M25+FSS!M25+PřF!M25+'FI'!M25+PdF!M25+FSpS!M25+ESF!M25</f>
        <v>25802059</v>
      </c>
      <c r="N25" s="433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31871000</v>
      </c>
      <c r="G26" s="130"/>
      <c r="H26" s="317">
        <f>LF!H26+'FF'!H26+PrF!H26+FSS!H26+PřF!H26+'FI'!H26+PdF!H26+FSpS!H26+ESF!H26</f>
        <v>31819000</v>
      </c>
      <c r="I26" s="186">
        <f>LF!I26+'FF'!I26+PrF!I26+FSS!I26+PřF!I26+'FI'!I26+PdF!I26+FSpS!I26+ESF!I26</f>
        <v>0</v>
      </c>
      <c r="J26" s="186">
        <f>LF!J26+'FF'!J26+PrF!J26+FSS!J26+PřF!J26+'FI'!J26+PdF!J26+FSpS!J26+ESF!J26</f>
        <v>52000</v>
      </c>
      <c r="K26" s="186">
        <f>LF!K26+'FF'!K26+PrF!K26+FSS!K26+PřF!K26+'FI'!K26+PdF!K26+FSpS!K26+ESF!K26</f>
        <v>0</v>
      </c>
      <c r="L26" s="318">
        <f>LF!L26+'FF'!L26+PrF!L26+FSS!L26+PřF!L26+'FI'!L26+PdF!L26+FSpS!L26+ESF!L26</f>
        <v>0</v>
      </c>
      <c r="M26" s="181">
        <f>LF!M26+'FF'!M26+PrF!M26+FSS!M26+PřF!M26+'FI'!M26+PdF!M26+FSpS!M26+ESF!M26</f>
        <v>36413500</v>
      </c>
      <c r="N26" s="433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26691500</v>
      </c>
      <c r="G27" s="130"/>
      <c r="H27" s="317">
        <f>LF!H27+'FF'!H27+PrF!H27+FSS!H27+PřF!H27+'FI'!H27+PdF!H27+FSpS!H27+ESF!H27</f>
        <v>26691500</v>
      </c>
      <c r="I27" s="186">
        <f>LF!I27+'FF'!I27+PrF!I27+FSS!I27+PřF!I27+'FI'!I27+PdF!I27+FSpS!I27+ESF!I27</f>
        <v>0</v>
      </c>
      <c r="J27" s="186">
        <f>LF!J27+'FF'!J27+PrF!J27+FSS!J27+PřF!J27+'FI'!J27+PdF!J27+FSpS!J27+ESF!J27</f>
        <v>0</v>
      </c>
      <c r="K27" s="186">
        <f>LF!K27+'FF'!K27+PrF!K27+FSS!K27+PřF!K27+'FI'!K27+PdF!K27+FSpS!K27+ESF!K27</f>
        <v>0</v>
      </c>
      <c r="L27" s="318">
        <f>LF!L27+'FF'!L27+PrF!L27+FSS!L27+PřF!L27+'FI'!L27+PdF!L27+FSpS!L27+ESF!L27</f>
        <v>0</v>
      </c>
      <c r="M27" s="181">
        <f>LF!M27+'FF'!M27+PrF!M27+FSS!M27+PřF!M27+'FI'!M27+PdF!M27+FSpS!M27+ESF!M27</f>
        <v>27989329</v>
      </c>
      <c r="N27" s="433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 aca="true" t="shared" si="3" ref="F28:M28">SUM(F29:F45)</f>
        <v>2614767188</v>
      </c>
      <c r="G28" s="114">
        <f t="shared" si="3"/>
        <v>0</v>
      </c>
      <c r="H28" s="115">
        <f t="shared" si="3"/>
        <v>2522197409</v>
      </c>
      <c r="I28" s="116">
        <f t="shared" si="3"/>
        <v>49959557</v>
      </c>
      <c r="J28" s="116">
        <f t="shared" si="3"/>
        <v>19628422</v>
      </c>
      <c r="K28" s="116">
        <f t="shared" si="3"/>
        <v>8689300</v>
      </c>
      <c r="L28" s="115">
        <f t="shared" si="3"/>
        <v>14292500</v>
      </c>
      <c r="M28" s="356">
        <f t="shared" si="3"/>
        <v>2603776435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323">
        <v>27</v>
      </c>
      <c r="F29" s="162">
        <f aca="true" t="shared" si="4" ref="F29:F45">SUM(H29:L29)</f>
        <v>1307029000</v>
      </c>
      <c r="G29" s="119"/>
      <c r="H29" s="317">
        <f>LF!H29+'FF'!H29+PrF!H29+FSS!H29+PřF!H29+'FI'!H29+PdF!H29+FSpS!H29+ESF!H29</f>
        <v>1307029000</v>
      </c>
      <c r="I29" s="186">
        <f>LF!I29+'FF'!I29+PrF!I29+FSS!I29+PřF!I29+'FI'!I29+PdF!I29+FSpS!I29+ESF!I29</f>
        <v>0</v>
      </c>
      <c r="J29" s="186">
        <f>LF!J29+'FF'!J29+PrF!J29+FSS!J29+PřF!J29+'FI'!J29+PdF!J29+FSpS!J29+ESF!J29</f>
        <v>0</v>
      </c>
      <c r="K29" s="186">
        <f>LF!K29+'FF'!K29+PrF!K29+FSS!K29+PřF!K29+'FI'!K29+PdF!K29+FSpS!K29+ESF!K29</f>
        <v>0</v>
      </c>
      <c r="L29" s="318">
        <f>LF!L29+'FF'!L29+PrF!L29+FSS!L29+PřF!L29+'FI'!L29+PdF!L29+FSpS!L29+ESF!L29</f>
        <v>0</v>
      </c>
      <c r="M29" s="357">
        <f>LF!M29+'FF'!M29+PrF!M29+FSS!M29+PřF!M29+'FI'!M29+PdF!M29+FSpS!M29+ESF!M29</f>
        <v>1191094821</v>
      </c>
      <c r="N29" s="439"/>
    </row>
    <row r="30" spans="1:14" s="37" customFormat="1" ht="12">
      <c r="A30" s="28"/>
      <c r="B30" s="47" t="s">
        <v>28</v>
      </c>
      <c r="C30" s="47"/>
      <c r="D30" s="47"/>
      <c r="E30" s="323">
        <v>28</v>
      </c>
      <c r="F30" s="164">
        <f t="shared" si="4"/>
        <v>104601075</v>
      </c>
      <c r="G30" s="135"/>
      <c r="H30" s="317">
        <f>LF!H30+'FF'!H30+PrF!H30+FSS!H30+PřF!H30+'FI'!H30+PdF!H30+FSpS!H30+ESF!H30</f>
        <v>104601075</v>
      </c>
      <c r="I30" s="186">
        <f>LF!I30+'FF'!I30+PrF!I30+FSS!I30+PřF!I30+'FI'!I30+PdF!I30+FSpS!I30+ESF!I30</f>
        <v>0</v>
      </c>
      <c r="J30" s="186">
        <f>LF!J30+'FF'!J30+PrF!J30+FSS!J30+PřF!J30+'FI'!J30+PdF!J30+FSpS!J30+ESF!J30</f>
        <v>0</v>
      </c>
      <c r="K30" s="186">
        <f>LF!K30+'FF'!K30+PrF!K30+FSS!K30+PřF!K30+'FI'!K30+PdF!K30+FSpS!K30+ESF!K30</f>
        <v>0</v>
      </c>
      <c r="L30" s="318">
        <f>LF!L30+'FF'!L30+PrF!L30+FSS!L30+PřF!L30+'FI'!L30+PdF!L30+FSpS!L30+ESF!L30</f>
        <v>0</v>
      </c>
      <c r="M30" s="181">
        <f>LF!M30+'FF'!M30+PrF!M30+FSS!M30+PřF!M30+'FI'!M30+PdF!M30+FSpS!M30+ESF!M30</f>
        <v>101726000</v>
      </c>
      <c r="N30" s="438"/>
    </row>
    <row r="31" spans="1:14" s="37" customFormat="1" ht="12">
      <c r="A31" s="28"/>
      <c r="B31" s="47" t="s">
        <v>30</v>
      </c>
      <c r="C31" s="47"/>
      <c r="D31" s="47"/>
      <c r="E31" s="323">
        <v>29</v>
      </c>
      <c r="F31" s="164">
        <f t="shared" si="4"/>
        <v>6366000</v>
      </c>
      <c r="G31" s="135"/>
      <c r="H31" s="317">
        <f>LF!H31+'FF'!H31+PrF!H31+FSS!H31+PřF!H31+'FI'!H31+PdF!H31+FSpS!H31+ESF!H31</f>
        <v>6366000</v>
      </c>
      <c r="I31" s="186">
        <f>LF!I31+'FF'!I31+PrF!I31+FSS!I31+PřF!I31+'FI'!I31+PdF!I31+FSpS!I31+ESF!I31</f>
        <v>0</v>
      </c>
      <c r="J31" s="186">
        <f>LF!J31+'FF'!J31+PrF!J31+FSS!J31+PřF!J31+'FI'!J31+PdF!J31+FSpS!J31+ESF!J31</f>
        <v>0</v>
      </c>
      <c r="K31" s="186">
        <f>LF!K31+'FF'!K31+PrF!K31+FSS!K31+PřF!K31+'FI'!K31+PdF!K31+FSpS!K31+ESF!K31</f>
        <v>0</v>
      </c>
      <c r="L31" s="318">
        <f>LF!L31+'FF'!L31+PrF!L31+FSS!L31+PřF!L31+'FI'!L31+PdF!L31+FSpS!L31+ESF!L31</f>
        <v>0</v>
      </c>
      <c r="M31" s="181">
        <f>LF!M31+'FF'!M31+PrF!M31+FSS!M31+PřF!M31+'FI'!M31+PdF!M31+FSpS!M31+ESF!M31</f>
        <v>9369931</v>
      </c>
      <c r="N31" s="438"/>
    </row>
    <row r="32" spans="1:14" s="37" customFormat="1" ht="12">
      <c r="A32" s="28"/>
      <c r="B32" s="48" t="s">
        <v>32</v>
      </c>
      <c r="C32" s="49"/>
      <c r="D32" s="49"/>
      <c r="E32" s="324">
        <v>30</v>
      </c>
      <c r="F32" s="164">
        <f t="shared" si="4"/>
        <v>33470000</v>
      </c>
      <c r="G32" s="135"/>
      <c r="H32" s="317">
        <f>LF!H32+'FF'!H32+PrF!H32+FSS!H32+PřF!H32+'FI'!H32+PdF!H32+FSpS!H32+ESF!H32</f>
        <v>33470000</v>
      </c>
      <c r="I32" s="186">
        <f>LF!I32+'FF'!I32+PrF!I32+FSS!I32+PřF!I32+'FI'!I32+PdF!I32+FSpS!I32+ESF!I32</f>
        <v>0</v>
      </c>
      <c r="J32" s="186">
        <f>LF!J32+'FF'!J32+PrF!J32+FSS!J32+PřF!J32+'FI'!J32+PdF!J32+FSpS!J32+ESF!J32</f>
        <v>0</v>
      </c>
      <c r="K32" s="186">
        <f>LF!K32+'FF'!K32+PrF!K32+FSS!K32+PřF!K32+'FI'!K32+PdF!K32+FSpS!K32+ESF!K32</f>
        <v>0</v>
      </c>
      <c r="L32" s="318">
        <f>LF!L32+'FF'!L32+PrF!L32+FSS!L32+PřF!L32+'FI'!L32+PdF!L32+FSpS!L32+ESF!L32</f>
        <v>0</v>
      </c>
      <c r="M32" s="181">
        <f>LF!M32+'FF'!M32+PrF!M32+FSS!M32+PřF!M32+'FI'!M32+PdF!M32+FSpS!M32+ESF!M32</f>
        <v>74529165</v>
      </c>
      <c r="N32" s="438"/>
    </row>
    <row r="33" spans="1:14" s="37" customFormat="1" ht="12">
      <c r="A33" s="28"/>
      <c r="B33" s="48" t="s">
        <v>34</v>
      </c>
      <c r="C33" s="48"/>
      <c r="D33" s="48"/>
      <c r="E33" s="324">
        <v>31</v>
      </c>
      <c r="F33" s="164">
        <f t="shared" si="4"/>
        <v>7666000</v>
      </c>
      <c r="G33" s="135"/>
      <c r="H33" s="317">
        <f>LF!H33+'FF'!H33+PrF!H33+FSS!H33+PřF!H33+'FI'!H33+PdF!H33+FSpS!H33+ESF!H33</f>
        <v>7666000</v>
      </c>
      <c r="I33" s="186">
        <f>LF!I33+'FF'!I33+PrF!I33+FSS!I33+PřF!I33+'FI'!I33+PdF!I33+FSpS!I33+ESF!I33</f>
        <v>0</v>
      </c>
      <c r="J33" s="186">
        <f>LF!J33+'FF'!J33+PrF!J33+FSS!J33+PřF!J33+'FI'!J33+PdF!J33+FSpS!J33+ESF!J33</f>
        <v>0</v>
      </c>
      <c r="K33" s="186">
        <f>LF!K33+'FF'!K33+PrF!K33+FSS!K33+PřF!K33+'FI'!K33+PdF!K33+FSpS!K33+ESF!K33</f>
        <v>0</v>
      </c>
      <c r="L33" s="318">
        <f>LF!L33+'FF'!L33+PrF!L33+FSS!L33+PřF!L33+'FI'!L33+PdF!L33+FSpS!L33+ESF!L33</f>
        <v>0</v>
      </c>
      <c r="M33" s="181">
        <f>LF!M33+'FF'!M33+PrF!M33+FSS!M33+PřF!M33+'FI'!M33+PdF!M33+FSpS!M33+ESF!M33</f>
        <v>7307733</v>
      </c>
      <c r="N33" s="438"/>
    </row>
    <row r="34" spans="1:14" s="37" customFormat="1" ht="12">
      <c r="A34" s="28"/>
      <c r="B34" s="48" t="s">
        <v>54</v>
      </c>
      <c r="C34" s="48"/>
      <c r="D34" s="48"/>
      <c r="E34" s="324">
        <v>32</v>
      </c>
      <c r="F34" s="164">
        <f t="shared" si="4"/>
        <v>0</v>
      </c>
      <c r="G34" s="135"/>
      <c r="H34" s="317">
        <f>LF!H34+'FF'!H34+PrF!H34+FSS!H34+PřF!H34+'FI'!H34+PdF!H34+FSpS!H34+ESF!H34</f>
        <v>0</v>
      </c>
      <c r="I34" s="186">
        <f>LF!I34+'FF'!I34+PrF!I34+FSS!I34+PřF!I34+'FI'!I34+PdF!I34+FSpS!I34+ESF!I34</f>
        <v>0</v>
      </c>
      <c r="J34" s="186">
        <f>LF!J34+'FF'!J34+PrF!J34+FSS!J34+PřF!J34+'FI'!J34+PdF!J34+FSpS!J34+ESF!J34</f>
        <v>0</v>
      </c>
      <c r="K34" s="186">
        <f>LF!K34+'FF'!K34+PrF!K34+FSS!K34+PřF!K34+'FI'!K34+PdF!K34+FSpS!K34+ESF!K34</f>
        <v>0</v>
      </c>
      <c r="L34" s="318">
        <f>LF!L34+'FF'!L34+PrF!L34+FSS!L34+PřF!L34+'FI'!L34+PdF!L34+FSpS!L34+ESF!L34</f>
        <v>0</v>
      </c>
      <c r="M34" s="181">
        <f>LF!M34+'FF'!M34+PrF!M34+FSS!M34+PřF!M34+'FI'!M34+PdF!M34+FSpS!M34+ESF!M34</f>
        <v>0</v>
      </c>
      <c r="N34" s="438"/>
    </row>
    <row r="35" spans="1:14" s="37" customFormat="1" ht="12">
      <c r="A35" s="28"/>
      <c r="B35" s="48" t="s">
        <v>36</v>
      </c>
      <c r="C35" s="48"/>
      <c r="D35" s="48"/>
      <c r="E35" s="324">
        <v>33</v>
      </c>
      <c r="F35" s="164">
        <f t="shared" si="4"/>
        <v>1600000</v>
      </c>
      <c r="G35" s="135"/>
      <c r="H35" s="317">
        <f>LF!H35+'FF'!H35+PrF!H35+FSS!H35+PřF!H35+'FI'!H35+PdF!H35+FSpS!H35+ESF!H35</f>
        <v>1600000</v>
      </c>
      <c r="I35" s="186">
        <f>LF!I35+'FF'!I35+PrF!I35+FSS!I35+PřF!I35+'FI'!I35+PdF!I35+FSpS!I35+ESF!I35</f>
        <v>0</v>
      </c>
      <c r="J35" s="186">
        <f>LF!J35+'FF'!J35+PrF!J35+FSS!J35+PřF!J35+'FI'!J35+PdF!J35+FSpS!J35+ESF!J35</f>
        <v>0</v>
      </c>
      <c r="K35" s="186">
        <f>LF!K35+'FF'!K35+PrF!K35+FSS!K35+PřF!K35+'FI'!K35+PdF!K35+FSpS!K35+ESF!K35</f>
        <v>0</v>
      </c>
      <c r="L35" s="318">
        <f>LF!L35+'FF'!L35+PrF!L35+FSS!L35+PřF!L35+'FI'!L35+PdF!L35+FSpS!L35+ESF!L35</f>
        <v>0</v>
      </c>
      <c r="M35" s="181">
        <f>LF!M35+'FF'!M35+PrF!M35+FSS!M35+PřF!M35+'FI'!M35+PdF!M35+FSpS!M35+ESF!M35</f>
        <v>2558904</v>
      </c>
      <c r="N35" s="438"/>
    </row>
    <row r="36" spans="1:14" s="37" customFormat="1" ht="12">
      <c r="A36" s="28"/>
      <c r="B36" s="48" t="s">
        <v>38</v>
      </c>
      <c r="C36" s="48"/>
      <c r="D36" s="48"/>
      <c r="E36" s="324">
        <v>34</v>
      </c>
      <c r="F36" s="164">
        <f t="shared" si="4"/>
        <v>3417000</v>
      </c>
      <c r="G36" s="135"/>
      <c r="H36" s="317">
        <f>LF!H36+'FF'!H36+PrF!H36+FSS!H36+PřF!H36+'FI'!H36+PdF!H36+FSpS!H36+ESF!H36</f>
        <v>3417000</v>
      </c>
      <c r="I36" s="186">
        <f>LF!I36+'FF'!I36+PrF!I36+FSS!I36+PřF!I36+'FI'!I36+PdF!I36+FSpS!I36+ESF!I36</f>
        <v>0</v>
      </c>
      <c r="J36" s="186">
        <f>LF!J36+'FF'!J36+PrF!J36+FSS!J36+PřF!J36+'FI'!J36+PdF!J36+FSpS!J36+ESF!J36</f>
        <v>0</v>
      </c>
      <c r="K36" s="186">
        <f>LF!K36+'FF'!K36+PrF!K36+FSS!K36+PřF!K36+'FI'!K36+PdF!K36+FSpS!K36+ESF!K36</f>
        <v>0</v>
      </c>
      <c r="L36" s="318">
        <f>LF!L36+'FF'!L36+PrF!L36+FSS!L36+PřF!L36+'FI'!L36+PdF!L36+FSpS!L36+ESF!L36</f>
        <v>0</v>
      </c>
      <c r="M36" s="181">
        <f>LF!M36+'FF'!M36+PrF!M36+FSS!M36+PřF!M36+'FI'!M36+PdF!M36+FSpS!M36+ESF!M36</f>
        <v>22923354</v>
      </c>
      <c r="N36" s="438"/>
    </row>
    <row r="37" spans="1:14" s="37" customFormat="1" ht="12">
      <c r="A37" s="28"/>
      <c r="B37" s="48" t="s">
        <v>56</v>
      </c>
      <c r="C37" s="48"/>
      <c r="D37" s="48"/>
      <c r="E37" s="324">
        <v>35</v>
      </c>
      <c r="F37" s="164">
        <f t="shared" si="4"/>
        <v>19254254</v>
      </c>
      <c r="G37" s="135"/>
      <c r="H37" s="317">
        <f>LF!H37+'FF'!H37+PrF!H37+FSS!H37+PřF!H37+'FI'!H37+PdF!H37+FSpS!H37+ESF!H37</f>
        <v>14350000</v>
      </c>
      <c r="I37" s="186">
        <f>LF!I37+'FF'!I37+PrF!I37+FSS!I37+PřF!I37+'FI'!I37+PdF!I37+FSpS!I37+ESF!I37</f>
        <v>0</v>
      </c>
      <c r="J37" s="186">
        <f>LF!J37+'FF'!J37+PrF!J37+FSS!J37+PřF!J37+'FI'!J37+PdF!J37+FSpS!J37+ESF!J37</f>
        <v>4904254</v>
      </c>
      <c r="K37" s="186">
        <f>LF!K37+'FF'!K37+PrF!K37+FSS!K37+PřF!K37+'FI'!K37+PdF!K37+FSpS!K37+ESF!K37</f>
        <v>0</v>
      </c>
      <c r="L37" s="318">
        <f>LF!L37+'FF'!L37+PrF!L37+FSS!L37+PřF!L37+'FI'!L37+PdF!L37+FSpS!L37+ESF!L37</f>
        <v>0</v>
      </c>
      <c r="M37" s="181">
        <f>LF!M37+'FF'!M37+PrF!M37+FSS!M37+PřF!M37+'FI'!M37+PdF!M37+FSpS!M37+ESF!M37</f>
        <v>21854688</v>
      </c>
      <c r="N37" s="438"/>
    </row>
    <row r="38" spans="1:14" s="37" customFormat="1" ht="12">
      <c r="A38" s="28"/>
      <c r="B38" s="48" t="s">
        <v>57</v>
      </c>
      <c r="C38" s="48"/>
      <c r="D38" s="48"/>
      <c r="E38" s="324">
        <v>36</v>
      </c>
      <c r="F38" s="164">
        <f t="shared" si="4"/>
        <v>121970000</v>
      </c>
      <c r="G38" s="135"/>
      <c r="H38" s="317">
        <f>LF!H38+'FF'!H38+PrF!H38+FSS!H38+PřF!H38+'FI'!H38+PdF!H38+FSpS!H38+ESF!H38</f>
        <v>121970000</v>
      </c>
      <c r="I38" s="186">
        <f>LF!I38+'FF'!I38+PrF!I38+FSS!I38+PřF!I38+'FI'!I38+PdF!I38+FSpS!I38+ESF!I38</f>
        <v>0</v>
      </c>
      <c r="J38" s="186">
        <f>LF!J38+'FF'!J38+PrF!J38+FSS!J38+PřF!J38+'FI'!J38+PdF!J38+FSpS!J38+ESF!J38</f>
        <v>0</v>
      </c>
      <c r="K38" s="186">
        <f>LF!K38+'FF'!K38+PrF!K38+FSS!K38+PřF!K38+'FI'!K38+PdF!K38+FSpS!K38+ESF!K38</f>
        <v>0</v>
      </c>
      <c r="L38" s="318">
        <f>LF!L38+'FF'!L38+PrF!L38+FSS!L38+PřF!L38+'FI'!L38+PdF!L38+FSpS!L38+ESF!L38</f>
        <v>0</v>
      </c>
      <c r="M38" s="181">
        <f>LF!M38+'FF'!M38+PrF!M38+FSS!M38+PřF!M38+'FI'!M38+PdF!M38+FSpS!M38+ESF!M38</f>
        <v>119959000</v>
      </c>
      <c r="N38" s="439"/>
    </row>
    <row r="39" spans="1:14" s="37" customFormat="1" ht="12">
      <c r="A39" s="28"/>
      <c r="B39" s="48" t="s">
        <v>59</v>
      </c>
      <c r="C39" s="48"/>
      <c r="D39" s="48"/>
      <c r="E39" s="324">
        <v>37</v>
      </c>
      <c r="F39" s="164">
        <f t="shared" si="4"/>
        <v>324715337</v>
      </c>
      <c r="G39" s="135"/>
      <c r="H39" s="317">
        <f>LF!H39+'FF'!H39+PrF!H39+FSS!H39+PřF!H39+'FI'!H39+PdF!H39+FSpS!H39+ESF!H39</f>
        <v>318472000</v>
      </c>
      <c r="I39" s="186">
        <f>LF!I39+'FF'!I39+PrF!I39+FSS!I39+PřF!I39+'FI'!I39+PdF!I39+FSpS!I39+ESF!I39</f>
        <v>0</v>
      </c>
      <c r="J39" s="186">
        <f>LF!J39+'FF'!J39+PrF!J39+FSS!J39+PřF!J39+'FI'!J39+PdF!J39+FSpS!J39+ESF!J39</f>
        <v>6243337</v>
      </c>
      <c r="K39" s="186">
        <f>LF!K39+'FF'!K39+PrF!K39+FSS!K39+PřF!K39+'FI'!K39+PdF!K39+FSpS!K39+ESF!K39</f>
        <v>0</v>
      </c>
      <c r="L39" s="318">
        <f>LF!L39+'FF'!L39+PrF!L39+FSS!L39+PřF!L39+'FI'!L39+PdF!L39+FSpS!L39+ESF!L39</f>
        <v>0</v>
      </c>
      <c r="M39" s="181">
        <f>LF!M39+'FF'!M39+PrF!M39+FSS!M39+PřF!M39+'FI'!M39+PdF!M39+FSpS!M39+ESF!M39</f>
        <v>320186501</v>
      </c>
      <c r="N39" s="438"/>
    </row>
    <row r="40" spans="1:14" s="37" customFormat="1" ht="12">
      <c r="A40" s="28"/>
      <c r="B40" s="48" t="s">
        <v>60</v>
      </c>
      <c r="C40" s="48"/>
      <c r="D40" s="48"/>
      <c r="E40" s="324">
        <v>38</v>
      </c>
      <c r="F40" s="164">
        <f t="shared" si="4"/>
        <v>240770457</v>
      </c>
      <c r="G40" s="135"/>
      <c r="H40" s="317">
        <f>LF!H40+'FF'!H40+PrF!H40+FSS!H40+PřF!H40+'FI'!H40+PdF!H40+FSpS!H40+ESF!H40</f>
        <v>238619500</v>
      </c>
      <c r="I40" s="186">
        <f>LF!I40+'FF'!I40+PrF!I40+FSS!I40+PřF!I40+'FI'!I40+PdF!I40+FSpS!I40+ESF!I40</f>
        <v>0</v>
      </c>
      <c r="J40" s="186">
        <f>LF!J40+'FF'!J40+PrF!J40+FSS!J40+PřF!J40+'FI'!J40+PdF!J40+FSpS!J40+ESF!J40</f>
        <v>2150957</v>
      </c>
      <c r="K40" s="186">
        <f>LF!K40+'FF'!K40+PrF!K40+FSS!K40+PřF!K40+'FI'!K40+PdF!K40+FSpS!K40+ESF!K40</f>
        <v>0</v>
      </c>
      <c r="L40" s="318">
        <f>LF!L40+'FF'!L40+PrF!L40+FSS!L40+PřF!L40+'FI'!L40+PdF!L40+FSpS!L40+ESF!L40</f>
        <v>0</v>
      </c>
      <c r="M40" s="181">
        <f>LF!M40+'FF'!M40+PrF!M40+FSS!M40+PřF!M40+'FI'!M40+PdF!M40+FSpS!M40+ESF!M40</f>
        <v>253746491</v>
      </c>
      <c r="N40" s="438"/>
    </row>
    <row r="41" spans="1:14" s="37" customFormat="1" ht="12">
      <c r="A41" s="28"/>
      <c r="B41" s="48" t="s">
        <v>45</v>
      </c>
      <c r="C41" s="48"/>
      <c r="D41" s="48"/>
      <c r="E41" s="324">
        <v>39</v>
      </c>
      <c r="F41" s="164">
        <f t="shared" si="4"/>
        <v>25780074</v>
      </c>
      <c r="G41" s="135"/>
      <c r="H41" s="317">
        <f>LF!H41+'FF'!H41+PrF!H41+FSS!H41+PřF!H41+'FI'!H41+PdF!H41+FSpS!H41+ESF!H41</f>
        <v>19729000</v>
      </c>
      <c r="I41" s="186">
        <f>LF!I41+'FF'!I41+PrF!I41+FSS!I41+PřF!I41+'FI'!I41+PdF!I41+FSpS!I41+ESF!I41</f>
        <v>0</v>
      </c>
      <c r="J41" s="186">
        <f>LF!J41+'FF'!J41+PrF!J41+FSS!J41+PřF!J41+'FI'!J41+PdF!J41+FSpS!J41+ESF!J41</f>
        <v>6051074</v>
      </c>
      <c r="K41" s="186">
        <f>LF!K41+'FF'!K41+PrF!K41+FSS!K41+PřF!K41+'FI'!K41+PdF!K41+FSpS!K41+ESF!K41</f>
        <v>0</v>
      </c>
      <c r="L41" s="318">
        <f>LF!L41+'FF'!L41+PrF!L41+FSS!L41+PřF!L41+'FI'!L41+PdF!L41+FSpS!L41+ESF!L41</f>
        <v>0</v>
      </c>
      <c r="M41" s="181">
        <f>LF!M41+'FF'!M41+PrF!M41+FSS!M41+PřF!M41+'FI'!M41+PdF!M41+FSpS!M41+ESF!M41</f>
        <v>25775969</v>
      </c>
      <c r="N41" s="438"/>
    </row>
    <row r="42" spans="1:14" s="37" customFormat="1" ht="12">
      <c r="A42" s="28"/>
      <c r="B42" s="48" t="s">
        <v>61</v>
      </c>
      <c r="C42" s="48"/>
      <c r="D42" s="48"/>
      <c r="E42" s="324">
        <v>40</v>
      </c>
      <c r="F42" s="164">
        <f t="shared" si="4"/>
        <v>31871000</v>
      </c>
      <c r="G42" s="135"/>
      <c r="H42" s="317">
        <f>LF!H42+'FF'!H42+PrF!H42+FSS!H42+PřF!H42+'FI'!H42+PdF!H42+FSpS!H42+ESF!H42</f>
        <v>31819000</v>
      </c>
      <c r="I42" s="186">
        <f>LF!I42+'FF'!I42+PrF!I42+FSS!I42+PřF!I42+'FI'!I42+PdF!I42+FSpS!I42+ESF!I42</f>
        <v>0</v>
      </c>
      <c r="J42" s="186">
        <f>LF!J42+'FF'!J42+PrF!J42+FSS!J42+PřF!J42+'FI'!J42+PdF!J42+FSpS!J42+ESF!J42</f>
        <v>52000</v>
      </c>
      <c r="K42" s="186">
        <f>LF!K42+'FF'!K42+PrF!K42+FSS!K42+PřF!K42+'FI'!K42+PdF!K42+FSpS!K42+ESF!K42</f>
        <v>0</v>
      </c>
      <c r="L42" s="318">
        <f>LF!L42+'FF'!L42+PrF!L42+FSS!L42+PřF!L42+'FI'!L42+PdF!L42+FSpS!L42+ESF!L42</f>
        <v>0</v>
      </c>
      <c r="M42" s="181">
        <f>LF!M42+'FF'!M42+PrF!M42+FSS!M42+PřF!M42+'FI'!M42+PdF!M42+FSpS!M42+ESF!M42</f>
        <v>36408730</v>
      </c>
      <c r="N42" s="438"/>
    </row>
    <row r="43" spans="1:14" s="37" customFormat="1" ht="12">
      <c r="A43" s="28"/>
      <c r="B43" s="48" t="s">
        <v>62</v>
      </c>
      <c r="C43" s="48"/>
      <c r="D43" s="48"/>
      <c r="E43" s="324">
        <v>41</v>
      </c>
      <c r="F43" s="164">
        <f t="shared" si="4"/>
        <v>284666834</v>
      </c>
      <c r="G43" s="135"/>
      <c r="H43" s="317">
        <f>LF!H43+'FF'!H43+PrF!H43+FSS!H43+PřF!H43+'FI'!H43+PdF!H43+FSpS!H43+ESF!H43</f>
        <v>284575834</v>
      </c>
      <c r="I43" s="186">
        <f>LF!I43+'FF'!I43+PrF!I43+FSS!I43+PřF!I43+'FI'!I43+PdF!I43+FSpS!I43+ESF!I43</f>
        <v>0</v>
      </c>
      <c r="J43" s="186">
        <f>LF!J43+'FF'!J43+PrF!J43+FSS!J43+PřF!J43+'FI'!J43+PdF!J43+FSpS!J43+ESF!J43</f>
        <v>91000</v>
      </c>
      <c r="K43" s="186">
        <f>LF!K43+'FF'!K43+PrF!K43+FSS!K43+PřF!K43+'FI'!K43+PdF!K43+FSpS!K43+ESF!K43</f>
        <v>0</v>
      </c>
      <c r="L43" s="318">
        <f>LF!L43+'FF'!L43+PrF!L43+FSS!L43+PřF!L43+'FI'!L43+PdF!L43+FSpS!L43+ESF!L43</f>
        <v>0</v>
      </c>
      <c r="M43" s="181">
        <f>LF!M43+'FF'!M43+PrF!M43+FSS!M43+PřF!M43+'FI'!M43+PdF!M43+FSpS!M43+ESF!M43</f>
        <v>310788151</v>
      </c>
      <c r="N43" s="438"/>
    </row>
    <row r="44" spans="1:14" s="37" customFormat="1" ht="12">
      <c r="A44" s="28"/>
      <c r="B44" s="48" t="s">
        <v>63</v>
      </c>
      <c r="C44" s="48"/>
      <c r="D44" s="48"/>
      <c r="E44" s="324">
        <v>42</v>
      </c>
      <c r="F44" s="164">
        <f t="shared" si="4"/>
        <v>73077157</v>
      </c>
      <c r="G44" s="135"/>
      <c r="H44" s="317"/>
      <c r="I44" s="186">
        <f>LF!I44+'FF'!I44+PrF!I44+FSS!I44+PřF!I44+'FI'!I44+PdF!I44+FSpS!I44+ESF!I44</f>
        <v>49959557</v>
      </c>
      <c r="J44" s="186">
        <f>LF!J44+'FF'!J44+PrF!J44+FSS!J44+PřF!J44+'FI'!J44+PdF!J44+FSpS!J44+ESF!J44</f>
        <v>135800</v>
      </c>
      <c r="K44" s="186">
        <f>LF!K44+'FF'!K44+PrF!K44+FSS!K44+PřF!K44+'FI'!K44+PdF!K44+FSpS!K44+ESF!K44</f>
        <v>8689300</v>
      </c>
      <c r="L44" s="318">
        <f>LF!L44+'FF'!L44+PrF!L44+FSS!L44+PřF!L44+'FI'!L44+PdF!L44+FSpS!L44+ESF!L44</f>
        <v>14292500</v>
      </c>
      <c r="M44" s="181">
        <f>LF!M44+'FF'!M44+PrF!M44+FSS!M44+PřF!M44+'FI'!M44+PdF!M44+FSpS!M44+ESF!M44</f>
        <v>75014129</v>
      </c>
      <c r="N44" s="438"/>
    </row>
    <row r="45" spans="1:14" s="37" customFormat="1" ht="12">
      <c r="A45" s="65"/>
      <c r="B45" s="66" t="s">
        <v>49</v>
      </c>
      <c r="C45" s="66"/>
      <c r="D45" s="66"/>
      <c r="E45" s="325">
        <v>43</v>
      </c>
      <c r="F45" s="165">
        <f t="shared" si="4"/>
        <v>28513000</v>
      </c>
      <c r="G45" s="141"/>
      <c r="H45" s="328">
        <f>LF!H45+'FF'!H45+PrF!H45+FSS!H45+PřF!H45+'FI'!H45+PdF!H45+FSpS!H45+ESF!H45</f>
        <v>28513000</v>
      </c>
      <c r="I45" s="329">
        <f>LF!I45+'FF'!I45+PrF!I45+FSS!I45+PřF!I45+'FI'!I45+PdF!I45+FSpS!I45+ESF!I45</f>
        <v>0</v>
      </c>
      <c r="J45" s="329">
        <f>LF!J45+'FF'!J45+PrF!J45+FSS!J45+PřF!J45+'FI'!J45+PdF!J45+FSpS!J45+ESF!J45</f>
        <v>0</v>
      </c>
      <c r="K45" s="329">
        <f>LF!K45+'FF'!K45+PrF!K45+FSS!K45+PřF!K45+'FI'!K45+PdF!K45+FSpS!K45+ESF!K45</f>
        <v>0</v>
      </c>
      <c r="L45" s="353">
        <f>LF!L45+'FF'!L45+PrF!L45+FSS!L45+PřF!L45+'FI'!L45+PdF!L45+FSpS!L45+ESF!L45</f>
        <v>0</v>
      </c>
      <c r="M45" s="359">
        <f>LF!M45+'FF'!M45+PrF!M45+FSS!M45+PřF!M45+'FI'!M45+PdF!M45+FSpS!M45+ESF!M45</f>
        <v>30532868</v>
      </c>
      <c r="N45" s="438"/>
    </row>
    <row r="46" spans="1:14" s="37" customFormat="1" ht="12.75" thickBot="1">
      <c r="A46" s="73" t="s">
        <v>65</v>
      </c>
      <c r="B46" s="74"/>
      <c r="C46" s="74"/>
      <c r="D46" s="74"/>
      <c r="E46" s="323">
        <v>44</v>
      </c>
      <c r="F46" s="147">
        <f>F29+F34+F38+F43+F44+F45-F4-F27</f>
        <v>11323481</v>
      </c>
      <c r="G46" s="146">
        <f>G29+G34+G38+G43+G44+G45+-G4-G27</f>
        <v>0</v>
      </c>
      <c r="H46" s="146">
        <f>H29+H34+H38+H43+H45-H4-H27</f>
        <v>11323481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360">
        <f>M29+M34+M38+M43+M44+M45-M4-M27</f>
        <v>34536249</v>
      </c>
      <c r="N46" s="433"/>
    </row>
    <row r="47" spans="1:13" ht="13.5" thickBot="1">
      <c r="A47" s="54" t="s">
        <v>66</v>
      </c>
      <c r="B47" s="55"/>
      <c r="C47" s="55"/>
      <c r="D47" s="55"/>
      <c r="E47" s="326">
        <v>45</v>
      </c>
      <c r="F47" s="161">
        <f aca="true" t="shared" si="5" ref="F47:M47">F28-F3</f>
        <v>11523481</v>
      </c>
      <c r="G47" s="114">
        <f t="shared" si="5"/>
        <v>0</v>
      </c>
      <c r="H47" s="115">
        <f t="shared" si="5"/>
        <v>11523481</v>
      </c>
      <c r="I47" s="116">
        <f t="shared" si="5"/>
        <v>0</v>
      </c>
      <c r="J47" s="116">
        <f t="shared" si="5"/>
        <v>0</v>
      </c>
      <c r="K47" s="116">
        <f t="shared" si="5"/>
        <v>0</v>
      </c>
      <c r="L47" s="115">
        <f t="shared" si="5"/>
        <v>0</v>
      </c>
      <c r="M47" s="356">
        <f t="shared" si="5"/>
        <v>34200116</v>
      </c>
    </row>
    <row r="48" spans="1:5" ht="12.75">
      <c r="A48" s="80"/>
      <c r="B48" s="80"/>
      <c r="C48" s="80"/>
      <c r="D48" s="80"/>
      <c r="E48" s="81"/>
    </row>
    <row r="49" spans="5:14" s="80" customFormat="1" ht="8.25" customHeight="1">
      <c r="E49" s="81"/>
      <c r="F49" s="37"/>
      <c r="H49" s="92"/>
      <c r="I49" s="92"/>
      <c r="J49" s="92"/>
      <c r="K49" s="92"/>
      <c r="L49" s="92"/>
      <c r="N49" s="433"/>
    </row>
    <row r="50" spans="1:14" s="80" customFormat="1" ht="12">
      <c r="A50" s="84" t="s">
        <v>99</v>
      </c>
      <c r="E50" s="81"/>
      <c r="F50" s="167"/>
      <c r="H50" s="92"/>
      <c r="J50" s="400">
        <f>LF!J52+'FF'!J50+PrF!J50+FSS!J50+PřF!J50+'FI'!J50+PdF!J50+FSpS!J50+ESF!J50</f>
        <v>2000000</v>
      </c>
      <c r="L50" s="92"/>
      <c r="M50" s="361"/>
      <c r="N50" s="433"/>
    </row>
    <row r="51" spans="5:14" s="84" customFormat="1" ht="12">
      <c r="E51" s="86"/>
      <c r="F51" s="168"/>
      <c r="H51" s="108"/>
      <c r="I51" s="108"/>
      <c r="J51" s="108"/>
      <c r="K51" s="108"/>
      <c r="L51" s="108"/>
      <c r="N51" s="433"/>
    </row>
    <row r="52" spans="5:14" s="84" customFormat="1" ht="12">
      <c r="E52" s="86"/>
      <c r="F52" s="168"/>
      <c r="H52" s="108"/>
      <c r="I52" s="108"/>
      <c r="J52" s="108"/>
      <c r="K52" s="108"/>
      <c r="L52" s="108"/>
      <c r="N52" s="433"/>
    </row>
    <row r="53" spans="5:14" s="84" customFormat="1" ht="12">
      <c r="E53" s="86"/>
      <c r="F53" s="168"/>
      <c r="H53" s="108"/>
      <c r="I53" s="108"/>
      <c r="J53" s="108"/>
      <c r="K53" s="108"/>
      <c r="L53" s="108"/>
      <c r="N53" s="433"/>
    </row>
    <row r="54" spans="1:14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N54" s="433"/>
    </row>
    <row r="55" spans="1:14" s="92" customFormat="1" ht="12">
      <c r="A55" s="84"/>
      <c r="B55" s="84"/>
      <c r="C55" s="84"/>
      <c r="D55" s="84"/>
      <c r="E55" s="90"/>
      <c r="F55" s="37"/>
      <c r="M55" s="80"/>
      <c r="N55" s="433"/>
    </row>
    <row r="56" spans="1:14" s="92" customFormat="1" ht="12">
      <c r="A56" s="84"/>
      <c r="B56" s="84"/>
      <c r="C56" s="84"/>
      <c r="D56" s="84"/>
      <c r="E56" s="90"/>
      <c r="F56" s="37"/>
      <c r="M56" s="80"/>
      <c r="N56" s="433"/>
    </row>
    <row r="57" spans="1:14" s="92" customFormat="1" ht="12">
      <c r="A57" s="84"/>
      <c r="B57" s="84"/>
      <c r="C57" s="84"/>
      <c r="D57" s="84"/>
      <c r="E57" s="90"/>
      <c r="F57" s="37"/>
      <c r="M57" s="80"/>
      <c r="N57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N38" sqref="N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25390625" style="37" customWidth="1"/>
    <col min="7" max="7" width="5.125" style="0" hidden="1" customWidth="1"/>
    <col min="8" max="8" width="11.25390625" style="92" customWidth="1"/>
    <col min="9" max="11" width="8.00390625" style="92" customWidth="1"/>
    <col min="12" max="12" width="8.125" style="92" customWidth="1"/>
    <col min="13" max="13" width="9.625" style="92" customWidth="1"/>
    <col min="14" max="14" width="9.125" style="433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75</v>
      </c>
      <c r="B2" s="8"/>
      <c r="C2" s="493" t="s">
        <v>88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3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>SUM(F5:F27)</f>
        <v>181089000</v>
      </c>
      <c r="G3" s="114">
        <f aca="true" t="shared" si="0" ref="G3:M3">SUM(G5:G27)</f>
        <v>0</v>
      </c>
      <c r="H3" s="115">
        <f t="shared" si="0"/>
        <v>181089000</v>
      </c>
      <c r="I3" s="116">
        <f t="shared" si="0"/>
        <v>0</v>
      </c>
      <c r="J3" s="116">
        <f t="shared" si="0"/>
        <v>0</v>
      </c>
      <c r="K3" s="116">
        <f t="shared" si="0"/>
        <v>0</v>
      </c>
      <c r="L3" s="115">
        <f t="shared" si="0"/>
        <v>0</v>
      </c>
      <c r="M3" s="117">
        <f t="shared" si="0"/>
        <v>165782225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146589000</v>
      </c>
      <c r="G4" s="119">
        <f aca="true" t="shared" si="1" ref="G4:M4">SUM(G5:G15)</f>
        <v>0</v>
      </c>
      <c r="H4" s="120">
        <f t="shared" si="1"/>
        <v>146589000</v>
      </c>
      <c r="I4" s="121">
        <f t="shared" si="1"/>
        <v>0</v>
      </c>
      <c r="J4" s="121">
        <f t="shared" si="1"/>
        <v>0</v>
      </c>
      <c r="K4" s="121">
        <f t="shared" si="1"/>
        <v>0</v>
      </c>
      <c r="L4" s="120">
        <f t="shared" si="1"/>
        <v>0</v>
      </c>
      <c r="M4" s="122">
        <f t="shared" si="1"/>
        <v>135343180</v>
      </c>
      <c r="N4" s="433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>SUM(H5:L5)</f>
        <v>30000000</v>
      </c>
      <c r="G5" s="124"/>
      <c r="H5" s="185">
        <v>30000000</v>
      </c>
      <c r="I5" s="125"/>
      <c r="J5" s="126"/>
      <c r="K5" s="126"/>
      <c r="L5" s="127"/>
      <c r="M5" s="128">
        <v>27757051</v>
      </c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aca="true" t="shared" si="2" ref="F6:F45">SUM(H6:L6)</f>
        <v>600000</v>
      </c>
      <c r="G6" s="124"/>
      <c r="H6" s="172">
        <v>600000</v>
      </c>
      <c r="I6" s="125"/>
      <c r="J6" s="126"/>
      <c r="K6" s="126"/>
      <c r="L6" s="127"/>
      <c r="M6" s="128">
        <v>564286</v>
      </c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11100000</v>
      </c>
      <c r="G7" s="124"/>
      <c r="H7" s="172">
        <v>11100000</v>
      </c>
      <c r="I7" s="125"/>
      <c r="J7" s="126"/>
      <c r="K7" s="126"/>
      <c r="L7" s="127"/>
      <c r="M7" s="128">
        <v>9884477</v>
      </c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30000000</v>
      </c>
      <c r="G8" s="124"/>
      <c r="H8" s="172">
        <v>30000000</v>
      </c>
      <c r="I8" s="125"/>
      <c r="J8" s="126"/>
      <c r="K8" s="126"/>
      <c r="L8" s="127"/>
      <c r="M8" s="128">
        <v>26063461</v>
      </c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15750000</v>
      </c>
      <c r="G9" s="124"/>
      <c r="H9" s="172">
        <v>15750000</v>
      </c>
      <c r="I9" s="125"/>
      <c r="J9" s="126"/>
      <c r="K9" s="126"/>
      <c r="L9" s="127"/>
      <c r="M9" s="128">
        <v>15391852</v>
      </c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28050000</v>
      </c>
      <c r="G10" s="124"/>
      <c r="H10" s="172">
        <v>28050000</v>
      </c>
      <c r="I10" s="125"/>
      <c r="J10" s="126"/>
      <c r="K10" s="126"/>
      <c r="L10" s="127"/>
      <c r="M10" s="128">
        <v>28455180</v>
      </c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23000000</v>
      </c>
      <c r="G11" s="124"/>
      <c r="H11" s="172">
        <v>23000000</v>
      </c>
      <c r="I11" s="125"/>
      <c r="J11" s="126"/>
      <c r="K11" s="126"/>
      <c r="L11" s="127"/>
      <c r="M11" s="128">
        <v>21688139</v>
      </c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65000</v>
      </c>
      <c r="G12" s="124"/>
      <c r="H12" s="172">
        <v>65000</v>
      </c>
      <c r="I12" s="125"/>
      <c r="J12" s="126"/>
      <c r="K12" s="126"/>
      <c r="L12" s="127"/>
      <c r="M12" s="128">
        <v>72772</v>
      </c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10500000</v>
      </c>
      <c r="G13" s="124"/>
      <c r="H13" s="172">
        <v>10500000</v>
      </c>
      <c r="I13" s="125"/>
      <c r="J13" s="126"/>
      <c r="K13" s="126"/>
      <c r="L13" s="127"/>
      <c r="M13" s="128">
        <v>10454305</v>
      </c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0</v>
      </c>
      <c r="G14" s="124"/>
      <c r="H14" s="172">
        <v>0</v>
      </c>
      <c r="I14" s="125"/>
      <c r="J14" s="126"/>
      <c r="K14" s="126"/>
      <c r="L14" s="127"/>
      <c r="M14" s="128">
        <v>0</v>
      </c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63">
        <f t="shared" si="2"/>
        <v>-2476000</v>
      </c>
      <c r="G15" s="124"/>
      <c r="H15" s="172">
        <v>-2476000</v>
      </c>
      <c r="I15" s="125"/>
      <c r="J15" s="126"/>
      <c r="K15" s="126"/>
      <c r="L15" s="127"/>
      <c r="M15" s="128">
        <v>-4988343</v>
      </c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34">
        <v>0</v>
      </c>
      <c r="N16" s="433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34">
        <v>728000</v>
      </c>
      <c r="N17" s="433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0</v>
      </c>
      <c r="G18" s="130"/>
      <c r="H18" s="131"/>
      <c r="I18" s="131"/>
      <c r="J18" s="132"/>
      <c r="K18" s="132"/>
      <c r="L18" s="133"/>
      <c r="M18" s="134"/>
      <c r="N18" s="433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  <c r="N19" s="433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  <c r="N20" s="433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  <c r="N21" s="433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0</v>
      </c>
      <c r="G22" s="130"/>
      <c r="H22" s="133"/>
      <c r="I22" s="132"/>
      <c r="J22" s="132"/>
      <c r="K22" s="132"/>
      <c r="L22" s="133"/>
      <c r="M22" s="134"/>
      <c r="N22" s="433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  <c r="N23" s="433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0</v>
      </c>
      <c r="G24" s="130"/>
      <c r="H24" s="133"/>
      <c r="I24" s="132"/>
      <c r="J24" s="132"/>
      <c r="K24" s="132"/>
      <c r="L24" s="133"/>
      <c r="M24" s="134"/>
      <c r="N24" s="433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  <c r="N25" s="433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  <c r="N26" s="433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34500000</v>
      </c>
      <c r="G27" s="130"/>
      <c r="H27" s="133">
        <v>34500000</v>
      </c>
      <c r="I27" s="132"/>
      <c r="J27" s="132"/>
      <c r="K27" s="132"/>
      <c r="L27" s="133"/>
      <c r="M27" s="134">
        <v>29711045</v>
      </c>
      <c r="N27" s="433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184306000</v>
      </c>
      <c r="G28" s="114">
        <f aca="true" t="shared" si="3" ref="G28:M28">SUM(G29:G45)</f>
        <v>0</v>
      </c>
      <c r="H28" s="115">
        <f t="shared" si="3"/>
        <v>184306000</v>
      </c>
      <c r="I28" s="116">
        <f t="shared" si="3"/>
        <v>0</v>
      </c>
      <c r="J28" s="116">
        <f t="shared" si="3"/>
        <v>0</v>
      </c>
      <c r="K28" s="116">
        <f t="shared" si="3"/>
        <v>0</v>
      </c>
      <c r="L28" s="115">
        <f t="shared" si="3"/>
        <v>0</v>
      </c>
      <c r="M28" s="117">
        <f t="shared" si="3"/>
        <v>169043230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0</v>
      </c>
      <c r="G29" s="119"/>
      <c r="H29" s="120"/>
      <c r="I29" s="121"/>
      <c r="J29" s="121"/>
      <c r="K29" s="121"/>
      <c r="L29" s="120"/>
      <c r="M29" s="122">
        <v>0</v>
      </c>
      <c r="N29" s="441"/>
    </row>
    <row r="30" spans="1:14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>
        <v>0</v>
      </c>
      <c r="N30" s="433"/>
    </row>
    <row r="31" spans="1:14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>
        <v>728000</v>
      </c>
      <c r="N31" s="433"/>
    </row>
    <row r="32" spans="1:14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0</v>
      </c>
      <c r="G32" s="135"/>
      <c r="H32" s="136"/>
      <c r="I32" s="137"/>
      <c r="J32" s="137"/>
      <c r="K32" s="137"/>
      <c r="L32" s="136"/>
      <c r="M32" s="138">
        <v>0</v>
      </c>
      <c r="N32" s="433"/>
    </row>
    <row r="33" spans="1:14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>
        <v>0</v>
      </c>
      <c r="N33" s="433"/>
    </row>
    <row r="34" spans="1:14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25416000</v>
      </c>
      <c r="G34" s="135"/>
      <c r="H34" s="136">
        <v>25416000</v>
      </c>
      <c r="I34" s="137"/>
      <c r="J34" s="137"/>
      <c r="K34" s="137"/>
      <c r="L34" s="136"/>
      <c r="M34" s="138">
        <v>18415000</v>
      </c>
      <c r="N34" s="433"/>
    </row>
    <row r="35" spans="1:14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>
        <v>0</v>
      </c>
      <c r="N35" s="433"/>
    </row>
    <row r="36" spans="1:14" s="37" customFormat="1" ht="12">
      <c r="A36" s="28"/>
      <c r="B36" s="48" t="s">
        <v>38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>
        <v>0</v>
      </c>
      <c r="N36" s="433"/>
    </row>
    <row r="37" spans="1:14" s="37" customFormat="1" ht="12">
      <c r="A37" s="28"/>
      <c r="B37" s="48" t="s">
        <v>56</v>
      </c>
      <c r="C37" s="48"/>
      <c r="D37" s="48"/>
      <c r="E37" s="50">
        <v>35</v>
      </c>
      <c r="F37" s="164">
        <f t="shared" si="2"/>
        <v>0</v>
      </c>
      <c r="G37" s="135"/>
      <c r="H37" s="136"/>
      <c r="I37" s="137"/>
      <c r="J37" s="137"/>
      <c r="K37" s="137"/>
      <c r="L37" s="136"/>
      <c r="M37" s="138">
        <v>0</v>
      </c>
      <c r="N37" s="433"/>
    </row>
    <row r="38" spans="1:14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0</v>
      </c>
      <c r="G38" s="135"/>
      <c r="H38" s="136"/>
      <c r="I38" s="137"/>
      <c r="J38" s="137"/>
      <c r="K38" s="137"/>
      <c r="L38" s="136"/>
      <c r="M38" s="138">
        <v>0</v>
      </c>
      <c r="N38" s="441"/>
    </row>
    <row r="39" spans="1:14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>
        <v>0</v>
      </c>
      <c r="N39" s="433"/>
    </row>
    <row r="40" spans="1:14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0</v>
      </c>
      <c r="G40" s="135"/>
      <c r="H40" s="136"/>
      <c r="I40" s="137"/>
      <c r="J40" s="137"/>
      <c r="K40" s="137"/>
      <c r="L40" s="136"/>
      <c r="M40" s="138">
        <v>0</v>
      </c>
      <c r="N40" s="433"/>
    </row>
    <row r="41" spans="1:14" s="37" customFormat="1" ht="12">
      <c r="A41" s="28"/>
      <c r="B41" s="48" t="s">
        <v>45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>
        <v>0</v>
      </c>
      <c r="N41" s="433"/>
    </row>
    <row r="42" spans="1:14" s="37" customFormat="1" ht="12">
      <c r="A42" s="28"/>
      <c r="B42" s="48" t="s">
        <v>61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>
        <v>0</v>
      </c>
      <c r="N42" s="433"/>
    </row>
    <row r="43" spans="1:14" s="37" customFormat="1" ht="12">
      <c r="A43" s="28"/>
      <c r="B43" s="48" t="s">
        <v>62</v>
      </c>
      <c r="C43" s="48"/>
      <c r="D43" s="48"/>
      <c r="E43" s="50">
        <v>41</v>
      </c>
      <c r="F43" s="164">
        <f t="shared" si="2"/>
        <v>115740000</v>
      </c>
      <c r="G43" s="135"/>
      <c r="H43" s="136">
        <v>115740000</v>
      </c>
      <c r="I43" s="137"/>
      <c r="J43" s="137"/>
      <c r="K43" s="137"/>
      <c r="L43" s="136"/>
      <c r="M43" s="138">
        <v>110483157</v>
      </c>
      <c r="N43" s="433"/>
    </row>
    <row r="44" spans="1:14" s="37" customFormat="1" ht="12">
      <c r="A44" s="28"/>
      <c r="B44" s="48" t="s">
        <v>63</v>
      </c>
      <c r="C44" s="48"/>
      <c r="D44" s="48"/>
      <c r="E44" s="50">
        <v>42</v>
      </c>
      <c r="F44" s="164">
        <f t="shared" si="2"/>
        <v>0</v>
      </c>
      <c r="G44" s="135"/>
      <c r="H44" s="139" t="s">
        <v>98</v>
      </c>
      <c r="I44" s="137"/>
      <c r="J44" s="137"/>
      <c r="K44" s="137"/>
      <c r="L44" s="136"/>
      <c r="M44" s="138">
        <v>542578</v>
      </c>
      <c r="N44" s="433"/>
    </row>
    <row r="45" spans="1:14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43150000</v>
      </c>
      <c r="G45" s="141"/>
      <c r="H45" s="142">
        <v>43150000</v>
      </c>
      <c r="I45" s="143"/>
      <c r="J45" s="143"/>
      <c r="K45" s="143"/>
      <c r="L45" s="142"/>
      <c r="M45" s="144">
        <v>38874495</v>
      </c>
      <c r="N45" s="433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3217000</v>
      </c>
      <c r="G46" s="146">
        <f>G29+G34+G38+G43+G44+G45+-G4-G27</f>
        <v>0</v>
      </c>
      <c r="H46" s="146">
        <f>H29+H34+H38+H43+H45-H4-H27</f>
        <v>3217000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3261005</v>
      </c>
      <c r="N46" s="433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>F28-F3</f>
        <v>3217000</v>
      </c>
      <c r="G47" s="114">
        <f aca="true" t="shared" si="4" ref="G47:M47">G28-G3</f>
        <v>0</v>
      </c>
      <c r="H47" s="115">
        <f t="shared" si="4"/>
        <v>3217000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3261005</v>
      </c>
    </row>
    <row r="48" spans="1:5" ht="12.75">
      <c r="A48" s="80"/>
      <c r="B48" s="80"/>
      <c r="C48" s="80"/>
      <c r="D48" s="80"/>
      <c r="E48" s="81"/>
    </row>
    <row r="49" spans="5:14" s="80" customFormat="1" ht="12">
      <c r="E49" s="81"/>
      <c r="F49" s="37"/>
      <c r="H49" s="92"/>
      <c r="I49" s="92"/>
      <c r="J49" s="92"/>
      <c r="K49" s="92"/>
      <c r="L49" s="92"/>
      <c r="M49" s="92"/>
      <c r="N49" s="433"/>
    </row>
    <row r="50" spans="1:14" s="80" customFormat="1" ht="12">
      <c r="A50" s="84" t="s">
        <v>99</v>
      </c>
      <c r="E50" s="81"/>
      <c r="F50" s="167"/>
      <c r="H50" s="92"/>
      <c r="J50" s="156"/>
      <c r="L50" s="92"/>
      <c r="M50" s="92"/>
      <c r="N50" s="433"/>
    </row>
    <row r="51" spans="5:14" s="84" customFormat="1" ht="12">
      <c r="E51" s="86"/>
      <c r="F51" s="168"/>
      <c r="H51" s="108"/>
      <c r="I51" s="108"/>
      <c r="J51" s="108"/>
      <c r="K51" s="108"/>
      <c r="L51" s="108"/>
      <c r="M51" s="108"/>
      <c r="N51" s="433"/>
    </row>
    <row r="52" spans="5:14" s="84" customFormat="1" ht="12">
      <c r="E52" s="86"/>
      <c r="F52" s="168"/>
      <c r="H52" s="108"/>
      <c r="I52" s="108"/>
      <c r="J52" s="108"/>
      <c r="K52" s="108"/>
      <c r="L52" s="108"/>
      <c r="M52" s="108"/>
      <c r="N52" s="433"/>
    </row>
    <row r="53" spans="5:14" s="84" customFormat="1" ht="12">
      <c r="E53" s="86"/>
      <c r="F53" s="168"/>
      <c r="H53" s="108"/>
      <c r="I53" s="108"/>
      <c r="J53" s="108"/>
      <c r="K53" s="108"/>
      <c r="L53" s="108"/>
      <c r="M53" s="108"/>
      <c r="N53" s="433"/>
    </row>
    <row r="54" spans="1:14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  <c r="N54" s="433"/>
    </row>
    <row r="55" spans="1:14" s="92" customFormat="1" ht="12">
      <c r="A55" s="84"/>
      <c r="B55" s="84"/>
      <c r="C55" s="84"/>
      <c r="D55" s="84"/>
      <c r="E55" s="90"/>
      <c r="F55" s="37"/>
      <c r="N55" s="433"/>
    </row>
    <row r="56" spans="1:14" s="92" customFormat="1" ht="12">
      <c r="A56" s="84"/>
      <c r="B56" s="84"/>
      <c r="C56" s="84"/>
      <c r="D56" s="84"/>
      <c r="E56" s="90"/>
      <c r="F56" s="37"/>
      <c r="N56" s="433"/>
    </row>
    <row r="57" spans="1:14" s="92" customFormat="1" ht="12">
      <c r="A57" s="84"/>
      <c r="B57" s="84"/>
      <c r="C57" s="84"/>
      <c r="D57" s="84"/>
      <c r="E57" s="90"/>
      <c r="F57" s="37"/>
      <c r="N57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9"/>
  <sheetViews>
    <sheetView workbookViewId="0" topLeftCell="B1">
      <selection activeCell="N38" sqref="N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1.00390625" style="37" customWidth="1"/>
    <col min="7" max="7" width="5.125" style="0" hidden="1" customWidth="1"/>
    <col min="8" max="8" width="9.375" style="92" customWidth="1"/>
    <col min="9" max="10" width="7.125" style="92" customWidth="1"/>
    <col min="11" max="12" width="6.375" style="92" customWidth="1"/>
    <col min="13" max="13" width="9.00390625" style="92" customWidth="1"/>
    <col min="14" max="14" width="5.375" style="433" customWidth="1"/>
    <col min="15" max="15" width="7.25390625" style="92" bestFit="1" customWidth="1"/>
    <col min="16" max="16" width="6.875" style="92" customWidth="1"/>
    <col min="17" max="17" width="6.25390625" style="92" customWidth="1"/>
    <col min="18" max="18" width="6.125" style="92" customWidth="1"/>
    <col min="19" max="19" width="5.375" style="92" customWidth="1"/>
    <col min="20" max="20" width="7.125" style="92" customWidth="1"/>
    <col min="21" max="21" width="3.25390625" style="92" customWidth="1"/>
    <col min="22" max="26" width="6.375" style="92" customWidth="1"/>
  </cols>
  <sheetData>
    <row r="1" spans="15:20" ht="12.75">
      <c r="O1" s="414" t="s">
        <v>151</v>
      </c>
      <c r="P1" s="414"/>
      <c r="Q1" s="414"/>
      <c r="R1" s="414"/>
      <c r="S1" s="414"/>
      <c r="T1" s="414"/>
    </row>
    <row r="2" spans="13:26" ht="23.25" thickBot="1">
      <c r="M2" s="411" t="s">
        <v>144</v>
      </c>
      <c r="O2" s="235" t="s">
        <v>100</v>
      </c>
      <c r="P2" s="235" t="s">
        <v>101</v>
      </c>
      <c r="Q2" s="235" t="s">
        <v>102</v>
      </c>
      <c r="R2" s="235" t="s">
        <v>103</v>
      </c>
      <c r="S2" s="235" t="s">
        <v>111</v>
      </c>
      <c r="T2" s="235" t="s">
        <v>104</v>
      </c>
      <c r="V2" s="222" t="s">
        <v>150</v>
      </c>
      <c r="W2" s="222" t="s">
        <v>150</v>
      </c>
      <c r="X2" s="222" t="s">
        <v>150</v>
      </c>
      <c r="Y2" s="222" t="s">
        <v>150</v>
      </c>
      <c r="Z2" s="222" t="s">
        <v>150</v>
      </c>
    </row>
    <row r="3" spans="1:26" ht="15.75" customHeight="1">
      <c r="A3" s="487" t="s">
        <v>141</v>
      </c>
      <c r="B3" s="488"/>
      <c r="C3" s="488"/>
      <c r="D3" s="489"/>
      <c r="E3" s="1"/>
      <c r="F3" s="159" t="s">
        <v>0</v>
      </c>
      <c r="G3" s="4" t="s">
        <v>1</v>
      </c>
      <c r="H3" s="101" t="s">
        <v>2</v>
      </c>
      <c r="I3" s="490" t="s">
        <v>3</v>
      </c>
      <c r="J3" s="491"/>
      <c r="K3" s="491"/>
      <c r="L3" s="492"/>
      <c r="M3" s="102" t="s">
        <v>4</v>
      </c>
      <c r="O3" s="223" t="s">
        <v>105</v>
      </c>
      <c r="P3" s="223" t="s">
        <v>106</v>
      </c>
      <c r="Q3" s="223" t="s">
        <v>148</v>
      </c>
      <c r="R3" s="223"/>
      <c r="S3" s="223">
        <v>7201</v>
      </c>
      <c r="T3" s="223" t="s">
        <v>149</v>
      </c>
      <c r="V3" s="223" t="s">
        <v>107</v>
      </c>
      <c r="W3" s="223" t="s">
        <v>108</v>
      </c>
      <c r="X3" s="223" t="s">
        <v>127</v>
      </c>
      <c r="Y3" s="223" t="s">
        <v>113</v>
      </c>
      <c r="Z3" s="223" t="s">
        <v>117</v>
      </c>
    </row>
    <row r="4" spans="1:26" s="18" customFormat="1" ht="13.5" thickBot="1">
      <c r="A4" s="7" t="s">
        <v>75</v>
      </c>
      <c r="B4" s="8"/>
      <c r="C4" s="493" t="s">
        <v>89</v>
      </c>
      <c r="D4" s="494"/>
      <c r="E4" s="10" t="s">
        <v>5</v>
      </c>
      <c r="F4" s="160">
        <v>2008</v>
      </c>
      <c r="G4" s="13" t="s">
        <v>7</v>
      </c>
      <c r="H4" s="103" t="s">
        <v>8</v>
      </c>
      <c r="I4" s="104" t="s">
        <v>9</v>
      </c>
      <c r="J4" s="105" t="s">
        <v>10</v>
      </c>
      <c r="K4" s="105" t="s">
        <v>11</v>
      </c>
      <c r="L4" s="105" t="s">
        <v>12</v>
      </c>
      <c r="M4" s="106">
        <v>2007</v>
      </c>
      <c r="N4" s="433"/>
      <c r="O4" s="224">
        <v>1</v>
      </c>
      <c r="P4" s="224">
        <v>2</v>
      </c>
      <c r="Q4" s="224">
        <v>3</v>
      </c>
      <c r="R4" s="224">
        <v>4</v>
      </c>
      <c r="S4" s="224">
        <v>5</v>
      </c>
      <c r="T4" s="224">
        <v>6</v>
      </c>
      <c r="U4" s="92"/>
      <c r="V4" s="224" t="s">
        <v>109</v>
      </c>
      <c r="W4" s="224" t="s">
        <v>110</v>
      </c>
      <c r="X4" s="224" t="s">
        <v>145</v>
      </c>
      <c r="Y4" s="224" t="s">
        <v>146</v>
      </c>
      <c r="Z4" s="224" t="s">
        <v>147</v>
      </c>
    </row>
    <row r="5" spans="1:26" ht="13.5" thickBot="1">
      <c r="A5" s="19" t="s">
        <v>13</v>
      </c>
      <c r="B5" s="20"/>
      <c r="C5" s="20"/>
      <c r="D5" s="20"/>
      <c r="E5" s="21">
        <v>1</v>
      </c>
      <c r="F5" s="161">
        <f>SUM(F7:F29)</f>
        <v>40888000</v>
      </c>
      <c r="G5" s="114">
        <f aca="true" t="shared" si="0" ref="G5:M5">SUM(G7:G29)</f>
        <v>0</v>
      </c>
      <c r="H5" s="115">
        <f t="shared" si="0"/>
        <v>40353000</v>
      </c>
      <c r="I5" s="116">
        <f t="shared" si="0"/>
        <v>495000</v>
      </c>
      <c r="J5" s="116">
        <f t="shared" si="0"/>
        <v>40000</v>
      </c>
      <c r="K5" s="116">
        <f t="shared" si="0"/>
        <v>0</v>
      </c>
      <c r="L5" s="115">
        <f t="shared" si="0"/>
        <v>0</v>
      </c>
      <c r="M5" s="117">
        <f t="shared" si="0"/>
        <v>20663383</v>
      </c>
      <c r="O5" s="225">
        <f aca="true" t="shared" si="1" ref="O5:T5">SUM(O7:O27)</f>
        <v>74901</v>
      </c>
      <c r="P5" s="225">
        <f t="shared" si="1"/>
        <v>-74901</v>
      </c>
      <c r="Q5" s="225">
        <f t="shared" si="1"/>
        <v>0</v>
      </c>
      <c r="R5" s="225">
        <f t="shared" si="1"/>
        <v>0</v>
      </c>
      <c r="S5" s="225">
        <f t="shared" si="1"/>
        <v>0</v>
      </c>
      <c r="T5" s="225">
        <f t="shared" si="1"/>
        <v>0</v>
      </c>
      <c r="V5" s="225">
        <f>SUM(V7:V27)</f>
        <v>38297</v>
      </c>
      <c r="W5" s="225">
        <f>SUM(W7:W27)</f>
        <v>35028</v>
      </c>
      <c r="X5" s="225">
        <f>SUM(X7:X27)</f>
        <v>278</v>
      </c>
      <c r="Y5" s="225">
        <f>SUM(Y7:Y27)</f>
        <v>1102</v>
      </c>
      <c r="Z5" s="225">
        <f>SUM(Z7:Z27)</f>
        <v>196</v>
      </c>
    </row>
    <row r="6" spans="1:26" s="37" customFormat="1" ht="12">
      <c r="A6" s="28" t="s">
        <v>14</v>
      </c>
      <c r="B6" s="29" t="s">
        <v>15</v>
      </c>
      <c r="C6" s="29"/>
      <c r="D6" s="29"/>
      <c r="E6" s="30">
        <v>2</v>
      </c>
      <c r="F6" s="162">
        <f>SUM(F7:F17)</f>
        <v>40888000</v>
      </c>
      <c r="G6" s="119">
        <f aca="true" t="shared" si="2" ref="G6:M6">SUM(G7:G17)</f>
        <v>0</v>
      </c>
      <c r="H6" s="120">
        <f t="shared" si="2"/>
        <v>40353000</v>
      </c>
      <c r="I6" s="121">
        <f t="shared" si="2"/>
        <v>495000</v>
      </c>
      <c r="J6" s="121">
        <f t="shared" si="2"/>
        <v>40000</v>
      </c>
      <c r="K6" s="121">
        <f t="shared" si="2"/>
        <v>0</v>
      </c>
      <c r="L6" s="120">
        <f t="shared" si="2"/>
        <v>0</v>
      </c>
      <c r="M6" s="122">
        <f t="shared" si="2"/>
        <v>20663383</v>
      </c>
      <c r="N6" s="433"/>
      <c r="O6" s="226">
        <f aca="true" t="shared" si="3" ref="O6:T6">SUM(O7:O17)</f>
        <v>74901</v>
      </c>
      <c r="P6" s="226">
        <f t="shared" si="3"/>
        <v>-74901</v>
      </c>
      <c r="Q6" s="226">
        <f t="shared" si="3"/>
        <v>0</v>
      </c>
      <c r="R6" s="226">
        <f t="shared" si="3"/>
        <v>0</v>
      </c>
      <c r="S6" s="226">
        <f t="shared" si="3"/>
        <v>0</v>
      </c>
      <c r="T6" s="226">
        <f t="shared" si="3"/>
        <v>0</v>
      </c>
      <c r="U6" s="92"/>
      <c r="V6" s="226">
        <f>SUM(V7:V17)</f>
        <v>38297</v>
      </c>
      <c r="W6" s="226">
        <f>SUM(W7:W17)</f>
        <v>35028</v>
      </c>
      <c r="X6" s="226">
        <f>SUM(X7:X17)</f>
        <v>278</v>
      </c>
      <c r="Y6" s="226">
        <f>SUM(Y7:Y17)</f>
        <v>1102</v>
      </c>
      <c r="Z6" s="226">
        <f>SUM(Z7:Z17)</f>
        <v>196</v>
      </c>
    </row>
    <row r="7" spans="1:26" s="98" customFormat="1" ht="12">
      <c r="A7" s="94"/>
      <c r="B7" s="95"/>
      <c r="C7" s="95" t="s">
        <v>16</v>
      </c>
      <c r="D7" s="96" t="s">
        <v>17</v>
      </c>
      <c r="E7" s="97">
        <v>3</v>
      </c>
      <c r="F7" s="163">
        <f>SUM(H7:L7)</f>
        <v>0</v>
      </c>
      <c r="G7" s="124"/>
      <c r="H7" s="125"/>
      <c r="I7" s="125"/>
      <c r="J7" s="126"/>
      <c r="K7" s="126"/>
      <c r="L7" s="127"/>
      <c r="M7" s="128">
        <v>22253</v>
      </c>
      <c r="N7" s="435"/>
      <c r="O7" s="228">
        <f>SUM(V7:Z7)</f>
        <v>8631</v>
      </c>
      <c r="P7" s="228">
        <f>-O7</f>
        <v>-8631</v>
      </c>
      <c r="Q7" s="229">
        <f>O7+P7</f>
        <v>0</v>
      </c>
      <c r="R7" s="230"/>
      <c r="S7" s="230"/>
      <c r="T7" s="229">
        <f aca="true" t="shared" si="4" ref="T7:T27">SUM(Q7:S7)</f>
        <v>0</v>
      </c>
      <c r="U7" s="236"/>
      <c r="V7" s="228">
        <v>5010</v>
      </c>
      <c r="W7" s="228">
        <v>3521</v>
      </c>
      <c r="X7" s="228">
        <v>16</v>
      </c>
      <c r="Y7" s="228">
        <v>69</v>
      </c>
      <c r="Z7" s="228">
        <v>15</v>
      </c>
    </row>
    <row r="8" spans="1:26" s="98" customFormat="1" ht="12">
      <c r="A8" s="94"/>
      <c r="B8" s="95"/>
      <c r="C8" s="95"/>
      <c r="D8" s="96" t="s">
        <v>18</v>
      </c>
      <c r="E8" s="97">
        <v>4</v>
      </c>
      <c r="F8" s="163">
        <f aca="true" t="shared" si="5" ref="F8:F47">SUM(H8:L8)</f>
        <v>0</v>
      </c>
      <c r="G8" s="124"/>
      <c r="H8" s="125"/>
      <c r="I8" s="125"/>
      <c r="J8" s="126"/>
      <c r="K8" s="126"/>
      <c r="L8" s="127"/>
      <c r="M8" s="128"/>
      <c r="N8" s="435"/>
      <c r="O8" s="228">
        <f aca="true" t="shared" si="6" ref="O8:O17">SUM(V8:Z8)</f>
        <v>0</v>
      </c>
      <c r="P8" s="228">
        <f aca="true" t="shared" si="7" ref="P8:P17">-O8</f>
        <v>0</v>
      </c>
      <c r="Q8" s="229">
        <f aca="true" t="shared" si="8" ref="Q8:Q27">O8+P8</f>
        <v>0</v>
      </c>
      <c r="R8" s="230"/>
      <c r="S8" s="230"/>
      <c r="T8" s="229">
        <f t="shared" si="4"/>
        <v>0</v>
      </c>
      <c r="U8" s="236"/>
      <c r="V8" s="228"/>
      <c r="W8" s="228"/>
      <c r="X8" s="228"/>
      <c r="Y8" s="228"/>
      <c r="Z8" s="228"/>
    </row>
    <row r="9" spans="1:26" s="98" customFormat="1" ht="12">
      <c r="A9" s="94"/>
      <c r="B9" s="95"/>
      <c r="C9" s="95"/>
      <c r="D9" s="96" t="s">
        <v>19</v>
      </c>
      <c r="E9" s="97">
        <v>5</v>
      </c>
      <c r="F9" s="163">
        <f t="shared" si="5"/>
        <v>0</v>
      </c>
      <c r="G9" s="124"/>
      <c r="H9" s="125"/>
      <c r="I9" s="125"/>
      <c r="J9" s="126"/>
      <c r="K9" s="126"/>
      <c r="L9" s="127"/>
      <c r="M9" s="128"/>
      <c r="N9" s="435"/>
      <c r="O9" s="228">
        <f t="shared" si="6"/>
        <v>3194</v>
      </c>
      <c r="P9" s="228">
        <f t="shared" si="7"/>
        <v>-3194</v>
      </c>
      <c r="Q9" s="229">
        <f t="shared" si="8"/>
        <v>0</v>
      </c>
      <c r="R9" s="230"/>
      <c r="S9" s="230"/>
      <c r="T9" s="229">
        <f t="shared" si="4"/>
        <v>0</v>
      </c>
      <c r="U9" s="236"/>
      <c r="V9" s="228">
        <v>1854</v>
      </c>
      <c r="W9" s="228">
        <v>1305</v>
      </c>
      <c r="X9" s="228">
        <v>6</v>
      </c>
      <c r="Y9" s="228">
        <v>24</v>
      </c>
      <c r="Z9" s="228">
        <v>5</v>
      </c>
    </row>
    <row r="10" spans="1:26" s="98" customFormat="1" ht="12">
      <c r="A10" s="94"/>
      <c r="B10" s="95"/>
      <c r="C10" s="95"/>
      <c r="D10" s="96" t="s">
        <v>20</v>
      </c>
      <c r="E10" s="97">
        <v>6</v>
      </c>
      <c r="F10" s="163">
        <f t="shared" si="5"/>
        <v>0</v>
      </c>
      <c r="G10" s="124"/>
      <c r="H10" s="125"/>
      <c r="I10" s="125"/>
      <c r="J10" s="126"/>
      <c r="K10" s="126"/>
      <c r="L10" s="127"/>
      <c r="M10" s="128">
        <v>14842</v>
      </c>
      <c r="N10" s="435"/>
      <c r="O10" s="228">
        <f t="shared" si="6"/>
        <v>35005</v>
      </c>
      <c r="P10" s="228">
        <f t="shared" si="7"/>
        <v>-35005</v>
      </c>
      <c r="Q10" s="229">
        <f t="shared" si="8"/>
        <v>0</v>
      </c>
      <c r="R10" s="230"/>
      <c r="S10" s="230"/>
      <c r="T10" s="229">
        <f t="shared" si="4"/>
        <v>0</v>
      </c>
      <c r="U10" s="236"/>
      <c r="V10" s="228">
        <v>16758</v>
      </c>
      <c r="W10" s="228">
        <v>17458</v>
      </c>
      <c r="X10" s="228">
        <v>153</v>
      </c>
      <c r="Y10" s="228">
        <v>561</v>
      </c>
      <c r="Z10" s="228">
        <v>75</v>
      </c>
    </row>
    <row r="11" spans="1:26" s="98" customFormat="1" ht="12">
      <c r="A11" s="94"/>
      <c r="B11" s="95"/>
      <c r="C11" s="95"/>
      <c r="D11" s="96" t="s">
        <v>21</v>
      </c>
      <c r="E11" s="97">
        <v>7</v>
      </c>
      <c r="F11" s="163">
        <f t="shared" si="5"/>
        <v>0</v>
      </c>
      <c r="G11" s="124"/>
      <c r="H11" s="125"/>
      <c r="I11" s="125"/>
      <c r="J11" s="126"/>
      <c r="K11" s="126"/>
      <c r="L11" s="127"/>
      <c r="M11" s="128">
        <v>139508</v>
      </c>
      <c r="N11" s="435"/>
      <c r="O11" s="228">
        <f t="shared" si="6"/>
        <v>6410</v>
      </c>
      <c r="P11" s="228">
        <f t="shared" si="7"/>
        <v>-6410</v>
      </c>
      <c r="Q11" s="229">
        <f t="shared" si="8"/>
        <v>0</v>
      </c>
      <c r="R11" s="230"/>
      <c r="S11" s="230"/>
      <c r="T11" s="229">
        <f t="shared" si="4"/>
        <v>0</v>
      </c>
      <c r="U11" s="236"/>
      <c r="V11" s="228">
        <v>3299</v>
      </c>
      <c r="W11" s="228">
        <v>2955</v>
      </c>
      <c r="X11" s="228">
        <v>25</v>
      </c>
      <c r="Y11" s="228">
        <v>107</v>
      </c>
      <c r="Z11" s="228">
        <v>24</v>
      </c>
    </row>
    <row r="12" spans="1:26" s="98" customFormat="1" ht="12">
      <c r="A12" s="94"/>
      <c r="B12" s="95"/>
      <c r="C12" s="95"/>
      <c r="D12" s="96" t="s">
        <v>22</v>
      </c>
      <c r="E12" s="97">
        <v>8</v>
      </c>
      <c r="F12" s="163">
        <f t="shared" si="5"/>
        <v>869000</v>
      </c>
      <c r="G12" s="124"/>
      <c r="H12" s="412">
        <f>1784000-1450000</f>
        <v>334000</v>
      </c>
      <c r="I12" s="412">
        <v>495000</v>
      </c>
      <c r="J12" s="413">
        <v>40000</v>
      </c>
      <c r="K12" s="126"/>
      <c r="L12" s="127"/>
      <c r="M12" s="128">
        <v>244796</v>
      </c>
      <c r="N12" s="435"/>
      <c r="O12" s="228">
        <f t="shared" si="6"/>
        <v>1450</v>
      </c>
      <c r="P12" s="228">
        <f t="shared" si="7"/>
        <v>-1450</v>
      </c>
      <c r="Q12" s="229">
        <f t="shared" si="8"/>
        <v>0</v>
      </c>
      <c r="R12" s="230"/>
      <c r="S12" s="230"/>
      <c r="T12" s="229">
        <f t="shared" si="4"/>
        <v>0</v>
      </c>
      <c r="U12" s="236"/>
      <c r="V12" s="228">
        <v>878</v>
      </c>
      <c r="W12" s="228">
        <v>562</v>
      </c>
      <c r="X12" s="228">
        <v>2</v>
      </c>
      <c r="Y12" s="228">
        <v>7</v>
      </c>
      <c r="Z12" s="228">
        <v>1</v>
      </c>
    </row>
    <row r="13" spans="1:26" s="98" customFormat="1" ht="12">
      <c r="A13" s="94"/>
      <c r="B13" s="95"/>
      <c r="C13" s="95"/>
      <c r="D13" s="96" t="s">
        <v>23</v>
      </c>
      <c r="E13" s="97">
        <v>9</v>
      </c>
      <c r="F13" s="163">
        <f t="shared" si="5"/>
        <v>0</v>
      </c>
      <c r="G13" s="124"/>
      <c r="H13" s="412"/>
      <c r="I13" s="125"/>
      <c r="J13" s="126"/>
      <c r="K13" s="126"/>
      <c r="L13" s="127"/>
      <c r="M13" s="128">
        <v>980</v>
      </c>
      <c r="N13" s="435"/>
      <c r="O13" s="228">
        <f t="shared" si="6"/>
        <v>8797</v>
      </c>
      <c r="P13" s="228">
        <f t="shared" si="7"/>
        <v>-8797</v>
      </c>
      <c r="Q13" s="231">
        <f t="shared" si="8"/>
        <v>0</v>
      </c>
      <c r="R13" s="230"/>
      <c r="S13" s="230"/>
      <c r="T13" s="229">
        <f t="shared" si="4"/>
        <v>0</v>
      </c>
      <c r="U13" s="236"/>
      <c r="V13" s="228">
        <v>4505</v>
      </c>
      <c r="W13" s="228">
        <v>4081</v>
      </c>
      <c r="X13" s="228">
        <v>35</v>
      </c>
      <c r="Y13" s="228">
        <v>145</v>
      </c>
      <c r="Z13" s="228">
        <v>31</v>
      </c>
    </row>
    <row r="14" spans="1:26" s="98" customFormat="1" ht="12">
      <c r="A14" s="94"/>
      <c r="B14" s="95"/>
      <c r="C14" s="95"/>
      <c r="D14" s="96" t="s">
        <v>24</v>
      </c>
      <c r="E14" s="97">
        <v>10</v>
      </c>
      <c r="F14" s="163">
        <f t="shared" si="5"/>
        <v>0</v>
      </c>
      <c r="G14" s="124"/>
      <c r="H14" s="412"/>
      <c r="I14" s="125"/>
      <c r="J14" s="126"/>
      <c r="K14" s="126"/>
      <c r="L14" s="127"/>
      <c r="M14" s="128"/>
      <c r="N14" s="435"/>
      <c r="O14" s="228">
        <f t="shared" si="6"/>
        <v>80</v>
      </c>
      <c r="P14" s="228">
        <f t="shared" si="7"/>
        <v>-80</v>
      </c>
      <c r="Q14" s="229">
        <f t="shared" si="8"/>
        <v>0</v>
      </c>
      <c r="R14" s="230"/>
      <c r="S14" s="230"/>
      <c r="T14" s="229">
        <f t="shared" si="4"/>
        <v>0</v>
      </c>
      <c r="U14" s="236"/>
      <c r="V14" s="228">
        <v>48</v>
      </c>
      <c r="W14" s="228">
        <v>32</v>
      </c>
      <c r="X14" s="228"/>
      <c r="Y14" s="228"/>
      <c r="Z14" s="228"/>
    </row>
    <row r="15" spans="1:26" s="98" customFormat="1" ht="12">
      <c r="A15" s="94"/>
      <c r="B15" s="95"/>
      <c r="C15" s="95"/>
      <c r="D15" s="96" t="s">
        <v>25</v>
      </c>
      <c r="E15" s="97">
        <v>11</v>
      </c>
      <c r="F15" s="163">
        <f t="shared" si="5"/>
        <v>40019000</v>
      </c>
      <c r="G15" s="124"/>
      <c r="H15" s="412">
        <f>50789000-10770000</f>
        <v>40019000</v>
      </c>
      <c r="I15" s="125"/>
      <c r="J15" s="126"/>
      <c r="K15" s="126"/>
      <c r="L15" s="127"/>
      <c r="M15" s="128">
        <v>19631554</v>
      </c>
      <c r="N15" s="435"/>
      <c r="O15" s="228">
        <f t="shared" si="6"/>
        <v>10770</v>
      </c>
      <c r="P15" s="228">
        <f t="shared" si="7"/>
        <v>-10770</v>
      </c>
      <c r="Q15" s="229">
        <f t="shared" si="8"/>
        <v>0</v>
      </c>
      <c r="R15" s="230"/>
      <c r="S15" s="230"/>
      <c r="T15" s="229">
        <f t="shared" si="4"/>
        <v>0</v>
      </c>
      <c r="U15" s="236"/>
      <c r="V15" s="228">
        <v>5655</v>
      </c>
      <c r="W15" s="228">
        <v>4847</v>
      </c>
      <c r="X15" s="228">
        <v>40</v>
      </c>
      <c r="Y15" s="228">
        <v>183</v>
      </c>
      <c r="Z15" s="228">
        <v>45</v>
      </c>
    </row>
    <row r="16" spans="1:26" s="98" customFormat="1" ht="12">
      <c r="A16" s="94"/>
      <c r="B16" s="95"/>
      <c r="C16" s="95"/>
      <c r="D16" s="96" t="s">
        <v>26</v>
      </c>
      <c r="E16" s="97">
        <v>12</v>
      </c>
      <c r="F16" s="163">
        <f t="shared" si="5"/>
        <v>0</v>
      </c>
      <c r="G16" s="124"/>
      <c r="H16" s="412"/>
      <c r="I16" s="125"/>
      <c r="J16" s="126"/>
      <c r="K16" s="126"/>
      <c r="L16" s="127"/>
      <c r="M16" s="128"/>
      <c r="N16" s="435"/>
      <c r="O16" s="228">
        <f t="shared" si="6"/>
        <v>0</v>
      </c>
      <c r="P16" s="228">
        <f t="shared" si="7"/>
        <v>0</v>
      </c>
      <c r="Q16" s="229">
        <f t="shared" si="8"/>
        <v>0</v>
      </c>
      <c r="R16" s="230"/>
      <c r="S16" s="230"/>
      <c r="T16" s="229">
        <f t="shared" si="4"/>
        <v>0</v>
      </c>
      <c r="U16" s="236"/>
      <c r="V16" s="228"/>
      <c r="W16" s="228"/>
      <c r="X16" s="228"/>
      <c r="Y16" s="228"/>
      <c r="Z16" s="228"/>
    </row>
    <row r="17" spans="1:26" s="98" customFormat="1" ht="12">
      <c r="A17" s="94"/>
      <c r="B17" s="95"/>
      <c r="C17" s="96"/>
      <c r="D17" s="96" t="s">
        <v>27</v>
      </c>
      <c r="E17" s="97">
        <v>13</v>
      </c>
      <c r="F17" s="163">
        <f t="shared" si="5"/>
        <v>0</v>
      </c>
      <c r="G17" s="124"/>
      <c r="H17" s="125"/>
      <c r="I17" s="125"/>
      <c r="J17" s="126"/>
      <c r="K17" s="126"/>
      <c r="L17" s="127"/>
      <c r="M17" s="128">
        <v>609450</v>
      </c>
      <c r="N17" s="435"/>
      <c r="O17" s="228">
        <f t="shared" si="6"/>
        <v>564</v>
      </c>
      <c r="P17" s="228">
        <f t="shared" si="7"/>
        <v>-564</v>
      </c>
      <c r="Q17" s="229">
        <f t="shared" si="8"/>
        <v>0</v>
      </c>
      <c r="R17" s="230"/>
      <c r="S17" s="230"/>
      <c r="T17" s="229">
        <f t="shared" si="4"/>
        <v>0</v>
      </c>
      <c r="U17" s="236"/>
      <c r="V17" s="228">
        <v>290</v>
      </c>
      <c r="W17" s="228">
        <v>267</v>
      </c>
      <c r="X17" s="228">
        <v>1</v>
      </c>
      <c r="Y17" s="228">
        <v>6</v>
      </c>
      <c r="Z17" s="228"/>
    </row>
    <row r="18" spans="1:26" s="37" customFormat="1" ht="12">
      <c r="A18" s="28"/>
      <c r="B18" s="47" t="s">
        <v>28</v>
      </c>
      <c r="C18" s="39"/>
      <c r="D18" s="39"/>
      <c r="E18" s="40">
        <v>14</v>
      </c>
      <c r="F18" s="164">
        <f t="shared" si="5"/>
        <v>0</v>
      </c>
      <c r="G18" s="130"/>
      <c r="H18" s="131"/>
      <c r="I18" s="131"/>
      <c r="J18" s="132"/>
      <c r="K18" s="132"/>
      <c r="L18" s="133"/>
      <c r="M18" s="134"/>
      <c r="N18" s="433"/>
      <c r="O18" s="226"/>
      <c r="P18" s="226"/>
      <c r="Q18" s="226">
        <f t="shared" si="8"/>
        <v>0</v>
      </c>
      <c r="R18" s="226"/>
      <c r="S18" s="226"/>
      <c r="T18" s="229">
        <f t="shared" si="4"/>
        <v>0</v>
      </c>
      <c r="U18" s="92"/>
      <c r="V18" s="226"/>
      <c r="W18" s="226"/>
      <c r="X18" s="226"/>
      <c r="Y18" s="226"/>
      <c r="Z18" s="226"/>
    </row>
    <row r="19" spans="1:26" s="37" customFormat="1" ht="12">
      <c r="A19" s="28"/>
      <c r="B19" s="47" t="s">
        <v>30</v>
      </c>
      <c r="C19" s="39"/>
      <c r="D19" s="39"/>
      <c r="E19" s="40">
        <v>15</v>
      </c>
      <c r="F19" s="164">
        <f t="shared" si="5"/>
        <v>0</v>
      </c>
      <c r="G19" s="130"/>
      <c r="H19" s="131"/>
      <c r="I19" s="131"/>
      <c r="J19" s="132"/>
      <c r="K19" s="132"/>
      <c r="L19" s="133"/>
      <c r="M19" s="134"/>
      <c r="N19" s="433"/>
      <c r="O19" s="226"/>
      <c r="P19" s="226"/>
      <c r="Q19" s="226">
        <f t="shared" si="8"/>
        <v>0</v>
      </c>
      <c r="R19" s="226"/>
      <c r="S19" s="226"/>
      <c r="T19" s="229">
        <f t="shared" si="4"/>
        <v>0</v>
      </c>
      <c r="U19" s="92"/>
      <c r="V19" s="226"/>
      <c r="W19" s="226"/>
      <c r="X19" s="226"/>
      <c r="Y19" s="226"/>
      <c r="Z19" s="226"/>
    </row>
    <row r="20" spans="1:26" s="37" customFormat="1" ht="12">
      <c r="A20" s="28"/>
      <c r="B20" s="48" t="s">
        <v>32</v>
      </c>
      <c r="C20" s="49"/>
      <c r="D20" s="49"/>
      <c r="E20" s="50">
        <v>16</v>
      </c>
      <c r="F20" s="164">
        <f t="shared" si="5"/>
        <v>0</v>
      </c>
      <c r="G20" s="130"/>
      <c r="H20" s="131"/>
      <c r="I20" s="131"/>
      <c r="J20" s="132"/>
      <c r="K20" s="132"/>
      <c r="L20" s="133"/>
      <c r="M20" s="134"/>
      <c r="N20" s="433"/>
      <c r="O20" s="226"/>
      <c r="P20" s="226"/>
      <c r="Q20" s="226">
        <f t="shared" si="8"/>
        <v>0</v>
      </c>
      <c r="R20" s="226"/>
      <c r="S20" s="226"/>
      <c r="T20" s="229">
        <f t="shared" si="4"/>
        <v>0</v>
      </c>
      <c r="U20" s="92"/>
      <c r="V20" s="226"/>
      <c r="W20" s="226"/>
      <c r="X20" s="226"/>
      <c r="Y20" s="226"/>
      <c r="Z20" s="226"/>
    </row>
    <row r="21" spans="1:26" s="37" customFormat="1" ht="12">
      <c r="A21" s="28"/>
      <c r="B21" s="48" t="s">
        <v>34</v>
      </c>
      <c r="C21" s="49"/>
      <c r="D21" s="49"/>
      <c r="E21" s="50">
        <v>17</v>
      </c>
      <c r="F21" s="164">
        <f t="shared" si="5"/>
        <v>0</v>
      </c>
      <c r="G21" s="130"/>
      <c r="H21" s="131"/>
      <c r="I21" s="131"/>
      <c r="J21" s="132"/>
      <c r="K21" s="132"/>
      <c r="L21" s="133"/>
      <c r="M21" s="134"/>
      <c r="N21" s="433"/>
      <c r="O21" s="226"/>
      <c r="P21" s="226"/>
      <c r="Q21" s="226">
        <f t="shared" si="8"/>
        <v>0</v>
      </c>
      <c r="R21" s="226"/>
      <c r="S21" s="226"/>
      <c r="T21" s="229">
        <f t="shared" si="4"/>
        <v>0</v>
      </c>
      <c r="U21" s="92"/>
      <c r="V21" s="226"/>
      <c r="W21" s="226"/>
      <c r="X21" s="226"/>
      <c r="Y21" s="226"/>
      <c r="Z21" s="226"/>
    </row>
    <row r="22" spans="1:26" s="37" customFormat="1" ht="12">
      <c r="A22" s="28"/>
      <c r="B22" s="48" t="s">
        <v>36</v>
      </c>
      <c r="C22" s="48"/>
      <c r="D22" s="48"/>
      <c r="E22" s="50">
        <v>18</v>
      </c>
      <c r="F22" s="164">
        <f t="shared" si="5"/>
        <v>0</v>
      </c>
      <c r="G22" s="130"/>
      <c r="H22" s="131"/>
      <c r="I22" s="131"/>
      <c r="J22" s="132"/>
      <c r="K22" s="132"/>
      <c r="L22" s="133"/>
      <c r="M22" s="134"/>
      <c r="N22" s="433"/>
      <c r="O22" s="226"/>
      <c r="P22" s="226"/>
      <c r="Q22" s="226">
        <f t="shared" si="8"/>
        <v>0</v>
      </c>
      <c r="R22" s="226"/>
      <c r="S22" s="226"/>
      <c r="T22" s="229">
        <f t="shared" si="4"/>
        <v>0</v>
      </c>
      <c r="U22" s="92"/>
      <c r="V22" s="226"/>
      <c r="W22" s="226"/>
      <c r="X22" s="226"/>
      <c r="Y22" s="226"/>
      <c r="Z22" s="226"/>
    </row>
    <row r="23" spans="1:26" s="37" customFormat="1" ht="12">
      <c r="A23" s="28"/>
      <c r="B23" s="48" t="s">
        <v>38</v>
      </c>
      <c r="C23" s="48"/>
      <c r="D23" s="48"/>
      <c r="E23" s="50">
        <v>19</v>
      </c>
      <c r="F23" s="164">
        <f t="shared" si="5"/>
        <v>0</v>
      </c>
      <c r="G23" s="130"/>
      <c r="H23" s="131"/>
      <c r="I23" s="131"/>
      <c r="J23" s="132"/>
      <c r="K23" s="132"/>
      <c r="L23" s="133"/>
      <c r="M23" s="134"/>
      <c r="N23" s="433"/>
      <c r="O23" s="226"/>
      <c r="P23" s="226"/>
      <c r="Q23" s="226">
        <f t="shared" si="8"/>
        <v>0</v>
      </c>
      <c r="R23" s="226"/>
      <c r="S23" s="226"/>
      <c r="T23" s="229">
        <f t="shared" si="4"/>
        <v>0</v>
      </c>
      <c r="U23" s="92"/>
      <c r="V23" s="226"/>
      <c r="W23" s="226"/>
      <c r="X23" s="226"/>
      <c r="Y23" s="226"/>
      <c r="Z23" s="226"/>
    </row>
    <row r="24" spans="1:26" s="37" customFormat="1" ht="12">
      <c r="A24" s="28"/>
      <c r="B24" s="48" t="s">
        <v>40</v>
      </c>
      <c r="C24" s="48"/>
      <c r="D24" s="48"/>
      <c r="E24" s="50">
        <v>20</v>
      </c>
      <c r="F24" s="164">
        <f t="shared" si="5"/>
        <v>0</v>
      </c>
      <c r="G24" s="130"/>
      <c r="H24" s="133"/>
      <c r="I24" s="132"/>
      <c r="J24" s="132"/>
      <c r="K24" s="132"/>
      <c r="L24" s="133"/>
      <c r="M24" s="134"/>
      <c r="N24" s="433"/>
      <c r="O24" s="226"/>
      <c r="P24" s="226"/>
      <c r="Q24" s="226">
        <f t="shared" si="8"/>
        <v>0</v>
      </c>
      <c r="R24" s="226"/>
      <c r="S24" s="226"/>
      <c r="T24" s="229">
        <f t="shared" si="4"/>
        <v>0</v>
      </c>
      <c r="U24" s="92"/>
      <c r="V24" s="226"/>
      <c r="W24" s="226"/>
      <c r="X24" s="226"/>
      <c r="Y24" s="226"/>
      <c r="Z24" s="226"/>
    </row>
    <row r="25" spans="1:26" s="37" customFormat="1" ht="12">
      <c r="A25" s="28"/>
      <c r="B25" s="48" t="s">
        <v>42</v>
      </c>
      <c r="C25" s="48"/>
      <c r="D25" s="48"/>
      <c r="E25" s="50">
        <v>21</v>
      </c>
      <c r="F25" s="164">
        <f t="shared" si="5"/>
        <v>0</v>
      </c>
      <c r="G25" s="130"/>
      <c r="H25" s="133"/>
      <c r="I25" s="132"/>
      <c r="J25" s="132"/>
      <c r="K25" s="132"/>
      <c r="L25" s="133"/>
      <c r="M25" s="134"/>
      <c r="N25" s="433"/>
      <c r="O25" s="226"/>
      <c r="P25" s="226"/>
      <c r="Q25" s="226">
        <f t="shared" si="8"/>
        <v>0</v>
      </c>
      <c r="R25" s="226"/>
      <c r="S25" s="226"/>
      <c r="T25" s="229">
        <f t="shared" si="4"/>
        <v>0</v>
      </c>
      <c r="U25" s="92"/>
      <c r="V25" s="226"/>
      <c r="W25" s="226"/>
      <c r="X25" s="226"/>
      <c r="Y25" s="226"/>
      <c r="Z25" s="226"/>
    </row>
    <row r="26" spans="1:26" s="37" customFormat="1" ht="12">
      <c r="A26" s="28"/>
      <c r="B26" s="48" t="s">
        <v>44</v>
      </c>
      <c r="C26" s="48"/>
      <c r="D26" s="48"/>
      <c r="E26" s="50">
        <v>22</v>
      </c>
      <c r="F26" s="164">
        <f t="shared" si="5"/>
        <v>0</v>
      </c>
      <c r="G26" s="130"/>
      <c r="H26" s="133"/>
      <c r="I26" s="132"/>
      <c r="J26" s="132"/>
      <c r="K26" s="132"/>
      <c r="L26" s="133"/>
      <c r="M26" s="134"/>
      <c r="N26" s="433"/>
      <c r="O26" s="226"/>
      <c r="P26" s="226"/>
      <c r="Q26" s="226">
        <f t="shared" si="8"/>
        <v>0</v>
      </c>
      <c r="R26" s="226"/>
      <c r="S26" s="226"/>
      <c r="T26" s="229">
        <f t="shared" si="4"/>
        <v>0</v>
      </c>
      <c r="U26" s="92"/>
      <c r="V26" s="226"/>
      <c r="W26" s="226"/>
      <c r="X26" s="226"/>
      <c r="Y26" s="226"/>
      <c r="Z26" s="226"/>
    </row>
    <row r="27" spans="1:26" s="37" customFormat="1" ht="12">
      <c r="A27" s="28"/>
      <c r="B27" s="48" t="s">
        <v>45</v>
      </c>
      <c r="C27" s="48"/>
      <c r="D27" s="48"/>
      <c r="E27" s="50">
        <v>23</v>
      </c>
      <c r="F27" s="164">
        <f t="shared" si="5"/>
        <v>0</v>
      </c>
      <c r="G27" s="130"/>
      <c r="H27" s="133"/>
      <c r="I27" s="132"/>
      <c r="J27" s="132"/>
      <c r="K27" s="132"/>
      <c r="L27" s="133"/>
      <c r="M27" s="134"/>
      <c r="N27" s="433"/>
      <c r="O27" s="226"/>
      <c r="P27" s="226"/>
      <c r="Q27" s="226">
        <f t="shared" si="8"/>
        <v>0</v>
      </c>
      <c r="R27" s="226"/>
      <c r="S27" s="226"/>
      <c r="T27" s="229">
        <f t="shared" si="4"/>
        <v>0</v>
      </c>
      <c r="U27" s="92"/>
      <c r="V27" s="226"/>
      <c r="W27" s="226"/>
      <c r="X27" s="226"/>
      <c r="Y27" s="226"/>
      <c r="Z27" s="226"/>
    </row>
    <row r="28" spans="1:26" s="37" customFormat="1" ht="12">
      <c r="A28" s="28"/>
      <c r="B28" s="48" t="s">
        <v>47</v>
      </c>
      <c r="C28" s="48"/>
      <c r="D28" s="48"/>
      <c r="E28" s="50">
        <v>24</v>
      </c>
      <c r="F28" s="164">
        <f t="shared" si="5"/>
        <v>0</v>
      </c>
      <c r="G28" s="130"/>
      <c r="H28" s="133"/>
      <c r="I28" s="132"/>
      <c r="J28" s="132"/>
      <c r="K28" s="132"/>
      <c r="L28" s="133"/>
      <c r="M28" s="134"/>
      <c r="N28" s="433"/>
      <c r="O28" s="226"/>
      <c r="P28" s="226"/>
      <c r="Q28" s="226"/>
      <c r="R28" s="226"/>
      <c r="S28" s="226"/>
      <c r="T28" s="229"/>
      <c r="U28" s="92"/>
      <c r="V28" s="226"/>
      <c r="W28" s="226"/>
      <c r="X28" s="226"/>
      <c r="Y28" s="226"/>
      <c r="Z28" s="226"/>
    </row>
    <row r="29" spans="1:26" s="37" customFormat="1" ht="12.75" thickBot="1">
      <c r="A29" s="28"/>
      <c r="B29" s="47" t="s">
        <v>49</v>
      </c>
      <c r="C29" s="47"/>
      <c r="D29" s="47"/>
      <c r="E29" s="40">
        <v>25</v>
      </c>
      <c r="F29" s="164">
        <f t="shared" si="5"/>
        <v>0</v>
      </c>
      <c r="G29" s="130"/>
      <c r="H29" s="133"/>
      <c r="I29" s="132"/>
      <c r="J29" s="132"/>
      <c r="K29" s="132"/>
      <c r="L29" s="133"/>
      <c r="M29" s="134"/>
      <c r="N29" s="441"/>
      <c r="O29" s="226"/>
      <c r="P29" s="226"/>
      <c r="Q29" s="226"/>
      <c r="R29" s="226"/>
      <c r="S29" s="226"/>
      <c r="T29" s="229"/>
      <c r="U29" s="92"/>
      <c r="V29" s="226"/>
      <c r="W29" s="226"/>
      <c r="X29" s="226"/>
      <c r="Y29" s="226"/>
      <c r="Z29" s="226"/>
    </row>
    <row r="30" spans="1:26" ht="13.5" thickBot="1">
      <c r="A30" s="54" t="s">
        <v>51</v>
      </c>
      <c r="B30" s="55"/>
      <c r="C30" s="55"/>
      <c r="D30" s="55"/>
      <c r="E30" s="21">
        <v>26</v>
      </c>
      <c r="F30" s="161">
        <f>SUM(F31:F47)</f>
        <v>40888000</v>
      </c>
      <c r="G30" s="114">
        <f aca="true" t="shared" si="9" ref="G30:M30">SUM(G31:G47)</f>
        <v>0</v>
      </c>
      <c r="H30" s="115">
        <f t="shared" si="9"/>
        <v>40353000</v>
      </c>
      <c r="I30" s="116">
        <f t="shared" si="9"/>
        <v>495000</v>
      </c>
      <c r="J30" s="116">
        <f t="shared" si="9"/>
        <v>40000</v>
      </c>
      <c r="K30" s="116">
        <f t="shared" si="9"/>
        <v>0</v>
      </c>
      <c r="L30" s="115">
        <f t="shared" si="9"/>
        <v>0</v>
      </c>
      <c r="M30" s="117">
        <f t="shared" si="9"/>
        <v>20675453</v>
      </c>
      <c r="O30" s="225">
        <f aca="true" t="shared" si="10" ref="O30:T30">SUM(O31:O47)</f>
        <v>0</v>
      </c>
      <c r="P30" s="225">
        <f t="shared" si="10"/>
        <v>0</v>
      </c>
      <c r="Q30" s="225">
        <f t="shared" si="10"/>
        <v>0</v>
      </c>
      <c r="R30" s="225">
        <f t="shared" si="10"/>
        <v>0</v>
      </c>
      <c r="S30" s="225">
        <f t="shared" si="10"/>
        <v>0</v>
      </c>
      <c r="T30" s="225">
        <f t="shared" si="10"/>
        <v>0</v>
      </c>
      <c r="V30" s="225">
        <f>SUM(V31:V47)</f>
        <v>0</v>
      </c>
      <c r="W30" s="225">
        <f>SUM(W31:W47)</f>
        <v>0</v>
      </c>
      <c r="X30" s="225">
        <f>SUM(X31:X47)</f>
        <v>0</v>
      </c>
      <c r="Y30" s="225">
        <f>SUM(Y31:Y47)</f>
        <v>0</v>
      </c>
      <c r="Z30" s="225">
        <f>SUM(Z31:Z47)</f>
        <v>0</v>
      </c>
    </row>
    <row r="31" spans="1:26" s="37" customFormat="1" ht="12">
      <c r="A31" s="28" t="s">
        <v>14</v>
      </c>
      <c r="B31" s="39" t="s">
        <v>52</v>
      </c>
      <c r="C31" s="39"/>
      <c r="D31" s="39"/>
      <c r="E31" s="40">
        <v>27</v>
      </c>
      <c r="F31" s="164">
        <f t="shared" si="5"/>
        <v>0</v>
      </c>
      <c r="G31" s="119"/>
      <c r="H31" s="120"/>
      <c r="I31" s="121"/>
      <c r="J31" s="121"/>
      <c r="K31" s="121"/>
      <c r="L31" s="120"/>
      <c r="M31" s="122">
        <v>700000</v>
      </c>
      <c r="N31" s="433"/>
      <c r="O31" s="232"/>
      <c r="P31" s="232"/>
      <c r="Q31" s="232">
        <f aca="true" t="shared" si="11" ref="Q31:Q42">O31+P31</f>
        <v>0</v>
      </c>
      <c r="R31" s="232"/>
      <c r="S31" s="232"/>
      <c r="T31" s="229">
        <f aca="true" t="shared" si="12" ref="T31:T42">SUM(Q31:S31)</f>
        <v>0</v>
      </c>
      <c r="U31" s="92"/>
      <c r="V31" s="232"/>
      <c r="W31" s="232"/>
      <c r="X31" s="232"/>
      <c r="Y31" s="232"/>
      <c r="Z31" s="232"/>
    </row>
    <row r="32" spans="1:26" s="37" customFormat="1" ht="12">
      <c r="A32" s="28"/>
      <c r="B32" s="47" t="s">
        <v>28</v>
      </c>
      <c r="C32" s="47"/>
      <c r="D32" s="47"/>
      <c r="E32" s="40">
        <v>28</v>
      </c>
      <c r="F32" s="164">
        <f t="shared" si="5"/>
        <v>0</v>
      </c>
      <c r="G32" s="135"/>
      <c r="H32" s="136"/>
      <c r="I32" s="137"/>
      <c r="J32" s="137"/>
      <c r="K32" s="137"/>
      <c r="L32" s="136"/>
      <c r="M32" s="138"/>
      <c r="N32" s="433"/>
      <c r="O32" s="233"/>
      <c r="P32" s="233"/>
      <c r="Q32" s="233">
        <f t="shared" si="11"/>
        <v>0</v>
      </c>
      <c r="R32" s="233"/>
      <c r="S32" s="233"/>
      <c r="T32" s="229">
        <f t="shared" si="12"/>
        <v>0</v>
      </c>
      <c r="U32" s="92"/>
      <c r="V32" s="233"/>
      <c r="W32" s="233"/>
      <c r="X32" s="233"/>
      <c r="Y32" s="233"/>
      <c r="Z32" s="233"/>
    </row>
    <row r="33" spans="1:26" s="37" customFormat="1" ht="12">
      <c r="A33" s="28"/>
      <c r="B33" s="47" t="s">
        <v>30</v>
      </c>
      <c r="C33" s="47"/>
      <c r="D33" s="47"/>
      <c r="E33" s="40">
        <v>29</v>
      </c>
      <c r="F33" s="164">
        <f t="shared" si="5"/>
        <v>0</v>
      </c>
      <c r="G33" s="135"/>
      <c r="H33" s="136"/>
      <c r="I33" s="137"/>
      <c r="J33" s="137"/>
      <c r="K33" s="137"/>
      <c r="L33" s="136"/>
      <c r="M33" s="138"/>
      <c r="N33" s="433"/>
      <c r="O33" s="233"/>
      <c r="P33" s="233"/>
      <c r="Q33" s="233">
        <f t="shared" si="11"/>
        <v>0</v>
      </c>
      <c r="R33" s="233"/>
      <c r="S33" s="233"/>
      <c r="T33" s="229">
        <f t="shared" si="12"/>
        <v>0</v>
      </c>
      <c r="U33" s="92"/>
      <c r="V33" s="233"/>
      <c r="W33" s="233"/>
      <c r="X33" s="233"/>
      <c r="Y33" s="233"/>
      <c r="Z33" s="233"/>
    </row>
    <row r="34" spans="1:26" s="37" customFormat="1" ht="12">
      <c r="A34" s="28"/>
      <c r="B34" s="48" t="s">
        <v>32</v>
      </c>
      <c r="C34" s="49"/>
      <c r="D34" s="49"/>
      <c r="E34" s="50">
        <v>30</v>
      </c>
      <c r="F34" s="164">
        <f t="shared" si="5"/>
        <v>0</v>
      </c>
      <c r="G34" s="135"/>
      <c r="H34" s="136"/>
      <c r="I34" s="137"/>
      <c r="J34" s="137"/>
      <c r="K34" s="137"/>
      <c r="L34" s="136"/>
      <c r="M34" s="138"/>
      <c r="N34" s="433"/>
      <c r="O34" s="233"/>
      <c r="P34" s="233"/>
      <c r="Q34" s="233">
        <f t="shared" si="11"/>
        <v>0</v>
      </c>
      <c r="R34" s="233"/>
      <c r="S34" s="233"/>
      <c r="T34" s="229">
        <f t="shared" si="12"/>
        <v>0</v>
      </c>
      <c r="U34" s="92"/>
      <c r="V34" s="233"/>
      <c r="W34" s="233"/>
      <c r="X34" s="233"/>
      <c r="Y34" s="233"/>
      <c r="Z34" s="233"/>
    </row>
    <row r="35" spans="1:26" s="37" customFormat="1" ht="12">
      <c r="A35" s="28"/>
      <c r="B35" s="48" t="s">
        <v>34</v>
      </c>
      <c r="C35" s="48"/>
      <c r="D35" s="48"/>
      <c r="E35" s="50">
        <v>31</v>
      </c>
      <c r="F35" s="164">
        <f t="shared" si="5"/>
        <v>0</v>
      </c>
      <c r="G35" s="135"/>
      <c r="H35" s="136"/>
      <c r="I35" s="137"/>
      <c r="J35" s="137"/>
      <c r="K35" s="137"/>
      <c r="L35" s="136"/>
      <c r="M35" s="138"/>
      <c r="N35" s="433"/>
      <c r="O35" s="233"/>
      <c r="P35" s="233"/>
      <c r="Q35" s="233">
        <f t="shared" si="11"/>
        <v>0</v>
      </c>
      <c r="R35" s="233"/>
      <c r="S35" s="233"/>
      <c r="T35" s="229">
        <f t="shared" si="12"/>
        <v>0</v>
      </c>
      <c r="U35" s="92"/>
      <c r="V35" s="233"/>
      <c r="W35" s="233"/>
      <c r="X35" s="233"/>
      <c r="Y35" s="233"/>
      <c r="Z35" s="233"/>
    </row>
    <row r="36" spans="1:26" s="37" customFormat="1" ht="12">
      <c r="A36" s="28"/>
      <c r="B36" s="48" t="s">
        <v>54</v>
      </c>
      <c r="C36" s="48"/>
      <c r="D36" s="48"/>
      <c r="E36" s="50">
        <v>32</v>
      </c>
      <c r="F36" s="164">
        <f t="shared" si="5"/>
        <v>0</v>
      </c>
      <c r="G36" s="135"/>
      <c r="H36" s="136"/>
      <c r="I36" s="137"/>
      <c r="J36" s="137"/>
      <c r="K36" s="137"/>
      <c r="L36" s="136"/>
      <c r="M36" s="138"/>
      <c r="N36" s="433"/>
      <c r="O36" s="233"/>
      <c r="P36" s="233"/>
      <c r="Q36" s="233">
        <f t="shared" si="11"/>
        <v>0</v>
      </c>
      <c r="R36" s="233"/>
      <c r="S36" s="233"/>
      <c r="T36" s="229">
        <f t="shared" si="12"/>
        <v>0</v>
      </c>
      <c r="U36" s="92"/>
      <c r="V36" s="233"/>
      <c r="W36" s="233"/>
      <c r="X36" s="233"/>
      <c r="Y36" s="233"/>
      <c r="Z36" s="233"/>
    </row>
    <row r="37" spans="1:26" s="37" customFormat="1" ht="12">
      <c r="A37" s="28"/>
      <c r="B37" s="48" t="s">
        <v>36</v>
      </c>
      <c r="C37" s="48"/>
      <c r="D37" s="48"/>
      <c r="E37" s="50">
        <v>33</v>
      </c>
      <c r="F37" s="164">
        <f t="shared" si="5"/>
        <v>0</v>
      </c>
      <c r="G37" s="135"/>
      <c r="H37" s="136"/>
      <c r="I37" s="137"/>
      <c r="J37" s="137"/>
      <c r="K37" s="137"/>
      <c r="L37" s="136"/>
      <c r="M37" s="138"/>
      <c r="N37" s="433"/>
      <c r="O37" s="233"/>
      <c r="P37" s="233"/>
      <c r="Q37" s="233">
        <f t="shared" si="11"/>
        <v>0</v>
      </c>
      <c r="R37" s="233"/>
      <c r="S37" s="233"/>
      <c r="T37" s="229">
        <f t="shared" si="12"/>
        <v>0</v>
      </c>
      <c r="U37" s="92"/>
      <c r="V37" s="233"/>
      <c r="W37" s="233"/>
      <c r="X37" s="233"/>
      <c r="Y37" s="233"/>
      <c r="Z37" s="233"/>
    </row>
    <row r="38" spans="1:26" s="37" customFormat="1" ht="12">
      <c r="A38" s="28"/>
      <c r="B38" s="48" t="s">
        <v>38</v>
      </c>
      <c r="C38" s="48"/>
      <c r="D38" s="48"/>
      <c r="E38" s="50">
        <v>34</v>
      </c>
      <c r="F38" s="164">
        <f t="shared" si="5"/>
        <v>0</v>
      </c>
      <c r="G38" s="135"/>
      <c r="H38" s="136"/>
      <c r="I38" s="137"/>
      <c r="J38" s="137"/>
      <c r="K38" s="137"/>
      <c r="L38" s="136"/>
      <c r="M38" s="138"/>
      <c r="N38" s="441"/>
      <c r="O38" s="233"/>
      <c r="P38" s="233"/>
      <c r="Q38" s="233">
        <f t="shared" si="11"/>
        <v>0</v>
      </c>
      <c r="R38" s="233"/>
      <c r="S38" s="233"/>
      <c r="T38" s="229">
        <f t="shared" si="12"/>
        <v>0</v>
      </c>
      <c r="U38" s="92"/>
      <c r="V38" s="233"/>
      <c r="W38" s="233"/>
      <c r="X38" s="233"/>
      <c r="Y38" s="233"/>
      <c r="Z38" s="233"/>
    </row>
    <row r="39" spans="1:26" s="37" customFormat="1" ht="12">
      <c r="A39" s="28"/>
      <c r="B39" s="48" t="s">
        <v>56</v>
      </c>
      <c r="C39" s="48"/>
      <c r="D39" s="48"/>
      <c r="E39" s="50">
        <v>35</v>
      </c>
      <c r="F39" s="164">
        <f t="shared" si="5"/>
        <v>0</v>
      </c>
      <c r="G39" s="135"/>
      <c r="H39" s="136"/>
      <c r="I39" s="137"/>
      <c r="J39" s="137"/>
      <c r="K39" s="137"/>
      <c r="L39" s="136"/>
      <c r="M39" s="138"/>
      <c r="N39" s="433"/>
      <c r="O39" s="233"/>
      <c r="P39" s="233"/>
      <c r="Q39" s="233">
        <f t="shared" si="11"/>
        <v>0</v>
      </c>
      <c r="R39" s="233"/>
      <c r="S39" s="233"/>
      <c r="T39" s="229">
        <f t="shared" si="12"/>
        <v>0</v>
      </c>
      <c r="U39" s="92"/>
      <c r="V39" s="233"/>
      <c r="W39" s="233"/>
      <c r="X39" s="233"/>
      <c r="Y39" s="233"/>
      <c r="Z39" s="233"/>
    </row>
    <row r="40" spans="1:26" s="37" customFormat="1" ht="12">
      <c r="A40" s="28"/>
      <c r="B40" s="48" t="s">
        <v>57</v>
      </c>
      <c r="C40" s="48"/>
      <c r="D40" s="48"/>
      <c r="E40" s="50">
        <v>36</v>
      </c>
      <c r="F40" s="164">
        <f t="shared" si="5"/>
        <v>0</v>
      </c>
      <c r="G40" s="135"/>
      <c r="H40" s="136"/>
      <c r="I40" s="137"/>
      <c r="J40" s="137"/>
      <c r="K40" s="137"/>
      <c r="L40" s="136"/>
      <c r="M40" s="138"/>
      <c r="N40" s="433"/>
      <c r="O40" s="233"/>
      <c r="P40" s="233"/>
      <c r="Q40" s="233">
        <f t="shared" si="11"/>
        <v>0</v>
      </c>
      <c r="R40" s="233"/>
      <c r="S40" s="233"/>
      <c r="T40" s="229">
        <f t="shared" si="12"/>
        <v>0</v>
      </c>
      <c r="U40" s="92"/>
      <c r="V40" s="233"/>
      <c r="W40" s="233"/>
      <c r="X40" s="233"/>
      <c r="Y40" s="233"/>
      <c r="Z40" s="233"/>
    </row>
    <row r="41" spans="1:26" s="37" customFormat="1" ht="12">
      <c r="A41" s="28"/>
      <c r="B41" s="48" t="s">
        <v>59</v>
      </c>
      <c r="C41" s="48"/>
      <c r="D41" s="48"/>
      <c r="E41" s="50">
        <v>37</v>
      </c>
      <c r="F41" s="164">
        <f t="shared" si="5"/>
        <v>0</v>
      </c>
      <c r="G41" s="135"/>
      <c r="H41" s="136"/>
      <c r="I41" s="137"/>
      <c r="J41" s="137"/>
      <c r="K41" s="137"/>
      <c r="L41" s="136"/>
      <c r="M41" s="138"/>
      <c r="N41" s="433"/>
      <c r="O41" s="233"/>
      <c r="P41" s="233"/>
      <c r="Q41" s="233">
        <f t="shared" si="11"/>
        <v>0</v>
      </c>
      <c r="R41" s="233"/>
      <c r="S41" s="233"/>
      <c r="T41" s="229">
        <f t="shared" si="12"/>
        <v>0</v>
      </c>
      <c r="U41" s="92"/>
      <c r="V41" s="233"/>
      <c r="W41" s="233"/>
      <c r="X41" s="233"/>
      <c r="Y41" s="233"/>
      <c r="Z41" s="233"/>
    </row>
    <row r="42" spans="1:26" s="37" customFormat="1" ht="12">
      <c r="A42" s="28"/>
      <c r="B42" s="48" t="s">
        <v>60</v>
      </c>
      <c r="C42" s="48"/>
      <c r="D42" s="48"/>
      <c r="E42" s="50">
        <v>38</v>
      </c>
      <c r="F42" s="164">
        <f t="shared" si="5"/>
        <v>0</v>
      </c>
      <c r="G42" s="135"/>
      <c r="H42" s="136"/>
      <c r="I42" s="137"/>
      <c r="J42" s="137"/>
      <c r="K42" s="137"/>
      <c r="L42" s="136"/>
      <c r="M42" s="138"/>
      <c r="N42" s="433"/>
      <c r="O42" s="233"/>
      <c r="P42" s="233"/>
      <c r="Q42" s="233">
        <f t="shared" si="11"/>
        <v>0</v>
      </c>
      <c r="R42" s="233"/>
      <c r="S42" s="233"/>
      <c r="T42" s="229">
        <f t="shared" si="12"/>
        <v>0</v>
      </c>
      <c r="U42" s="92"/>
      <c r="V42" s="233"/>
      <c r="W42" s="233"/>
      <c r="X42" s="233"/>
      <c r="Y42" s="233"/>
      <c r="Z42" s="233"/>
    </row>
    <row r="43" spans="1:26" s="37" customFormat="1" ht="12">
      <c r="A43" s="28"/>
      <c r="B43" s="48" t="s">
        <v>45</v>
      </c>
      <c r="C43" s="48"/>
      <c r="D43" s="48"/>
      <c r="E43" s="50">
        <v>39</v>
      </c>
      <c r="F43" s="164">
        <f t="shared" si="5"/>
        <v>0</v>
      </c>
      <c r="G43" s="135"/>
      <c r="H43" s="136"/>
      <c r="I43" s="137"/>
      <c r="J43" s="137"/>
      <c r="K43" s="137"/>
      <c r="L43" s="136"/>
      <c r="M43" s="138"/>
      <c r="N43" s="433"/>
      <c r="O43" s="233"/>
      <c r="P43" s="233"/>
      <c r="Q43" s="233"/>
      <c r="R43" s="233"/>
      <c r="S43" s="233"/>
      <c r="T43" s="229"/>
      <c r="U43" s="92"/>
      <c r="V43" s="233"/>
      <c r="W43" s="233"/>
      <c r="X43" s="233"/>
      <c r="Y43" s="233"/>
      <c r="Z43" s="233"/>
    </row>
    <row r="44" spans="1:26" s="37" customFormat="1" ht="12">
      <c r="A44" s="28"/>
      <c r="B44" s="48" t="s">
        <v>61</v>
      </c>
      <c r="C44" s="48"/>
      <c r="D44" s="48"/>
      <c r="E44" s="50">
        <v>40</v>
      </c>
      <c r="F44" s="164">
        <f t="shared" si="5"/>
        <v>0</v>
      </c>
      <c r="G44" s="135"/>
      <c r="H44" s="136"/>
      <c r="I44" s="137"/>
      <c r="J44" s="137"/>
      <c r="K44" s="137"/>
      <c r="L44" s="136"/>
      <c r="M44" s="138"/>
      <c r="N44" s="433"/>
      <c r="O44" s="233"/>
      <c r="P44" s="233"/>
      <c r="Q44" s="233"/>
      <c r="R44" s="233"/>
      <c r="S44" s="233"/>
      <c r="T44" s="229"/>
      <c r="U44" s="92"/>
      <c r="V44" s="233"/>
      <c r="W44" s="233"/>
      <c r="X44" s="233"/>
      <c r="Y44" s="233"/>
      <c r="Z44" s="233"/>
    </row>
    <row r="45" spans="1:26" s="37" customFormat="1" ht="12">
      <c r="A45" s="28"/>
      <c r="B45" s="48" t="s">
        <v>62</v>
      </c>
      <c r="C45" s="48"/>
      <c r="D45" s="48"/>
      <c r="E45" s="50">
        <v>41</v>
      </c>
      <c r="F45" s="164">
        <f t="shared" si="5"/>
        <v>40353000</v>
      </c>
      <c r="G45" s="135"/>
      <c r="H45" s="394">
        <v>40353000</v>
      </c>
      <c r="I45" s="137"/>
      <c r="J45" s="137"/>
      <c r="K45" s="137"/>
      <c r="L45" s="136"/>
      <c r="M45" s="138">
        <v>19903322</v>
      </c>
      <c r="N45" s="433"/>
      <c r="O45" s="233"/>
      <c r="P45" s="233"/>
      <c r="Q45" s="233">
        <f>O45+P45</f>
        <v>0</v>
      </c>
      <c r="R45" s="234"/>
      <c r="S45" s="233"/>
      <c r="T45" s="229"/>
      <c r="U45" s="92"/>
      <c r="V45" s="233"/>
      <c r="W45" s="233"/>
      <c r="X45" s="233"/>
      <c r="Y45" s="233"/>
      <c r="Z45" s="233"/>
    </row>
    <row r="46" spans="1:26" s="37" customFormat="1" ht="12">
      <c r="A46" s="28"/>
      <c r="B46" s="48" t="s">
        <v>63</v>
      </c>
      <c r="C46" s="48"/>
      <c r="D46" s="48"/>
      <c r="E46" s="50">
        <v>42</v>
      </c>
      <c r="F46" s="164">
        <f t="shared" si="5"/>
        <v>535000</v>
      </c>
      <c r="G46" s="135"/>
      <c r="H46" s="139" t="s">
        <v>98</v>
      </c>
      <c r="I46" s="137">
        <v>495000</v>
      </c>
      <c r="J46" s="314">
        <v>40000</v>
      </c>
      <c r="K46" s="137"/>
      <c r="L46" s="136"/>
      <c r="M46" s="138">
        <v>72131</v>
      </c>
      <c r="N46" s="433"/>
      <c r="O46" s="233"/>
      <c r="P46" s="233"/>
      <c r="Q46" s="233">
        <f>O46+P46</f>
        <v>0</v>
      </c>
      <c r="R46" s="233"/>
      <c r="S46" s="233"/>
      <c r="T46" s="229"/>
      <c r="U46" s="92"/>
      <c r="V46" s="233"/>
      <c r="W46" s="233"/>
      <c r="X46" s="233"/>
      <c r="Y46" s="233"/>
      <c r="Z46" s="233"/>
    </row>
    <row r="47" spans="1:26" s="37" customFormat="1" ht="12">
      <c r="A47" s="65"/>
      <c r="B47" s="66" t="s">
        <v>49</v>
      </c>
      <c r="C47" s="66"/>
      <c r="D47" s="66"/>
      <c r="E47" s="67">
        <v>43</v>
      </c>
      <c r="F47" s="165">
        <f t="shared" si="5"/>
        <v>0</v>
      </c>
      <c r="G47" s="141"/>
      <c r="H47" s="142"/>
      <c r="I47" s="143"/>
      <c r="J47" s="143"/>
      <c r="K47" s="143"/>
      <c r="L47" s="142"/>
      <c r="M47" s="144"/>
      <c r="N47" s="433"/>
      <c r="O47" s="233"/>
      <c r="P47" s="233"/>
      <c r="Q47" s="233">
        <f>O47+P47</f>
        <v>0</v>
      </c>
      <c r="R47" s="233"/>
      <c r="S47" s="234"/>
      <c r="T47" s="229"/>
      <c r="U47" s="92"/>
      <c r="V47" s="233"/>
      <c r="W47" s="233"/>
      <c r="X47" s="233"/>
      <c r="Y47" s="233"/>
      <c r="Z47" s="233"/>
    </row>
    <row r="48" spans="1:26" s="37" customFormat="1" ht="12.75" thickBot="1">
      <c r="A48" s="73" t="s">
        <v>65</v>
      </c>
      <c r="B48" s="74"/>
      <c r="C48" s="74"/>
      <c r="D48" s="74"/>
      <c r="E48" s="40">
        <v>44</v>
      </c>
      <c r="F48" s="147">
        <f>F31+F36+F40+F45+F46+F47-F6-F29</f>
        <v>0</v>
      </c>
      <c r="G48" s="146">
        <f>G31+G36+G40+G45+G46+G47+-G6-G29</f>
        <v>0</v>
      </c>
      <c r="H48" s="146">
        <f>H31+H36+H40+H45+H47-H6-H29</f>
        <v>0</v>
      </c>
      <c r="I48" s="146">
        <f>I31+I36+I40+I45+I46+I47-I6-I29</f>
        <v>0</v>
      </c>
      <c r="J48" s="146">
        <f>J31+J36+J40+J45+J46+J47-J6-J29</f>
        <v>0</v>
      </c>
      <c r="K48" s="146">
        <f>K31+K36+K40+K45+K46+K47-K6-K29</f>
        <v>0</v>
      </c>
      <c r="L48" s="146">
        <f>L31+L36+L40+L45+L46+L47-L6-L29</f>
        <v>0</v>
      </c>
      <c r="M48" s="147">
        <f>M31+M36+M40+M45+M46+M47-M6-M29</f>
        <v>12070</v>
      </c>
      <c r="N48" s="433"/>
      <c r="O48" s="227"/>
      <c r="P48" s="227"/>
      <c r="Q48" s="227"/>
      <c r="R48" s="227"/>
      <c r="S48" s="227"/>
      <c r="T48" s="227"/>
      <c r="U48" s="92"/>
      <c r="V48" s="227"/>
      <c r="W48" s="227"/>
      <c r="X48" s="227"/>
      <c r="Y48" s="227"/>
      <c r="Z48" s="227"/>
    </row>
    <row r="49" spans="1:26" ht="13.5" thickBot="1">
      <c r="A49" s="54" t="s">
        <v>66</v>
      </c>
      <c r="B49" s="55"/>
      <c r="C49" s="55"/>
      <c r="D49" s="55"/>
      <c r="E49" s="21">
        <v>45</v>
      </c>
      <c r="F49" s="161">
        <f>F30-F5</f>
        <v>0</v>
      </c>
      <c r="G49" s="114">
        <f aca="true" t="shared" si="13" ref="G49:M49">G30-G5</f>
        <v>0</v>
      </c>
      <c r="H49" s="115">
        <f t="shared" si="13"/>
        <v>0</v>
      </c>
      <c r="I49" s="116">
        <f t="shared" si="13"/>
        <v>0</v>
      </c>
      <c r="J49" s="116">
        <f t="shared" si="13"/>
        <v>0</v>
      </c>
      <c r="K49" s="116">
        <f t="shared" si="13"/>
        <v>0</v>
      </c>
      <c r="L49" s="115">
        <f t="shared" si="13"/>
        <v>0</v>
      </c>
      <c r="M49" s="117">
        <f t="shared" si="13"/>
        <v>12070</v>
      </c>
      <c r="O49" s="225">
        <f aca="true" t="shared" si="14" ref="O49:T49">O30-O5</f>
        <v>-74901</v>
      </c>
      <c r="P49" s="225">
        <f t="shared" si="14"/>
        <v>74901</v>
      </c>
      <c r="Q49" s="225">
        <f t="shared" si="14"/>
        <v>0</v>
      </c>
      <c r="R49" s="225">
        <f t="shared" si="14"/>
        <v>0</v>
      </c>
      <c r="S49" s="225">
        <f t="shared" si="14"/>
        <v>0</v>
      </c>
      <c r="T49" s="225">
        <f t="shared" si="14"/>
        <v>0</v>
      </c>
      <c r="V49" s="225">
        <f>V30-V5</f>
        <v>-38297</v>
      </c>
      <c r="W49" s="225">
        <f>W30-W5</f>
        <v>-35028</v>
      </c>
      <c r="X49" s="225">
        <f>X30-X5</f>
        <v>-278</v>
      </c>
      <c r="Y49" s="225">
        <f>Y30-Y5</f>
        <v>-1102</v>
      </c>
      <c r="Z49" s="225">
        <f>Z30-Z5</f>
        <v>-196</v>
      </c>
    </row>
    <row r="50" spans="1:26" ht="12.75">
      <c r="A50" s="80"/>
      <c r="B50" s="80"/>
      <c r="C50" s="80"/>
      <c r="D50" s="80"/>
      <c r="E50" s="81"/>
      <c r="W50" s="410"/>
      <c r="X50" s="410"/>
      <c r="Y50" s="410"/>
      <c r="Z50" s="410"/>
    </row>
    <row r="51" spans="5:26" s="80" customFormat="1" ht="12">
      <c r="E51" s="81"/>
      <c r="F51" s="37"/>
      <c r="H51" s="92"/>
      <c r="I51" s="92"/>
      <c r="J51" s="92"/>
      <c r="K51" s="92"/>
      <c r="L51" s="92"/>
      <c r="M51" s="92"/>
      <c r="N51" s="433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s="80" customFormat="1" ht="12">
      <c r="A52" s="84" t="s">
        <v>99</v>
      </c>
      <c r="E52" s="81"/>
      <c r="F52" s="167"/>
      <c r="H52" s="92"/>
      <c r="J52" s="156"/>
      <c r="L52" s="92"/>
      <c r="M52" s="92"/>
      <c r="N52" s="433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5:26" s="84" customFormat="1" ht="12">
      <c r="E53" s="86"/>
      <c r="F53" s="168"/>
      <c r="H53" s="108"/>
      <c r="I53" s="108"/>
      <c r="J53" s="108"/>
      <c r="K53" s="108"/>
      <c r="L53" s="108"/>
      <c r="M53" s="108"/>
      <c r="N53" s="433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 spans="5:26" s="84" customFormat="1" ht="12">
      <c r="E54" s="86"/>
      <c r="F54" s="168"/>
      <c r="H54" s="108"/>
      <c r="I54" s="108"/>
      <c r="J54" s="108"/>
      <c r="K54" s="108"/>
      <c r="L54" s="108"/>
      <c r="M54" s="108"/>
      <c r="N54" s="433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5:26" s="84" customFormat="1" ht="12">
      <c r="E55" s="86"/>
      <c r="F55" s="168"/>
      <c r="H55" s="108"/>
      <c r="I55" s="108"/>
      <c r="J55" s="108"/>
      <c r="K55" s="108"/>
      <c r="L55" s="108"/>
      <c r="M55" s="108"/>
      <c r="N55" s="433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:26" s="80" customFormat="1" ht="12">
      <c r="A56" s="84"/>
      <c r="B56" s="84"/>
      <c r="C56" s="84"/>
      <c r="D56" s="84"/>
      <c r="E56" s="81"/>
      <c r="F56" s="37"/>
      <c r="H56" s="92"/>
      <c r="I56" s="92"/>
      <c r="J56" s="92"/>
      <c r="K56" s="92"/>
      <c r="L56" s="92"/>
      <c r="M56" s="92"/>
      <c r="N56" s="433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14" s="92" customFormat="1" ht="12">
      <c r="A57" s="84"/>
      <c r="B57" s="84"/>
      <c r="C57" s="84"/>
      <c r="D57" s="84"/>
      <c r="E57" s="90"/>
      <c r="F57" s="37"/>
      <c r="N57" s="433"/>
    </row>
    <row r="58" spans="1:14" s="92" customFormat="1" ht="12">
      <c r="A58" s="84"/>
      <c r="B58" s="84"/>
      <c r="C58" s="84"/>
      <c r="D58" s="84"/>
      <c r="E58" s="90"/>
      <c r="F58" s="37"/>
      <c r="N58" s="433"/>
    </row>
    <row r="59" spans="1:14" s="92" customFormat="1" ht="12">
      <c r="A59" s="84"/>
      <c r="B59" s="84"/>
      <c r="C59" s="84"/>
      <c r="D59" s="84"/>
      <c r="E59" s="90"/>
      <c r="F59" s="37"/>
      <c r="N59" s="433"/>
    </row>
  </sheetData>
  <mergeCells count="3">
    <mergeCell ref="A3:D3"/>
    <mergeCell ref="I3:L3"/>
    <mergeCell ref="C4:D4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N38" sqref="N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0.00390625" style="37" customWidth="1"/>
    <col min="7" max="7" width="5.125" style="0" hidden="1" customWidth="1"/>
    <col min="8" max="8" width="9.00390625" style="92" customWidth="1"/>
    <col min="9" max="11" width="8.00390625" style="92" customWidth="1"/>
    <col min="12" max="12" width="8.125" style="92" customWidth="1"/>
    <col min="13" max="13" width="9.625" style="92" customWidth="1"/>
    <col min="14" max="14" width="9.125" style="433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141</v>
      </c>
      <c r="B2" s="8"/>
      <c r="C2" s="493" t="s">
        <v>90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3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>SUM(F5:F27)</f>
        <v>6058000</v>
      </c>
      <c r="G3" s="114">
        <f aca="true" t="shared" si="0" ref="G3:L3">SUM(G5:G27)</f>
        <v>0</v>
      </c>
      <c r="H3" s="115">
        <f t="shared" si="0"/>
        <v>5025000</v>
      </c>
      <c r="I3" s="116">
        <f t="shared" si="0"/>
        <v>1033000</v>
      </c>
      <c r="J3" s="116">
        <f t="shared" si="0"/>
        <v>0</v>
      </c>
      <c r="K3" s="116">
        <f t="shared" si="0"/>
        <v>0</v>
      </c>
      <c r="L3" s="115">
        <f t="shared" si="0"/>
        <v>0</v>
      </c>
      <c r="M3" s="117">
        <f>SUM(M5:M27)</f>
        <v>4986739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6058000</v>
      </c>
      <c r="G4" s="119">
        <f aca="true" t="shared" si="1" ref="G4:M4">SUM(G5:G15)</f>
        <v>0</v>
      </c>
      <c r="H4" s="120">
        <f t="shared" si="1"/>
        <v>5025000</v>
      </c>
      <c r="I4" s="121">
        <f t="shared" si="1"/>
        <v>1033000</v>
      </c>
      <c r="J4" s="121">
        <f t="shared" si="1"/>
        <v>0</v>
      </c>
      <c r="K4" s="121">
        <f t="shared" si="1"/>
        <v>0</v>
      </c>
      <c r="L4" s="120">
        <f t="shared" si="1"/>
        <v>0</v>
      </c>
      <c r="M4" s="122">
        <f t="shared" si="1"/>
        <v>4986739</v>
      </c>
      <c r="N4" s="433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>SUM(H5:L5)</f>
        <v>1400000</v>
      </c>
      <c r="G5" s="124"/>
      <c r="H5" s="125">
        <v>1400000</v>
      </c>
      <c r="I5" s="125"/>
      <c r="J5" s="126"/>
      <c r="K5" s="126"/>
      <c r="L5" s="127"/>
      <c r="M5" s="128">
        <v>1199923</v>
      </c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aca="true" t="shared" si="2" ref="F6:F45">SUM(H6:L6)</f>
        <v>180000</v>
      </c>
      <c r="G6" s="124"/>
      <c r="H6" s="125">
        <v>180000</v>
      </c>
      <c r="I6" s="125"/>
      <c r="J6" s="126"/>
      <c r="K6" s="126"/>
      <c r="L6" s="127"/>
      <c r="M6" s="128">
        <v>174980</v>
      </c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581000</v>
      </c>
      <c r="G7" s="124"/>
      <c r="H7" s="125">
        <v>581000</v>
      </c>
      <c r="I7" s="125"/>
      <c r="J7" s="126"/>
      <c r="K7" s="126"/>
      <c r="L7" s="127"/>
      <c r="M7" s="128">
        <v>481212</v>
      </c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1250000</v>
      </c>
      <c r="G8" s="124"/>
      <c r="H8" s="125">
        <v>1250000</v>
      </c>
      <c r="I8" s="125"/>
      <c r="J8" s="126"/>
      <c r="K8" s="126"/>
      <c r="L8" s="127"/>
      <c r="M8" s="128">
        <v>1078633</v>
      </c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300000</v>
      </c>
      <c r="G9" s="124"/>
      <c r="H9" s="125">
        <v>300000</v>
      </c>
      <c r="I9" s="125"/>
      <c r="J9" s="126"/>
      <c r="K9" s="126"/>
      <c r="L9" s="127"/>
      <c r="M9" s="128">
        <v>285758</v>
      </c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1584000</v>
      </c>
      <c r="G10" s="124"/>
      <c r="H10" s="125">
        <v>551000</v>
      </c>
      <c r="I10" s="125">
        <f>I44</f>
        <v>1033000</v>
      </c>
      <c r="J10" s="126"/>
      <c r="K10" s="126"/>
      <c r="L10" s="127"/>
      <c r="M10" s="128">
        <v>74619</v>
      </c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200000</v>
      </c>
      <c r="G11" s="124"/>
      <c r="H11" s="125">
        <v>200000</v>
      </c>
      <c r="I11" s="125"/>
      <c r="J11" s="126"/>
      <c r="K11" s="126"/>
      <c r="L11" s="127"/>
      <c r="M11" s="128">
        <v>130388</v>
      </c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40000</v>
      </c>
      <c r="G12" s="124"/>
      <c r="H12" s="125">
        <v>40000</v>
      </c>
      <c r="I12" s="125"/>
      <c r="J12" s="126"/>
      <c r="K12" s="126"/>
      <c r="L12" s="127"/>
      <c r="M12" s="128">
        <v>14495</v>
      </c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443000</v>
      </c>
      <c r="G13" s="124"/>
      <c r="H13" s="125">
        <v>443000</v>
      </c>
      <c r="I13" s="125"/>
      <c r="J13" s="126"/>
      <c r="K13" s="126"/>
      <c r="L13" s="127"/>
      <c r="M13" s="128">
        <v>432122</v>
      </c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0</v>
      </c>
      <c r="G14" s="124"/>
      <c r="H14" s="125"/>
      <c r="I14" s="125"/>
      <c r="J14" s="126"/>
      <c r="K14" s="126"/>
      <c r="L14" s="127"/>
      <c r="M14" s="128"/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63">
        <f t="shared" si="2"/>
        <v>80000</v>
      </c>
      <c r="G15" s="124"/>
      <c r="H15" s="125">
        <v>80000</v>
      </c>
      <c r="I15" s="125"/>
      <c r="J15" s="126"/>
      <c r="K15" s="126"/>
      <c r="L15" s="127"/>
      <c r="M15" s="128">
        <v>1114609</v>
      </c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34"/>
      <c r="N16" s="433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34"/>
      <c r="N17" s="433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0</v>
      </c>
      <c r="G18" s="130"/>
      <c r="H18" s="131"/>
      <c r="I18" s="131"/>
      <c r="J18" s="132"/>
      <c r="K18" s="132"/>
      <c r="L18" s="133"/>
      <c r="M18" s="134"/>
      <c r="N18" s="433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  <c r="N19" s="433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  <c r="N20" s="433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  <c r="N21" s="433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0</v>
      </c>
      <c r="G22" s="130"/>
      <c r="H22" s="133"/>
      <c r="I22" s="132"/>
      <c r="J22" s="132"/>
      <c r="K22" s="132"/>
      <c r="L22" s="133"/>
      <c r="M22" s="134"/>
      <c r="N22" s="433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  <c r="N23" s="433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0</v>
      </c>
      <c r="G24" s="130"/>
      <c r="H24" s="133"/>
      <c r="I24" s="132"/>
      <c r="J24" s="132"/>
      <c r="K24" s="132"/>
      <c r="L24" s="133"/>
      <c r="M24" s="134"/>
      <c r="N24" s="433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  <c r="N25" s="433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  <c r="N26" s="433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0</v>
      </c>
      <c r="G27" s="130"/>
      <c r="H27" s="133"/>
      <c r="I27" s="132"/>
      <c r="J27" s="132"/>
      <c r="K27" s="132"/>
      <c r="L27" s="133"/>
      <c r="M27" s="134"/>
      <c r="N27" s="433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6258000</v>
      </c>
      <c r="G28" s="114">
        <f aca="true" t="shared" si="3" ref="G28:M28">SUM(G29:G45)</f>
        <v>0</v>
      </c>
      <c r="H28" s="115">
        <f t="shared" si="3"/>
        <v>5225000</v>
      </c>
      <c r="I28" s="116">
        <f t="shared" si="3"/>
        <v>1033000</v>
      </c>
      <c r="J28" s="116">
        <f t="shared" si="3"/>
        <v>0</v>
      </c>
      <c r="K28" s="116">
        <f t="shared" si="3"/>
        <v>0</v>
      </c>
      <c r="L28" s="115">
        <f t="shared" si="3"/>
        <v>0</v>
      </c>
      <c r="M28" s="117">
        <f t="shared" si="3"/>
        <v>5143586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4372000</v>
      </c>
      <c r="G29" s="119"/>
      <c r="H29" s="120">
        <v>4372000</v>
      </c>
      <c r="I29" s="121"/>
      <c r="J29" s="121"/>
      <c r="K29" s="121"/>
      <c r="L29" s="120"/>
      <c r="M29" s="122">
        <v>4071000</v>
      </c>
      <c r="N29" s="441"/>
    </row>
    <row r="30" spans="1:14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/>
      <c r="N30" s="433"/>
    </row>
    <row r="31" spans="1:14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/>
      <c r="N31" s="433"/>
    </row>
    <row r="32" spans="1:14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0</v>
      </c>
      <c r="G32" s="135"/>
      <c r="H32" s="136"/>
      <c r="I32" s="137"/>
      <c r="J32" s="137"/>
      <c r="K32" s="137"/>
      <c r="L32" s="136"/>
      <c r="M32" s="138"/>
      <c r="N32" s="433"/>
    </row>
    <row r="33" spans="1:14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  <c r="N33" s="433"/>
    </row>
    <row r="34" spans="1:14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  <c r="N34" s="433"/>
    </row>
    <row r="35" spans="1:14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  <c r="N35" s="433"/>
    </row>
    <row r="36" spans="1:14" s="37" customFormat="1" ht="12">
      <c r="A36" s="28"/>
      <c r="B36" s="48" t="s">
        <v>38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  <c r="N36" s="433"/>
    </row>
    <row r="37" spans="1:14" s="37" customFormat="1" ht="12">
      <c r="A37" s="28"/>
      <c r="B37" s="48" t="s">
        <v>56</v>
      </c>
      <c r="C37" s="48"/>
      <c r="D37" s="48"/>
      <c r="E37" s="50">
        <v>35</v>
      </c>
      <c r="F37" s="164">
        <f t="shared" si="2"/>
        <v>0</v>
      </c>
      <c r="G37" s="135"/>
      <c r="H37" s="136"/>
      <c r="I37" s="137"/>
      <c r="J37" s="137"/>
      <c r="K37" s="137"/>
      <c r="L37" s="136"/>
      <c r="M37" s="138"/>
      <c r="N37" s="433"/>
    </row>
    <row r="38" spans="1:14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0</v>
      </c>
      <c r="G38" s="135"/>
      <c r="H38" s="136"/>
      <c r="I38" s="137"/>
      <c r="J38" s="137"/>
      <c r="K38" s="137"/>
      <c r="L38" s="136"/>
      <c r="M38" s="138"/>
      <c r="N38" s="441"/>
    </row>
    <row r="39" spans="1:14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/>
      <c r="N39" s="433"/>
    </row>
    <row r="40" spans="1:14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0</v>
      </c>
      <c r="G40" s="135"/>
      <c r="H40" s="136"/>
      <c r="I40" s="137"/>
      <c r="J40" s="137"/>
      <c r="K40" s="137"/>
      <c r="L40" s="136"/>
      <c r="M40" s="138"/>
      <c r="N40" s="433"/>
    </row>
    <row r="41" spans="1:14" s="37" customFormat="1" ht="12">
      <c r="A41" s="28"/>
      <c r="B41" s="48" t="s">
        <v>45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/>
      <c r="N41" s="433"/>
    </row>
    <row r="42" spans="1:14" s="37" customFormat="1" ht="12">
      <c r="A42" s="28"/>
      <c r="B42" s="48" t="s">
        <v>61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/>
      <c r="N42" s="433"/>
    </row>
    <row r="43" spans="1:14" s="37" customFormat="1" ht="12">
      <c r="A43" s="28"/>
      <c r="B43" s="48" t="s">
        <v>62</v>
      </c>
      <c r="C43" s="48"/>
      <c r="D43" s="48"/>
      <c r="E43" s="50">
        <v>41</v>
      </c>
      <c r="F43" s="164">
        <f t="shared" si="2"/>
        <v>853000</v>
      </c>
      <c r="G43" s="135"/>
      <c r="H43" s="136">
        <v>853000</v>
      </c>
      <c r="I43" s="137"/>
      <c r="J43" s="137"/>
      <c r="K43" s="137"/>
      <c r="L43" s="136"/>
      <c r="M43" s="138">
        <v>925669</v>
      </c>
      <c r="N43" s="433"/>
    </row>
    <row r="44" spans="1:14" s="37" customFormat="1" ht="12">
      <c r="A44" s="28"/>
      <c r="B44" s="48" t="s">
        <v>63</v>
      </c>
      <c r="C44" s="48"/>
      <c r="D44" s="48"/>
      <c r="E44" s="50">
        <v>42</v>
      </c>
      <c r="F44" s="164">
        <f t="shared" si="2"/>
        <v>1033000</v>
      </c>
      <c r="G44" s="135"/>
      <c r="H44" s="139" t="s">
        <v>98</v>
      </c>
      <c r="I44" s="137">
        <v>1033000</v>
      </c>
      <c r="J44" s="137"/>
      <c r="K44" s="137"/>
      <c r="L44" s="136"/>
      <c r="M44" s="138">
        <v>146917</v>
      </c>
      <c r="N44" s="433"/>
    </row>
    <row r="45" spans="1:14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0</v>
      </c>
      <c r="G45" s="141"/>
      <c r="H45" s="142"/>
      <c r="I45" s="143"/>
      <c r="J45" s="143"/>
      <c r="K45" s="143"/>
      <c r="L45" s="142"/>
      <c r="M45" s="144"/>
      <c r="N45" s="433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200000</v>
      </c>
      <c r="G46" s="146">
        <f>G29+G34+G38+G43+G44+G45+-G4-G27</f>
        <v>0</v>
      </c>
      <c r="H46" s="146">
        <f>H29+H34+H38+H43+H45-H4-H27</f>
        <v>200000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156847</v>
      </c>
      <c r="N46" s="433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>F28-F3</f>
        <v>200000</v>
      </c>
      <c r="G47" s="114">
        <f aca="true" t="shared" si="4" ref="G47:M47">G28-G3</f>
        <v>0</v>
      </c>
      <c r="H47" s="115">
        <f t="shared" si="4"/>
        <v>200000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156847</v>
      </c>
    </row>
    <row r="48" spans="1:5" ht="12.75">
      <c r="A48" s="80"/>
      <c r="B48" s="80"/>
      <c r="C48" s="80"/>
      <c r="D48" s="80"/>
      <c r="E48" s="81"/>
    </row>
    <row r="49" spans="5:14" s="80" customFormat="1" ht="12">
      <c r="E49" s="81"/>
      <c r="F49" s="37"/>
      <c r="H49" s="92"/>
      <c r="I49" s="92"/>
      <c r="J49" s="92"/>
      <c r="K49" s="92"/>
      <c r="L49" s="92"/>
      <c r="M49" s="92"/>
      <c r="N49" s="433"/>
    </row>
    <row r="50" spans="1:14" s="80" customFormat="1" ht="12">
      <c r="A50" s="84" t="s">
        <v>99</v>
      </c>
      <c r="E50" s="81"/>
      <c r="F50" s="167"/>
      <c r="H50" s="92"/>
      <c r="I50" s="92"/>
      <c r="J50" s="156"/>
      <c r="K50" s="92"/>
      <c r="L50" s="92"/>
      <c r="M50" s="92"/>
      <c r="N50" s="433"/>
    </row>
    <row r="51" spans="5:14" s="84" customFormat="1" ht="12">
      <c r="E51" s="86"/>
      <c r="F51" s="168"/>
      <c r="H51" s="108"/>
      <c r="I51" s="108"/>
      <c r="J51" s="108"/>
      <c r="K51" s="108"/>
      <c r="L51" s="108"/>
      <c r="M51" s="108"/>
      <c r="N51" s="433"/>
    </row>
    <row r="52" spans="5:14" s="84" customFormat="1" ht="12">
      <c r="E52" s="86"/>
      <c r="F52" s="168"/>
      <c r="H52" s="108"/>
      <c r="I52" s="108"/>
      <c r="J52" s="108"/>
      <c r="K52" s="108"/>
      <c r="L52" s="108"/>
      <c r="M52" s="108"/>
      <c r="N52" s="433"/>
    </row>
    <row r="53" spans="5:14" s="84" customFormat="1" ht="12">
      <c r="E53" s="86"/>
      <c r="F53" s="168"/>
      <c r="H53" s="108"/>
      <c r="I53" s="108"/>
      <c r="J53" s="108"/>
      <c r="K53" s="108"/>
      <c r="L53" s="108"/>
      <c r="M53" s="108"/>
      <c r="N53" s="433"/>
    </row>
    <row r="54" spans="1:14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  <c r="N54" s="433"/>
    </row>
    <row r="55" spans="1:14" s="92" customFormat="1" ht="12">
      <c r="A55" s="84"/>
      <c r="B55" s="84"/>
      <c r="C55" s="84"/>
      <c r="D55" s="84"/>
      <c r="E55" s="90"/>
      <c r="F55" s="37"/>
      <c r="N55" s="433"/>
    </row>
    <row r="56" spans="1:14" s="92" customFormat="1" ht="12">
      <c r="A56" s="84"/>
      <c r="B56" s="84"/>
      <c r="C56" s="84"/>
      <c r="D56" s="84"/>
      <c r="E56" s="90"/>
      <c r="F56" s="37"/>
      <c r="N56" s="433"/>
    </row>
    <row r="57" spans="1:14" s="92" customFormat="1" ht="12">
      <c r="A57" s="84"/>
      <c r="B57" s="84"/>
      <c r="C57" s="84"/>
      <c r="D57" s="84"/>
      <c r="E57" s="90"/>
      <c r="F57" s="37"/>
      <c r="N57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0">
      <selection activeCell="N38" sqref="N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1.75390625" style="18" customWidth="1"/>
    <col min="7" max="7" width="5.125" style="0" hidden="1" customWidth="1"/>
    <col min="8" max="8" width="10.125" style="92" customWidth="1"/>
    <col min="9" max="11" width="8.00390625" style="92" customWidth="1"/>
    <col min="12" max="12" width="8.125" style="92" customWidth="1"/>
    <col min="13" max="13" width="9.625" style="92" customWidth="1"/>
    <col min="14" max="14" width="9.125" style="433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9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141</v>
      </c>
      <c r="B2" s="8"/>
      <c r="C2" s="493" t="s">
        <v>91</v>
      </c>
      <c r="D2" s="494"/>
      <c r="E2" s="10" t="s">
        <v>5</v>
      </c>
      <c r="F2" s="10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3"/>
    </row>
    <row r="3" spans="1:13" ht="13.5" thickBot="1">
      <c r="A3" s="19" t="s">
        <v>13</v>
      </c>
      <c r="B3" s="20"/>
      <c r="C3" s="20"/>
      <c r="D3" s="20"/>
      <c r="E3" s="21">
        <v>1</v>
      </c>
      <c r="F3" s="113">
        <f>SUM(F5:F27)</f>
        <v>24229000</v>
      </c>
      <c r="G3" s="114">
        <f aca="true" t="shared" si="0" ref="G3:L3">SUM(G5:G27)</f>
        <v>0</v>
      </c>
      <c r="H3" s="115">
        <f t="shared" si="0"/>
        <v>23940000</v>
      </c>
      <c r="I3" s="116">
        <f t="shared" si="0"/>
        <v>289000</v>
      </c>
      <c r="J3" s="116">
        <f t="shared" si="0"/>
        <v>0</v>
      </c>
      <c r="K3" s="116">
        <f t="shared" si="0"/>
        <v>0</v>
      </c>
      <c r="L3" s="115">
        <f t="shared" si="0"/>
        <v>0</v>
      </c>
      <c r="M3" s="117">
        <f>SUM(M5:M27)</f>
        <v>23364181</v>
      </c>
    </row>
    <row r="4" spans="1:14" s="37" customFormat="1" ht="12.75">
      <c r="A4" s="28" t="s">
        <v>14</v>
      </c>
      <c r="B4" s="29" t="s">
        <v>15</v>
      </c>
      <c r="C4" s="29"/>
      <c r="D4" s="29"/>
      <c r="E4" s="30">
        <v>2</v>
      </c>
      <c r="F4" s="118">
        <f>SUM(F5:F15)</f>
        <v>4180000</v>
      </c>
      <c r="G4" s="119">
        <f aca="true" t="shared" si="1" ref="G4:M4">SUM(G5:G15)</f>
        <v>0</v>
      </c>
      <c r="H4" s="120">
        <f t="shared" si="1"/>
        <v>3891000</v>
      </c>
      <c r="I4" s="121">
        <f t="shared" si="1"/>
        <v>289000</v>
      </c>
      <c r="J4" s="121">
        <f t="shared" si="1"/>
        <v>0</v>
      </c>
      <c r="K4" s="121">
        <f t="shared" si="1"/>
        <v>0</v>
      </c>
      <c r="L4" s="120">
        <f t="shared" si="1"/>
        <v>0</v>
      </c>
      <c r="M4" s="122">
        <f t="shared" si="1"/>
        <v>3873229</v>
      </c>
      <c r="N4" s="433"/>
    </row>
    <row r="5" spans="1:14" s="98" customFormat="1" ht="12.75">
      <c r="A5" s="94"/>
      <c r="B5" s="95"/>
      <c r="C5" s="95" t="s">
        <v>16</v>
      </c>
      <c r="D5" s="96" t="s">
        <v>17</v>
      </c>
      <c r="E5" s="97">
        <v>3</v>
      </c>
      <c r="F5" s="123">
        <f>SUM(H5:L5)</f>
        <v>1176000</v>
      </c>
      <c r="G5" s="124"/>
      <c r="H5" s="125">
        <v>1176000</v>
      </c>
      <c r="I5" s="125"/>
      <c r="J5" s="126"/>
      <c r="K5" s="126"/>
      <c r="L5" s="127"/>
      <c r="M5" s="128">
        <v>838374</v>
      </c>
      <c r="N5" s="435"/>
    </row>
    <row r="6" spans="1:14" s="98" customFormat="1" ht="12.75">
      <c r="A6" s="94"/>
      <c r="B6" s="95"/>
      <c r="C6" s="95"/>
      <c r="D6" s="96" t="s">
        <v>18</v>
      </c>
      <c r="E6" s="97">
        <v>4</v>
      </c>
      <c r="F6" s="123">
        <f aca="true" t="shared" si="2" ref="F6:F45">SUM(H6:L6)</f>
        <v>96000</v>
      </c>
      <c r="G6" s="124"/>
      <c r="H6" s="125">
        <v>96000</v>
      </c>
      <c r="I6" s="125"/>
      <c r="J6" s="126"/>
      <c r="K6" s="126"/>
      <c r="L6" s="127"/>
      <c r="M6" s="128">
        <v>34050</v>
      </c>
      <c r="N6" s="435"/>
    </row>
    <row r="7" spans="1:14" s="98" customFormat="1" ht="12.75">
      <c r="A7" s="94"/>
      <c r="B7" s="95"/>
      <c r="C7" s="95"/>
      <c r="D7" s="96" t="s">
        <v>19</v>
      </c>
      <c r="E7" s="97">
        <v>5</v>
      </c>
      <c r="F7" s="123">
        <f t="shared" si="2"/>
        <v>438000</v>
      </c>
      <c r="G7" s="124"/>
      <c r="H7" s="125">
        <v>438000</v>
      </c>
      <c r="I7" s="125"/>
      <c r="J7" s="126"/>
      <c r="K7" s="126"/>
      <c r="L7" s="127"/>
      <c r="M7" s="128">
        <v>308034</v>
      </c>
      <c r="N7" s="435"/>
    </row>
    <row r="8" spans="1:14" s="98" customFormat="1" ht="12.75">
      <c r="A8" s="94"/>
      <c r="B8" s="95"/>
      <c r="C8" s="95"/>
      <c r="D8" s="96" t="s">
        <v>20</v>
      </c>
      <c r="E8" s="97">
        <v>6</v>
      </c>
      <c r="F8" s="123">
        <f t="shared" si="2"/>
        <v>50000</v>
      </c>
      <c r="G8" s="124"/>
      <c r="H8" s="125">
        <v>50000</v>
      </c>
      <c r="I8" s="125"/>
      <c r="J8" s="126"/>
      <c r="K8" s="126"/>
      <c r="L8" s="127"/>
      <c r="M8" s="128">
        <v>45569</v>
      </c>
      <c r="N8" s="435"/>
    </row>
    <row r="9" spans="1:14" s="98" customFormat="1" ht="12.75">
      <c r="A9" s="94"/>
      <c r="B9" s="95"/>
      <c r="C9" s="95"/>
      <c r="D9" s="96" t="s">
        <v>21</v>
      </c>
      <c r="E9" s="97">
        <v>7</v>
      </c>
      <c r="F9" s="123">
        <f t="shared" si="2"/>
        <v>52000</v>
      </c>
      <c r="G9" s="124"/>
      <c r="H9" s="125">
        <v>52000</v>
      </c>
      <c r="I9" s="125"/>
      <c r="J9" s="126"/>
      <c r="K9" s="126"/>
      <c r="L9" s="127"/>
      <c r="M9" s="128"/>
      <c r="N9" s="435"/>
    </row>
    <row r="10" spans="1:14" s="98" customFormat="1" ht="12.75">
      <c r="A10" s="94"/>
      <c r="B10" s="95"/>
      <c r="C10" s="95"/>
      <c r="D10" s="96" t="s">
        <v>22</v>
      </c>
      <c r="E10" s="97">
        <v>8</v>
      </c>
      <c r="F10" s="123">
        <f t="shared" si="2"/>
        <v>380000</v>
      </c>
      <c r="G10" s="124"/>
      <c r="H10" s="125">
        <v>331000</v>
      </c>
      <c r="I10" s="125">
        <v>49000</v>
      </c>
      <c r="J10" s="126"/>
      <c r="K10" s="126"/>
      <c r="L10" s="127"/>
      <c r="M10" s="128">
        <v>473738</v>
      </c>
      <c r="N10" s="435"/>
    </row>
    <row r="11" spans="1:14" s="98" customFormat="1" ht="12.75">
      <c r="A11" s="94"/>
      <c r="B11" s="95"/>
      <c r="C11" s="95"/>
      <c r="D11" s="96" t="s">
        <v>23</v>
      </c>
      <c r="E11" s="97">
        <v>9</v>
      </c>
      <c r="F11" s="123">
        <f t="shared" si="2"/>
        <v>1230000</v>
      </c>
      <c r="G11" s="124"/>
      <c r="H11" s="125">
        <v>990000</v>
      </c>
      <c r="I11" s="125">
        <v>240000</v>
      </c>
      <c r="J11" s="126"/>
      <c r="K11" s="126"/>
      <c r="L11" s="127"/>
      <c r="M11" s="128">
        <v>1037930</v>
      </c>
      <c r="N11" s="435"/>
    </row>
    <row r="12" spans="1:14" s="98" customFormat="1" ht="12.75">
      <c r="A12" s="94"/>
      <c r="B12" s="95"/>
      <c r="C12" s="95"/>
      <c r="D12" s="96" t="s">
        <v>24</v>
      </c>
      <c r="E12" s="97">
        <v>10</v>
      </c>
      <c r="F12" s="123">
        <f t="shared" si="2"/>
        <v>20000</v>
      </c>
      <c r="G12" s="124"/>
      <c r="H12" s="125">
        <v>20000</v>
      </c>
      <c r="I12" s="125"/>
      <c r="J12" s="126"/>
      <c r="K12" s="126"/>
      <c r="L12" s="127"/>
      <c r="M12" s="128">
        <v>60123</v>
      </c>
      <c r="N12" s="435"/>
    </row>
    <row r="13" spans="1:14" s="98" customFormat="1" ht="12.75">
      <c r="A13" s="94"/>
      <c r="B13" s="95"/>
      <c r="C13" s="95"/>
      <c r="D13" s="96" t="s">
        <v>25</v>
      </c>
      <c r="E13" s="97">
        <v>11</v>
      </c>
      <c r="F13" s="123">
        <f t="shared" si="2"/>
        <v>618000</v>
      </c>
      <c r="G13" s="124"/>
      <c r="H13" s="125">
        <v>618000</v>
      </c>
      <c r="I13" s="125"/>
      <c r="J13" s="126"/>
      <c r="K13" s="126"/>
      <c r="L13" s="127"/>
      <c r="M13" s="128">
        <v>537751</v>
      </c>
      <c r="N13" s="435"/>
    </row>
    <row r="14" spans="1:14" s="98" customFormat="1" ht="12.75">
      <c r="A14" s="94"/>
      <c r="B14" s="95"/>
      <c r="C14" s="95"/>
      <c r="D14" s="96" t="s">
        <v>26</v>
      </c>
      <c r="E14" s="97">
        <v>12</v>
      </c>
      <c r="F14" s="123">
        <f t="shared" si="2"/>
        <v>0</v>
      </c>
      <c r="G14" s="124"/>
      <c r="H14" s="125"/>
      <c r="I14" s="125"/>
      <c r="J14" s="126"/>
      <c r="K14" s="126"/>
      <c r="L14" s="127"/>
      <c r="M14" s="128"/>
      <c r="N14" s="435"/>
    </row>
    <row r="15" spans="1:14" s="98" customFormat="1" ht="12.75">
      <c r="A15" s="94"/>
      <c r="B15" s="95"/>
      <c r="C15" s="96"/>
      <c r="D15" s="96" t="s">
        <v>27</v>
      </c>
      <c r="E15" s="97">
        <v>13</v>
      </c>
      <c r="F15" s="123">
        <f t="shared" si="2"/>
        <v>120000</v>
      </c>
      <c r="G15" s="124"/>
      <c r="H15" s="125">
        <v>120000</v>
      </c>
      <c r="I15" s="125"/>
      <c r="J15" s="126"/>
      <c r="K15" s="126"/>
      <c r="L15" s="127"/>
      <c r="M15" s="128">
        <v>537660</v>
      </c>
      <c r="N15" s="435"/>
    </row>
    <row r="16" spans="1:14" s="37" customFormat="1" ht="12.75">
      <c r="A16" s="28"/>
      <c r="B16" s="47" t="s">
        <v>28</v>
      </c>
      <c r="C16" s="39"/>
      <c r="D16" s="39"/>
      <c r="E16" s="40">
        <v>14</v>
      </c>
      <c r="F16" s="129">
        <f t="shared" si="2"/>
        <v>0</v>
      </c>
      <c r="G16" s="130"/>
      <c r="H16" s="131"/>
      <c r="I16" s="131"/>
      <c r="J16" s="132"/>
      <c r="K16" s="132"/>
      <c r="L16" s="133"/>
      <c r="M16" s="134"/>
      <c r="N16" s="433"/>
    </row>
    <row r="17" spans="1:14" s="37" customFormat="1" ht="12.75">
      <c r="A17" s="28"/>
      <c r="B17" s="47" t="s">
        <v>30</v>
      </c>
      <c r="C17" s="39"/>
      <c r="D17" s="39"/>
      <c r="E17" s="40">
        <v>15</v>
      </c>
      <c r="F17" s="129">
        <f t="shared" si="2"/>
        <v>0</v>
      </c>
      <c r="G17" s="130"/>
      <c r="H17" s="131"/>
      <c r="I17" s="131"/>
      <c r="J17" s="132"/>
      <c r="K17" s="132"/>
      <c r="L17" s="133"/>
      <c r="M17" s="134"/>
      <c r="N17" s="433"/>
    </row>
    <row r="18" spans="1:14" s="37" customFormat="1" ht="12.75">
      <c r="A18" s="28"/>
      <c r="B18" s="48" t="s">
        <v>32</v>
      </c>
      <c r="C18" s="49"/>
      <c r="D18" s="49"/>
      <c r="E18" s="50">
        <v>16</v>
      </c>
      <c r="F18" s="129">
        <f t="shared" si="2"/>
        <v>17714000</v>
      </c>
      <c r="G18" s="130"/>
      <c r="H18" s="131">
        <v>17714000</v>
      </c>
      <c r="I18" s="131"/>
      <c r="J18" s="132"/>
      <c r="K18" s="132"/>
      <c r="L18" s="133"/>
      <c r="M18" s="134">
        <v>11750000</v>
      </c>
      <c r="N18" s="433"/>
    </row>
    <row r="19" spans="1:14" s="37" customFormat="1" ht="12.75">
      <c r="A19" s="28"/>
      <c r="B19" s="48" t="s">
        <v>34</v>
      </c>
      <c r="C19" s="49"/>
      <c r="D19" s="49"/>
      <c r="E19" s="50">
        <v>17</v>
      </c>
      <c r="F19" s="129">
        <f t="shared" si="2"/>
        <v>0</v>
      </c>
      <c r="G19" s="130"/>
      <c r="H19" s="131"/>
      <c r="I19" s="131"/>
      <c r="J19" s="132"/>
      <c r="K19" s="132"/>
      <c r="L19" s="133"/>
      <c r="M19" s="134"/>
      <c r="N19" s="433"/>
    </row>
    <row r="20" spans="1:14" s="37" customFormat="1" ht="12.75">
      <c r="A20" s="28"/>
      <c r="B20" s="48" t="s">
        <v>36</v>
      </c>
      <c r="C20" s="48"/>
      <c r="D20" s="48"/>
      <c r="E20" s="50">
        <v>18</v>
      </c>
      <c r="F20" s="129">
        <f t="shared" si="2"/>
        <v>0</v>
      </c>
      <c r="G20" s="130"/>
      <c r="H20" s="131"/>
      <c r="I20" s="131"/>
      <c r="J20" s="132"/>
      <c r="K20" s="132"/>
      <c r="L20" s="133"/>
      <c r="M20" s="134"/>
      <c r="N20" s="433"/>
    </row>
    <row r="21" spans="1:14" s="37" customFormat="1" ht="12.75">
      <c r="A21" s="28"/>
      <c r="B21" s="48" t="s">
        <v>38</v>
      </c>
      <c r="C21" s="48"/>
      <c r="D21" s="48"/>
      <c r="E21" s="50">
        <v>19</v>
      </c>
      <c r="F21" s="129">
        <f t="shared" si="2"/>
        <v>2000000</v>
      </c>
      <c r="G21" s="130"/>
      <c r="H21" s="131">
        <v>2000000</v>
      </c>
      <c r="I21" s="131"/>
      <c r="J21" s="132"/>
      <c r="K21" s="132"/>
      <c r="L21" s="133"/>
      <c r="M21" s="134">
        <v>7636184</v>
      </c>
      <c r="N21" s="433"/>
    </row>
    <row r="22" spans="1:14" s="37" customFormat="1" ht="12.75">
      <c r="A22" s="28"/>
      <c r="B22" s="48" t="s">
        <v>40</v>
      </c>
      <c r="C22" s="48"/>
      <c r="D22" s="48"/>
      <c r="E22" s="50">
        <v>20</v>
      </c>
      <c r="F22" s="129">
        <f t="shared" si="2"/>
        <v>0</v>
      </c>
      <c r="G22" s="130"/>
      <c r="H22" s="133"/>
      <c r="I22" s="132"/>
      <c r="J22" s="132"/>
      <c r="K22" s="132"/>
      <c r="L22" s="133"/>
      <c r="M22" s="134">
        <v>40000</v>
      </c>
      <c r="N22" s="433"/>
    </row>
    <row r="23" spans="1:14" s="37" customFormat="1" ht="12.75">
      <c r="A23" s="28"/>
      <c r="B23" s="48" t="s">
        <v>42</v>
      </c>
      <c r="C23" s="48"/>
      <c r="D23" s="48"/>
      <c r="E23" s="50">
        <v>21</v>
      </c>
      <c r="F23" s="129">
        <f t="shared" si="2"/>
        <v>0</v>
      </c>
      <c r="G23" s="130"/>
      <c r="H23" s="133"/>
      <c r="I23" s="132"/>
      <c r="J23" s="132"/>
      <c r="K23" s="132"/>
      <c r="L23" s="133"/>
      <c r="M23" s="134"/>
      <c r="N23" s="433"/>
    </row>
    <row r="24" spans="1:14" s="37" customFormat="1" ht="12.75">
      <c r="A24" s="28"/>
      <c r="B24" s="48" t="s">
        <v>44</v>
      </c>
      <c r="C24" s="48"/>
      <c r="D24" s="48"/>
      <c r="E24" s="50">
        <v>22</v>
      </c>
      <c r="F24" s="129">
        <f t="shared" si="2"/>
        <v>0</v>
      </c>
      <c r="G24" s="130"/>
      <c r="H24" s="133"/>
      <c r="I24" s="132"/>
      <c r="J24" s="132"/>
      <c r="K24" s="132"/>
      <c r="L24" s="133"/>
      <c r="M24" s="134"/>
      <c r="N24" s="433"/>
    </row>
    <row r="25" spans="1:14" s="37" customFormat="1" ht="12.75">
      <c r="A25" s="28"/>
      <c r="B25" s="48" t="s">
        <v>45</v>
      </c>
      <c r="C25" s="48"/>
      <c r="D25" s="48"/>
      <c r="E25" s="50">
        <v>23</v>
      </c>
      <c r="F25" s="129">
        <f t="shared" si="2"/>
        <v>0</v>
      </c>
      <c r="G25" s="130"/>
      <c r="H25" s="133"/>
      <c r="I25" s="132"/>
      <c r="J25" s="132"/>
      <c r="K25" s="132"/>
      <c r="L25" s="133"/>
      <c r="M25" s="134"/>
      <c r="N25" s="433"/>
    </row>
    <row r="26" spans="1:14" s="37" customFormat="1" ht="12.75">
      <c r="A26" s="28"/>
      <c r="B26" s="48" t="s">
        <v>47</v>
      </c>
      <c r="C26" s="48"/>
      <c r="D26" s="48"/>
      <c r="E26" s="50">
        <v>24</v>
      </c>
      <c r="F26" s="129">
        <f t="shared" si="2"/>
        <v>335000</v>
      </c>
      <c r="G26" s="130"/>
      <c r="H26" s="133">
        <v>335000</v>
      </c>
      <c r="I26" s="132"/>
      <c r="J26" s="132"/>
      <c r="K26" s="132"/>
      <c r="L26" s="133"/>
      <c r="M26" s="134">
        <v>64768</v>
      </c>
      <c r="N26" s="433"/>
    </row>
    <row r="27" spans="1:14" s="37" customFormat="1" ht="13.5" thickBot="1">
      <c r="A27" s="28"/>
      <c r="B27" s="47" t="s">
        <v>49</v>
      </c>
      <c r="C27" s="47"/>
      <c r="D27" s="47"/>
      <c r="E27" s="40">
        <v>25</v>
      </c>
      <c r="F27" s="129">
        <f t="shared" si="2"/>
        <v>0</v>
      </c>
      <c r="G27" s="130"/>
      <c r="H27" s="133"/>
      <c r="I27" s="132"/>
      <c r="J27" s="132"/>
      <c r="K27" s="132"/>
      <c r="L27" s="133"/>
      <c r="M27" s="134"/>
      <c r="N27" s="433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13">
        <f>SUM(F29:F45)</f>
        <v>24278000</v>
      </c>
      <c r="G28" s="114">
        <f aca="true" t="shared" si="3" ref="G28:M28">SUM(G29:G45)</f>
        <v>0</v>
      </c>
      <c r="H28" s="115">
        <f t="shared" si="3"/>
        <v>23989000</v>
      </c>
      <c r="I28" s="116">
        <f t="shared" si="3"/>
        <v>289000</v>
      </c>
      <c r="J28" s="116">
        <f t="shared" si="3"/>
        <v>0</v>
      </c>
      <c r="K28" s="116">
        <f t="shared" si="3"/>
        <v>0</v>
      </c>
      <c r="L28" s="115">
        <f t="shared" si="3"/>
        <v>0</v>
      </c>
      <c r="M28" s="117">
        <f t="shared" si="3"/>
        <v>23388642</v>
      </c>
    </row>
    <row r="29" spans="1:14" s="37" customFormat="1" ht="12.75">
      <c r="A29" s="28" t="s">
        <v>14</v>
      </c>
      <c r="B29" s="39" t="s">
        <v>52</v>
      </c>
      <c r="C29" s="39"/>
      <c r="D29" s="39"/>
      <c r="E29" s="40">
        <v>27</v>
      </c>
      <c r="F29" s="129">
        <f t="shared" si="2"/>
        <v>3295000</v>
      </c>
      <c r="G29" s="119"/>
      <c r="H29" s="120">
        <v>3295000</v>
      </c>
      <c r="I29" s="121"/>
      <c r="J29" s="121"/>
      <c r="K29" s="121"/>
      <c r="L29" s="120"/>
      <c r="M29" s="122">
        <v>3110000</v>
      </c>
      <c r="N29" s="441"/>
    </row>
    <row r="30" spans="1:14" s="37" customFormat="1" ht="12.75">
      <c r="A30" s="28"/>
      <c r="B30" s="47" t="s">
        <v>28</v>
      </c>
      <c r="C30" s="47"/>
      <c r="D30" s="47"/>
      <c r="E30" s="40">
        <v>28</v>
      </c>
      <c r="F30" s="129">
        <f t="shared" si="2"/>
        <v>0</v>
      </c>
      <c r="G30" s="135"/>
      <c r="H30" s="136"/>
      <c r="I30" s="137"/>
      <c r="J30" s="137"/>
      <c r="K30" s="137"/>
      <c r="L30" s="136"/>
      <c r="M30" s="138"/>
      <c r="N30" s="433"/>
    </row>
    <row r="31" spans="1:14" s="37" customFormat="1" ht="12.75">
      <c r="A31" s="28"/>
      <c r="B31" s="47" t="s">
        <v>30</v>
      </c>
      <c r="C31" s="47"/>
      <c r="D31" s="47"/>
      <c r="E31" s="40">
        <v>29</v>
      </c>
      <c r="F31" s="129">
        <f t="shared" si="2"/>
        <v>0</v>
      </c>
      <c r="G31" s="135"/>
      <c r="H31" s="136"/>
      <c r="I31" s="137"/>
      <c r="J31" s="137"/>
      <c r="K31" s="137"/>
      <c r="L31" s="136"/>
      <c r="M31" s="138"/>
      <c r="N31" s="433"/>
    </row>
    <row r="32" spans="1:14" s="37" customFormat="1" ht="12.75">
      <c r="A32" s="28"/>
      <c r="B32" s="48" t="s">
        <v>32</v>
      </c>
      <c r="C32" s="49"/>
      <c r="D32" s="49"/>
      <c r="E32" s="50">
        <v>30</v>
      </c>
      <c r="F32" s="129">
        <f t="shared" si="2"/>
        <v>17714000</v>
      </c>
      <c r="G32" s="135"/>
      <c r="H32" s="136">
        <f>H18</f>
        <v>17714000</v>
      </c>
      <c r="I32" s="137"/>
      <c r="J32" s="137"/>
      <c r="K32" s="137"/>
      <c r="L32" s="136"/>
      <c r="M32" s="138">
        <f>M18</f>
        <v>11750000</v>
      </c>
      <c r="N32" s="433"/>
    </row>
    <row r="33" spans="1:14" s="37" customFormat="1" ht="12.75">
      <c r="A33" s="28"/>
      <c r="B33" s="48" t="s">
        <v>34</v>
      </c>
      <c r="C33" s="48"/>
      <c r="D33" s="48"/>
      <c r="E33" s="50">
        <v>31</v>
      </c>
      <c r="F33" s="129">
        <f t="shared" si="2"/>
        <v>0</v>
      </c>
      <c r="G33" s="135"/>
      <c r="H33" s="136"/>
      <c r="I33" s="137"/>
      <c r="J33" s="137"/>
      <c r="K33" s="137"/>
      <c r="L33" s="136"/>
      <c r="M33" s="138"/>
      <c r="N33" s="433"/>
    </row>
    <row r="34" spans="1:14" s="37" customFormat="1" ht="12.75">
      <c r="A34" s="28"/>
      <c r="B34" s="48" t="s">
        <v>54</v>
      </c>
      <c r="C34" s="48"/>
      <c r="D34" s="48"/>
      <c r="E34" s="50">
        <v>32</v>
      </c>
      <c r="F34" s="129">
        <f t="shared" si="2"/>
        <v>0</v>
      </c>
      <c r="G34" s="135"/>
      <c r="H34" s="136"/>
      <c r="I34" s="137"/>
      <c r="J34" s="137"/>
      <c r="K34" s="137"/>
      <c r="L34" s="136"/>
      <c r="M34" s="138"/>
      <c r="N34" s="433"/>
    </row>
    <row r="35" spans="1:14" s="37" customFormat="1" ht="12.75">
      <c r="A35" s="28"/>
      <c r="B35" s="48" t="s">
        <v>36</v>
      </c>
      <c r="C35" s="48"/>
      <c r="D35" s="48"/>
      <c r="E35" s="50">
        <v>33</v>
      </c>
      <c r="F35" s="129">
        <f t="shared" si="2"/>
        <v>0</v>
      </c>
      <c r="G35" s="135"/>
      <c r="H35" s="136"/>
      <c r="I35" s="137"/>
      <c r="J35" s="137"/>
      <c r="K35" s="137"/>
      <c r="L35" s="136"/>
      <c r="M35" s="138"/>
      <c r="N35" s="433"/>
    </row>
    <row r="36" spans="1:14" s="37" customFormat="1" ht="12.75">
      <c r="A36" s="28"/>
      <c r="B36" s="48" t="s">
        <v>38</v>
      </c>
      <c r="C36" s="48"/>
      <c r="D36" s="48"/>
      <c r="E36" s="50">
        <v>34</v>
      </c>
      <c r="F36" s="129">
        <f t="shared" si="2"/>
        <v>2000000</v>
      </c>
      <c r="G36" s="135"/>
      <c r="H36" s="136">
        <f>H21</f>
        <v>2000000</v>
      </c>
      <c r="I36" s="137"/>
      <c r="J36" s="137"/>
      <c r="K36" s="137"/>
      <c r="L36" s="136"/>
      <c r="M36" s="138">
        <v>7636184</v>
      </c>
      <c r="N36" s="433"/>
    </row>
    <row r="37" spans="1:14" s="37" customFormat="1" ht="12.75">
      <c r="A37" s="28"/>
      <c r="B37" s="48" t="s">
        <v>56</v>
      </c>
      <c r="C37" s="48"/>
      <c r="D37" s="48"/>
      <c r="E37" s="50">
        <v>35</v>
      </c>
      <c r="F37" s="129">
        <f t="shared" si="2"/>
        <v>0</v>
      </c>
      <c r="G37" s="135"/>
      <c r="H37" s="136"/>
      <c r="I37" s="137"/>
      <c r="J37" s="137"/>
      <c r="K37" s="137"/>
      <c r="L37" s="136"/>
      <c r="M37" s="138">
        <v>40000</v>
      </c>
      <c r="N37" s="433"/>
    </row>
    <row r="38" spans="1:14" s="37" customFormat="1" ht="12.75">
      <c r="A38" s="28"/>
      <c r="B38" s="48" t="s">
        <v>57</v>
      </c>
      <c r="C38" s="48"/>
      <c r="D38" s="48"/>
      <c r="E38" s="50">
        <v>36</v>
      </c>
      <c r="F38" s="129">
        <f t="shared" si="2"/>
        <v>0</v>
      </c>
      <c r="G38" s="135"/>
      <c r="H38" s="136"/>
      <c r="I38" s="137"/>
      <c r="J38" s="137"/>
      <c r="K38" s="137"/>
      <c r="L38" s="136"/>
      <c r="M38" s="138"/>
      <c r="N38" s="441"/>
    </row>
    <row r="39" spans="1:14" s="37" customFormat="1" ht="12.75">
      <c r="A39" s="28"/>
      <c r="B39" s="48" t="s">
        <v>59</v>
      </c>
      <c r="C39" s="48"/>
      <c r="D39" s="48"/>
      <c r="E39" s="50">
        <v>37</v>
      </c>
      <c r="F39" s="129">
        <f t="shared" si="2"/>
        <v>0</v>
      </c>
      <c r="G39" s="135"/>
      <c r="H39" s="136"/>
      <c r="I39" s="137"/>
      <c r="J39" s="137"/>
      <c r="K39" s="137"/>
      <c r="L39" s="136"/>
      <c r="M39" s="138"/>
      <c r="N39" s="433"/>
    </row>
    <row r="40" spans="1:14" s="37" customFormat="1" ht="12.75">
      <c r="A40" s="28"/>
      <c r="B40" s="48" t="s">
        <v>60</v>
      </c>
      <c r="C40" s="48"/>
      <c r="D40" s="48"/>
      <c r="E40" s="50">
        <v>38</v>
      </c>
      <c r="F40" s="129">
        <f t="shared" si="2"/>
        <v>0</v>
      </c>
      <c r="G40" s="135"/>
      <c r="H40" s="136"/>
      <c r="I40" s="137"/>
      <c r="J40" s="137"/>
      <c r="K40" s="137"/>
      <c r="L40" s="136"/>
      <c r="M40" s="138"/>
      <c r="N40" s="433"/>
    </row>
    <row r="41" spans="1:14" s="37" customFormat="1" ht="12.75">
      <c r="A41" s="28"/>
      <c r="B41" s="48" t="s">
        <v>45</v>
      </c>
      <c r="C41" s="48"/>
      <c r="D41" s="48"/>
      <c r="E41" s="50">
        <v>39</v>
      </c>
      <c r="F41" s="129">
        <f t="shared" si="2"/>
        <v>0</v>
      </c>
      <c r="G41" s="135"/>
      <c r="H41" s="136"/>
      <c r="I41" s="137"/>
      <c r="J41" s="137"/>
      <c r="K41" s="137"/>
      <c r="L41" s="136"/>
      <c r="M41" s="138"/>
      <c r="N41" s="433"/>
    </row>
    <row r="42" spans="1:14" s="37" customFormat="1" ht="12.75">
      <c r="A42" s="28"/>
      <c r="B42" s="48" t="s">
        <v>61</v>
      </c>
      <c r="C42" s="48"/>
      <c r="D42" s="48"/>
      <c r="E42" s="50">
        <v>40</v>
      </c>
      <c r="F42" s="129">
        <f t="shared" si="2"/>
        <v>335000</v>
      </c>
      <c r="G42" s="135"/>
      <c r="H42" s="136">
        <v>335000</v>
      </c>
      <c r="I42" s="137"/>
      <c r="J42" s="137"/>
      <c r="K42" s="137"/>
      <c r="L42" s="136"/>
      <c r="M42" s="138">
        <v>64768</v>
      </c>
      <c r="N42" s="433"/>
    </row>
    <row r="43" spans="1:14" s="37" customFormat="1" ht="12.75">
      <c r="A43" s="28"/>
      <c r="B43" s="48" t="s">
        <v>62</v>
      </c>
      <c r="C43" s="48"/>
      <c r="D43" s="48"/>
      <c r="E43" s="50">
        <v>41</v>
      </c>
      <c r="F43" s="129">
        <f t="shared" si="2"/>
        <v>645000</v>
      </c>
      <c r="G43" s="135"/>
      <c r="H43" s="136">
        <v>645000</v>
      </c>
      <c r="I43" s="137"/>
      <c r="J43" s="137"/>
      <c r="K43" s="137"/>
      <c r="L43" s="136"/>
      <c r="M43" s="138">
        <v>750913</v>
      </c>
      <c r="N43" s="433"/>
    </row>
    <row r="44" spans="1:14" s="37" customFormat="1" ht="12.75">
      <c r="A44" s="28"/>
      <c r="B44" s="48" t="s">
        <v>63</v>
      </c>
      <c r="C44" s="48"/>
      <c r="D44" s="48"/>
      <c r="E44" s="50">
        <v>42</v>
      </c>
      <c r="F44" s="129">
        <f t="shared" si="2"/>
        <v>289000</v>
      </c>
      <c r="G44" s="135"/>
      <c r="H44" s="139" t="s">
        <v>98</v>
      </c>
      <c r="I44" s="137">
        <v>289000</v>
      </c>
      <c r="J44" s="137"/>
      <c r="K44" s="137"/>
      <c r="L44" s="136"/>
      <c r="M44" s="138">
        <v>36777</v>
      </c>
      <c r="N44" s="433"/>
    </row>
    <row r="45" spans="1:14" s="37" customFormat="1" ht="12.75">
      <c r="A45" s="65"/>
      <c r="B45" s="66" t="s">
        <v>49</v>
      </c>
      <c r="C45" s="66"/>
      <c r="D45" s="66"/>
      <c r="E45" s="67">
        <v>43</v>
      </c>
      <c r="F45" s="140">
        <f t="shared" si="2"/>
        <v>0</v>
      </c>
      <c r="G45" s="141"/>
      <c r="H45" s="142"/>
      <c r="I45" s="143"/>
      <c r="J45" s="143"/>
      <c r="K45" s="143"/>
      <c r="L45" s="142"/>
      <c r="M45" s="144"/>
      <c r="N45" s="433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49000</v>
      </c>
      <c r="G46" s="146">
        <f>G29+G34+G38+G43+G44+G45+-G4-G27</f>
        <v>0</v>
      </c>
      <c r="H46" s="146">
        <f>H29+H34+H38+H43+H45-H4-H27</f>
        <v>49000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24461</v>
      </c>
      <c r="N46" s="433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13">
        <f>F28-F3</f>
        <v>49000</v>
      </c>
      <c r="G47" s="114">
        <f aca="true" t="shared" si="4" ref="G47:M47">G28-G3</f>
        <v>0</v>
      </c>
      <c r="H47" s="115">
        <f t="shared" si="4"/>
        <v>49000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24461</v>
      </c>
    </row>
    <row r="48" spans="1:5" ht="9.75" customHeight="1">
      <c r="A48" s="80"/>
      <c r="B48" s="80"/>
      <c r="C48" s="80"/>
      <c r="D48" s="80"/>
      <c r="E48" s="81"/>
    </row>
    <row r="49" spans="5:14" s="80" customFormat="1" ht="8.25" customHeight="1">
      <c r="E49" s="81"/>
      <c r="F49" s="18"/>
      <c r="H49" s="92"/>
      <c r="I49" s="92"/>
      <c r="J49" s="92"/>
      <c r="K49" s="92"/>
      <c r="L49" s="92"/>
      <c r="M49" s="92"/>
      <c r="N49" s="433"/>
    </row>
    <row r="50" spans="1:14" s="80" customFormat="1" ht="12.75">
      <c r="A50" s="84" t="s">
        <v>99</v>
      </c>
      <c r="E50" s="81"/>
      <c r="F50" s="157"/>
      <c r="H50" s="92"/>
      <c r="J50" s="156"/>
      <c r="L50" s="92"/>
      <c r="M50" s="92"/>
      <c r="N50" s="433"/>
    </row>
    <row r="51" spans="5:14" s="84" customFormat="1" ht="12.75">
      <c r="E51" s="86"/>
      <c r="F51" s="88"/>
      <c r="H51" s="108"/>
      <c r="I51" s="108"/>
      <c r="J51" s="108"/>
      <c r="K51" s="108"/>
      <c r="L51" s="108"/>
      <c r="M51" s="108"/>
      <c r="N51" s="433"/>
    </row>
    <row r="52" spans="5:14" s="84" customFormat="1" ht="12.75">
      <c r="E52" s="86"/>
      <c r="F52" s="88"/>
      <c r="H52" s="108"/>
      <c r="I52" s="108"/>
      <c r="J52" s="108"/>
      <c r="K52" s="108"/>
      <c r="L52" s="108"/>
      <c r="M52" s="108"/>
      <c r="N52" s="433"/>
    </row>
    <row r="53" spans="5:14" s="84" customFormat="1" ht="12.75">
      <c r="E53" s="86"/>
      <c r="F53" s="88"/>
      <c r="H53" s="108"/>
      <c r="I53" s="108"/>
      <c r="J53" s="108"/>
      <c r="K53" s="108"/>
      <c r="L53" s="108"/>
      <c r="M53" s="108"/>
      <c r="N53" s="433"/>
    </row>
    <row r="54" spans="1:14" s="80" customFormat="1" ht="12.75">
      <c r="A54" s="84"/>
      <c r="B54" s="84"/>
      <c r="C54" s="84"/>
      <c r="D54" s="84"/>
      <c r="E54" s="81"/>
      <c r="F54" s="18"/>
      <c r="H54" s="92"/>
      <c r="I54" s="92"/>
      <c r="J54" s="92"/>
      <c r="K54" s="92"/>
      <c r="L54" s="92"/>
      <c r="M54" s="92"/>
      <c r="N54" s="433"/>
    </row>
    <row r="55" spans="1:14" s="92" customFormat="1" ht="12.75">
      <c r="A55" s="84"/>
      <c r="B55" s="84"/>
      <c r="C55" s="84"/>
      <c r="D55" s="84"/>
      <c r="E55" s="90"/>
      <c r="F55" s="18"/>
      <c r="N55" s="433"/>
    </row>
    <row r="56" spans="1:14" s="92" customFormat="1" ht="12.75">
      <c r="A56" s="84"/>
      <c r="B56" s="84"/>
      <c r="C56" s="84"/>
      <c r="D56" s="84"/>
      <c r="E56" s="90"/>
      <c r="F56" s="18"/>
      <c r="N56" s="433"/>
    </row>
    <row r="57" spans="1:14" s="92" customFormat="1" ht="12.75">
      <c r="A57" s="84"/>
      <c r="B57" s="84"/>
      <c r="C57" s="84"/>
      <c r="D57" s="84"/>
      <c r="E57" s="90"/>
      <c r="F57" s="18"/>
      <c r="N57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27" bottom="0.28" header="0.1968503937007874" footer="0.19"/>
  <pageSetup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5">
      <selection activeCell="N38" sqref="N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0.00390625" style="37" customWidth="1"/>
    <col min="7" max="7" width="5.125" style="0" hidden="1" customWidth="1"/>
    <col min="8" max="8" width="8.75390625" style="92" customWidth="1"/>
    <col min="9" max="9" width="8.00390625" style="92" customWidth="1"/>
    <col min="10" max="10" width="8.875" style="92" customWidth="1"/>
    <col min="11" max="11" width="8.00390625" style="92" customWidth="1"/>
    <col min="12" max="12" width="8.125" style="92" customWidth="1"/>
    <col min="13" max="13" width="9.625" style="92" customWidth="1"/>
    <col min="14" max="14" width="9.125" style="433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141</v>
      </c>
      <c r="B2" s="8"/>
      <c r="C2" s="493" t="s">
        <v>92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3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>SUM(F5:F27)</f>
        <v>29022950</v>
      </c>
      <c r="G3" s="114">
        <f aca="true" t="shared" si="0" ref="G3:L3">SUM(G5:G27)</f>
        <v>0</v>
      </c>
      <c r="H3" s="115">
        <f t="shared" si="0"/>
        <v>10798000</v>
      </c>
      <c r="I3" s="116">
        <f t="shared" si="0"/>
        <v>0</v>
      </c>
      <c r="J3" s="116">
        <f t="shared" si="0"/>
        <v>18224950</v>
      </c>
      <c r="K3" s="116">
        <f t="shared" si="0"/>
        <v>0</v>
      </c>
      <c r="L3" s="115">
        <f t="shared" si="0"/>
        <v>0</v>
      </c>
      <c r="M3" s="117">
        <f>SUM(M5:M27)</f>
        <v>47028358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18224950</v>
      </c>
      <c r="G4" s="119">
        <f aca="true" t="shared" si="1" ref="G4:M4">SUM(G5:G15)</f>
        <v>0</v>
      </c>
      <c r="H4" s="120">
        <f t="shared" si="1"/>
        <v>0</v>
      </c>
      <c r="I4" s="121">
        <f t="shared" si="1"/>
        <v>0</v>
      </c>
      <c r="J4" s="121">
        <f t="shared" si="1"/>
        <v>18224950</v>
      </c>
      <c r="K4" s="121">
        <f t="shared" si="1"/>
        <v>0</v>
      </c>
      <c r="L4" s="120">
        <f t="shared" si="1"/>
        <v>0</v>
      </c>
      <c r="M4" s="122">
        <f t="shared" si="1"/>
        <v>30663943</v>
      </c>
      <c r="N4" s="433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>SUM(H5:L5)</f>
        <v>8000000</v>
      </c>
      <c r="G5" s="124"/>
      <c r="H5" s="125"/>
      <c r="I5" s="125"/>
      <c r="J5" s="126">
        <v>8000000</v>
      </c>
      <c r="K5" s="126"/>
      <c r="L5" s="127"/>
      <c r="M5" s="128">
        <v>3510659</v>
      </c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aca="true" t="shared" si="2" ref="F6:F45">SUM(H6:L6)</f>
        <v>6280000</v>
      </c>
      <c r="G6" s="124"/>
      <c r="H6" s="125"/>
      <c r="I6" s="125"/>
      <c r="J6" s="126">
        <v>6280000</v>
      </c>
      <c r="K6" s="126"/>
      <c r="L6" s="127"/>
      <c r="M6" s="128">
        <v>2420004</v>
      </c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2960000</v>
      </c>
      <c r="G7" s="124"/>
      <c r="H7" s="125"/>
      <c r="I7" s="125"/>
      <c r="J7" s="126">
        <v>2960000</v>
      </c>
      <c r="K7" s="126"/>
      <c r="L7" s="127"/>
      <c r="M7" s="128">
        <v>1376973</v>
      </c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100000</v>
      </c>
      <c r="G8" s="124"/>
      <c r="H8" s="125"/>
      <c r="I8" s="125"/>
      <c r="J8" s="126">
        <v>100000</v>
      </c>
      <c r="K8" s="126"/>
      <c r="L8" s="127"/>
      <c r="M8" s="128">
        <v>70952</v>
      </c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25000</v>
      </c>
      <c r="G9" s="124"/>
      <c r="H9" s="125"/>
      <c r="I9" s="125"/>
      <c r="J9" s="126">
        <v>25000</v>
      </c>
      <c r="K9" s="126"/>
      <c r="L9" s="127"/>
      <c r="M9" s="128">
        <v>19316</v>
      </c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300000</v>
      </c>
      <c r="G10" s="124"/>
      <c r="H10" s="125"/>
      <c r="I10" s="125"/>
      <c r="J10" s="126">
        <v>300000</v>
      </c>
      <c r="K10" s="126"/>
      <c r="L10" s="127"/>
      <c r="M10" s="128">
        <v>259032</v>
      </c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300000</v>
      </c>
      <c r="G11" s="124"/>
      <c r="H11" s="125"/>
      <c r="I11" s="125"/>
      <c r="J11" s="126">
        <v>300000</v>
      </c>
      <c r="K11" s="126"/>
      <c r="L11" s="127"/>
      <c r="M11" s="128">
        <v>1430104</v>
      </c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100000</v>
      </c>
      <c r="G12" s="124"/>
      <c r="H12" s="125"/>
      <c r="I12" s="125"/>
      <c r="J12" s="126">
        <v>100000</v>
      </c>
      <c r="K12" s="126"/>
      <c r="L12" s="127"/>
      <c r="M12" s="128">
        <v>315256</v>
      </c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150000</v>
      </c>
      <c r="G13" s="124"/>
      <c r="H13" s="125"/>
      <c r="I13" s="125"/>
      <c r="J13" s="126">
        <v>150000</v>
      </c>
      <c r="K13" s="126"/>
      <c r="L13" s="127"/>
      <c r="M13" s="128">
        <v>436740</v>
      </c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0</v>
      </c>
      <c r="G14" s="124"/>
      <c r="H14" s="125"/>
      <c r="I14" s="125"/>
      <c r="J14" s="126"/>
      <c r="K14" s="126"/>
      <c r="L14" s="127"/>
      <c r="M14" s="128"/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63">
        <f t="shared" si="2"/>
        <v>9950</v>
      </c>
      <c r="G15" s="124"/>
      <c r="H15" s="125"/>
      <c r="I15" s="125"/>
      <c r="J15" s="126">
        <v>9950</v>
      </c>
      <c r="K15" s="126"/>
      <c r="L15" s="127"/>
      <c r="M15" s="128">
        <v>20824907</v>
      </c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34"/>
      <c r="N16" s="433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34"/>
      <c r="N17" s="433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0</v>
      </c>
      <c r="G18" s="130"/>
      <c r="H18" s="131"/>
      <c r="I18" s="131"/>
      <c r="J18" s="132"/>
      <c r="K18" s="132"/>
      <c r="L18" s="133"/>
      <c r="M18" s="134">
        <v>95900</v>
      </c>
      <c r="N18" s="433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  <c r="N19" s="433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  <c r="N20" s="433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  <c r="N21" s="433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2200000</v>
      </c>
      <c r="G22" s="130"/>
      <c r="H22" s="133">
        <v>2200000</v>
      </c>
      <c r="I22" s="132"/>
      <c r="J22" s="132"/>
      <c r="K22" s="132"/>
      <c r="L22" s="133"/>
      <c r="M22" s="134"/>
      <c r="N22" s="433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>
        <v>414000</v>
      </c>
      <c r="N23" s="433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1598000</v>
      </c>
      <c r="G24" s="130"/>
      <c r="H24" s="133">
        <v>1598000</v>
      </c>
      <c r="I24" s="132"/>
      <c r="J24" s="132"/>
      <c r="K24" s="132"/>
      <c r="L24" s="133"/>
      <c r="M24" s="134">
        <v>2953500</v>
      </c>
      <c r="N24" s="433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1300000</v>
      </c>
      <c r="G25" s="130"/>
      <c r="H25" s="133">
        <v>1300000</v>
      </c>
      <c r="I25" s="132"/>
      <c r="J25" s="132"/>
      <c r="K25" s="132"/>
      <c r="L25" s="133"/>
      <c r="M25" s="134"/>
      <c r="N25" s="433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  <c r="N26" s="433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5700000</v>
      </c>
      <c r="G27" s="130"/>
      <c r="H27" s="133">
        <v>5700000</v>
      </c>
      <c r="I27" s="132"/>
      <c r="J27" s="132"/>
      <c r="K27" s="132"/>
      <c r="L27" s="133"/>
      <c r="M27" s="134">
        <v>12901015</v>
      </c>
      <c r="N27" s="433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29322950</v>
      </c>
      <c r="G28" s="114">
        <f aca="true" t="shared" si="3" ref="G28:M28">SUM(G29:G45)</f>
        <v>0</v>
      </c>
      <c r="H28" s="115">
        <f t="shared" si="3"/>
        <v>11098000</v>
      </c>
      <c r="I28" s="116">
        <f t="shared" si="3"/>
        <v>0</v>
      </c>
      <c r="J28" s="116">
        <f t="shared" si="3"/>
        <v>18224950</v>
      </c>
      <c r="K28" s="116">
        <f t="shared" si="3"/>
        <v>0</v>
      </c>
      <c r="L28" s="115">
        <f t="shared" si="3"/>
        <v>0</v>
      </c>
      <c r="M28" s="117">
        <f t="shared" si="3"/>
        <v>47219411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0</v>
      </c>
      <c r="G29" s="119"/>
      <c r="H29" s="120"/>
      <c r="I29" s="121"/>
      <c r="J29" s="121"/>
      <c r="K29" s="121"/>
      <c r="L29" s="120"/>
      <c r="M29" s="122"/>
      <c r="N29" s="441"/>
    </row>
    <row r="30" spans="1:14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/>
      <c r="N30" s="433"/>
    </row>
    <row r="31" spans="1:14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/>
      <c r="N31" s="433"/>
    </row>
    <row r="32" spans="1:14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0</v>
      </c>
      <c r="G32" s="135"/>
      <c r="H32" s="136"/>
      <c r="I32" s="137"/>
      <c r="J32" s="137"/>
      <c r="K32" s="137"/>
      <c r="L32" s="136"/>
      <c r="M32" s="138">
        <v>95900</v>
      </c>
      <c r="N32" s="433"/>
    </row>
    <row r="33" spans="1:14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  <c r="N33" s="433"/>
    </row>
    <row r="34" spans="1:14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  <c r="N34" s="433"/>
    </row>
    <row r="35" spans="1:14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  <c r="N35" s="433"/>
    </row>
    <row r="36" spans="1:14" s="37" customFormat="1" ht="12">
      <c r="A36" s="28"/>
      <c r="B36" s="48" t="s">
        <v>38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  <c r="N36" s="433"/>
    </row>
    <row r="37" spans="1:14" s="37" customFormat="1" ht="12">
      <c r="A37" s="28"/>
      <c r="B37" s="48" t="s">
        <v>56</v>
      </c>
      <c r="C37" s="48"/>
      <c r="D37" s="48"/>
      <c r="E37" s="50">
        <v>35</v>
      </c>
      <c r="F37" s="164">
        <f t="shared" si="2"/>
        <v>2200000</v>
      </c>
      <c r="G37" s="135"/>
      <c r="H37" s="136">
        <v>2200000</v>
      </c>
      <c r="I37" s="137"/>
      <c r="J37" s="137"/>
      <c r="K37" s="137"/>
      <c r="L37" s="136"/>
      <c r="M37" s="138"/>
      <c r="N37" s="433"/>
    </row>
    <row r="38" spans="1:14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0</v>
      </c>
      <c r="G38" s="135"/>
      <c r="H38" s="136"/>
      <c r="I38" s="137"/>
      <c r="J38" s="137"/>
      <c r="K38" s="137"/>
      <c r="L38" s="136"/>
      <c r="M38" s="138"/>
      <c r="N38" s="441"/>
    </row>
    <row r="39" spans="1:14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>
        <v>414000</v>
      </c>
      <c r="N39" s="433"/>
    </row>
    <row r="40" spans="1:14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1598000</v>
      </c>
      <c r="G40" s="135"/>
      <c r="H40" s="136">
        <v>1598000</v>
      </c>
      <c r="I40" s="137"/>
      <c r="J40" s="137"/>
      <c r="K40" s="137"/>
      <c r="L40" s="136"/>
      <c r="M40" s="138">
        <v>2953500</v>
      </c>
      <c r="N40" s="433"/>
    </row>
    <row r="41" spans="1:14" s="37" customFormat="1" ht="12">
      <c r="A41" s="28"/>
      <c r="B41" s="48" t="s">
        <v>45</v>
      </c>
      <c r="C41" s="48"/>
      <c r="D41" s="48"/>
      <c r="E41" s="50">
        <v>39</v>
      </c>
      <c r="F41" s="164">
        <f t="shared" si="2"/>
        <v>1300000</v>
      </c>
      <c r="G41" s="135"/>
      <c r="H41" s="136">
        <v>1300000</v>
      </c>
      <c r="I41" s="137"/>
      <c r="J41" s="137"/>
      <c r="K41" s="137"/>
      <c r="L41" s="136"/>
      <c r="M41" s="138"/>
      <c r="N41" s="433"/>
    </row>
    <row r="42" spans="1:14" s="37" customFormat="1" ht="12">
      <c r="A42" s="28"/>
      <c r="B42" s="48" t="s">
        <v>61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/>
      <c r="N42" s="433"/>
    </row>
    <row r="43" spans="1:14" s="37" customFormat="1" ht="12">
      <c r="A43" s="28"/>
      <c r="B43" s="48" t="s">
        <v>62</v>
      </c>
      <c r="C43" s="48"/>
      <c r="D43" s="48"/>
      <c r="E43" s="50">
        <v>41</v>
      </c>
      <c r="F43" s="164">
        <f t="shared" si="2"/>
        <v>0</v>
      </c>
      <c r="G43" s="135"/>
      <c r="H43" s="136"/>
      <c r="I43" s="137"/>
      <c r="J43" s="137"/>
      <c r="K43" s="137"/>
      <c r="L43" s="136"/>
      <c r="M43" s="138">
        <v>28803780</v>
      </c>
      <c r="N43" s="433"/>
    </row>
    <row r="44" spans="1:14" s="37" customFormat="1" ht="12">
      <c r="A44" s="28"/>
      <c r="B44" s="48" t="s">
        <v>63</v>
      </c>
      <c r="C44" s="48"/>
      <c r="D44" s="48"/>
      <c r="E44" s="50">
        <v>42</v>
      </c>
      <c r="F44" s="164">
        <f t="shared" si="2"/>
        <v>18224950</v>
      </c>
      <c r="G44" s="135"/>
      <c r="H44" s="139" t="s">
        <v>98</v>
      </c>
      <c r="I44" s="137"/>
      <c r="J44" s="137">
        <v>18224950</v>
      </c>
      <c r="K44" s="137"/>
      <c r="L44" s="136"/>
      <c r="M44" s="138">
        <v>99789</v>
      </c>
      <c r="N44" s="433"/>
    </row>
    <row r="45" spans="1:14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6000000</v>
      </c>
      <c r="G45" s="141"/>
      <c r="H45" s="142">
        <v>6000000</v>
      </c>
      <c r="I45" s="143"/>
      <c r="J45" s="143"/>
      <c r="K45" s="143"/>
      <c r="L45" s="142"/>
      <c r="M45" s="144">
        <v>14852442</v>
      </c>
      <c r="N45" s="433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300000</v>
      </c>
      <c r="G46" s="146">
        <f>G29+G34+G38+G43+G44+G45+-G4-G27</f>
        <v>0</v>
      </c>
      <c r="H46" s="146">
        <f>H29+H34+H38+H43+H45-H4-H27</f>
        <v>300000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191053</v>
      </c>
      <c r="N46" s="433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>F28-F3</f>
        <v>300000</v>
      </c>
      <c r="G47" s="114">
        <f aca="true" t="shared" si="4" ref="G47:M47">G28-G3</f>
        <v>0</v>
      </c>
      <c r="H47" s="115">
        <f t="shared" si="4"/>
        <v>300000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191053</v>
      </c>
    </row>
    <row r="48" spans="1:5" ht="12.75">
      <c r="A48" s="80"/>
      <c r="B48" s="80"/>
      <c r="C48" s="80"/>
      <c r="D48" s="80"/>
      <c r="E48" s="81"/>
    </row>
    <row r="49" spans="5:14" s="80" customFormat="1" ht="12">
      <c r="E49" s="81"/>
      <c r="F49" s="37"/>
      <c r="H49" s="92"/>
      <c r="I49" s="92"/>
      <c r="J49" s="92"/>
      <c r="K49" s="92"/>
      <c r="L49" s="92"/>
      <c r="M49" s="92"/>
      <c r="N49" s="433"/>
    </row>
    <row r="50" spans="1:14" s="80" customFormat="1" ht="12">
      <c r="A50" s="84" t="s">
        <v>99</v>
      </c>
      <c r="E50" s="81"/>
      <c r="F50" s="167"/>
      <c r="H50" s="92"/>
      <c r="J50" s="156"/>
      <c r="L50" s="92"/>
      <c r="M50" s="92"/>
      <c r="N50" s="433"/>
    </row>
    <row r="51" spans="5:14" s="84" customFormat="1" ht="12">
      <c r="E51" s="86"/>
      <c r="F51" s="168"/>
      <c r="H51" s="108"/>
      <c r="I51" s="108"/>
      <c r="J51" s="108"/>
      <c r="K51" s="108"/>
      <c r="L51" s="108"/>
      <c r="M51" s="108"/>
      <c r="N51" s="433"/>
    </row>
    <row r="52" spans="5:14" s="84" customFormat="1" ht="12">
      <c r="E52" s="86"/>
      <c r="F52" s="168"/>
      <c r="H52" s="108"/>
      <c r="I52" s="108"/>
      <c r="J52" s="108"/>
      <c r="K52" s="108"/>
      <c r="L52" s="108"/>
      <c r="M52" s="108"/>
      <c r="N52" s="433"/>
    </row>
    <row r="53" spans="5:14" s="84" customFormat="1" ht="12">
      <c r="E53" s="86"/>
      <c r="F53" s="168"/>
      <c r="H53" s="108"/>
      <c r="I53" s="108"/>
      <c r="J53" s="108"/>
      <c r="K53" s="108"/>
      <c r="L53" s="108"/>
      <c r="M53" s="108"/>
      <c r="N53" s="433"/>
    </row>
    <row r="54" spans="1:14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  <c r="N54" s="433"/>
    </row>
    <row r="55" spans="1:14" s="92" customFormat="1" ht="12">
      <c r="A55" s="84"/>
      <c r="B55" s="84"/>
      <c r="C55" s="84"/>
      <c r="D55" s="84"/>
      <c r="E55" s="90"/>
      <c r="F55" s="37"/>
      <c r="N55" s="433"/>
    </row>
    <row r="56" spans="1:14" s="92" customFormat="1" ht="12">
      <c r="A56" s="84"/>
      <c r="B56" s="84"/>
      <c r="C56" s="84"/>
      <c r="D56" s="84"/>
      <c r="E56" s="90"/>
      <c r="F56" s="37"/>
      <c r="N56" s="433"/>
    </row>
    <row r="57" spans="1:14" s="92" customFormat="1" ht="12">
      <c r="A57" s="84"/>
      <c r="B57" s="84"/>
      <c r="C57" s="84"/>
      <c r="D57" s="84"/>
      <c r="E57" s="90"/>
      <c r="F57" s="37"/>
      <c r="N57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49"/>
  <sheetViews>
    <sheetView workbookViewId="0" topLeftCell="A1">
      <selection activeCell="G1" sqref="G1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1.375" style="37" customWidth="1"/>
    <col min="7" max="7" width="11.125" style="37" customWidth="1"/>
    <col min="8" max="8" width="11.625" style="391" customWidth="1"/>
    <col min="9" max="9" width="5.125" style="0" hidden="1" customWidth="1"/>
    <col min="10" max="10" width="8.875" style="92" customWidth="1"/>
    <col min="11" max="11" width="7.375" style="92" customWidth="1"/>
    <col min="12" max="14" width="6.375" style="92" customWidth="1"/>
    <col min="15" max="15" width="9.125" style="92" customWidth="1"/>
    <col min="16" max="17" width="9.125" style="433" customWidth="1"/>
  </cols>
  <sheetData>
    <row r="1" spans="1:15" ht="15.75" customHeight="1">
      <c r="A1" s="487" t="s">
        <v>142</v>
      </c>
      <c r="B1" s="488"/>
      <c r="C1" s="488"/>
      <c r="D1" s="489"/>
      <c r="E1" s="362"/>
      <c r="F1" s="370"/>
      <c r="G1" s="365"/>
      <c r="H1" s="384" t="s">
        <v>0</v>
      </c>
      <c r="I1" s="4" t="s">
        <v>1</v>
      </c>
      <c r="J1" s="101" t="s">
        <v>2</v>
      </c>
      <c r="K1" s="490" t="s">
        <v>3</v>
      </c>
      <c r="L1" s="491"/>
      <c r="M1" s="491"/>
      <c r="N1" s="492"/>
      <c r="O1" s="102" t="s">
        <v>4</v>
      </c>
    </row>
    <row r="2" spans="1:17" s="18" customFormat="1" ht="13.5" thickBot="1">
      <c r="A2" s="7" t="s">
        <v>75</v>
      </c>
      <c r="B2" s="8"/>
      <c r="C2" s="493" t="s">
        <v>131</v>
      </c>
      <c r="D2" s="494"/>
      <c r="E2" s="363" t="s">
        <v>5</v>
      </c>
      <c r="F2" s="376" t="s">
        <v>132</v>
      </c>
      <c r="G2" s="377" t="s">
        <v>27</v>
      </c>
      <c r="H2" s="385">
        <v>2008</v>
      </c>
      <c r="I2" s="13" t="s">
        <v>7</v>
      </c>
      <c r="J2" s="103" t="s">
        <v>8</v>
      </c>
      <c r="K2" s="104" t="s">
        <v>9</v>
      </c>
      <c r="L2" s="105" t="s">
        <v>10</v>
      </c>
      <c r="M2" s="105" t="s">
        <v>11</v>
      </c>
      <c r="N2" s="105" t="s">
        <v>12</v>
      </c>
      <c r="O2" s="106">
        <v>2007</v>
      </c>
      <c r="P2" s="433"/>
      <c r="Q2" s="433"/>
    </row>
    <row r="3" spans="1:15" ht="13.5" thickBot="1">
      <c r="A3" s="19" t="s">
        <v>13</v>
      </c>
      <c r="B3" s="20"/>
      <c r="C3" s="20"/>
      <c r="D3" s="20"/>
      <c r="E3" s="326">
        <v>1</v>
      </c>
      <c r="F3" s="371">
        <f>SUM(F5:F27)</f>
        <v>2603243.707</v>
      </c>
      <c r="G3" s="366">
        <f>SUM(G5:G27)</f>
        <v>1089525.821</v>
      </c>
      <c r="H3" s="327">
        <f>SUM(H5:H27)</f>
        <v>3692769.5280000004</v>
      </c>
      <c r="I3" s="114">
        <f aca="true" t="shared" si="0" ref="I3:O3">SUM(I5:I27)</f>
        <v>0</v>
      </c>
      <c r="J3" s="115">
        <f t="shared" si="0"/>
        <v>3493695.499000001</v>
      </c>
      <c r="K3" s="116">
        <f t="shared" si="0"/>
        <v>105904.223</v>
      </c>
      <c r="L3" s="116">
        <f t="shared" si="0"/>
        <v>48367.211</v>
      </c>
      <c r="M3" s="116">
        <f t="shared" si="0"/>
        <v>14689.3</v>
      </c>
      <c r="N3" s="115">
        <f t="shared" si="0"/>
        <v>14292.5</v>
      </c>
      <c r="O3" s="117">
        <f t="shared" si="0"/>
        <v>3595119.75</v>
      </c>
    </row>
    <row r="4" spans="1:17" s="37" customFormat="1" ht="12">
      <c r="A4" s="28" t="s">
        <v>14</v>
      </c>
      <c r="B4" s="29" t="s">
        <v>15</v>
      </c>
      <c r="C4" s="29"/>
      <c r="D4" s="29"/>
      <c r="E4" s="364">
        <v>2</v>
      </c>
      <c r="F4" s="372">
        <f>SUM(F5:F15)</f>
        <v>1777241.01</v>
      </c>
      <c r="G4" s="119">
        <f>SUM(G5:G15)</f>
        <v>857216.316</v>
      </c>
      <c r="H4" s="386">
        <f>SUM(H5:H15)</f>
        <v>2634457.3260000004</v>
      </c>
      <c r="I4" s="119">
        <f aca="true" t="shared" si="1" ref="I4:O4">SUM(I5:I15)</f>
        <v>0</v>
      </c>
      <c r="J4" s="120">
        <f t="shared" si="1"/>
        <v>2476083.3770000003</v>
      </c>
      <c r="K4" s="121">
        <f t="shared" si="1"/>
        <v>105904.223</v>
      </c>
      <c r="L4" s="121">
        <f t="shared" si="1"/>
        <v>18647.926</v>
      </c>
      <c r="M4" s="121">
        <f t="shared" si="1"/>
        <v>14689.3</v>
      </c>
      <c r="N4" s="120">
        <f t="shared" si="1"/>
        <v>14292.5</v>
      </c>
      <c r="O4" s="122">
        <f t="shared" si="1"/>
        <v>2492298.612</v>
      </c>
      <c r="P4" s="433"/>
      <c r="Q4" s="433"/>
    </row>
    <row r="5" spans="1:17" s="37" customFormat="1" ht="12">
      <c r="A5" s="28"/>
      <c r="B5" s="38"/>
      <c r="C5" s="38" t="s">
        <v>16</v>
      </c>
      <c r="D5" s="39" t="s">
        <v>17</v>
      </c>
      <c r="E5" s="323">
        <v>3</v>
      </c>
      <c r="F5" s="373">
        <f>'fak v tis'!O5</f>
        <v>847332.064</v>
      </c>
      <c r="G5" s="367">
        <f>'ostatni v tis'!Q5</f>
        <v>175967.44</v>
      </c>
      <c r="H5" s="387">
        <f>SUM(F5:G5)</f>
        <v>1023299.504</v>
      </c>
      <c r="I5" s="124"/>
      <c r="J5" s="318">
        <f>'fak v tis'!Q5+'ostatni v tis'!S5</f>
        <v>985209.969</v>
      </c>
      <c r="K5" s="318">
        <f>'fak v tis'!R5+'ostatni v tis'!T5</f>
        <v>18151.475</v>
      </c>
      <c r="L5" s="186">
        <f>'fak v tis'!S5+'ostatni v tis'!U5</f>
        <v>8010</v>
      </c>
      <c r="M5" s="186">
        <f>'fak v tis'!T5+'ostatni v tis'!V5</f>
        <v>10143</v>
      </c>
      <c r="N5" s="379">
        <f>'fak v tis'!U5+'ostatni v tis'!W5</f>
        <v>0</v>
      </c>
      <c r="O5" s="319">
        <f>'fak v tis'!V5+'ostatni v tis'!X5</f>
        <v>967948.7030000001</v>
      </c>
      <c r="P5" s="433"/>
      <c r="Q5" s="433"/>
    </row>
    <row r="6" spans="1:17" s="37" customFormat="1" ht="12">
      <c r="A6" s="28"/>
      <c r="B6" s="38"/>
      <c r="C6" s="38"/>
      <c r="D6" s="39" t="s">
        <v>18</v>
      </c>
      <c r="E6" s="323">
        <v>4</v>
      </c>
      <c r="F6" s="374">
        <f>'fak v tis'!O6</f>
        <v>30731.05</v>
      </c>
      <c r="G6" s="368">
        <f>'ostatni v tis'!Q6</f>
        <v>13584.56</v>
      </c>
      <c r="H6" s="388">
        <f aca="true" t="shared" si="2" ref="H6:H45">SUM(F6:G6)</f>
        <v>44315.61</v>
      </c>
      <c r="I6" s="124"/>
      <c r="J6" s="125">
        <f>'fak v tis'!Q6+'ostatni v tis'!S6</f>
        <v>38005.61</v>
      </c>
      <c r="K6" s="125">
        <f>'fak v tis'!R6+'ostatni v tis'!T6</f>
        <v>0</v>
      </c>
      <c r="L6" s="126">
        <f>'fak v tis'!S6+'ostatni v tis'!U6</f>
        <v>6280</v>
      </c>
      <c r="M6" s="126">
        <f>'fak v tis'!T6+'ostatni v tis'!V6</f>
        <v>0</v>
      </c>
      <c r="N6" s="127">
        <f>'fak v tis'!U6+'ostatni v tis'!W6</f>
        <v>0</v>
      </c>
      <c r="O6" s="128">
        <f>'fak v tis'!V6+'ostatni v tis'!X6</f>
        <v>39549.672</v>
      </c>
      <c r="P6" s="433"/>
      <c r="Q6" s="433"/>
    </row>
    <row r="7" spans="1:17" s="37" customFormat="1" ht="12">
      <c r="A7" s="28"/>
      <c r="B7" s="38"/>
      <c r="C7" s="38"/>
      <c r="D7" s="39" t="s">
        <v>19</v>
      </c>
      <c r="E7" s="323">
        <v>5</v>
      </c>
      <c r="F7" s="374">
        <f>'fak v tis'!O7</f>
        <v>313569.243</v>
      </c>
      <c r="G7" s="368">
        <f>'ostatni v tis'!Q7</f>
        <v>66977.131</v>
      </c>
      <c r="H7" s="388">
        <f t="shared" si="2"/>
        <v>380546.374</v>
      </c>
      <c r="I7" s="124"/>
      <c r="J7" s="125">
        <f>'fak v tis'!Q7+'ostatni v tis'!S7</f>
        <v>370435.15800000005</v>
      </c>
      <c r="K7" s="125">
        <f>'fak v tis'!R7+'ostatni v tis'!T7</f>
        <v>1929.4360000000001</v>
      </c>
      <c r="L7" s="126">
        <f>'fak v tis'!S7+'ostatni v tis'!U7</f>
        <v>2963.7</v>
      </c>
      <c r="M7" s="126">
        <f>'fak v tis'!T7+'ostatni v tis'!V7</f>
        <v>4546.3</v>
      </c>
      <c r="N7" s="127">
        <f>'fak v tis'!U7+'ostatni v tis'!W7</f>
        <v>0</v>
      </c>
      <c r="O7" s="128">
        <f>'fak v tis'!V7+'ostatni v tis'!X7</f>
        <v>343021.81499999994</v>
      </c>
      <c r="P7" s="433"/>
      <c r="Q7" s="433"/>
    </row>
    <row r="8" spans="1:17" s="37" customFormat="1" ht="12">
      <c r="A8" s="28"/>
      <c r="B8" s="38"/>
      <c r="C8" s="38"/>
      <c r="D8" s="39" t="s">
        <v>20</v>
      </c>
      <c r="E8" s="323">
        <v>6</v>
      </c>
      <c r="F8" s="374">
        <f>'fak v tis'!O8</f>
        <v>69385.534</v>
      </c>
      <c r="G8" s="368">
        <f>'ostatni v tis'!Q8</f>
        <v>39481.075</v>
      </c>
      <c r="H8" s="388">
        <f t="shared" si="2"/>
        <v>108866.609</v>
      </c>
      <c r="I8" s="124"/>
      <c r="J8" s="125">
        <f>'fak v tis'!Q8+'ostatni v tis'!S8</f>
        <v>101609.13399999999</v>
      </c>
      <c r="K8" s="125">
        <f>'fak v tis'!R8+'ostatni v tis'!T8</f>
        <v>7061</v>
      </c>
      <c r="L8" s="126">
        <f>'fak v tis'!S8+'ostatni v tis'!U8</f>
        <v>100</v>
      </c>
      <c r="M8" s="126">
        <f>'fak v tis'!T8+'ostatni v tis'!V8</f>
        <v>0</v>
      </c>
      <c r="N8" s="127">
        <f>'fak v tis'!U8+'ostatni v tis'!W8</f>
        <v>0</v>
      </c>
      <c r="O8" s="128">
        <f>'fak v tis'!V8+'ostatni v tis'!X8</f>
        <v>80908.248</v>
      </c>
      <c r="P8" s="433"/>
      <c r="Q8" s="433"/>
    </row>
    <row r="9" spans="1:17" s="37" customFormat="1" ht="12">
      <c r="A9" s="28"/>
      <c r="B9" s="38"/>
      <c r="C9" s="38"/>
      <c r="D9" s="39" t="s">
        <v>21</v>
      </c>
      <c r="E9" s="323">
        <v>7</v>
      </c>
      <c r="F9" s="374">
        <f>'fak v tis'!O9</f>
        <v>18644</v>
      </c>
      <c r="G9" s="368">
        <f>'ostatni v tis'!Q9</f>
        <v>34901</v>
      </c>
      <c r="H9" s="388">
        <f t="shared" si="2"/>
        <v>53545</v>
      </c>
      <c r="I9" s="124"/>
      <c r="J9" s="125">
        <f>'fak v tis'!Q9+'ostatni v tis'!S9</f>
        <v>51932</v>
      </c>
      <c r="K9" s="125">
        <f>'fak v tis'!R9+'ostatni v tis'!T9</f>
        <v>1578</v>
      </c>
      <c r="L9" s="126">
        <f>'fak v tis'!S9+'ostatni v tis'!U9</f>
        <v>25</v>
      </c>
      <c r="M9" s="126">
        <f>'fak v tis'!T9+'ostatni v tis'!V9</f>
        <v>0</v>
      </c>
      <c r="N9" s="127">
        <f>'fak v tis'!U9+'ostatni v tis'!W9</f>
        <v>0</v>
      </c>
      <c r="O9" s="128">
        <f>'fak v tis'!V9+'ostatni v tis'!X9</f>
        <v>46954.645000000004</v>
      </c>
      <c r="P9" s="433"/>
      <c r="Q9" s="433"/>
    </row>
    <row r="10" spans="1:17" s="37" customFormat="1" ht="12">
      <c r="A10" s="28"/>
      <c r="B10" s="38"/>
      <c r="C10" s="38"/>
      <c r="D10" s="39" t="s">
        <v>22</v>
      </c>
      <c r="E10" s="323">
        <v>8</v>
      </c>
      <c r="F10" s="374">
        <f>'fak v tis'!O10</f>
        <v>86360.1</v>
      </c>
      <c r="G10" s="368">
        <f>'ostatni v tis'!Q10</f>
        <v>111630.411</v>
      </c>
      <c r="H10" s="388">
        <f t="shared" si="2"/>
        <v>197990.511</v>
      </c>
      <c r="I10" s="124"/>
      <c r="J10" s="125">
        <f>'fak v tis'!Q10+'ostatni v tis'!S10</f>
        <v>139794.87</v>
      </c>
      <c r="K10" s="125">
        <f>'fak v tis'!R10+'ostatni v tis'!T10</f>
        <v>57484.665</v>
      </c>
      <c r="L10" s="126">
        <f>'fak v tis'!S10+'ostatni v tis'!U10</f>
        <v>359.3</v>
      </c>
      <c r="M10" s="126">
        <f>'fak v tis'!T10+'ostatni v tis'!V10</f>
        <v>0</v>
      </c>
      <c r="N10" s="127">
        <f>'fak v tis'!U10+'ostatni v tis'!W10</f>
        <v>0</v>
      </c>
      <c r="O10" s="128">
        <f>'fak v tis'!V10+'ostatni v tis'!X10</f>
        <v>228205.743</v>
      </c>
      <c r="P10" s="433"/>
      <c r="Q10" s="433"/>
    </row>
    <row r="11" spans="1:17" s="37" customFormat="1" ht="12">
      <c r="A11" s="28"/>
      <c r="B11" s="38"/>
      <c r="C11" s="38"/>
      <c r="D11" s="39" t="s">
        <v>23</v>
      </c>
      <c r="E11" s="323">
        <v>9</v>
      </c>
      <c r="F11" s="374">
        <f>'fak v tis'!O11</f>
        <v>90265.40000000001</v>
      </c>
      <c r="G11" s="368">
        <f>'ostatni v tis'!Q11</f>
        <v>116913.64600000001</v>
      </c>
      <c r="H11" s="388">
        <f t="shared" si="2"/>
        <v>207179.04600000003</v>
      </c>
      <c r="I11" s="124"/>
      <c r="J11" s="125">
        <f>'fak v tis'!Q11+'ostatni v tis'!S11</f>
        <v>198346.15000000002</v>
      </c>
      <c r="K11" s="125">
        <f>'fak v tis'!R11+'ostatni v tis'!T11</f>
        <v>7632</v>
      </c>
      <c r="L11" s="126">
        <f>'fak v tis'!S11+'ostatni v tis'!U11</f>
        <v>465.8</v>
      </c>
      <c r="M11" s="126">
        <f>'fak v tis'!T11+'ostatni v tis'!V11</f>
        <v>0</v>
      </c>
      <c r="N11" s="127">
        <f>'fak v tis'!U11+'ostatni v tis'!W11</f>
        <v>0</v>
      </c>
      <c r="O11" s="128">
        <f>'fak v tis'!V11+'ostatni v tis'!X11</f>
        <v>166821.336</v>
      </c>
      <c r="P11" s="433"/>
      <c r="Q11" s="433"/>
    </row>
    <row r="12" spans="1:17" s="37" customFormat="1" ht="12">
      <c r="A12" s="28"/>
      <c r="B12" s="38"/>
      <c r="C12" s="38"/>
      <c r="D12" s="39" t="s">
        <v>24</v>
      </c>
      <c r="E12" s="323">
        <v>10</v>
      </c>
      <c r="F12" s="374">
        <f>'fak v tis'!O12</f>
        <v>12475.02</v>
      </c>
      <c r="G12" s="368">
        <f>'ostatni v tis'!Q12</f>
        <v>4624.6630000000005</v>
      </c>
      <c r="H12" s="388">
        <f t="shared" si="2"/>
        <v>17099.683</v>
      </c>
      <c r="I12" s="124"/>
      <c r="J12" s="125">
        <f>'fak v tis'!Q12+'ostatni v tis'!S12</f>
        <v>15997.02</v>
      </c>
      <c r="K12" s="125">
        <f>'fak v tis'!R12+'ostatni v tis'!T12</f>
        <v>14</v>
      </c>
      <c r="L12" s="126">
        <f>'fak v tis'!S12+'ostatni v tis'!U12</f>
        <v>100</v>
      </c>
      <c r="M12" s="126">
        <f>'fak v tis'!T12+'ostatni v tis'!V12</f>
        <v>0</v>
      </c>
      <c r="N12" s="127">
        <f>'fak v tis'!U12+'ostatni v tis'!W12</f>
        <v>0</v>
      </c>
      <c r="O12" s="128">
        <f>'fak v tis'!V12+'ostatni v tis'!X12</f>
        <v>14974.778</v>
      </c>
      <c r="P12" s="433"/>
      <c r="Q12" s="433"/>
    </row>
    <row r="13" spans="1:17" s="37" customFormat="1" ht="12">
      <c r="A13" s="28"/>
      <c r="B13" s="38"/>
      <c r="C13" s="38"/>
      <c r="D13" s="39" t="s">
        <v>25</v>
      </c>
      <c r="E13" s="323">
        <v>11</v>
      </c>
      <c r="F13" s="374">
        <f>'fak v tis'!O13</f>
        <v>179709</v>
      </c>
      <c r="G13" s="368">
        <f>'ostatni v tis'!Q13</f>
        <v>154881</v>
      </c>
      <c r="H13" s="388">
        <f t="shared" si="2"/>
        <v>334590</v>
      </c>
      <c r="I13" s="124"/>
      <c r="J13" s="125">
        <f>'fak v tis'!Q13+'ostatni v tis'!S13</f>
        <v>329746</v>
      </c>
      <c r="K13" s="125">
        <f>'fak v tis'!R13+'ostatni v tis'!T13</f>
        <v>4694</v>
      </c>
      <c r="L13" s="126">
        <f>'fak v tis'!S13+'ostatni v tis'!U13</f>
        <v>150</v>
      </c>
      <c r="M13" s="126">
        <f>'fak v tis'!T13+'ostatni v tis'!V13</f>
        <v>0</v>
      </c>
      <c r="N13" s="127">
        <f>'fak v tis'!U13+'ostatni v tis'!W13</f>
        <v>0</v>
      </c>
      <c r="O13" s="128">
        <f>'fak v tis'!V13+'ostatni v tis'!X13</f>
        <v>254612.26400000002</v>
      </c>
      <c r="P13" s="433"/>
      <c r="Q13" s="433"/>
    </row>
    <row r="14" spans="1:17" s="37" customFormat="1" ht="12">
      <c r="A14" s="28"/>
      <c r="B14" s="38"/>
      <c r="C14" s="38"/>
      <c r="D14" s="39" t="s">
        <v>26</v>
      </c>
      <c r="E14" s="323">
        <v>12</v>
      </c>
      <c r="F14" s="374">
        <f>'fak v tis'!O14</f>
        <v>26880.5</v>
      </c>
      <c r="G14" s="368">
        <f>'ostatni v tis'!Q14</f>
        <v>115947.09</v>
      </c>
      <c r="H14" s="388">
        <f t="shared" si="2"/>
        <v>142827.59</v>
      </c>
      <c r="I14" s="124"/>
      <c r="J14" s="125">
        <f>'fak v tis'!Q14+'ostatni v tis'!S14</f>
        <v>127644.824</v>
      </c>
      <c r="K14" s="125">
        <f>'fak v tis'!R14+'ostatni v tis'!T14</f>
        <v>706.09</v>
      </c>
      <c r="L14" s="126">
        <f>'fak v tis'!S14+'ostatni v tis'!U14</f>
        <v>184.176</v>
      </c>
      <c r="M14" s="126">
        <f>'fak v tis'!T14+'ostatni v tis'!V14</f>
        <v>0</v>
      </c>
      <c r="N14" s="127">
        <f>'fak v tis'!U14+'ostatni v tis'!W14</f>
        <v>14292.5</v>
      </c>
      <c r="O14" s="128">
        <f>'fak v tis'!V14+'ostatni v tis'!X14</f>
        <v>129821.89</v>
      </c>
      <c r="P14" s="433"/>
      <c r="Q14" s="433"/>
    </row>
    <row r="15" spans="1:17" s="37" customFormat="1" ht="12">
      <c r="A15" s="28"/>
      <c r="B15" s="38"/>
      <c r="C15" s="39"/>
      <c r="D15" s="39" t="s">
        <v>27</v>
      </c>
      <c r="E15" s="323">
        <v>13</v>
      </c>
      <c r="F15" s="374">
        <f>'fak v tis'!O15</f>
        <v>101889.099</v>
      </c>
      <c r="G15" s="368">
        <f>'ostatni v tis'!Q15</f>
        <v>22308.300000000003</v>
      </c>
      <c r="H15" s="388">
        <f t="shared" si="2"/>
        <v>124197.399</v>
      </c>
      <c r="I15" s="124"/>
      <c r="J15" s="125">
        <f>'fak v tis'!Q15+'ostatni v tis'!S15</f>
        <v>117362.64199999999</v>
      </c>
      <c r="K15" s="125">
        <f>'fak v tis'!R15+'ostatni v tis'!T15</f>
        <v>6653.557</v>
      </c>
      <c r="L15" s="126">
        <f>'fak v tis'!S15+'ostatni v tis'!U15</f>
        <v>9.95</v>
      </c>
      <c r="M15" s="126">
        <f>'fak v tis'!T15+'ostatni v tis'!V15</f>
        <v>0</v>
      </c>
      <c r="N15" s="127">
        <f>'fak v tis'!U15+'ostatni v tis'!W15</f>
        <v>0</v>
      </c>
      <c r="O15" s="128">
        <f>'fak v tis'!V15+'ostatni v tis'!X15</f>
        <v>219479.51799999998</v>
      </c>
      <c r="P15" s="433"/>
      <c r="Q15" s="433"/>
    </row>
    <row r="16" spans="1:17" s="37" customFormat="1" ht="12">
      <c r="A16" s="28"/>
      <c r="B16" s="47" t="s">
        <v>28</v>
      </c>
      <c r="C16" s="39"/>
      <c r="D16" s="39"/>
      <c r="E16" s="323">
        <v>14</v>
      </c>
      <c r="F16" s="374">
        <f>'fak v tis'!O16</f>
        <v>104601.075</v>
      </c>
      <c r="G16" s="368">
        <f>'ostatni v tis'!Q16</f>
        <v>0</v>
      </c>
      <c r="H16" s="388">
        <f t="shared" si="2"/>
        <v>104601.075</v>
      </c>
      <c r="I16" s="130"/>
      <c r="J16" s="125">
        <f>'fak v tis'!Q16+'ostatni v tis'!S16</f>
        <v>104601.075</v>
      </c>
      <c r="K16" s="125">
        <f>'fak v tis'!R16+'ostatni v tis'!T16</f>
        <v>0</v>
      </c>
      <c r="L16" s="126">
        <f>'fak v tis'!S16+'ostatni v tis'!U16</f>
        <v>0</v>
      </c>
      <c r="M16" s="126">
        <f>'fak v tis'!T16+'ostatni v tis'!V16</f>
        <v>0</v>
      </c>
      <c r="N16" s="127">
        <f>'fak v tis'!U16+'ostatni v tis'!W16</f>
        <v>0</v>
      </c>
      <c r="O16" s="128">
        <f>'fak v tis'!V16+'ostatni v tis'!X16</f>
        <v>101726</v>
      </c>
      <c r="P16" s="433"/>
      <c r="Q16" s="433"/>
    </row>
    <row r="17" spans="1:17" s="37" customFormat="1" ht="12">
      <c r="A17" s="28"/>
      <c r="B17" s="47" t="s">
        <v>30</v>
      </c>
      <c r="C17" s="39"/>
      <c r="D17" s="39"/>
      <c r="E17" s="323">
        <v>15</v>
      </c>
      <c r="F17" s="374">
        <f>'fak v tis'!O17</f>
        <v>6366</v>
      </c>
      <c r="G17" s="368">
        <f>'ostatni v tis'!Q17</f>
        <v>35000</v>
      </c>
      <c r="H17" s="388">
        <f t="shared" si="2"/>
        <v>41366</v>
      </c>
      <c r="I17" s="130"/>
      <c r="J17" s="125">
        <f>'fak v tis'!Q17+'ostatni v tis'!S17</f>
        <v>40458.299</v>
      </c>
      <c r="K17" s="125">
        <f>'fak v tis'!R17+'ostatni v tis'!T17</f>
        <v>0</v>
      </c>
      <c r="L17" s="126">
        <f>'fak v tis'!S17+'ostatni v tis'!U17</f>
        <v>907.701</v>
      </c>
      <c r="M17" s="126">
        <f>'fak v tis'!T17+'ostatni v tis'!V17</f>
        <v>0</v>
      </c>
      <c r="N17" s="127">
        <f>'fak v tis'!U17+'ostatni v tis'!W17</f>
        <v>0</v>
      </c>
      <c r="O17" s="128">
        <f>'fak v tis'!V17+'ostatni v tis'!X17</f>
        <v>41072.707</v>
      </c>
      <c r="P17" s="433"/>
      <c r="Q17" s="433"/>
    </row>
    <row r="18" spans="1:17" s="37" customFormat="1" ht="12">
      <c r="A18" s="28"/>
      <c r="B18" s="48" t="s">
        <v>32</v>
      </c>
      <c r="C18" s="49"/>
      <c r="D18" s="49"/>
      <c r="E18" s="324">
        <v>16</v>
      </c>
      <c r="F18" s="374">
        <f>'fak v tis'!O18</f>
        <v>33470</v>
      </c>
      <c r="G18" s="368">
        <f>'ostatni v tis'!Q18</f>
        <v>86063</v>
      </c>
      <c r="H18" s="388">
        <f t="shared" si="2"/>
        <v>119533</v>
      </c>
      <c r="I18" s="130"/>
      <c r="J18" s="125">
        <f>'fak v tis'!Q18+'ostatni v tis'!S18</f>
        <v>119533</v>
      </c>
      <c r="K18" s="125">
        <f>'fak v tis'!R18+'ostatni v tis'!T18</f>
        <v>0</v>
      </c>
      <c r="L18" s="126">
        <f>'fak v tis'!S18+'ostatni v tis'!U18</f>
        <v>0</v>
      </c>
      <c r="M18" s="126">
        <f>'fak v tis'!T18+'ostatni v tis'!V18</f>
        <v>0</v>
      </c>
      <c r="N18" s="127">
        <f>'fak v tis'!U18+'ostatni v tis'!W18</f>
        <v>0</v>
      </c>
      <c r="O18" s="128">
        <f>'fak v tis'!V18+'ostatni v tis'!X18</f>
        <v>111738.128</v>
      </c>
      <c r="P18" s="433"/>
      <c r="Q18" s="433"/>
    </row>
    <row r="19" spans="1:17" s="37" customFormat="1" ht="12">
      <c r="A19" s="28"/>
      <c r="B19" s="48" t="s">
        <v>34</v>
      </c>
      <c r="C19" s="49"/>
      <c r="D19" s="49"/>
      <c r="E19" s="324">
        <v>17</v>
      </c>
      <c r="F19" s="374">
        <f>'fak v tis'!O19</f>
        <v>7666</v>
      </c>
      <c r="G19" s="368">
        <f>'ostatni v tis'!Q19</f>
        <v>0</v>
      </c>
      <c r="H19" s="388">
        <f t="shared" si="2"/>
        <v>7666</v>
      </c>
      <c r="I19" s="130"/>
      <c r="J19" s="125">
        <f>'fak v tis'!Q19+'ostatni v tis'!S19</f>
        <v>7666</v>
      </c>
      <c r="K19" s="125">
        <f>'fak v tis'!R19+'ostatni v tis'!T19</f>
        <v>0</v>
      </c>
      <c r="L19" s="126">
        <f>'fak v tis'!S19+'ostatni v tis'!U19</f>
        <v>0</v>
      </c>
      <c r="M19" s="126">
        <f>'fak v tis'!T19+'ostatni v tis'!V19</f>
        <v>0</v>
      </c>
      <c r="N19" s="127">
        <f>'fak v tis'!U19+'ostatni v tis'!W19</f>
        <v>0</v>
      </c>
      <c r="O19" s="128">
        <f>'fak v tis'!V19+'ostatni v tis'!X19</f>
        <v>7945.733</v>
      </c>
      <c r="P19" s="433"/>
      <c r="Q19" s="433"/>
    </row>
    <row r="20" spans="1:17" s="37" customFormat="1" ht="12">
      <c r="A20" s="28"/>
      <c r="B20" s="48" t="s">
        <v>36</v>
      </c>
      <c r="C20" s="48"/>
      <c r="D20" s="48"/>
      <c r="E20" s="324">
        <v>18</v>
      </c>
      <c r="F20" s="374">
        <f>'fak v tis'!O20</f>
        <v>1600</v>
      </c>
      <c r="G20" s="368">
        <f>'ostatni v tis'!Q20</f>
        <v>730</v>
      </c>
      <c r="H20" s="388">
        <f t="shared" si="2"/>
        <v>2330</v>
      </c>
      <c r="I20" s="130"/>
      <c r="J20" s="125">
        <f>'fak v tis'!Q20+'ostatni v tis'!S20</f>
        <v>2330</v>
      </c>
      <c r="K20" s="125">
        <f>'fak v tis'!R20+'ostatni v tis'!T20</f>
        <v>0</v>
      </c>
      <c r="L20" s="126">
        <f>'fak v tis'!S20+'ostatni v tis'!U20</f>
        <v>0</v>
      </c>
      <c r="M20" s="126">
        <f>'fak v tis'!T20+'ostatni v tis'!V20</f>
        <v>0</v>
      </c>
      <c r="N20" s="127">
        <f>'fak v tis'!U20+'ostatni v tis'!W20</f>
        <v>0</v>
      </c>
      <c r="O20" s="128">
        <f>'fak v tis'!V20+'ostatni v tis'!X20</f>
        <v>3679.3970000000004</v>
      </c>
      <c r="P20" s="433"/>
      <c r="Q20" s="433"/>
    </row>
    <row r="21" spans="1:17" s="37" customFormat="1" ht="12">
      <c r="A21" s="28"/>
      <c r="B21" s="48" t="s">
        <v>38</v>
      </c>
      <c r="C21" s="48"/>
      <c r="D21" s="48"/>
      <c r="E21" s="324">
        <v>19</v>
      </c>
      <c r="F21" s="374">
        <f>'fak v tis'!O21</f>
        <v>3417</v>
      </c>
      <c r="G21" s="368">
        <f>'ostatni v tis'!Q21</f>
        <v>14539.237000000001</v>
      </c>
      <c r="H21" s="388">
        <f t="shared" si="2"/>
        <v>17956.237</v>
      </c>
      <c r="I21" s="130"/>
      <c r="J21" s="125">
        <f>'fak v tis'!Q21+'ostatni v tis'!S21</f>
        <v>6975.442</v>
      </c>
      <c r="K21" s="125">
        <f>'fak v tis'!R21+'ostatni v tis'!T21</f>
        <v>0</v>
      </c>
      <c r="L21" s="126">
        <f>'fak v tis'!S21+'ostatni v tis'!U21</f>
        <v>0</v>
      </c>
      <c r="M21" s="126">
        <f>'fak v tis'!T21+'ostatni v tis'!V21</f>
        <v>0</v>
      </c>
      <c r="N21" s="127">
        <f>'fak v tis'!U21+'ostatni v tis'!W21</f>
        <v>0</v>
      </c>
      <c r="O21" s="128">
        <f>'fak v tis'!V21+'ostatni v tis'!X21</f>
        <v>37335.494</v>
      </c>
      <c r="P21" s="433"/>
      <c r="Q21" s="433"/>
    </row>
    <row r="22" spans="1:17" s="37" customFormat="1" ht="12">
      <c r="A22" s="28"/>
      <c r="B22" s="48" t="s">
        <v>40</v>
      </c>
      <c r="C22" s="48"/>
      <c r="D22" s="48"/>
      <c r="E22" s="324">
        <v>20</v>
      </c>
      <c r="F22" s="374">
        <f>'fak v tis'!O22</f>
        <v>19054.254</v>
      </c>
      <c r="G22" s="368">
        <f>'ostatni v tis'!Q22</f>
        <v>30415.05</v>
      </c>
      <c r="H22" s="388">
        <f t="shared" si="2"/>
        <v>49469.304000000004</v>
      </c>
      <c r="I22" s="130"/>
      <c r="J22" s="125">
        <f>'fak v tis'!Q22+'ostatni v tis'!S22</f>
        <v>35897.899000000005</v>
      </c>
      <c r="K22" s="125">
        <f>'fak v tis'!R22+'ostatni v tis'!T22</f>
        <v>0</v>
      </c>
      <c r="L22" s="126">
        <f>'fak v tis'!S22+'ostatni v tis'!U22</f>
        <v>13571.404999999999</v>
      </c>
      <c r="M22" s="126">
        <f>'fak v tis'!T22+'ostatni v tis'!V22</f>
        <v>0</v>
      </c>
      <c r="N22" s="127">
        <f>'fak v tis'!U22+'ostatni v tis'!W22</f>
        <v>0</v>
      </c>
      <c r="O22" s="128">
        <f>'fak v tis'!V22+'ostatni v tis'!X22</f>
        <v>51331.223</v>
      </c>
      <c r="P22" s="433"/>
      <c r="Q22" s="433"/>
    </row>
    <row r="23" spans="1:17" s="37" customFormat="1" ht="12">
      <c r="A23" s="28"/>
      <c r="B23" s="48" t="s">
        <v>42</v>
      </c>
      <c r="C23" s="48"/>
      <c r="D23" s="48"/>
      <c r="E23" s="324">
        <v>21</v>
      </c>
      <c r="F23" s="374">
        <f>'fak v tis'!O23</f>
        <v>324715.337</v>
      </c>
      <c r="G23" s="368">
        <f>'ostatni v tis'!Q23</f>
        <v>0</v>
      </c>
      <c r="H23" s="388">
        <f t="shared" si="2"/>
        <v>324715.337</v>
      </c>
      <c r="I23" s="130"/>
      <c r="J23" s="125">
        <f>'fak v tis'!Q23+'ostatni v tis'!S23</f>
        <v>318472</v>
      </c>
      <c r="K23" s="125">
        <f>'fak v tis'!R23+'ostatni v tis'!T23</f>
        <v>0</v>
      </c>
      <c r="L23" s="126">
        <f>'fak v tis'!S23+'ostatni v tis'!U23</f>
        <v>6243.337</v>
      </c>
      <c r="M23" s="126">
        <f>'fak v tis'!T23+'ostatni v tis'!V23</f>
        <v>0</v>
      </c>
      <c r="N23" s="127">
        <f>'fak v tis'!U23+'ostatni v tis'!W23</f>
        <v>0</v>
      </c>
      <c r="O23" s="128">
        <f>'fak v tis'!V23+'ostatni v tis'!X23</f>
        <v>321899.50100000005</v>
      </c>
      <c r="P23" s="433"/>
      <c r="Q23" s="433"/>
    </row>
    <row r="24" spans="1:17" s="37" customFormat="1" ht="12">
      <c r="A24" s="28"/>
      <c r="B24" s="48" t="s">
        <v>44</v>
      </c>
      <c r="C24" s="48"/>
      <c r="D24" s="48"/>
      <c r="E24" s="324">
        <v>22</v>
      </c>
      <c r="F24" s="374">
        <f>'fak v tis'!O24</f>
        <v>240770.457</v>
      </c>
      <c r="G24" s="368">
        <f>'ostatni v tis'!Q24</f>
        <v>12188</v>
      </c>
      <c r="H24" s="388">
        <f t="shared" si="2"/>
        <v>252958.457</v>
      </c>
      <c r="I24" s="130"/>
      <c r="J24" s="125">
        <f>'fak v tis'!Q24+'ostatni v tis'!S24</f>
        <v>250748.5</v>
      </c>
      <c r="K24" s="125">
        <f>'fak v tis'!R24+'ostatni v tis'!T24</f>
        <v>0</v>
      </c>
      <c r="L24" s="126">
        <f>'fak v tis'!S24+'ostatni v tis'!U24</f>
        <v>2209.957</v>
      </c>
      <c r="M24" s="126">
        <f>'fak v tis'!T24+'ostatni v tis'!V24</f>
        <v>0</v>
      </c>
      <c r="N24" s="127">
        <f>'fak v tis'!U24+'ostatni v tis'!W24</f>
        <v>0</v>
      </c>
      <c r="O24" s="128">
        <f>'fak v tis'!V24+'ostatni v tis'!X24</f>
        <v>267733.991</v>
      </c>
      <c r="P24" s="433"/>
      <c r="Q24" s="433"/>
    </row>
    <row r="25" spans="1:17" s="37" customFormat="1" ht="12">
      <c r="A25" s="28"/>
      <c r="B25" s="48" t="s">
        <v>45</v>
      </c>
      <c r="C25" s="48"/>
      <c r="D25" s="48"/>
      <c r="E25" s="324">
        <v>23</v>
      </c>
      <c r="F25" s="374">
        <f>'fak v tis'!O25</f>
        <v>25780.074</v>
      </c>
      <c r="G25" s="368">
        <f>'ostatni v tis'!Q25</f>
        <v>2614.218</v>
      </c>
      <c r="H25" s="388">
        <f t="shared" si="2"/>
        <v>28394.292</v>
      </c>
      <c r="I25" s="130"/>
      <c r="J25" s="125">
        <f>'fak v tis'!Q25+'ostatni v tis'!S25</f>
        <v>21659.407</v>
      </c>
      <c r="K25" s="125">
        <f>'fak v tis'!R25+'ostatni v tis'!T25</f>
        <v>0</v>
      </c>
      <c r="L25" s="126">
        <f>'fak v tis'!S25+'ostatni v tis'!U25</f>
        <v>6734.885</v>
      </c>
      <c r="M25" s="126">
        <f>'fak v tis'!T25+'ostatni v tis'!V25</f>
        <v>0</v>
      </c>
      <c r="N25" s="127">
        <f>'fak v tis'!U25+'ostatni v tis'!W25</f>
        <v>0</v>
      </c>
      <c r="O25" s="128">
        <f>'fak v tis'!V25+'ostatni v tis'!X25</f>
        <v>29753.709000000003</v>
      </c>
      <c r="P25" s="433"/>
      <c r="Q25" s="433"/>
    </row>
    <row r="26" spans="1:17" s="37" customFormat="1" ht="12">
      <c r="A26" s="28"/>
      <c r="B26" s="48" t="s">
        <v>47</v>
      </c>
      <c r="C26" s="48"/>
      <c r="D26" s="48"/>
      <c r="E26" s="324">
        <v>24</v>
      </c>
      <c r="F26" s="374">
        <f>'fak v tis'!O26</f>
        <v>31871</v>
      </c>
      <c r="G26" s="368">
        <f>'ostatni v tis'!Q26</f>
        <v>335</v>
      </c>
      <c r="H26" s="388">
        <f t="shared" si="2"/>
        <v>32206</v>
      </c>
      <c r="I26" s="130"/>
      <c r="J26" s="125">
        <f>'fak v tis'!Q26+'ostatni v tis'!S26</f>
        <v>32154</v>
      </c>
      <c r="K26" s="125">
        <f>'fak v tis'!R26+'ostatni v tis'!T26</f>
        <v>0</v>
      </c>
      <c r="L26" s="126">
        <f>'fak v tis'!S26+'ostatni v tis'!U26</f>
        <v>52</v>
      </c>
      <c r="M26" s="126">
        <f>'fak v tis'!T26+'ostatni v tis'!V26</f>
        <v>0</v>
      </c>
      <c r="N26" s="127">
        <f>'fak v tis'!U26+'ostatni v tis'!W26</f>
        <v>0</v>
      </c>
      <c r="O26" s="128">
        <f>'fak v tis'!V26+'ostatni v tis'!X26</f>
        <v>36478.268</v>
      </c>
      <c r="P26" s="433"/>
      <c r="Q26" s="433"/>
    </row>
    <row r="27" spans="1:17" s="37" customFormat="1" ht="12.75" thickBot="1">
      <c r="A27" s="28"/>
      <c r="B27" s="47" t="s">
        <v>49</v>
      </c>
      <c r="C27" s="47"/>
      <c r="D27" s="47"/>
      <c r="E27" s="323">
        <v>25</v>
      </c>
      <c r="F27" s="374">
        <f>'fak v tis'!O27</f>
        <v>26691.5</v>
      </c>
      <c r="G27" s="368">
        <f>'ostatni v tis'!Q27</f>
        <v>50425</v>
      </c>
      <c r="H27" s="388">
        <f t="shared" si="2"/>
        <v>77116.5</v>
      </c>
      <c r="I27" s="130"/>
      <c r="J27" s="125">
        <f>'fak v tis'!Q27+'ostatni v tis'!S27</f>
        <v>77116.5</v>
      </c>
      <c r="K27" s="125">
        <f>'fak v tis'!R27+'ostatni v tis'!T27</f>
        <v>0</v>
      </c>
      <c r="L27" s="126">
        <f>'fak v tis'!S27+'ostatni v tis'!U27</f>
        <v>0</v>
      </c>
      <c r="M27" s="126">
        <f>'fak v tis'!T27+'ostatni v tis'!V27</f>
        <v>0</v>
      </c>
      <c r="N27" s="127">
        <f>'fak v tis'!U27+'ostatni v tis'!W27</f>
        <v>0</v>
      </c>
      <c r="O27" s="128">
        <f>'fak v tis'!V27+'ostatni v tis'!X27</f>
        <v>92126.987</v>
      </c>
      <c r="P27" s="433"/>
      <c r="Q27" s="433"/>
    </row>
    <row r="28" spans="1:15" ht="13.5" thickBot="1">
      <c r="A28" s="54" t="s">
        <v>51</v>
      </c>
      <c r="B28" s="55"/>
      <c r="C28" s="55"/>
      <c r="D28" s="55"/>
      <c r="E28" s="326">
        <v>26</v>
      </c>
      <c r="F28" s="371">
        <f aca="true" t="shared" si="3" ref="F28:O28">SUM(F29:F45)</f>
        <v>2614767.1880000005</v>
      </c>
      <c r="G28" s="366">
        <f t="shared" si="3"/>
        <v>1110643.841</v>
      </c>
      <c r="H28" s="327">
        <f t="shared" si="3"/>
        <v>3725411.029</v>
      </c>
      <c r="I28" s="161">
        <f t="shared" si="3"/>
        <v>0</v>
      </c>
      <c r="J28" s="115">
        <f t="shared" si="3"/>
        <v>3526317</v>
      </c>
      <c r="K28" s="116">
        <f t="shared" si="3"/>
        <v>105904.223</v>
      </c>
      <c r="L28" s="116">
        <f t="shared" si="3"/>
        <v>48367.210999999996</v>
      </c>
      <c r="M28" s="116">
        <f t="shared" si="3"/>
        <v>14689.3</v>
      </c>
      <c r="N28" s="115">
        <f t="shared" si="3"/>
        <v>14292.5</v>
      </c>
      <c r="O28" s="117">
        <f t="shared" si="3"/>
        <v>3666764.167000001</v>
      </c>
    </row>
    <row r="29" spans="1:17" s="37" customFormat="1" ht="12">
      <c r="A29" s="28" t="s">
        <v>14</v>
      </c>
      <c r="B29" s="39" t="s">
        <v>52</v>
      </c>
      <c r="C29" s="39"/>
      <c r="D29" s="39"/>
      <c r="E29" s="323">
        <v>27</v>
      </c>
      <c r="F29" s="374">
        <f>'fak v tis'!O29</f>
        <v>1307029</v>
      </c>
      <c r="G29" s="368">
        <f>'ostatni v tis'!Q29</f>
        <v>380150</v>
      </c>
      <c r="H29" s="388">
        <f t="shared" si="2"/>
        <v>1687179</v>
      </c>
      <c r="I29" s="119"/>
      <c r="J29" s="125">
        <f>'fak v tis'!Q29+'ostatni v tis'!S29</f>
        <v>1682719</v>
      </c>
      <c r="K29" s="125">
        <f>'fak v tis'!R29+'ostatni v tis'!T29</f>
        <v>0</v>
      </c>
      <c r="L29" s="126">
        <f>'fak v tis'!S29+'ostatni v tis'!U29</f>
        <v>0</v>
      </c>
      <c r="M29" s="126">
        <f>'fak v tis'!T29+'ostatni v tis'!V29</f>
        <v>0</v>
      </c>
      <c r="N29" s="127">
        <f>'fak v tis'!U29+'ostatni v tis'!W29</f>
        <v>0</v>
      </c>
      <c r="O29" s="128">
        <f>'fak v tis'!V29+'ostatni v tis'!X29</f>
        <v>1591943.001</v>
      </c>
      <c r="P29" s="441"/>
      <c r="Q29" s="441"/>
    </row>
    <row r="30" spans="1:17" s="37" customFormat="1" ht="12">
      <c r="A30" s="28"/>
      <c r="B30" s="47" t="s">
        <v>28</v>
      </c>
      <c r="C30" s="47"/>
      <c r="D30" s="47"/>
      <c r="E30" s="323">
        <v>28</v>
      </c>
      <c r="F30" s="374">
        <f>'fak v tis'!O30</f>
        <v>104601.075</v>
      </c>
      <c r="G30" s="368">
        <f>'ostatni v tis'!Q30</f>
        <v>0</v>
      </c>
      <c r="H30" s="388">
        <f t="shared" si="2"/>
        <v>104601.075</v>
      </c>
      <c r="I30" s="135"/>
      <c r="J30" s="125">
        <f>'fak v tis'!Q30+'ostatni v tis'!S30</f>
        <v>104601.075</v>
      </c>
      <c r="K30" s="125">
        <f>'fak v tis'!R30+'ostatni v tis'!T30</f>
        <v>0</v>
      </c>
      <c r="L30" s="126">
        <f>'fak v tis'!S30+'ostatni v tis'!U30</f>
        <v>0</v>
      </c>
      <c r="M30" s="126">
        <f>'fak v tis'!T30+'ostatni v tis'!V30</f>
        <v>0</v>
      </c>
      <c r="N30" s="127">
        <f>'fak v tis'!U30+'ostatni v tis'!W30</f>
        <v>0</v>
      </c>
      <c r="O30" s="128">
        <f>'fak v tis'!V30+'ostatni v tis'!X30</f>
        <v>101726</v>
      </c>
      <c r="P30" s="433"/>
      <c r="Q30" s="433"/>
    </row>
    <row r="31" spans="1:17" s="37" customFormat="1" ht="12">
      <c r="A31" s="28"/>
      <c r="B31" s="47" t="s">
        <v>30</v>
      </c>
      <c r="C31" s="47"/>
      <c r="D31" s="47"/>
      <c r="E31" s="323">
        <v>29</v>
      </c>
      <c r="F31" s="374">
        <f>'fak v tis'!O31</f>
        <v>6366</v>
      </c>
      <c r="G31" s="368">
        <f>'ostatni v tis'!Q31</f>
        <v>35000</v>
      </c>
      <c r="H31" s="388">
        <f t="shared" si="2"/>
        <v>41366</v>
      </c>
      <c r="I31" s="135"/>
      <c r="J31" s="125">
        <f>'fak v tis'!Q31+'ostatni v tis'!S31</f>
        <v>40458.299</v>
      </c>
      <c r="K31" s="125">
        <f>'fak v tis'!R31+'ostatni v tis'!T31</f>
        <v>0</v>
      </c>
      <c r="L31" s="126">
        <f>'fak v tis'!S31+'ostatni v tis'!U31</f>
        <v>907.701</v>
      </c>
      <c r="M31" s="126">
        <f>'fak v tis'!T31+'ostatni v tis'!V31</f>
        <v>0</v>
      </c>
      <c r="N31" s="127">
        <f>'fak v tis'!U31+'ostatni v tis'!W31</f>
        <v>0</v>
      </c>
      <c r="O31" s="128">
        <f>'fak v tis'!V31+'ostatni v tis'!X31</f>
        <v>41072.707</v>
      </c>
      <c r="P31" s="433"/>
      <c r="Q31" s="433"/>
    </row>
    <row r="32" spans="1:17" s="37" customFormat="1" ht="12">
      <c r="A32" s="28"/>
      <c r="B32" s="48" t="s">
        <v>32</v>
      </c>
      <c r="C32" s="49"/>
      <c r="D32" s="49"/>
      <c r="E32" s="324">
        <v>30</v>
      </c>
      <c r="F32" s="374">
        <f>'fak v tis'!O32</f>
        <v>33470</v>
      </c>
      <c r="G32" s="368">
        <f>'ostatni v tis'!Q32</f>
        <v>86063</v>
      </c>
      <c r="H32" s="388">
        <f t="shared" si="2"/>
        <v>119533</v>
      </c>
      <c r="I32" s="135"/>
      <c r="J32" s="125">
        <f>'fak v tis'!Q32+'ostatni v tis'!S32</f>
        <v>119533</v>
      </c>
      <c r="K32" s="125">
        <f>'fak v tis'!R32+'ostatni v tis'!T32</f>
        <v>0</v>
      </c>
      <c r="L32" s="126">
        <f>'fak v tis'!S32+'ostatni v tis'!U32</f>
        <v>0</v>
      </c>
      <c r="M32" s="126">
        <f>'fak v tis'!T32+'ostatni v tis'!V32</f>
        <v>0</v>
      </c>
      <c r="N32" s="127">
        <f>'fak v tis'!U32+'ostatni v tis'!W32</f>
        <v>0</v>
      </c>
      <c r="O32" s="128">
        <f>'fak v tis'!V32+'ostatni v tis'!X32</f>
        <v>111738.128</v>
      </c>
      <c r="P32" s="433"/>
      <c r="Q32" s="433"/>
    </row>
    <row r="33" spans="1:17" s="37" customFormat="1" ht="12">
      <c r="A33" s="28"/>
      <c r="B33" s="48" t="s">
        <v>34</v>
      </c>
      <c r="C33" s="48"/>
      <c r="D33" s="48"/>
      <c r="E33" s="324">
        <v>31</v>
      </c>
      <c r="F33" s="374">
        <f>'fak v tis'!O33</f>
        <v>7666</v>
      </c>
      <c r="G33" s="368">
        <f>'ostatni v tis'!Q33</f>
        <v>0</v>
      </c>
      <c r="H33" s="388">
        <f t="shared" si="2"/>
        <v>7666</v>
      </c>
      <c r="I33" s="135"/>
      <c r="J33" s="125">
        <f>'fak v tis'!Q33+'ostatni v tis'!S33</f>
        <v>7666</v>
      </c>
      <c r="K33" s="125">
        <f>'fak v tis'!R33+'ostatni v tis'!T33</f>
        <v>0</v>
      </c>
      <c r="L33" s="126">
        <f>'fak v tis'!S33+'ostatni v tis'!U33</f>
        <v>0</v>
      </c>
      <c r="M33" s="126">
        <f>'fak v tis'!T33+'ostatni v tis'!V33</f>
        <v>0</v>
      </c>
      <c r="N33" s="127">
        <f>'fak v tis'!U33+'ostatni v tis'!W33</f>
        <v>0</v>
      </c>
      <c r="O33" s="128">
        <f>'fak v tis'!V33+'ostatni v tis'!X33</f>
        <v>7945.733</v>
      </c>
      <c r="P33" s="433"/>
      <c r="Q33" s="433"/>
    </row>
    <row r="34" spans="1:17" s="37" customFormat="1" ht="12">
      <c r="A34" s="28"/>
      <c r="B34" s="48" t="s">
        <v>54</v>
      </c>
      <c r="C34" s="48"/>
      <c r="D34" s="48"/>
      <c r="E34" s="324">
        <v>32</v>
      </c>
      <c r="F34" s="374">
        <f>'fak v tis'!O34</f>
        <v>0</v>
      </c>
      <c r="G34" s="368">
        <f>'ostatni v tis'!Q34</f>
        <v>137117</v>
      </c>
      <c r="H34" s="388">
        <f t="shared" si="2"/>
        <v>137117</v>
      </c>
      <c r="I34" s="135"/>
      <c r="J34" s="125">
        <f>'fak v tis'!Q34+'ostatni v tis'!S34</f>
        <v>137117</v>
      </c>
      <c r="K34" s="125">
        <f>'fak v tis'!R34+'ostatni v tis'!T34</f>
        <v>0</v>
      </c>
      <c r="L34" s="126">
        <f>'fak v tis'!S34+'ostatni v tis'!U34</f>
        <v>0</v>
      </c>
      <c r="M34" s="126">
        <f>'fak v tis'!T34+'ostatni v tis'!V34</f>
        <v>0</v>
      </c>
      <c r="N34" s="127">
        <f>'fak v tis'!U34+'ostatni v tis'!W34</f>
        <v>0</v>
      </c>
      <c r="O34" s="128">
        <f>'fak v tis'!V34+'ostatni v tis'!X34</f>
        <v>122657</v>
      </c>
      <c r="P34" s="433"/>
      <c r="Q34" s="433"/>
    </row>
    <row r="35" spans="1:17" s="37" customFormat="1" ht="12">
      <c r="A35" s="28"/>
      <c r="B35" s="48" t="s">
        <v>36</v>
      </c>
      <c r="C35" s="48"/>
      <c r="D35" s="48"/>
      <c r="E35" s="324">
        <v>33</v>
      </c>
      <c r="F35" s="374">
        <f>'fak v tis'!O35</f>
        <v>1600</v>
      </c>
      <c r="G35" s="368">
        <f>'ostatni v tis'!Q35</f>
        <v>730</v>
      </c>
      <c r="H35" s="388">
        <f t="shared" si="2"/>
        <v>2330</v>
      </c>
      <c r="I35" s="135"/>
      <c r="J35" s="125">
        <f>'fak v tis'!Q35+'ostatni v tis'!S35</f>
        <v>2330</v>
      </c>
      <c r="K35" s="125">
        <f>'fak v tis'!R35+'ostatni v tis'!T35</f>
        <v>0</v>
      </c>
      <c r="L35" s="126">
        <f>'fak v tis'!S35+'ostatni v tis'!U35</f>
        <v>0</v>
      </c>
      <c r="M35" s="126">
        <f>'fak v tis'!T35+'ostatni v tis'!V35</f>
        <v>0</v>
      </c>
      <c r="N35" s="127">
        <f>'fak v tis'!U35+'ostatni v tis'!W35</f>
        <v>0</v>
      </c>
      <c r="O35" s="128">
        <f>'fak v tis'!V35+'ostatni v tis'!X35</f>
        <v>3679.3970000000004</v>
      </c>
      <c r="P35" s="433"/>
      <c r="Q35" s="433"/>
    </row>
    <row r="36" spans="1:17" s="37" customFormat="1" ht="12">
      <c r="A36" s="28"/>
      <c r="B36" s="48" t="s">
        <v>38</v>
      </c>
      <c r="C36" s="48"/>
      <c r="D36" s="48"/>
      <c r="E36" s="324">
        <v>34</v>
      </c>
      <c r="F36" s="374">
        <f>'fak v tis'!O36</f>
        <v>3417</v>
      </c>
      <c r="G36" s="368">
        <f>'ostatni v tis'!Q36</f>
        <v>16322.237000000001</v>
      </c>
      <c r="H36" s="388">
        <f t="shared" si="2"/>
        <v>19739.237</v>
      </c>
      <c r="I36" s="135"/>
      <c r="J36" s="125">
        <f>'fak v tis'!Q36+'ostatni v tis'!S36</f>
        <v>8758.442</v>
      </c>
      <c r="K36" s="125">
        <f>'fak v tis'!R36+'ostatni v tis'!T36</f>
        <v>0</v>
      </c>
      <c r="L36" s="126">
        <f>'fak v tis'!S36+'ostatni v tis'!U36</f>
        <v>0</v>
      </c>
      <c r="M36" s="126">
        <f>'fak v tis'!T36+'ostatni v tis'!V36</f>
        <v>0</v>
      </c>
      <c r="N36" s="127">
        <f>'fak v tis'!U36+'ostatni v tis'!W36</f>
        <v>0</v>
      </c>
      <c r="O36" s="128">
        <f>'fak v tis'!V36+'ostatni v tis'!X36</f>
        <v>37335.494</v>
      </c>
      <c r="P36" s="433"/>
      <c r="Q36" s="433"/>
    </row>
    <row r="37" spans="1:17" s="37" customFormat="1" ht="12">
      <c r="A37" s="28"/>
      <c r="B37" s="48" t="s">
        <v>56</v>
      </c>
      <c r="C37" s="48"/>
      <c r="D37" s="48"/>
      <c r="E37" s="324">
        <v>35</v>
      </c>
      <c r="F37" s="374">
        <f>'fak v tis'!O37</f>
        <v>19254.254</v>
      </c>
      <c r="G37" s="368">
        <f>'ostatni v tis'!Q37</f>
        <v>28632.05</v>
      </c>
      <c r="H37" s="388">
        <f t="shared" si="2"/>
        <v>47886.304000000004</v>
      </c>
      <c r="I37" s="135"/>
      <c r="J37" s="125">
        <f>'fak v tis'!Q37+'ostatni v tis'!S37</f>
        <v>34314.899000000005</v>
      </c>
      <c r="K37" s="125">
        <f>'fak v tis'!R37+'ostatni v tis'!T37</f>
        <v>0</v>
      </c>
      <c r="L37" s="126">
        <f>'fak v tis'!S37+'ostatni v tis'!U37</f>
        <v>13571.404999999999</v>
      </c>
      <c r="M37" s="126">
        <f>'fak v tis'!T37+'ostatni v tis'!V37</f>
        <v>0</v>
      </c>
      <c r="N37" s="127">
        <f>'fak v tis'!U37+'ostatni v tis'!W37</f>
        <v>0</v>
      </c>
      <c r="O37" s="128">
        <f>'fak v tis'!V37+'ostatni v tis'!X37</f>
        <v>51025.95</v>
      </c>
      <c r="P37" s="433"/>
      <c r="Q37" s="433"/>
    </row>
    <row r="38" spans="1:17" s="37" customFormat="1" ht="12">
      <c r="A38" s="28"/>
      <c r="B38" s="48" t="s">
        <v>57</v>
      </c>
      <c r="C38" s="48"/>
      <c r="D38" s="48"/>
      <c r="E38" s="324">
        <v>36</v>
      </c>
      <c r="F38" s="374">
        <f>'fak v tis'!O38</f>
        <v>121970</v>
      </c>
      <c r="G38" s="368">
        <f>'ostatni v tis'!Q38</f>
        <v>0</v>
      </c>
      <c r="H38" s="388">
        <f t="shared" si="2"/>
        <v>121970</v>
      </c>
      <c r="I38" s="135"/>
      <c r="J38" s="125">
        <f>'fak v tis'!Q38+'ostatni v tis'!S38</f>
        <v>121970</v>
      </c>
      <c r="K38" s="125">
        <f>'fak v tis'!R38+'ostatni v tis'!T38</f>
        <v>0</v>
      </c>
      <c r="L38" s="126">
        <f>'fak v tis'!S38+'ostatni v tis'!U38</f>
        <v>0</v>
      </c>
      <c r="M38" s="126">
        <f>'fak v tis'!T38+'ostatni v tis'!V38</f>
        <v>0</v>
      </c>
      <c r="N38" s="127">
        <f>'fak v tis'!U38+'ostatni v tis'!W38</f>
        <v>0</v>
      </c>
      <c r="O38" s="128">
        <f>'fak v tis'!V38+'ostatni v tis'!X38</f>
        <v>119959</v>
      </c>
      <c r="P38" s="441"/>
      <c r="Q38" s="441"/>
    </row>
    <row r="39" spans="1:17" s="37" customFormat="1" ht="12">
      <c r="A39" s="28"/>
      <c r="B39" s="48" t="s">
        <v>59</v>
      </c>
      <c r="C39" s="48"/>
      <c r="D39" s="48"/>
      <c r="E39" s="324">
        <v>37</v>
      </c>
      <c r="F39" s="374">
        <f>'fak v tis'!O39</f>
        <v>324715.337</v>
      </c>
      <c r="G39" s="368">
        <f>'ostatni v tis'!Q39</f>
        <v>0</v>
      </c>
      <c r="H39" s="388">
        <f t="shared" si="2"/>
        <v>324715.337</v>
      </c>
      <c r="I39" s="135"/>
      <c r="J39" s="125">
        <f>'fak v tis'!Q39+'ostatni v tis'!S39</f>
        <v>318472</v>
      </c>
      <c r="K39" s="125">
        <f>'fak v tis'!R39+'ostatni v tis'!T39</f>
        <v>0</v>
      </c>
      <c r="L39" s="126">
        <f>'fak v tis'!S39+'ostatni v tis'!U39</f>
        <v>6243.337</v>
      </c>
      <c r="M39" s="126">
        <f>'fak v tis'!T39+'ostatni v tis'!V39</f>
        <v>0</v>
      </c>
      <c r="N39" s="127">
        <f>'fak v tis'!U39+'ostatni v tis'!W39</f>
        <v>0</v>
      </c>
      <c r="O39" s="128">
        <f>'fak v tis'!V39+'ostatni v tis'!X39</f>
        <v>321899.50100000005</v>
      </c>
      <c r="P39" s="433"/>
      <c r="Q39" s="433"/>
    </row>
    <row r="40" spans="1:17" s="37" customFormat="1" ht="12">
      <c r="A40" s="28"/>
      <c r="B40" s="48" t="s">
        <v>60</v>
      </c>
      <c r="C40" s="48"/>
      <c r="D40" s="48"/>
      <c r="E40" s="324">
        <v>38</v>
      </c>
      <c r="F40" s="374">
        <f>'fak v tis'!O40</f>
        <v>240770.457</v>
      </c>
      <c r="G40" s="368">
        <f>'ostatni v tis'!Q40</f>
        <v>12188</v>
      </c>
      <c r="H40" s="388">
        <f t="shared" si="2"/>
        <v>252958.457</v>
      </c>
      <c r="I40" s="135"/>
      <c r="J40" s="125">
        <f>'fak v tis'!Q40+'ostatni v tis'!S40</f>
        <v>250748.5</v>
      </c>
      <c r="K40" s="125">
        <f>'fak v tis'!R40+'ostatni v tis'!T40</f>
        <v>0</v>
      </c>
      <c r="L40" s="126">
        <f>'fak v tis'!S40+'ostatni v tis'!U40</f>
        <v>2209.957</v>
      </c>
      <c r="M40" s="126">
        <f>'fak v tis'!T40+'ostatni v tis'!V40</f>
        <v>0</v>
      </c>
      <c r="N40" s="127">
        <f>'fak v tis'!U40+'ostatni v tis'!W40</f>
        <v>0</v>
      </c>
      <c r="O40" s="128">
        <f>'fak v tis'!V40+'ostatni v tis'!X40</f>
        <v>267733.991</v>
      </c>
      <c r="P40" s="433"/>
      <c r="Q40" s="433"/>
    </row>
    <row r="41" spans="1:17" s="37" customFormat="1" ht="12">
      <c r="A41" s="28"/>
      <c r="B41" s="48" t="s">
        <v>45</v>
      </c>
      <c r="C41" s="48"/>
      <c r="D41" s="48"/>
      <c r="E41" s="324">
        <v>39</v>
      </c>
      <c r="F41" s="374">
        <f>'fak v tis'!O41</f>
        <v>25780.074</v>
      </c>
      <c r="G41" s="368">
        <f>'ostatni v tis'!Q41</f>
        <v>2614.218</v>
      </c>
      <c r="H41" s="388">
        <f t="shared" si="2"/>
        <v>28394.292</v>
      </c>
      <c r="I41" s="135"/>
      <c r="J41" s="125">
        <f>'fak v tis'!Q41+'ostatni v tis'!S41</f>
        <v>21659.407</v>
      </c>
      <c r="K41" s="125">
        <f>'fak v tis'!R41+'ostatni v tis'!T41</f>
        <v>0</v>
      </c>
      <c r="L41" s="126">
        <f>'fak v tis'!S41+'ostatni v tis'!U41</f>
        <v>6734.885</v>
      </c>
      <c r="M41" s="126">
        <f>'fak v tis'!T41+'ostatni v tis'!V41</f>
        <v>0</v>
      </c>
      <c r="N41" s="127">
        <f>'fak v tis'!U41+'ostatni v tis'!W41</f>
        <v>0</v>
      </c>
      <c r="O41" s="128">
        <f>'fak v tis'!V41+'ostatni v tis'!X41</f>
        <v>29727.619000000002</v>
      </c>
      <c r="P41" s="433"/>
      <c r="Q41" s="433"/>
    </row>
    <row r="42" spans="1:17" s="37" customFormat="1" ht="12">
      <c r="A42" s="28"/>
      <c r="B42" s="48" t="s">
        <v>61</v>
      </c>
      <c r="C42" s="48"/>
      <c r="D42" s="48"/>
      <c r="E42" s="324">
        <v>40</v>
      </c>
      <c r="F42" s="374">
        <f>'fak v tis'!O42</f>
        <v>31871</v>
      </c>
      <c r="G42" s="368">
        <f>'ostatni v tis'!Q42</f>
        <v>335</v>
      </c>
      <c r="H42" s="388">
        <f t="shared" si="2"/>
        <v>32206</v>
      </c>
      <c r="I42" s="135"/>
      <c r="J42" s="125">
        <f>'fak v tis'!Q42+'ostatni v tis'!S42</f>
        <v>32154</v>
      </c>
      <c r="K42" s="125">
        <f>'fak v tis'!R42+'ostatni v tis'!T42</f>
        <v>0</v>
      </c>
      <c r="L42" s="126">
        <f>'fak v tis'!S42+'ostatni v tis'!U42</f>
        <v>52</v>
      </c>
      <c r="M42" s="126">
        <f>'fak v tis'!T42+'ostatni v tis'!V42</f>
        <v>0</v>
      </c>
      <c r="N42" s="127">
        <f>'fak v tis'!U42+'ostatni v tis'!W42</f>
        <v>0</v>
      </c>
      <c r="O42" s="128">
        <f>'fak v tis'!V42+'ostatni v tis'!X42</f>
        <v>36473.49799999999</v>
      </c>
      <c r="P42" s="433"/>
      <c r="Q42" s="433"/>
    </row>
    <row r="43" spans="1:17" s="37" customFormat="1" ht="12">
      <c r="A43" s="28"/>
      <c r="B43" s="48" t="s">
        <v>62</v>
      </c>
      <c r="C43" s="48"/>
      <c r="D43" s="48"/>
      <c r="E43" s="324">
        <v>41</v>
      </c>
      <c r="F43" s="374">
        <f>'fak v tis'!O43</f>
        <v>284666.83400000003</v>
      </c>
      <c r="G43" s="368">
        <f>'ostatni v tis'!Q43</f>
        <v>271337.72</v>
      </c>
      <c r="H43" s="388">
        <f t="shared" si="2"/>
        <v>556004.554</v>
      </c>
      <c r="I43" s="135"/>
      <c r="J43" s="125">
        <f>'fak v tis'!Q43+'ostatni v tis'!S43</f>
        <v>555357.378</v>
      </c>
      <c r="K43" s="125">
        <f>'fak v tis'!R43+'ostatni v tis'!T43</f>
        <v>0</v>
      </c>
      <c r="L43" s="126">
        <f>'fak v tis'!S43+'ostatni v tis'!U43</f>
        <v>247.176</v>
      </c>
      <c r="M43" s="126">
        <f>'fak v tis'!T43+'ostatni v tis'!V43</f>
        <v>0</v>
      </c>
      <c r="N43" s="127">
        <f>'fak v tis'!U43+'ostatni v tis'!W43</f>
        <v>0</v>
      </c>
      <c r="O43" s="128">
        <f>'fak v tis'!V43+'ostatni v tis'!X43</f>
        <v>565123.047</v>
      </c>
      <c r="P43" s="433"/>
      <c r="Q43" s="433"/>
    </row>
    <row r="44" spans="1:17" s="37" customFormat="1" ht="12">
      <c r="A44" s="28"/>
      <c r="B44" s="48" t="s">
        <v>63</v>
      </c>
      <c r="C44" s="48"/>
      <c r="D44" s="48"/>
      <c r="E44" s="324">
        <v>42</v>
      </c>
      <c r="F44" s="374">
        <f>'fak v tis'!O44</f>
        <v>73077.15699999999</v>
      </c>
      <c r="G44" s="368">
        <f>'ostatni v tis'!Q44</f>
        <v>80209.616</v>
      </c>
      <c r="H44" s="388">
        <f t="shared" si="2"/>
        <v>153286.773</v>
      </c>
      <c r="I44" s="135"/>
      <c r="J44" s="125">
        <f>'fak v tis'!Q44+'ostatni v tis'!S44</f>
        <v>0</v>
      </c>
      <c r="K44" s="125">
        <f>'fak v tis'!R44+'ostatni v tis'!T44</f>
        <v>105904.223</v>
      </c>
      <c r="L44" s="126">
        <f>'fak v tis'!S44+'ostatni v tis'!U44</f>
        <v>18400.75</v>
      </c>
      <c r="M44" s="126">
        <f>'fak v tis'!T44+'ostatni v tis'!V44</f>
        <v>14689.3</v>
      </c>
      <c r="N44" s="127">
        <f>'fak v tis'!U44+'ostatni v tis'!W44</f>
        <v>14292.5</v>
      </c>
      <c r="O44" s="128">
        <f>'fak v tis'!V44+'ostatni v tis'!X44</f>
        <v>146938.68300000002</v>
      </c>
      <c r="P44" s="433"/>
      <c r="Q44" s="433"/>
    </row>
    <row r="45" spans="1:17" s="37" customFormat="1" ht="12">
      <c r="A45" s="65"/>
      <c r="B45" s="66" t="s">
        <v>49</v>
      </c>
      <c r="C45" s="66"/>
      <c r="D45" s="66"/>
      <c r="E45" s="325">
        <v>43</v>
      </c>
      <c r="F45" s="375">
        <f>'fak v tis'!O45</f>
        <v>28513</v>
      </c>
      <c r="G45" s="369">
        <f>'ostatni v tis'!Q45</f>
        <v>59945</v>
      </c>
      <c r="H45" s="389">
        <f t="shared" si="2"/>
        <v>88458</v>
      </c>
      <c r="I45" s="141"/>
      <c r="J45" s="380">
        <f>'fak v tis'!Q45+'ostatni v tis'!S45</f>
        <v>88458</v>
      </c>
      <c r="K45" s="380">
        <f>'fak v tis'!R45+'ostatni v tis'!T45</f>
        <v>0</v>
      </c>
      <c r="L45" s="381">
        <f>'fak v tis'!S45+'ostatni v tis'!U45</f>
        <v>0</v>
      </c>
      <c r="M45" s="381">
        <f>'fak v tis'!T45+'ostatni v tis'!V45</f>
        <v>0</v>
      </c>
      <c r="N45" s="382">
        <f>'fak v tis'!U45+'ostatni v tis'!W45</f>
        <v>0</v>
      </c>
      <c r="O45" s="383">
        <f>'fak v tis'!V45+'ostatni v tis'!X45</f>
        <v>109785.418</v>
      </c>
      <c r="P45" s="433"/>
      <c r="Q45" s="433"/>
    </row>
    <row r="46" spans="1:17" s="37" customFormat="1" ht="12.75" thickBot="1">
      <c r="A46" s="73" t="s">
        <v>65</v>
      </c>
      <c r="B46" s="74"/>
      <c r="C46" s="74"/>
      <c r="D46" s="74"/>
      <c r="E46" s="323">
        <v>44</v>
      </c>
      <c r="F46" s="378">
        <f>F29+F34+F38+F43+F44+F45-F4-F27</f>
        <v>11323.480999999912</v>
      </c>
      <c r="G46" s="145">
        <f>G29+G34+G38+G43+G44+G45-G4-G27</f>
        <v>21118.02000000002</v>
      </c>
      <c r="H46" s="390">
        <f>H29+H34+H38+H43+H44+H45-H4-H27</f>
        <v>32441.5009999997</v>
      </c>
      <c r="I46" s="146">
        <f>I29+I34+I38+I43+I44+I45+-I4-I27</f>
        <v>0</v>
      </c>
      <c r="J46" s="146">
        <f>J29+J34+J38+J43+J45-J4-J27</f>
        <v>32421.5009999997</v>
      </c>
      <c r="K46" s="146">
        <f>K29+K34+K38+K43+K44+K45-K4-K27</f>
        <v>0</v>
      </c>
      <c r="L46" s="146">
        <f>L29+L34+L38+L43+L44+L45-L4-L27</f>
        <v>0</v>
      </c>
      <c r="M46" s="146">
        <f>M29+M34+M38+M43+M44+M45-M4-M27</f>
        <v>0</v>
      </c>
      <c r="N46" s="146">
        <f>N29+N34+N38+N43+N44+N45-N4-N27</f>
        <v>0</v>
      </c>
      <c r="O46" s="147">
        <f>O29+O34+O38+O43+O44+O45-O4-O27</f>
        <v>71980.55000000002</v>
      </c>
      <c r="P46" s="433"/>
      <c r="Q46" s="433"/>
    </row>
    <row r="47" spans="1:15" ht="13.5" thickBot="1">
      <c r="A47" s="54" t="s">
        <v>66</v>
      </c>
      <c r="B47" s="55"/>
      <c r="C47" s="55"/>
      <c r="D47" s="55"/>
      <c r="E47" s="326">
        <v>45</v>
      </c>
      <c r="F47" s="371">
        <f>F28-F3</f>
        <v>11523.481000000611</v>
      </c>
      <c r="G47" s="366">
        <f>G28-G3</f>
        <v>21118.02000000002</v>
      </c>
      <c r="H47" s="327">
        <f>H28-H3</f>
        <v>32641.5009999997</v>
      </c>
      <c r="I47" s="114">
        <f aca="true" t="shared" si="4" ref="I47:O47">I28-I3</f>
        <v>0</v>
      </c>
      <c r="J47" s="115">
        <f t="shared" si="4"/>
        <v>32621.500999999233</v>
      </c>
      <c r="K47" s="116">
        <f t="shared" si="4"/>
        <v>0</v>
      </c>
      <c r="L47" s="116">
        <f t="shared" si="4"/>
        <v>0</v>
      </c>
      <c r="M47" s="116">
        <f t="shared" si="4"/>
        <v>0</v>
      </c>
      <c r="N47" s="115">
        <f t="shared" si="4"/>
        <v>0</v>
      </c>
      <c r="O47" s="117">
        <f t="shared" si="4"/>
        <v>71644.41700000083</v>
      </c>
    </row>
    <row r="48" spans="5:17" s="80" customFormat="1" ht="9" customHeight="1">
      <c r="E48" s="81"/>
      <c r="F48" s="37"/>
      <c r="G48" s="37"/>
      <c r="H48" s="391"/>
      <c r="J48" s="92"/>
      <c r="K48" s="92"/>
      <c r="L48" s="92"/>
      <c r="M48" s="92"/>
      <c r="N48" s="92"/>
      <c r="O48" s="92"/>
      <c r="P48" s="433"/>
      <c r="Q48" s="433"/>
    </row>
    <row r="49" spans="1:21" s="80" customFormat="1" ht="11.25">
      <c r="A49" s="84" t="s">
        <v>99</v>
      </c>
      <c r="E49" s="81"/>
      <c r="F49" s="92"/>
      <c r="G49" s="92"/>
      <c r="H49" s="400">
        <f>'fak v tis'!O49+'ostatni v tis'!Q49</f>
        <v>2000</v>
      </c>
      <c r="I49" s="92"/>
      <c r="J49" s="92"/>
      <c r="K49" s="92"/>
      <c r="L49" s="92"/>
      <c r="M49" s="92"/>
      <c r="N49" s="92"/>
      <c r="O49" s="399"/>
      <c r="P49" s="433"/>
      <c r="Q49" s="433"/>
      <c r="S49" s="92"/>
      <c r="U49" s="92"/>
    </row>
  </sheetData>
  <mergeCells count="3">
    <mergeCell ref="A1:D1"/>
    <mergeCell ref="K1:N1"/>
    <mergeCell ref="C2:D2"/>
  </mergeCells>
  <printOptions horizontalCentered="1" verticalCentered="1"/>
  <pageMargins left="0.6692913385826772" right="0.4724409448818898" top="0.4330708661417323" bottom="0.35433070866141736" header="0.1968503937007874" footer="0.275590551181102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N38" sqref="N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0.00390625" style="37" customWidth="1"/>
    <col min="7" max="7" width="5.125" style="0" hidden="1" customWidth="1"/>
    <col min="8" max="8" width="8.75390625" style="92" customWidth="1"/>
    <col min="9" max="11" width="8.00390625" style="92" customWidth="1"/>
    <col min="12" max="12" width="8.125" style="92" customWidth="1"/>
    <col min="13" max="13" width="9.625" style="92" customWidth="1"/>
    <col min="14" max="14" width="9.125" style="433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141</v>
      </c>
      <c r="B2" s="8"/>
      <c r="C2" s="493" t="s">
        <v>152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3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>SUM(F5:F27)</f>
        <v>15820795</v>
      </c>
      <c r="G3" s="114">
        <f aca="true" t="shared" si="0" ref="G3:L3">SUM(G5:G27)</f>
        <v>0</v>
      </c>
      <c r="H3" s="115">
        <f t="shared" si="0"/>
        <v>15820795</v>
      </c>
      <c r="I3" s="116">
        <f t="shared" si="0"/>
        <v>0</v>
      </c>
      <c r="J3" s="116">
        <f t="shared" si="0"/>
        <v>0</v>
      </c>
      <c r="K3" s="116">
        <f t="shared" si="0"/>
        <v>0</v>
      </c>
      <c r="L3" s="115">
        <f t="shared" si="0"/>
        <v>0</v>
      </c>
      <c r="M3" s="117">
        <v>2007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 aca="true" t="shared" si="1" ref="F4:M4">SUM(F5:F15)</f>
        <v>4840000</v>
      </c>
      <c r="G4" s="119">
        <f t="shared" si="1"/>
        <v>0</v>
      </c>
      <c r="H4" s="120">
        <f t="shared" si="1"/>
        <v>4840000</v>
      </c>
      <c r="I4" s="121">
        <f t="shared" si="1"/>
        <v>0</v>
      </c>
      <c r="J4" s="121">
        <f t="shared" si="1"/>
        <v>0</v>
      </c>
      <c r="K4" s="121">
        <f t="shared" si="1"/>
        <v>0</v>
      </c>
      <c r="L4" s="120">
        <f t="shared" si="1"/>
        <v>0</v>
      </c>
      <c r="M4" s="122">
        <f t="shared" si="1"/>
        <v>0</v>
      </c>
      <c r="N4" s="433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 aca="true" t="shared" si="2" ref="F5:F27">SUM(H5:L5)</f>
        <v>1785060</v>
      </c>
      <c r="G5" s="124"/>
      <c r="H5" s="125">
        <v>1785060</v>
      </c>
      <c r="I5" s="125"/>
      <c r="J5" s="126"/>
      <c r="K5" s="126"/>
      <c r="L5" s="127"/>
      <c r="M5" s="128"/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t="shared" si="2"/>
        <v>30000</v>
      </c>
      <c r="G6" s="124"/>
      <c r="H6" s="125">
        <v>30000</v>
      </c>
      <c r="I6" s="125"/>
      <c r="J6" s="126"/>
      <c r="K6" s="126"/>
      <c r="L6" s="127"/>
      <c r="M6" s="128"/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671780</v>
      </c>
      <c r="G7" s="124"/>
      <c r="H7" s="125">
        <v>671780</v>
      </c>
      <c r="I7" s="125"/>
      <c r="J7" s="126"/>
      <c r="K7" s="126"/>
      <c r="L7" s="127"/>
      <c r="M7" s="128"/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96475</v>
      </c>
      <c r="G8" s="124"/>
      <c r="H8" s="125">
        <v>96475</v>
      </c>
      <c r="I8" s="125"/>
      <c r="J8" s="126"/>
      <c r="K8" s="126"/>
      <c r="L8" s="127"/>
      <c r="M8" s="128"/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10000</v>
      </c>
      <c r="G9" s="124"/>
      <c r="H9" s="125">
        <v>10000</v>
      </c>
      <c r="I9" s="125"/>
      <c r="J9" s="126"/>
      <c r="K9" s="126"/>
      <c r="L9" s="127"/>
      <c r="M9" s="128"/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351676</v>
      </c>
      <c r="G10" s="124"/>
      <c r="H10" s="125">
        <v>351676</v>
      </c>
      <c r="I10" s="125"/>
      <c r="J10" s="126"/>
      <c r="K10" s="126"/>
      <c r="L10" s="127"/>
      <c r="M10" s="128"/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735096</v>
      </c>
      <c r="G11" s="124"/>
      <c r="H11" s="125">
        <v>735096</v>
      </c>
      <c r="I11" s="125"/>
      <c r="J11" s="126"/>
      <c r="K11" s="126"/>
      <c r="L11" s="127"/>
      <c r="M11" s="128"/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988663</v>
      </c>
      <c r="G12" s="124"/>
      <c r="H12" s="125">
        <v>988663</v>
      </c>
      <c r="I12" s="125"/>
      <c r="J12" s="126"/>
      <c r="K12" s="126"/>
      <c r="L12" s="127"/>
      <c r="M12" s="128"/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0</v>
      </c>
      <c r="G13" s="124"/>
      <c r="H13" s="125"/>
      <c r="I13" s="125"/>
      <c r="J13" s="126"/>
      <c r="K13" s="126"/>
      <c r="L13" s="127"/>
      <c r="M13" s="128"/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0</v>
      </c>
      <c r="G14" s="124"/>
      <c r="H14" s="125"/>
      <c r="I14" s="125"/>
      <c r="J14" s="126"/>
      <c r="K14" s="126"/>
      <c r="L14" s="127"/>
      <c r="M14" s="128"/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63">
        <f t="shared" si="2"/>
        <v>171250</v>
      </c>
      <c r="G15" s="124"/>
      <c r="H15" s="125">
        <v>171250</v>
      </c>
      <c r="I15" s="125"/>
      <c r="J15" s="126"/>
      <c r="K15" s="126"/>
      <c r="L15" s="127"/>
      <c r="M15" s="128"/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34"/>
      <c r="N16" s="433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34"/>
      <c r="N17" s="433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0</v>
      </c>
      <c r="G18" s="130"/>
      <c r="H18" s="131"/>
      <c r="I18" s="131"/>
      <c r="J18" s="132"/>
      <c r="K18" s="132"/>
      <c r="L18" s="133"/>
      <c r="M18" s="134"/>
      <c r="N18" s="433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  <c r="N19" s="433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  <c r="N20" s="433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10980795</v>
      </c>
      <c r="G21" s="130"/>
      <c r="H21" s="131">
        <v>10980795</v>
      </c>
      <c r="I21" s="131"/>
      <c r="J21" s="132"/>
      <c r="K21" s="132"/>
      <c r="L21" s="133"/>
      <c r="M21" s="134"/>
      <c r="N21" s="433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0</v>
      </c>
      <c r="G22" s="130"/>
      <c r="H22" s="133"/>
      <c r="I22" s="132"/>
      <c r="J22" s="132"/>
      <c r="K22" s="132"/>
      <c r="L22" s="133"/>
      <c r="M22" s="134"/>
      <c r="N22" s="433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  <c r="N23" s="433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0</v>
      </c>
      <c r="G24" s="130"/>
      <c r="H24" s="133"/>
      <c r="I24" s="132"/>
      <c r="J24" s="132"/>
      <c r="K24" s="132"/>
      <c r="L24" s="133"/>
      <c r="M24" s="134"/>
      <c r="N24" s="433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  <c r="N25" s="433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  <c r="N26" s="433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0</v>
      </c>
      <c r="G27" s="130"/>
      <c r="H27" s="133"/>
      <c r="I27" s="132"/>
      <c r="J27" s="132"/>
      <c r="K27" s="132"/>
      <c r="L27" s="133"/>
      <c r="M27" s="134"/>
      <c r="N27" s="433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 aca="true" t="shared" si="3" ref="F28:M28">SUM(F29:F45)</f>
        <v>15840795</v>
      </c>
      <c r="G28" s="114">
        <f t="shared" si="3"/>
        <v>0</v>
      </c>
      <c r="H28" s="115">
        <f t="shared" si="3"/>
        <v>15840795</v>
      </c>
      <c r="I28" s="116">
        <f t="shared" si="3"/>
        <v>0</v>
      </c>
      <c r="J28" s="116">
        <f t="shared" si="3"/>
        <v>0</v>
      </c>
      <c r="K28" s="116">
        <f t="shared" si="3"/>
        <v>0</v>
      </c>
      <c r="L28" s="115">
        <f t="shared" si="3"/>
        <v>0</v>
      </c>
      <c r="M28" s="117">
        <f t="shared" si="3"/>
        <v>0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aca="true" t="shared" si="4" ref="F29:F45">SUM(H29:L29)</f>
        <v>4460000</v>
      </c>
      <c r="G29" s="119"/>
      <c r="H29" s="120">
        <v>4460000</v>
      </c>
      <c r="I29" s="121"/>
      <c r="J29" s="121"/>
      <c r="K29" s="121"/>
      <c r="L29" s="120"/>
      <c r="M29" s="122"/>
      <c r="N29" s="441"/>
    </row>
    <row r="30" spans="1:14" s="37" customFormat="1" ht="12">
      <c r="A30" s="28"/>
      <c r="B30" s="47" t="s">
        <v>28</v>
      </c>
      <c r="C30" s="47"/>
      <c r="D30" s="47"/>
      <c r="E30" s="40">
        <v>28</v>
      </c>
      <c r="F30" s="164">
        <f t="shared" si="4"/>
        <v>0</v>
      </c>
      <c r="G30" s="135"/>
      <c r="H30" s="136"/>
      <c r="I30" s="137"/>
      <c r="J30" s="137"/>
      <c r="K30" s="137"/>
      <c r="L30" s="136"/>
      <c r="M30" s="138"/>
      <c r="N30" s="433"/>
    </row>
    <row r="31" spans="1:14" s="37" customFormat="1" ht="12">
      <c r="A31" s="28"/>
      <c r="B31" s="47" t="s">
        <v>30</v>
      </c>
      <c r="C31" s="47"/>
      <c r="D31" s="47"/>
      <c r="E31" s="40">
        <v>29</v>
      </c>
      <c r="F31" s="164">
        <f t="shared" si="4"/>
        <v>0</v>
      </c>
      <c r="G31" s="135"/>
      <c r="H31" s="136"/>
      <c r="I31" s="137"/>
      <c r="J31" s="137"/>
      <c r="K31" s="137"/>
      <c r="L31" s="136"/>
      <c r="M31" s="138"/>
      <c r="N31" s="433"/>
    </row>
    <row r="32" spans="1:14" s="37" customFormat="1" ht="12">
      <c r="A32" s="28"/>
      <c r="B32" s="48" t="s">
        <v>32</v>
      </c>
      <c r="C32" s="49"/>
      <c r="D32" s="49"/>
      <c r="E32" s="50">
        <v>30</v>
      </c>
      <c r="F32" s="164">
        <f t="shared" si="4"/>
        <v>0</v>
      </c>
      <c r="G32" s="135"/>
      <c r="H32" s="136"/>
      <c r="I32" s="137"/>
      <c r="J32" s="137"/>
      <c r="K32" s="137"/>
      <c r="L32" s="136"/>
      <c r="M32" s="138"/>
      <c r="N32" s="433"/>
    </row>
    <row r="33" spans="1:14" s="37" customFormat="1" ht="12">
      <c r="A33" s="28"/>
      <c r="B33" s="48" t="s">
        <v>34</v>
      </c>
      <c r="C33" s="48"/>
      <c r="D33" s="48"/>
      <c r="E33" s="50">
        <v>31</v>
      </c>
      <c r="F33" s="164">
        <f t="shared" si="4"/>
        <v>0</v>
      </c>
      <c r="G33" s="135"/>
      <c r="H33" s="136"/>
      <c r="I33" s="137"/>
      <c r="J33" s="137"/>
      <c r="K33" s="137"/>
      <c r="L33" s="136"/>
      <c r="M33" s="138"/>
      <c r="N33" s="433"/>
    </row>
    <row r="34" spans="1:14" s="37" customFormat="1" ht="12">
      <c r="A34" s="28"/>
      <c r="B34" s="48" t="s">
        <v>54</v>
      </c>
      <c r="C34" s="48"/>
      <c r="D34" s="48"/>
      <c r="E34" s="50">
        <v>32</v>
      </c>
      <c r="F34" s="164">
        <f t="shared" si="4"/>
        <v>0</v>
      </c>
      <c r="G34" s="135"/>
      <c r="H34" s="136"/>
      <c r="I34" s="137"/>
      <c r="J34" s="137"/>
      <c r="K34" s="137"/>
      <c r="L34" s="136"/>
      <c r="M34" s="138"/>
      <c r="N34" s="433"/>
    </row>
    <row r="35" spans="1:14" s="37" customFormat="1" ht="12">
      <c r="A35" s="28"/>
      <c r="B35" s="48" t="s">
        <v>36</v>
      </c>
      <c r="C35" s="48"/>
      <c r="D35" s="48"/>
      <c r="E35" s="50">
        <v>33</v>
      </c>
      <c r="F35" s="164">
        <f t="shared" si="4"/>
        <v>0</v>
      </c>
      <c r="G35" s="135"/>
      <c r="H35" s="136"/>
      <c r="I35" s="137"/>
      <c r="J35" s="137"/>
      <c r="K35" s="137"/>
      <c r="L35" s="136"/>
      <c r="M35" s="138"/>
      <c r="N35" s="433"/>
    </row>
    <row r="36" spans="1:14" s="37" customFormat="1" ht="12">
      <c r="A36" s="28"/>
      <c r="B36" s="48" t="s">
        <v>38</v>
      </c>
      <c r="C36" s="48"/>
      <c r="D36" s="48"/>
      <c r="E36" s="50">
        <v>34</v>
      </c>
      <c r="F36" s="164">
        <f t="shared" si="4"/>
        <v>10980795</v>
      </c>
      <c r="G36" s="135"/>
      <c r="H36" s="136">
        <f>H21</f>
        <v>10980795</v>
      </c>
      <c r="I36" s="137"/>
      <c r="J36" s="137"/>
      <c r="K36" s="137"/>
      <c r="L36" s="136"/>
      <c r="M36" s="138"/>
      <c r="N36" s="433"/>
    </row>
    <row r="37" spans="1:14" s="37" customFormat="1" ht="12">
      <c r="A37" s="28"/>
      <c r="B37" s="48" t="s">
        <v>56</v>
      </c>
      <c r="C37" s="48"/>
      <c r="D37" s="48"/>
      <c r="E37" s="50">
        <v>35</v>
      </c>
      <c r="F37" s="164">
        <f t="shared" si="4"/>
        <v>0</v>
      </c>
      <c r="G37" s="135"/>
      <c r="H37" s="136"/>
      <c r="I37" s="137"/>
      <c r="J37" s="137"/>
      <c r="K37" s="137"/>
      <c r="L37" s="136"/>
      <c r="M37" s="138"/>
      <c r="N37" s="433"/>
    </row>
    <row r="38" spans="1:14" s="37" customFormat="1" ht="12">
      <c r="A38" s="28"/>
      <c r="B38" s="48" t="s">
        <v>57</v>
      </c>
      <c r="C38" s="48"/>
      <c r="D38" s="48"/>
      <c r="E38" s="50">
        <v>36</v>
      </c>
      <c r="F38" s="164">
        <f t="shared" si="4"/>
        <v>0</v>
      </c>
      <c r="G38" s="135"/>
      <c r="H38" s="136"/>
      <c r="I38" s="137"/>
      <c r="J38" s="137"/>
      <c r="K38" s="137"/>
      <c r="L38" s="136"/>
      <c r="M38" s="138"/>
      <c r="N38" s="441"/>
    </row>
    <row r="39" spans="1:14" s="37" customFormat="1" ht="12">
      <c r="A39" s="28"/>
      <c r="B39" s="48" t="s">
        <v>59</v>
      </c>
      <c r="C39" s="48"/>
      <c r="D39" s="48"/>
      <c r="E39" s="50">
        <v>37</v>
      </c>
      <c r="F39" s="164">
        <f t="shared" si="4"/>
        <v>0</v>
      </c>
      <c r="G39" s="135"/>
      <c r="H39" s="136"/>
      <c r="I39" s="137"/>
      <c r="J39" s="137"/>
      <c r="K39" s="137"/>
      <c r="L39" s="136"/>
      <c r="M39" s="138"/>
      <c r="N39" s="433"/>
    </row>
    <row r="40" spans="1:14" s="37" customFormat="1" ht="12">
      <c r="A40" s="28"/>
      <c r="B40" s="48" t="s">
        <v>60</v>
      </c>
      <c r="C40" s="48"/>
      <c r="D40" s="48"/>
      <c r="E40" s="50">
        <v>38</v>
      </c>
      <c r="F40" s="164">
        <f t="shared" si="4"/>
        <v>0</v>
      </c>
      <c r="G40" s="135"/>
      <c r="H40" s="136"/>
      <c r="I40" s="137"/>
      <c r="J40" s="137"/>
      <c r="K40" s="137"/>
      <c r="L40" s="136"/>
      <c r="M40" s="138"/>
      <c r="N40" s="433"/>
    </row>
    <row r="41" spans="1:14" s="37" customFormat="1" ht="12">
      <c r="A41" s="28"/>
      <c r="B41" s="48" t="s">
        <v>45</v>
      </c>
      <c r="C41" s="48"/>
      <c r="D41" s="48"/>
      <c r="E41" s="50">
        <v>39</v>
      </c>
      <c r="F41" s="164">
        <f t="shared" si="4"/>
        <v>0</v>
      </c>
      <c r="G41" s="135"/>
      <c r="H41" s="136"/>
      <c r="I41" s="137"/>
      <c r="J41" s="137"/>
      <c r="K41" s="137"/>
      <c r="L41" s="136"/>
      <c r="M41" s="138"/>
      <c r="N41" s="433"/>
    </row>
    <row r="42" spans="1:14" s="37" customFormat="1" ht="12">
      <c r="A42" s="28"/>
      <c r="B42" s="48" t="s">
        <v>61</v>
      </c>
      <c r="C42" s="48"/>
      <c r="D42" s="48"/>
      <c r="E42" s="50">
        <v>40</v>
      </c>
      <c r="F42" s="164">
        <f t="shared" si="4"/>
        <v>0</v>
      </c>
      <c r="G42" s="135"/>
      <c r="H42" s="136"/>
      <c r="I42" s="137"/>
      <c r="J42" s="137"/>
      <c r="K42" s="137"/>
      <c r="L42" s="136"/>
      <c r="M42" s="138"/>
      <c r="N42" s="433"/>
    </row>
    <row r="43" spans="1:14" s="37" customFormat="1" ht="12">
      <c r="A43" s="28"/>
      <c r="B43" s="48" t="s">
        <v>62</v>
      </c>
      <c r="C43" s="48"/>
      <c r="D43" s="48"/>
      <c r="E43" s="50">
        <v>41</v>
      </c>
      <c r="F43" s="164">
        <f t="shared" si="4"/>
        <v>400000</v>
      </c>
      <c r="G43" s="135"/>
      <c r="H43" s="136">
        <v>400000</v>
      </c>
      <c r="I43" s="137"/>
      <c r="J43" s="137"/>
      <c r="K43" s="137"/>
      <c r="L43" s="136"/>
      <c r="M43" s="138"/>
      <c r="N43" s="433"/>
    </row>
    <row r="44" spans="1:14" s="37" customFormat="1" ht="12">
      <c r="A44" s="28"/>
      <c r="B44" s="48" t="s">
        <v>63</v>
      </c>
      <c r="C44" s="48"/>
      <c r="D44" s="48"/>
      <c r="E44" s="50">
        <v>42</v>
      </c>
      <c r="F44" s="164">
        <f t="shared" si="4"/>
        <v>0</v>
      </c>
      <c r="G44" s="135"/>
      <c r="H44" s="139" t="s">
        <v>98</v>
      </c>
      <c r="I44" s="137"/>
      <c r="J44" s="137"/>
      <c r="K44" s="137"/>
      <c r="L44" s="136"/>
      <c r="M44" s="138"/>
      <c r="N44" s="433"/>
    </row>
    <row r="45" spans="1:14" s="37" customFormat="1" ht="12">
      <c r="A45" s="65"/>
      <c r="B45" s="66" t="s">
        <v>49</v>
      </c>
      <c r="C45" s="66"/>
      <c r="D45" s="66"/>
      <c r="E45" s="67">
        <v>43</v>
      </c>
      <c r="F45" s="165">
        <f t="shared" si="4"/>
        <v>0</v>
      </c>
      <c r="G45" s="141"/>
      <c r="H45" s="142"/>
      <c r="I45" s="143"/>
      <c r="J45" s="143"/>
      <c r="K45" s="143"/>
      <c r="L45" s="142"/>
      <c r="M45" s="144"/>
      <c r="N45" s="433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20000</v>
      </c>
      <c r="G46" s="146">
        <f>G29+G34+G38+G43+G44+G45+-G4-G27</f>
        <v>0</v>
      </c>
      <c r="H46" s="146">
        <f>H29+H34+H38+H43+H45-H4-H27</f>
        <v>20000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0</v>
      </c>
      <c r="N46" s="433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 aca="true" t="shared" si="5" ref="F47:M47">F28-F3</f>
        <v>20000</v>
      </c>
      <c r="G47" s="114">
        <f t="shared" si="5"/>
        <v>0</v>
      </c>
      <c r="H47" s="115">
        <f t="shared" si="5"/>
        <v>20000</v>
      </c>
      <c r="I47" s="116">
        <f t="shared" si="5"/>
        <v>0</v>
      </c>
      <c r="J47" s="116">
        <f t="shared" si="5"/>
        <v>0</v>
      </c>
      <c r="K47" s="116">
        <f t="shared" si="5"/>
        <v>0</v>
      </c>
      <c r="L47" s="115">
        <f t="shared" si="5"/>
        <v>0</v>
      </c>
      <c r="M47" s="117">
        <f t="shared" si="5"/>
        <v>-2007</v>
      </c>
    </row>
    <row r="48" spans="1:5" ht="12.75">
      <c r="A48" s="80"/>
      <c r="B48" s="80"/>
      <c r="C48" s="80"/>
      <c r="D48" s="80"/>
      <c r="E48" s="81"/>
    </row>
    <row r="49" spans="5:14" s="80" customFormat="1" ht="12">
      <c r="E49" s="81"/>
      <c r="F49" s="37"/>
      <c r="H49" s="92"/>
      <c r="I49" s="92"/>
      <c r="J49" s="92"/>
      <c r="K49" s="92"/>
      <c r="L49" s="92"/>
      <c r="M49" s="92"/>
      <c r="N49" s="433"/>
    </row>
    <row r="50" spans="1:14" s="80" customFormat="1" ht="12">
      <c r="A50" s="84" t="s">
        <v>99</v>
      </c>
      <c r="E50" s="81"/>
      <c r="F50" s="167"/>
      <c r="H50" s="92"/>
      <c r="J50" s="156"/>
      <c r="L50" s="92"/>
      <c r="M50" s="92"/>
      <c r="N50" s="433"/>
    </row>
    <row r="51" spans="5:14" s="84" customFormat="1" ht="12">
      <c r="E51" s="86"/>
      <c r="F51" s="168"/>
      <c r="H51" s="108"/>
      <c r="I51" s="108"/>
      <c r="J51" s="108"/>
      <c r="K51" s="108"/>
      <c r="L51" s="108"/>
      <c r="M51" s="108"/>
      <c r="N51" s="433"/>
    </row>
    <row r="52" spans="5:14" s="84" customFormat="1" ht="12">
      <c r="E52" s="86"/>
      <c r="F52" s="168"/>
      <c r="H52" s="108"/>
      <c r="I52" s="108"/>
      <c r="J52" s="108"/>
      <c r="K52" s="108"/>
      <c r="L52" s="108"/>
      <c r="M52" s="108"/>
      <c r="N52" s="433"/>
    </row>
    <row r="53" spans="5:14" s="84" customFormat="1" ht="12">
      <c r="E53" s="86"/>
      <c r="F53" s="168"/>
      <c r="H53" s="108"/>
      <c r="I53" s="108"/>
      <c r="J53" s="108"/>
      <c r="K53" s="108"/>
      <c r="L53" s="108"/>
      <c r="M53" s="108"/>
      <c r="N53" s="433"/>
    </row>
    <row r="54" spans="1:14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  <c r="N54" s="433"/>
    </row>
    <row r="55" spans="1:14" s="92" customFormat="1" ht="12">
      <c r="A55" s="84"/>
      <c r="B55" s="84"/>
      <c r="C55" s="84"/>
      <c r="D55" s="84"/>
      <c r="E55" s="90"/>
      <c r="F55" s="37"/>
      <c r="N55" s="433"/>
    </row>
    <row r="56" spans="1:14" s="92" customFormat="1" ht="12">
      <c r="A56" s="84"/>
      <c r="B56" s="84"/>
      <c r="C56" s="84"/>
      <c r="D56" s="84"/>
      <c r="E56" s="90"/>
      <c r="F56" s="37"/>
      <c r="N56" s="433"/>
    </row>
    <row r="57" spans="1:14" s="92" customFormat="1" ht="12">
      <c r="A57" s="84"/>
      <c r="B57" s="84"/>
      <c r="C57" s="84"/>
      <c r="D57" s="84"/>
      <c r="E57" s="90"/>
      <c r="F57" s="37"/>
      <c r="N57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N38" sqref="N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25390625" style="37" customWidth="1"/>
    <col min="7" max="7" width="2.125" style="0" hidden="1" customWidth="1"/>
    <col min="8" max="8" width="13.125" style="92" customWidth="1"/>
    <col min="9" max="9" width="11.00390625" style="92" customWidth="1"/>
    <col min="10" max="10" width="8.625" style="92" customWidth="1"/>
    <col min="11" max="11" width="8.00390625" style="92" customWidth="1"/>
    <col min="12" max="12" width="8.125" style="92" customWidth="1"/>
    <col min="13" max="13" width="11.75390625" style="92" customWidth="1"/>
    <col min="14" max="14" width="9.625" style="433" bestFit="1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141</v>
      </c>
      <c r="B2" s="8"/>
      <c r="C2" s="493" t="s">
        <v>93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3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>SUM(F5:F27)</f>
        <v>207281218</v>
      </c>
      <c r="G3" s="114">
        <f aca="true" t="shared" si="0" ref="G3:L3">SUM(G5:G27)</f>
        <v>0</v>
      </c>
      <c r="H3" s="115">
        <f t="shared" si="0"/>
        <v>198888407</v>
      </c>
      <c r="I3" s="116">
        <f t="shared" si="0"/>
        <v>7650000</v>
      </c>
      <c r="J3" s="116">
        <f t="shared" si="0"/>
        <v>742811</v>
      </c>
      <c r="K3" s="116">
        <f t="shared" si="0"/>
        <v>0</v>
      </c>
      <c r="L3" s="115">
        <f t="shared" si="0"/>
        <v>0</v>
      </c>
      <c r="M3" s="117">
        <f>SUM(M5:M27)</f>
        <v>206097226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170539000</v>
      </c>
      <c r="G4" s="119">
        <f aca="true" t="shared" si="1" ref="G4:M4">SUM(G5:G15)</f>
        <v>0</v>
      </c>
      <c r="H4" s="120">
        <f t="shared" si="1"/>
        <v>162889000</v>
      </c>
      <c r="I4" s="121">
        <f t="shared" si="1"/>
        <v>7650000</v>
      </c>
      <c r="J4" s="121">
        <f t="shared" si="1"/>
        <v>0</v>
      </c>
      <c r="K4" s="121">
        <f t="shared" si="1"/>
        <v>0</v>
      </c>
      <c r="L4" s="120">
        <f t="shared" si="1"/>
        <v>0</v>
      </c>
      <c r="M4" s="122">
        <f t="shared" si="1"/>
        <v>166260556</v>
      </c>
      <c r="N4" s="433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>SUM(H5:L5)</f>
        <v>50000000</v>
      </c>
      <c r="G5" s="124"/>
      <c r="H5" s="219">
        <v>50000000</v>
      </c>
      <c r="I5" s="131"/>
      <c r="J5" s="132"/>
      <c r="K5" s="217"/>
      <c r="L5" s="218"/>
      <c r="M5" s="134">
        <v>48519762</v>
      </c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aca="true" t="shared" si="2" ref="F6:F45">SUM(H6:L6)</f>
        <v>3000000</v>
      </c>
      <c r="G6" s="124"/>
      <c r="H6" s="220">
        <v>3000000</v>
      </c>
      <c r="I6" s="131"/>
      <c r="J6" s="132"/>
      <c r="K6" s="217"/>
      <c r="L6" s="218"/>
      <c r="M6" s="134">
        <v>2596703</v>
      </c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19000000</v>
      </c>
      <c r="G7" s="124"/>
      <c r="H7" s="220">
        <v>19000000</v>
      </c>
      <c r="I7" s="131"/>
      <c r="J7" s="132"/>
      <c r="K7" s="217"/>
      <c r="L7" s="218"/>
      <c r="M7" s="134">
        <v>17840785</v>
      </c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5000000</v>
      </c>
      <c r="G8" s="124"/>
      <c r="H8" s="220">
        <v>3500000</v>
      </c>
      <c r="I8" s="131">
        <v>1500000</v>
      </c>
      <c r="J8" s="132"/>
      <c r="K8" s="217"/>
      <c r="L8" s="218"/>
      <c r="M8" s="134">
        <v>3387205</v>
      </c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1900000</v>
      </c>
      <c r="G9" s="124"/>
      <c r="H9" s="220">
        <v>1500000</v>
      </c>
      <c r="I9" s="131">
        <v>400000</v>
      </c>
      <c r="J9" s="132"/>
      <c r="K9" s="217"/>
      <c r="L9" s="218"/>
      <c r="M9" s="134">
        <v>1445555</v>
      </c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9750000</v>
      </c>
      <c r="G10" s="124"/>
      <c r="H10" s="220">
        <v>9000000</v>
      </c>
      <c r="I10" s="131">
        <v>750000</v>
      </c>
      <c r="J10" s="132"/>
      <c r="K10" s="217"/>
      <c r="L10" s="218"/>
      <c r="M10" s="134">
        <v>8801340</v>
      </c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24450000</v>
      </c>
      <c r="G11" s="124"/>
      <c r="H11" s="220">
        <v>22450000</v>
      </c>
      <c r="I11" s="131">
        <v>2000000</v>
      </c>
      <c r="J11" s="132"/>
      <c r="K11" s="217"/>
      <c r="L11" s="218"/>
      <c r="M11" s="134">
        <v>24641096</v>
      </c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1200000</v>
      </c>
      <c r="G12" s="124"/>
      <c r="H12" s="220">
        <v>1200000</v>
      </c>
      <c r="I12" s="131"/>
      <c r="J12" s="132"/>
      <c r="K12" s="217"/>
      <c r="L12" s="218"/>
      <c r="M12" s="134">
        <v>1166718</v>
      </c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44051000</v>
      </c>
      <c r="G13" s="124"/>
      <c r="H13" s="220">
        <v>41051000</v>
      </c>
      <c r="I13" s="131">
        <v>3000000</v>
      </c>
      <c r="J13" s="132"/>
      <c r="K13" s="217"/>
      <c r="L13" s="218"/>
      <c r="M13" s="134">
        <v>45451423</v>
      </c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100000</v>
      </c>
      <c r="G14" s="124"/>
      <c r="H14" s="220">
        <v>100000</v>
      </c>
      <c r="I14" s="131"/>
      <c r="J14" s="132"/>
      <c r="K14" s="217"/>
      <c r="L14" s="218"/>
      <c r="M14" s="134">
        <v>87500</v>
      </c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63">
        <f t="shared" si="2"/>
        <v>12088000</v>
      </c>
      <c r="G15" s="124"/>
      <c r="H15" s="220">
        <v>12088000</v>
      </c>
      <c r="I15" s="131"/>
      <c r="J15" s="132"/>
      <c r="K15" s="217"/>
      <c r="L15" s="218"/>
      <c r="M15" s="134">
        <v>12322469</v>
      </c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0</v>
      </c>
      <c r="G16" s="130"/>
      <c r="H16" s="220"/>
      <c r="I16" s="131"/>
      <c r="J16" s="132"/>
      <c r="K16" s="217"/>
      <c r="L16" s="218"/>
      <c r="M16" s="134"/>
      <c r="N16" s="433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0</v>
      </c>
      <c r="G17" s="130"/>
      <c r="H17" s="220"/>
      <c r="I17" s="131"/>
      <c r="J17" s="132"/>
      <c r="K17" s="217"/>
      <c r="L17" s="218"/>
      <c r="M17" s="134"/>
      <c r="N17" s="433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15838000</v>
      </c>
      <c r="G18" s="130"/>
      <c r="H18" s="220">
        <v>15838000</v>
      </c>
      <c r="I18" s="131"/>
      <c r="J18" s="132"/>
      <c r="K18" s="217"/>
      <c r="L18" s="218"/>
      <c r="M18" s="134">
        <v>4568887</v>
      </c>
      <c r="N18" s="433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0</v>
      </c>
      <c r="G19" s="130"/>
      <c r="H19" s="220"/>
      <c r="I19" s="131"/>
      <c r="J19" s="132"/>
      <c r="K19" s="217"/>
      <c r="L19" s="218"/>
      <c r="M19" s="134">
        <v>638000</v>
      </c>
      <c r="N19" s="433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0</v>
      </c>
      <c r="G20" s="130"/>
      <c r="H20" s="220"/>
      <c r="I20" s="131"/>
      <c r="J20" s="132"/>
      <c r="K20" s="217"/>
      <c r="L20" s="218"/>
      <c r="M20" s="134"/>
      <c r="N20" s="433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0</v>
      </c>
      <c r="G21" s="130"/>
      <c r="H21" s="220"/>
      <c r="I21" s="131"/>
      <c r="J21" s="132"/>
      <c r="K21" s="217"/>
      <c r="L21" s="218"/>
      <c r="M21" s="134"/>
      <c r="N21" s="433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0</v>
      </c>
      <c r="G22" s="130"/>
      <c r="H22" s="220"/>
      <c r="I22" s="131"/>
      <c r="J22" s="132"/>
      <c r="K22" s="217"/>
      <c r="L22" s="218"/>
      <c r="M22" s="134">
        <v>340060</v>
      </c>
      <c r="N22" s="433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0</v>
      </c>
      <c r="G23" s="130"/>
      <c r="H23" s="220"/>
      <c r="I23" s="131"/>
      <c r="J23" s="132"/>
      <c r="K23" s="217"/>
      <c r="L23" s="218"/>
      <c r="M23" s="134">
        <v>1299000</v>
      </c>
      <c r="N23" s="433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10590000</v>
      </c>
      <c r="G24" s="130"/>
      <c r="H24" s="220">
        <v>10531000</v>
      </c>
      <c r="I24" s="131"/>
      <c r="J24" s="132">
        <v>59000</v>
      </c>
      <c r="K24" s="217"/>
      <c r="L24" s="218"/>
      <c r="M24" s="134">
        <v>9964000</v>
      </c>
      <c r="N24" s="433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1314218</v>
      </c>
      <c r="G25" s="130"/>
      <c r="H25" s="220">
        <v>630407</v>
      </c>
      <c r="I25" s="131"/>
      <c r="J25" s="132">
        <v>683811</v>
      </c>
      <c r="K25" s="217"/>
      <c r="L25" s="218"/>
      <c r="M25" s="134">
        <v>3660062</v>
      </c>
      <c r="N25" s="433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0</v>
      </c>
      <c r="G26" s="130"/>
      <c r="H26" s="220"/>
      <c r="I26" s="131"/>
      <c r="J26" s="132"/>
      <c r="K26" s="217"/>
      <c r="L26" s="218"/>
      <c r="M26" s="134"/>
      <c r="N26" s="433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9000000</v>
      </c>
      <c r="G27" s="130"/>
      <c r="H27" s="221">
        <v>9000000</v>
      </c>
      <c r="I27" s="131"/>
      <c r="J27" s="132"/>
      <c r="K27" s="217"/>
      <c r="L27" s="218"/>
      <c r="M27" s="134">
        <v>19366661</v>
      </c>
      <c r="N27" s="433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208031218</v>
      </c>
      <c r="G28" s="114">
        <f aca="true" t="shared" si="3" ref="G28:M28">SUM(G29:G45)</f>
        <v>0</v>
      </c>
      <c r="H28" s="115">
        <f t="shared" si="3"/>
        <v>199638407</v>
      </c>
      <c r="I28" s="116">
        <f t="shared" si="3"/>
        <v>7650000</v>
      </c>
      <c r="J28" s="116">
        <f t="shared" si="3"/>
        <v>742811</v>
      </c>
      <c r="K28" s="116">
        <f t="shared" si="3"/>
        <v>0</v>
      </c>
      <c r="L28" s="115">
        <f t="shared" si="3"/>
        <v>0</v>
      </c>
      <c r="M28" s="117">
        <f t="shared" si="3"/>
        <v>209114411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134823000</v>
      </c>
      <c r="G29" s="119"/>
      <c r="H29" s="120">
        <v>134823000</v>
      </c>
      <c r="I29" s="121"/>
      <c r="J29" s="121"/>
      <c r="K29" s="121"/>
      <c r="L29" s="120"/>
      <c r="M29" s="122">
        <v>131170100</v>
      </c>
      <c r="N29" s="441"/>
    </row>
    <row r="30" spans="1:14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/>
      <c r="N30" s="433"/>
    </row>
    <row r="31" spans="1:14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/>
      <c r="N31" s="433"/>
    </row>
    <row r="32" spans="1:14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15838000</v>
      </c>
      <c r="G32" s="135"/>
      <c r="H32" s="136">
        <v>15838000</v>
      </c>
      <c r="I32" s="137"/>
      <c r="J32" s="137"/>
      <c r="K32" s="137"/>
      <c r="L32" s="136"/>
      <c r="M32" s="138">
        <v>4568887</v>
      </c>
      <c r="N32" s="433"/>
    </row>
    <row r="33" spans="1:14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>
        <v>638000</v>
      </c>
      <c r="N33" s="433"/>
    </row>
    <row r="34" spans="1:14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  <c r="N34" s="433"/>
    </row>
    <row r="35" spans="1:14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  <c r="N35" s="433"/>
    </row>
    <row r="36" spans="1:14" s="37" customFormat="1" ht="12">
      <c r="A36" s="28"/>
      <c r="B36" s="48" t="s">
        <v>38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  <c r="N36" s="433"/>
    </row>
    <row r="37" spans="1:14" s="37" customFormat="1" ht="12">
      <c r="A37" s="28"/>
      <c r="B37" s="48" t="s">
        <v>56</v>
      </c>
      <c r="C37" s="48"/>
      <c r="D37" s="48"/>
      <c r="E37" s="50">
        <v>35</v>
      </c>
      <c r="F37" s="164">
        <f t="shared" si="2"/>
        <v>0</v>
      </c>
      <c r="G37" s="135"/>
      <c r="H37" s="136"/>
      <c r="I37" s="137"/>
      <c r="J37" s="137"/>
      <c r="K37" s="137"/>
      <c r="L37" s="136"/>
      <c r="M37" s="138">
        <v>340060</v>
      </c>
      <c r="N37" s="433"/>
    </row>
    <row r="38" spans="1:14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0</v>
      </c>
      <c r="G38" s="135"/>
      <c r="H38" s="136"/>
      <c r="I38" s="137"/>
      <c r="J38" s="137"/>
      <c r="K38" s="137"/>
      <c r="L38" s="136"/>
      <c r="M38" s="138"/>
      <c r="N38" s="441"/>
    </row>
    <row r="39" spans="1:14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>
        <v>1299000</v>
      </c>
      <c r="N39" s="433"/>
    </row>
    <row r="40" spans="1:14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10590000</v>
      </c>
      <c r="G40" s="135"/>
      <c r="H40" s="136">
        <v>10531000</v>
      </c>
      <c r="I40" s="137"/>
      <c r="J40" s="137">
        <v>59000</v>
      </c>
      <c r="K40" s="137"/>
      <c r="L40" s="136"/>
      <c r="M40" s="138">
        <v>9964000</v>
      </c>
      <c r="N40" s="433"/>
    </row>
    <row r="41" spans="1:14" s="37" customFormat="1" ht="12">
      <c r="A41" s="28"/>
      <c r="B41" s="48" t="s">
        <v>45</v>
      </c>
      <c r="C41" s="48"/>
      <c r="D41" s="48"/>
      <c r="E41" s="50">
        <v>39</v>
      </c>
      <c r="F41" s="164">
        <f t="shared" si="2"/>
        <v>1314218</v>
      </c>
      <c r="G41" s="135"/>
      <c r="H41" s="136">
        <v>630407</v>
      </c>
      <c r="I41" s="137"/>
      <c r="J41" s="137">
        <v>683811</v>
      </c>
      <c r="K41" s="137"/>
      <c r="L41" s="136"/>
      <c r="M41" s="138">
        <v>3660062</v>
      </c>
      <c r="N41" s="433"/>
    </row>
    <row r="42" spans="1:14" s="37" customFormat="1" ht="12">
      <c r="A42" s="28"/>
      <c r="B42" s="48" t="s">
        <v>61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/>
      <c r="N42" s="433"/>
    </row>
    <row r="43" spans="1:14" s="37" customFormat="1" ht="12">
      <c r="A43" s="28"/>
      <c r="B43" s="48" t="s">
        <v>62</v>
      </c>
      <c r="C43" s="48"/>
      <c r="D43" s="48"/>
      <c r="E43" s="50">
        <v>41</v>
      </c>
      <c r="F43" s="164">
        <f t="shared" si="2"/>
        <v>28316000</v>
      </c>
      <c r="G43" s="135"/>
      <c r="H43" s="136">
        <v>28316000</v>
      </c>
      <c r="I43" s="137"/>
      <c r="J43" s="137"/>
      <c r="K43" s="137"/>
      <c r="L43" s="136"/>
      <c r="M43" s="138">
        <v>32768880</v>
      </c>
      <c r="N43" s="433"/>
    </row>
    <row r="44" spans="1:14" s="37" customFormat="1" ht="12">
      <c r="A44" s="28"/>
      <c r="B44" s="48" t="s">
        <v>63</v>
      </c>
      <c r="C44" s="48"/>
      <c r="D44" s="48"/>
      <c r="E44" s="50">
        <v>42</v>
      </c>
      <c r="F44" s="164">
        <f t="shared" si="2"/>
        <v>7650000</v>
      </c>
      <c r="G44" s="135"/>
      <c r="H44" s="139" t="s">
        <v>98</v>
      </c>
      <c r="I44" s="137">
        <f>I3</f>
        <v>7650000</v>
      </c>
      <c r="J44" s="137"/>
      <c r="K44" s="137"/>
      <c r="L44" s="136"/>
      <c r="M44" s="138">
        <v>2395007</v>
      </c>
      <c r="N44" s="433"/>
    </row>
    <row r="45" spans="1:14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9500000</v>
      </c>
      <c r="G45" s="141"/>
      <c r="H45" s="142">
        <v>9500000</v>
      </c>
      <c r="I45" s="143"/>
      <c r="J45" s="143"/>
      <c r="K45" s="143"/>
      <c r="L45" s="142"/>
      <c r="M45" s="144">
        <v>22310415</v>
      </c>
      <c r="N45" s="433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750000</v>
      </c>
      <c r="G46" s="146">
        <f>G29+G34+G38+G43+G44+G45+-G4-G27</f>
        <v>0</v>
      </c>
      <c r="H46" s="146">
        <f>H29+H34+H38+H43+H45-H4-H27</f>
        <v>750000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3017185</v>
      </c>
      <c r="N46" s="433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>F28-F3</f>
        <v>750000</v>
      </c>
      <c r="G47" s="114">
        <f aca="true" t="shared" si="4" ref="G47:M47">G28-G3</f>
        <v>0</v>
      </c>
      <c r="H47" s="115">
        <f t="shared" si="4"/>
        <v>750000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3017185</v>
      </c>
    </row>
    <row r="48" spans="1:5" ht="12.75">
      <c r="A48" s="80"/>
      <c r="B48" s="80"/>
      <c r="C48" s="80"/>
      <c r="D48" s="80"/>
      <c r="E48" s="81"/>
    </row>
    <row r="49" spans="5:14" s="80" customFormat="1" ht="12">
      <c r="E49" s="81"/>
      <c r="F49" s="37"/>
      <c r="H49" s="92"/>
      <c r="I49" s="92"/>
      <c r="J49" s="92"/>
      <c r="K49" s="92"/>
      <c r="L49" s="92"/>
      <c r="M49" s="92"/>
      <c r="N49" s="433"/>
    </row>
    <row r="50" spans="1:14" s="80" customFormat="1" ht="12">
      <c r="A50" s="84" t="s">
        <v>99</v>
      </c>
      <c r="E50" s="81"/>
      <c r="F50" s="167"/>
      <c r="H50" s="92"/>
      <c r="I50" s="92"/>
      <c r="J50" s="156"/>
      <c r="L50" s="92"/>
      <c r="M50" s="92"/>
      <c r="N50" s="433"/>
    </row>
    <row r="51" spans="5:14" s="84" customFormat="1" ht="12">
      <c r="E51" s="86"/>
      <c r="F51" s="168"/>
      <c r="H51" s="108"/>
      <c r="I51" s="108"/>
      <c r="J51" s="108"/>
      <c r="K51" s="108"/>
      <c r="L51" s="108"/>
      <c r="M51" s="108"/>
      <c r="N51" s="433"/>
    </row>
    <row r="52" spans="5:14" s="84" customFormat="1" ht="12">
      <c r="E52" s="86"/>
      <c r="F52" s="168"/>
      <c r="H52" s="108"/>
      <c r="I52" s="108"/>
      <c r="J52" s="108"/>
      <c r="K52" s="108"/>
      <c r="L52" s="108"/>
      <c r="M52" s="108"/>
      <c r="N52" s="433"/>
    </row>
    <row r="53" spans="5:14" s="84" customFormat="1" ht="12">
      <c r="E53" s="86"/>
      <c r="F53" s="168"/>
      <c r="H53" s="108"/>
      <c r="I53" s="108"/>
      <c r="J53" s="108"/>
      <c r="K53" s="108"/>
      <c r="L53" s="108"/>
      <c r="M53" s="108"/>
      <c r="N53" s="433"/>
    </row>
    <row r="54" spans="1:14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  <c r="N54" s="433"/>
    </row>
    <row r="55" spans="1:14" s="92" customFormat="1" ht="12">
      <c r="A55" s="84"/>
      <c r="B55" s="84"/>
      <c r="C55" s="84"/>
      <c r="D55" s="84"/>
      <c r="E55" s="90"/>
      <c r="F55" s="37"/>
      <c r="N55" s="433"/>
    </row>
    <row r="56" spans="1:14" s="92" customFormat="1" ht="12">
      <c r="A56" s="84"/>
      <c r="B56" s="84"/>
      <c r="C56" s="84"/>
      <c r="D56" s="84"/>
      <c r="E56" s="90"/>
      <c r="F56" s="37"/>
      <c r="N56" s="433"/>
    </row>
    <row r="57" spans="1:14" s="92" customFormat="1" ht="12">
      <c r="A57" s="84"/>
      <c r="B57" s="84"/>
      <c r="C57" s="84"/>
      <c r="D57" s="84"/>
      <c r="E57" s="90"/>
      <c r="F57" s="37"/>
      <c r="N57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N38" sqref="N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375" style="37" customWidth="1"/>
    <col min="7" max="7" width="5.125" style="0" hidden="1" customWidth="1"/>
    <col min="8" max="8" width="10.75390625" style="92" customWidth="1"/>
    <col min="9" max="11" width="8.00390625" style="92" customWidth="1"/>
    <col min="12" max="12" width="8.125" style="92" customWidth="1"/>
    <col min="13" max="13" width="9.625" style="92" customWidth="1"/>
    <col min="14" max="14" width="9.125" style="433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141</v>
      </c>
      <c r="B2" s="8"/>
      <c r="C2" s="493" t="s">
        <v>95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3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>SUM(F5:F27)</f>
        <v>30675000</v>
      </c>
      <c r="G3" s="114">
        <f aca="true" t="shared" si="0" ref="G3:L3">SUM(G5:G27)</f>
        <v>0</v>
      </c>
      <c r="H3" s="115">
        <f t="shared" si="0"/>
        <v>30675000</v>
      </c>
      <c r="I3" s="116">
        <f t="shared" si="0"/>
        <v>0</v>
      </c>
      <c r="J3" s="116">
        <f t="shared" si="0"/>
        <v>0</v>
      </c>
      <c r="K3" s="116">
        <f t="shared" si="0"/>
        <v>0</v>
      </c>
      <c r="L3" s="115">
        <f t="shared" si="0"/>
        <v>0</v>
      </c>
      <c r="M3" s="117">
        <f>SUM(M5:M27)</f>
        <v>29354314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28862000</v>
      </c>
      <c r="G4" s="119">
        <f aca="true" t="shared" si="1" ref="G4:M4">SUM(G5:G15)</f>
        <v>0</v>
      </c>
      <c r="H4" s="120">
        <f t="shared" si="1"/>
        <v>28862000</v>
      </c>
      <c r="I4" s="121">
        <f t="shared" si="1"/>
        <v>0</v>
      </c>
      <c r="J4" s="121">
        <f t="shared" si="1"/>
        <v>0</v>
      </c>
      <c r="K4" s="121">
        <f t="shared" si="1"/>
        <v>0</v>
      </c>
      <c r="L4" s="120">
        <f t="shared" si="1"/>
        <v>0</v>
      </c>
      <c r="M4" s="122">
        <f t="shared" si="1"/>
        <v>27093929</v>
      </c>
      <c r="N4" s="433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>SUM(H5:L5)</f>
        <v>19040000</v>
      </c>
      <c r="G5" s="124"/>
      <c r="H5" s="110">
        <v>19040000</v>
      </c>
      <c r="I5" s="125"/>
      <c r="J5" s="126"/>
      <c r="K5" s="126"/>
      <c r="L5" s="127"/>
      <c r="M5" s="148">
        <v>17840061</v>
      </c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aca="true" t="shared" si="2" ref="F6:F45">SUM(H6:L6)</f>
        <v>1010000</v>
      </c>
      <c r="G6" s="124"/>
      <c r="H6" s="111">
        <v>1010000</v>
      </c>
      <c r="I6" s="125"/>
      <c r="J6" s="126"/>
      <c r="K6" s="126"/>
      <c r="L6" s="127"/>
      <c r="M6" s="148">
        <v>976330</v>
      </c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6947000</v>
      </c>
      <c r="G7" s="124"/>
      <c r="H7" s="111">
        <v>6947000</v>
      </c>
      <c r="I7" s="125"/>
      <c r="J7" s="126"/>
      <c r="K7" s="126"/>
      <c r="L7" s="127"/>
      <c r="M7" s="148">
        <v>6515543</v>
      </c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70000</v>
      </c>
      <c r="G8" s="124"/>
      <c r="H8" s="111">
        <v>70000</v>
      </c>
      <c r="I8" s="125"/>
      <c r="J8" s="126"/>
      <c r="K8" s="126"/>
      <c r="L8" s="127"/>
      <c r="M8" s="148">
        <v>59893</v>
      </c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90000</v>
      </c>
      <c r="G9" s="124"/>
      <c r="H9" s="111">
        <v>90000</v>
      </c>
      <c r="I9" s="125"/>
      <c r="J9" s="126"/>
      <c r="K9" s="126"/>
      <c r="L9" s="127"/>
      <c r="M9" s="148">
        <v>81197</v>
      </c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1100000</v>
      </c>
      <c r="G10" s="124"/>
      <c r="H10" s="111">
        <v>1100000</v>
      </c>
      <c r="I10" s="125"/>
      <c r="J10" s="126"/>
      <c r="K10" s="126"/>
      <c r="L10" s="127"/>
      <c r="M10" s="148">
        <v>1059882</v>
      </c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125000</v>
      </c>
      <c r="G11" s="124"/>
      <c r="H11" s="111">
        <v>125000</v>
      </c>
      <c r="I11" s="125"/>
      <c r="J11" s="126"/>
      <c r="K11" s="126"/>
      <c r="L11" s="127"/>
      <c r="M11" s="148">
        <v>156631</v>
      </c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110000</v>
      </c>
      <c r="G12" s="124"/>
      <c r="H12" s="111">
        <v>110000</v>
      </c>
      <c r="I12" s="125"/>
      <c r="J12" s="126"/>
      <c r="K12" s="126"/>
      <c r="L12" s="127"/>
      <c r="M12" s="148">
        <v>51855</v>
      </c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140000</v>
      </c>
      <c r="G13" s="124"/>
      <c r="H13" s="111">
        <v>140000</v>
      </c>
      <c r="I13" s="125"/>
      <c r="J13" s="126"/>
      <c r="K13" s="126"/>
      <c r="L13" s="127"/>
      <c r="M13" s="148">
        <v>44750</v>
      </c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0</v>
      </c>
      <c r="G14" s="124"/>
      <c r="H14" s="111"/>
      <c r="I14" s="125"/>
      <c r="J14" s="126"/>
      <c r="K14" s="126"/>
      <c r="L14" s="127"/>
      <c r="M14" s="148"/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63">
        <f t="shared" si="2"/>
        <v>230000</v>
      </c>
      <c r="G15" s="124"/>
      <c r="H15" s="111">
        <v>230000</v>
      </c>
      <c r="I15" s="125"/>
      <c r="J15" s="126"/>
      <c r="K15" s="126"/>
      <c r="L15" s="127"/>
      <c r="M15" s="148">
        <v>307787</v>
      </c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48"/>
      <c r="N16" s="433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48"/>
      <c r="N17" s="433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0</v>
      </c>
      <c r="G18" s="130"/>
      <c r="H18" s="131"/>
      <c r="I18" s="131"/>
      <c r="J18" s="132"/>
      <c r="K18" s="132"/>
      <c r="L18" s="133"/>
      <c r="M18" s="148"/>
      <c r="N18" s="433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  <c r="N19" s="433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30000</v>
      </c>
      <c r="G20" s="130"/>
      <c r="H20" s="131">
        <v>30000</v>
      </c>
      <c r="I20" s="131"/>
      <c r="J20" s="132"/>
      <c r="K20" s="132"/>
      <c r="L20" s="133"/>
      <c r="M20" s="134">
        <v>20493</v>
      </c>
      <c r="N20" s="433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  <c r="N21" s="433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1783000</v>
      </c>
      <c r="G22" s="130"/>
      <c r="H22" s="109">
        <v>1783000</v>
      </c>
      <c r="I22" s="112"/>
      <c r="J22" s="112"/>
      <c r="K22" s="112"/>
      <c r="L22" s="149"/>
      <c r="M22" s="148">
        <v>2239892</v>
      </c>
      <c r="N22" s="433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  <c r="N23" s="433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0</v>
      </c>
      <c r="G24" s="130"/>
      <c r="H24" s="133"/>
      <c r="I24" s="132"/>
      <c r="J24" s="132"/>
      <c r="K24" s="132"/>
      <c r="L24" s="133"/>
      <c r="M24" s="148"/>
      <c r="N24" s="433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  <c r="N25" s="433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  <c r="N26" s="433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0</v>
      </c>
      <c r="G27" s="130"/>
      <c r="H27" s="133"/>
      <c r="I27" s="132"/>
      <c r="J27" s="132"/>
      <c r="K27" s="132"/>
      <c r="L27" s="133"/>
      <c r="M27" s="134"/>
      <c r="N27" s="433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30745000</v>
      </c>
      <c r="G28" s="114">
        <f aca="true" t="shared" si="3" ref="G28:M28">SUM(G29:G45)</f>
        <v>0</v>
      </c>
      <c r="H28" s="115">
        <f t="shared" si="3"/>
        <v>30745000</v>
      </c>
      <c r="I28" s="116">
        <f t="shared" si="3"/>
        <v>0</v>
      </c>
      <c r="J28" s="116">
        <f t="shared" si="3"/>
        <v>0</v>
      </c>
      <c r="K28" s="116">
        <f t="shared" si="3"/>
        <v>0</v>
      </c>
      <c r="L28" s="115">
        <f t="shared" si="3"/>
        <v>0</v>
      </c>
      <c r="M28" s="117">
        <f t="shared" si="3"/>
        <v>29491500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28604000</v>
      </c>
      <c r="G29" s="119"/>
      <c r="H29" s="109">
        <v>28604000</v>
      </c>
      <c r="I29" s="150"/>
      <c r="J29" s="150"/>
      <c r="K29" s="150"/>
      <c r="L29" s="151"/>
      <c r="M29" s="152">
        <v>26667000</v>
      </c>
      <c r="N29" s="441"/>
    </row>
    <row r="30" spans="1:14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/>
      <c r="N30" s="433"/>
    </row>
    <row r="31" spans="1:14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/>
      <c r="N31" s="433"/>
    </row>
    <row r="32" spans="1:14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0</v>
      </c>
      <c r="G32" s="135"/>
      <c r="H32" s="136"/>
      <c r="I32" s="137"/>
      <c r="J32" s="137"/>
      <c r="K32" s="137"/>
      <c r="L32" s="136"/>
      <c r="M32" s="153"/>
      <c r="N32" s="433"/>
    </row>
    <row r="33" spans="1:14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  <c r="N33" s="433"/>
    </row>
    <row r="34" spans="1:14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  <c r="N34" s="433"/>
    </row>
    <row r="35" spans="1:14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30000</v>
      </c>
      <c r="G35" s="135"/>
      <c r="H35" s="136">
        <v>30000</v>
      </c>
      <c r="I35" s="137"/>
      <c r="J35" s="137"/>
      <c r="K35" s="137"/>
      <c r="L35" s="136"/>
      <c r="M35" s="138">
        <v>20493</v>
      </c>
      <c r="N35" s="433"/>
    </row>
    <row r="36" spans="1:14" s="37" customFormat="1" ht="12">
      <c r="A36" s="28"/>
      <c r="B36" s="48" t="s">
        <v>38</v>
      </c>
      <c r="C36" s="48"/>
      <c r="D36" s="48"/>
      <c r="E36" s="50">
        <v>34</v>
      </c>
      <c r="F36" s="164">
        <f t="shared" si="2"/>
        <v>1783000</v>
      </c>
      <c r="G36" s="135"/>
      <c r="H36" s="136">
        <v>1783000</v>
      </c>
      <c r="I36" s="137"/>
      <c r="J36" s="137"/>
      <c r="K36" s="137"/>
      <c r="L36" s="136"/>
      <c r="M36" s="138"/>
      <c r="N36" s="433"/>
    </row>
    <row r="37" spans="1:14" s="37" customFormat="1" ht="12">
      <c r="A37" s="28"/>
      <c r="B37" s="48" t="s">
        <v>56</v>
      </c>
      <c r="C37" s="48"/>
      <c r="D37" s="48"/>
      <c r="E37" s="50">
        <v>35</v>
      </c>
      <c r="F37" s="164">
        <f t="shared" si="2"/>
        <v>0</v>
      </c>
      <c r="G37" s="135"/>
      <c r="H37" s="109"/>
      <c r="I37" s="154"/>
      <c r="J37" s="154"/>
      <c r="K37" s="154"/>
      <c r="L37" s="155"/>
      <c r="M37" s="153">
        <v>2239892</v>
      </c>
      <c r="N37" s="433"/>
    </row>
    <row r="38" spans="1:14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0</v>
      </c>
      <c r="G38" s="135"/>
      <c r="H38" s="155"/>
      <c r="I38" s="154"/>
      <c r="J38" s="154"/>
      <c r="K38" s="154"/>
      <c r="L38" s="155"/>
      <c r="M38" s="153"/>
      <c r="N38" s="441"/>
    </row>
    <row r="39" spans="1:14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0</v>
      </c>
      <c r="G39" s="135"/>
      <c r="H39" s="155"/>
      <c r="I39" s="154"/>
      <c r="J39" s="154"/>
      <c r="K39" s="154"/>
      <c r="L39" s="155"/>
      <c r="M39" s="153"/>
      <c r="N39" s="433"/>
    </row>
    <row r="40" spans="1:14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0</v>
      </c>
      <c r="G40" s="135"/>
      <c r="H40" s="155"/>
      <c r="I40" s="154"/>
      <c r="J40" s="154"/>
      <c r="K40" s="154"/>
      <c r="L40" s="155"/>
      <c r="M40" s="153"/>
      <c r="N40" s="433"/>
    </row>
    <row r="41" spans="1:14" s="37" customFormat="1" ht="12">
      <c r="A41" s="28"/>
      <c r="B41" s="48" t="s">
        <v>45</v>
      </c>
      <c r="C41" s="48"/>
      <c r="D41" s="48"/>
      <c r="E41" s="50">
        <v>39</v>
      </c>
      <c r="F41" s="164">
        <f t="shared" si="2"/>
        <v>0</v>
      </c>
      <c r="G41" s="135"/>
      <c r="H41" s="155"/>
      <c r="I41" s="154"/>
      <c r="J41" s="154"/>
      <c r="K41" s="154"/>
      <c r="L41" s="155"/>
      <c r="M41" s="153"/>
      <c r="N41" s="433"/>
    </row>
    <row r="42" spans="1:14" s="37" customFormat="1" ht="12">
      <c r="A42" s="28"/>
      <c r="B42" s="48" t="s">
        <v>61</v>
      </c>
      <c r="C42" s="48"/>
      <c r="D42" s="48"/>
      <c r="E42" s="50">
        <v>40</v>
      </c>
      <c r="F42" s="164">
        <f t="shared" si="2"/>
        <v>0</v>
      </c>
      <c r="G42" s="135"/>
      <c r="H42" s="155"/>
      <c r="I42" s="154"/>
      <c r="J42" s="154"/>
      <c r="K42" s="154"/>
      <c r="L42" s="155"/>
      <c r="M42" s="153"/>
      <c r="N42" s="433"/>
    </row>
    <row r="43" spans="1:14" s="37" customFormat="1" ht="12">
      <c r="A43" s="28"/>
      <c r="B43" s="48" t="s">
        <v>62</v>
      </c>
      <c r="C43" s="48"/>
      <c r="D43" s="48"/>
      <c r="E43" s="50">
        <v>41</v>
      </c>
      <c r="F43" s="164">
        <f t="shared" si="2"/>
        <v>328000</v>
      </c>
      <c r="G43" s="135"/>
      <c r="H43" s="109">
        <v>328000</v>
      </c>
      <c r="I43" s="154"/>
      <c r="J43" s="154"/>
      <c r="K43" s="154"/>
      <c r="L43" s="155"/>
      <c r="M43" s="153">
        <v>298372</v>
      </c>
      <c r="N43" s="433"/>
    </row>
    <row r="44" spans="1:14" s="37" customFormat="1" ht="12">
      <c r="A44" s="28"/>
      <c r="B44" s="48" t="s">
        <v>63</v>
      </c>
      <c r="C44" s="48"/>
      <c r="D44" s="48"/>
      <c r="E44" s="50">
        <v>42</v>
      </c>
      <c r="F44" s="164">
        <f t="shared" si="2"/>
        <v>0</v>
      </c>
      <c r="G44" s="135"/>
      <c r="H44" s="139" t="s">
        <v>98</v>
      </c>
      <c r="I44" s="154"/>
      <c r="J44" s="154"/>
      <c r="K44" s="154"/>
      <c r="L44" s="155"/>
      <c r="M44" s="153">
        <v>265743</v>
      </c>
      <c r="N44" s="433"/>
    </row>
    <row r="45" spans="1:14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0</v>
      </c>
      <c r="G45" s="141"/>
      <c r="H45" s="142"/>
      <c r="I45" s="143"/>
      <c r="J45" s="143"/>
      <c r="K45" s="143"/>
      <c r="L45" s="142"/>
      <c r="M45" s="144"/>
      <c r="N45" s="433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70000</v>
      </c>
      <c r="G46" s="146">
        <f>G29+G34+G38+G43+G44+G45+-G4-G27</f>
        <v>0</v>
      </c>
      <c r="H46" s="146">
        <f>H29+H34+H38+H43+H45-H4-H27</f>
        <v>70000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137186</v>
      </c>
      <c r="N46" s="433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>F28-F3</f>
        <v>70000</v>
      </c>
      <c r="G47" s="114">
        <f aca="true" t="shared" si="4" ref="G47:M47">G28-G3</f>
        <v>0</v>
      </c>
      <c r="H47" s="115">
        <f t="shared" si="4"/>
        <v>70000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137186</v>
      </c>
    </row>
    <row r="48" spans="1:5" ht="12.75">
      <c r="A48" s="80"/>
      <c r="B48" s="80"/>
      <c r="C48" s="80"/>
      <c r="D48" s="80"/>
      <c r="E48" s="81"/>
    </row>
    <row r="49" spans="5:14" s="80" customFormat="1" ht="12">
      <c r="E49" s="81"/>
      <c r="F49" s="37"/>
      <c r="H49" s="92"/>
      <c r="I49" s="92"/>
      <c r="J49" s="92"/>
      <c r="K49" s="92"/>
      <c r="L49" s="92"/>
      <c r="M49" s="92"/>
      <c r="N49" s="433"/>
    </row>
    <row r="50" spans="1:14" s="80" customFormat="1" ht="12">
      <c r="A50" s="84" t="s">
        <v>99</v>
      </c>
      <c r="E50" s="81"/>
      <c r="F50" s="167"/>
      <c r="H50" s="92"/>
      <c r="J50" s="156"/>
      <c r="L50" s="92"/>
      <c r="M50" s="92"/>
      <c r="N50" s="433"/>
    </row>
    <row r="51" spans="5:14" s="84" customFormat="1" ht="12">
      <c r="E51" s="86"/>
      <c r="F51" s="168"/>
      <c r="H51" s="108"/>
      <c r="I51" s="108"/>
      <c r="J51" s="108"/>
      <c r="K51" s="108"/>
      <c r="L51" s="108"/>
      <c r="M51" s="108"/>
      <c r="N51" s="433"/>
    </row>
    <row r="52" spans="5:14" s="84" customFormat="1" ht="12">
      <c r="E52" s="86"/>
      <c r="F52" s="168"/>
      <c r="H52" s="108"/>
      <c r="I52" s="108"/>
      <c r="J52" s="108"/>
      <c r="K52" s="108"/>
      <c r="L52" s="108"/>
      <c r="M52" s="108"/>
      <c r="N52" s="433"/>
    </row>
    <row r="53" spans="5:14" s="84" customFormat="1" ht="12">
      <c r="E53" s="86"/>
      <c r="F53" s="168"/>
      <c r="H53" s="108"/>
      <c r="I53" s="108"/>
      <c r="J53" s="108"/>
      <c r="K53" s="108"/>
      <c r="L53" s="108"/>
      <c r="M53" s="108"/>
      <c r="N53" s="433"/>
    </row>
    <row r="54" spans="1:14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  <c r="N54" s="433"/>
    </row>
    <row r="55" spans="1:14" s="92" customFormat="1" ht="12">
      <c r="A55" s="84"/>
      <c r="B55" s="84"/>
      <c r="C55" s="84"/>
      <c r="D55" s="84"/>
      <c r="E55" s="90"/>
      <c r="F55" s="37"/>
      <c r="N55" s="433"/>
    </row>
    <row r="56" spans="1:14" s="92" customFormat="1" ht="12">
      <c r="A56" s="84"/>
      <c r="B56" s="84"/>
      <c r="C56" s="84"/>
      <c r="D56" s="84"/>
      <c r="E56" s="90"/>
      <c r="F56" s="37"/>
      <c r="N56" s="433"/>
    </row>
    <row r="57" spans="1:14" s="92" customFormat="1" ht="12">
      <c r="A57" s="84"/>
      <c r="B57" s="84"/>
      <c r="C57" s="84"/>
      <c r="D57" s="84"/>
      <c r="E57" s="90"/>
      <c r="F57" s="37"/>
      <c r="N57" s="433"/>
    </row>
  </sheetData>
  <mergeCells count="3">
    <mergeCell ref="A1:D1"/>
    <mergeCell ref="I1:L1"/>
    <mergeCell ref="C2:D2"/>
  </mergeCells>
  <printOptions horizontalCentered="1" verticalCentered="1"/>
  <pageMargins left="0.5905511811023623" right="0.2755905511811024" top="0.4724409448818898" bottom="0.35433070866141736" header="0.1968503937007874" footer="0.2755905511811024"/>
  <pageSetup horizontalDpi="600" verticalDpi="600" orientation="landscape" paperSize="9" scale="90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N38" sqref="N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00390625" style="37" customWidth="1"/>
    <col min="7" max="7" width="5.125" style="0" hidden="1" customWidth="1"/>
    <col min="8" max="8" width="10.25390625" style="92" customWidth="1"/>
    <col min="9" max="11" width="8.00390625" style="92" customWidth="1"/>
    <col min="12" max="12" width="8.125" style="92" customWidth="1"/>
    <col min="13" max="13" width="9.625" style="92" customWidth="1"/>
    <col min="14" max="14" width="9.125" style="433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141</v>
      </c>
      <c r="B2" s="8"/>
      <c r="C2" s="493" t="s">
        <v>96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3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>SUM(F5:F27)</f>
        <v>79336400</v>
      </c>
      <c r="G3" s="114">
        <f aca="true" t="shared" si="0" ref="G3:L3">SUM(G5:G27)</f>
        <v>0</v>
      </c>
      <c r="H3" s="115">
        <f t="shared" si="0"/>
        <v>69605372</v>
      </c>
      <c r="I3" s="116">
        <f t="shared" si="0"/>
        <v>0</v>
      </c>
      <c r="J3" s="116">
        <f t="shared" si="0"/>
        <v>9731028</v>
      </c>
      <c r="K3" s="116">
        <f t="shared" si="0"/>
        <v>0</v>
      </c>
      <c r="L3" s="115">
        <f t="shared" si="0"/>
        <v>0</v>
      </c>
      <c r="M3" s="117">
        <f>SUM(M5:M27)</f>
        <v>72600488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13236400</v>
      </c>
      <c r="G4" s="119">
        <f aca="true" t="shared" si="1" ref="G4:M4">SUM(G5:G15)</f>
        <v>0</v>
      </c>
      <c r="H4" s="171">
        <f t="shared" si="1"/>
        <v>13080224</v>
      </c>
      <c r="I4" s="171">
        <f t="shared" si="1"/>
        <v>0</v>
      </c>
      <c r="J4" s="121">
        <f t="shared" si="1"/>
        <v>156176</v>
      </c>
      <c r="K4" s="121">
        <f t="shared" si="1"/>
        <v>0</v>
      </c>
      <c r="L4" s="120">
        <f t="shared" si="1"/>
        <v>0</v>
      </c>
      <c r="M4" s="122">
        <f t="shared" si="1"/>
        <v>12814108</v>
      </c>
      <c r="N4" s="433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>SUM(H5:L5)</f>
        <v>4620000</v>
      </c>
      <c r="G5" s="124"/>
      <c r="H5" s="172">
        <v>4620000</v>
      </c>
      <c r="I5" s="131"/>
      <c r="J5" s="132"/>
      <c r="K5" s="132"/>
      <c r="L5" s="133"/>
      <c r="M5" s="134">
        <v>4140101</v>
      </c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aca="true" t="shared" si="2" ref="F6:F45">SUM(H6:L6)</f>
        <v>440000</v>
      </c>
      <c r="G6" s="124"/>
      <c r="H6" s="172">
        <v>440000</v>
      </c>
      <c r="I6" s="131"/>
      <c r="J6" s="132"/>
      <c r="K6" s="132"/>
      <c r="L6" s="133"/>
      <c r="M6" s="134">
        <v>422223</v>
      </c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1709400</v>
      </c>
      <c r="G7" s="124"/>
      <c r="H7" s="172">
        <v>1709400</v>
      </c>
      <c r="I7" s="131"/>
      <c r="J7" s="132"/>
      <c r="K7" s="132"/>
      <c r="L7" s="133"/>
      <c r="M7" s="134">
        <v>1508147</v>
      </c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80000</v>
      </c>
      <c r="G8" s="124"/>
      <c r="H8" s="172">
        <v>80000</v>
      </c>
      <c r="I8" s="131"/>
      <c r="J8" s="132"/>
      <c r="K8" s="132"/>
      <c r="L8" s="133"/>
      <c r="M8" s="134">
        <v>77253</v>
      </c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20000</v>
      </c>
      <c r="G9" s="124"/>
      <c r="H9" s="172">
        <v>20000</v>
      </c>
      <c r="I9" s="131"/>
      <c r="J9" s="132"/>
      <c r="K9" s="132"/>
      <c r="L9" s="133"/>
      <c r="M9" s="134">
        <v>12370</v>
      </c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705000</v>
      </c>
      <c r="G10" s="124"/>
      <c r="H10" s="172">
        <v>705000</v>
      </c>
      <c r="I10" s="131"/>
      <c r="J10" s="132"/>
      <c r="K10" s="132"/>
      <c r="L10" s="133"/>
      <c r="M10" s="134">
        <v>561335</v>
      </c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1485000</v>
      </c>
      <c r="G11" s="124"/>
      <c r="H11" s="172">
        <v>1485000</v>
      </c>
      <c r="I11" s="131"/>
      <c r="J11" s="132"/>
      <c r="K11" s="132"/>
      <c r="L11" s="133"/>
      <c r="M11" s="134">
        <v>1309314</v>
      </c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843000</v>
      </c>
      <c r="G12" s="124"/>
      <c r="H12" s="172">
        <v>843000</v>
      </c>
      <c r="I12" s="131"/>
      <c r="J12" s="132"/>
      <c r="K12" s="132"/>
      <c r="L12" s="133"/>
      <c r="M12" s="134">
        <v>750143</v>
      </c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84000</v>
      </c>
      <c r="G13" s="124"/>
      <c r="H13" s="172">
        <v>84000</v>
      </c>
      <c r="I13" s="131"/>
      <c r="J13" s="132"/>
      <c r="K13" s="132"/>
      <c r="L13" s="133"/>
      <c r="M13" s="134">
        <v>76910</v>
      </c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1600000</v>
      </c>
      <c r="G14" s="124"/>
      <c r="H14" s="131">
        <v>1443824</v>
      </c>
      <c r="I14" s="131"/>
      <c r="J14" s="131">
        <v>156176</v>
      </c>
      <c r="K14" s="132"/>
      <c r="L14" s="133"/>
      <c r="M14" s="134">
        <v>1633261</v>
      </c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70">
        <f t="shared" si="2"/>
        <v>1650000</v>
      </c>
      <c r="G15" s="124"/>
      <c r="H15" s="131">
        <v>1650000</v>
      </c>
      <c r="I15" s="131"/>
      <c r="J15" s="132"/>
      <c r="K15" s="132"/>
      <c r="L15" s="133"/>
      <c r="M15" s="134">
        <v>2323051</v>
      </c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34"/>
      <c r="N16" s="433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35000000</v>
      </c>
      <c r="G17" s="130"/>
      <c r="H17" s="131">
        <v>34092299</v>
      </c>
      <c r="I17" s="131"/>
      <c r="J17" s="131">
        <v>907701</v>
      </c>
      <c r="K17" s="132"/>
      <c r="L17" s="133"/>
      <c r="M17" s="134">
        <v>30974776</v>
      </c>
      <c r="N17" s="433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6000000</v>
      </c>
      <c r="G18" s="130"/>
      <c r="H18" s="131">
        <v>6000000</v>
      </c>
      <c r="I18" s="131"/>
      <c r="J18" s="132"/>
      <c r="K18" s="132"/>
      <c r="L18" s="133"/>
      <c r="M18" s="134">
        <v>5600000</v>
      </c>
      <c r="N18" s="433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  <c r="N19" s="433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100000</v>
      </c>
      <c r="G20" s="130"/>
      <c r="H20" s="131">
        <v>100000</v>
      </c>
      <c r="I20" s="131"/>
      <c r="J20" s="132"/>
      <c r="K20" s="132"/>
      <c r="L20" s="133"/>
      <c r="M20" s="134">
        <v>100000</v>
      </c>
      <c r="N20" s="433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  <c r="N21" s="433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25000000</v>
      </c>
      <c r="G22" s="130"/>
      <c r="H22" s="133">
        <v>16332849</v>
      </c>
      <c r="I22" s="132"/>
      <c r="J22" s="132">
        <v>8667151</v>
      </c>
      <c r="K22" s="132"/>
      <c r="L22" s="133"/>
      <c r="M22" s="158">
        <v>23111604</v>
      </c>
      <c r="N22" s="433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  <c r="N23" s="433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0</v>
      </c>
      <c r="G24" s="130"/>
      <c r="H24" s="133"/>
      <c r="I24" s="132"/>
      <c r="J24" s="132"/>
      <c r="K24" s="132"/>
      <c r="L24" s="133"/>
      <c r="M24" s="134"/>
      <c r="N24" s="433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  <c r="N25" s="433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  <c r="N26" s="433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0</v>
      </c>
      <c r="G27" s="130"/>
      <c r="H27" s="133"/>
      <c r="I27" s="132"/>
      <c r="J27" s="132"/>
      <c r="K27" s="132"/>
      <c r="L27" s="133"/>
      <c r="M27" s="134"/>
      <c r="N27" s="433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79965000</v>
      </c>
      <c r="G28" s="114">
        <f aca="true" t="shared" si="3" ref="G28:M28">SUM(G29:G45)</f>
        <v>0</v>
      </c>
      <c r="H28" s="115">
        <f t="shared" si="3"/>
        <v>70233972</v>
      </c>
      <c r="I28" s="116">
        <f t="shared" si="3"/>
        <v>0</v>
      </c>
      <c r="J28" s="116">
        <f t="shared" si="3"/>
        <v>9731028</v>
      </c>
      <c r="K28" s="116">
        <f t="shared" si="3"/>
        <v>0</v>
      </c>
      <c r="L28" s="115">
        <f t="shared" si="3"/>
        <v>0</v>
      </c>
      <c r="M28" s="117">
        <f t="shared" si="3"/>
        <v>73126525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8365000</v>
      </c>
      <c r="G29" s="119"/>
      <c r="H29" s="120">
        <v>8365000</v>
      </c>
      <c r="I29" s="121"/>
      <c r="J29" s="121"/>
      <c r="K29" s="121"/>
      <c r="L29" s="120"/>
      <c r="M29" s="122">
        <v>7890000</v>
      </c>
      <c r="N29" s="441"/>
    </row>
    <row r="30" spans="1:14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/>
      <c r="N30" s="433"/>
    </row>
    <row r="31" spans="1:14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35000000</v>
      </c>
      <c r="G31" s="135"/>
      <c r="H31" s="136">
        <v>34092299</v>
      </c>
      <c r="I31" s="137"/>
      <c r="J31" s="137">
        <v>907701</v>
      </c>
      <c r="K31" s="137"/>
      <c r="L31" s="136"/>
      <c r="M31" s="138">
        <v>30974776</v>
      </c>
      <c r="N31" s="433"/>
    </row>
    <row r="32" spans="1:14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6000000</v>
      </c>
      <c r="G32" s="135"/>
      <c r="H32" s="136">
        <v>6000000</v>
      </c>
      <c r="I32" s="137"/>
      <c r="J32" s="137"/>
      <c r="K32" s="137"/>
      <c r="L32" s="136"/>
      <c r="M32" s="138">
        <v>5600000</v>
      </c>
      <c r="N32" s="433"/>
    </row>
    <row r="33" spans="1:14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  <c r="N33" s="433"/>
    </row>
    <row r="34" spans="1:14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  <c r="N34" s="433"/>
    </row>
    <row r="35" spans="1:14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100000</v>
      </c>
      <c r="G35" s="135"/>
      <c r="H35" s="136">
        <v>100000</v>
      </c>
      <c r="I35" s="137"/>
      <c r="J35" s="137"/>
      <c r="K35" s="137"/>
      <c r="L35" s="136"/>
      <c r="M35" s="138">
        <v>100000</v>
      </c>
      <c r="N35" s="433"/>
    </row>
    <row r="36" spans="1:14" s="37" customFormat="1" ht="12">
      <c r="A36" s="28"/>
      <c r="B36" s="48" t="s">
        <v>38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07"/>
      <c r="N36" s="433"/>
    </row>
    <row r="37" spans="1:14" s="37" customFormat="1" ht="12">
      <c r="A37" s="28"/>
      <c r="B37" s="48" t="s">
        <v>56</v>
      </c>
      <c r="C37" s="48"/>
      <c r="D37" s="48"/>
      <c r="E37" s="50">
        <v>35</v>
      </c>
      <c r="F37" s="164">
        <f t="shared" si="2"/>
        <v>25000000</v>
      </c>
      <c r="G37" s="135"/>
      <c r="H37" s="136">
        <v>16332849</v>
      </c>
      <c r="I37" s="137"/>
      <c r="J37" s="132">
        <v>8667151</v>
      </c>
      <c r="K37" s="137"/>
      <c r="L37" s="136"/>
      <c r="M37" s="138">
        <v>23111604</v>
      </c>
      <c r="N37" s="433"/>
    </row>
    <row r="38" spans="1:14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0</v>
      </c>
      <c r="G38" s="135"/>
      <c r="H38" s="136"/>
      <c r="I38" s="137"/>
      <c r="J38" s="137"/>
      <c r="K38" s="137"/>
      <c r="L38" s="136"/>
      <c r="M38" s="138"/>
      <c r="N38" s="441"/>
    </row>
    <row r="39" spans="1:14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/>
      <c r="N39" s="433"/>
    </row>
    <row r="40" spans="1:14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0</v>
      </c>
      <c r="G40" s="135"/>
      <c r="H40" s="136"/>
      <c r="I40" s="137"/>
      <c r="J40" s="137"/>
      <c r="K40" s="137"/>
      <c r="L40" s="136"/>
      <c r="M40" s="138"/>
      <c r="N40" s="433"/>
    </row>
    <row r="41" spans="1:14" s="37" customFormat="1" ht="12">
      <c r="A41" s="28"/>
      <c r="B41" s="48" t="s">
        <v>45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/>
      <c r="N41" s="433"/>
    </row>
    <row r="42" spans="1:14" s="37" customFormat="1" ht="12">
      <c r="A42" s="28"/>
      <c r="B42" s="48" t="s">
        <v>61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/>
      <c r="N42" s="433"/>
    </row>
    <row r="43" spans="1:14" s="37" customFormat="1" ht="12">
      <c r="A43" s="28"/>
      <c r="B43" s="48" t="s">
        <v>62</v>
      </c>
      <c r="C43" s="48"/>
      <c r="D43" s="48"/>
      <c r="E43" s="50">
        <v>41</v>
      </c>
      <c r="F43" s="169">
        <f t="shared" si="2"/>
        <v>5500000</v>
      </c>
      <c r="G43" s="135"/>
      <c r="H43" s="136">
        <v>5343824</v>
      </c>
      <c r="I43" s="137"/>
      <c r="J43" s="131">
        <v>156176</v>
      </c>
      <c r="K43" s="137"/>
      <c r="L43" s="136"/>
      <c r="M43" s="138">
        <v>5244794</v>
      </c>
      <c r="N43" s="433"/>
    </row>
    <row r="44" spans="1:14" s="37" customFormat="1" ht="12">
      <c r="A44" s="28"/>
      <c r="B44" s="48" t="s">
        <v>63</v>
      </c>
      <c r="C44" s="48"/>
      <c r="D44" s="48"/>
      <c r="E44" s="50">
        <v>42</v>
      </c>
      <c r="F44" s="164">
        <f t="shared" si="2"/>
        <v>0</v>
      </c>
      <c r="G44" s="135"/>
      <c r="H44" s="429" t="s">
        <v>98</v>
      </c>
      <c r="I44" s="137"/>
      <c r="J44" s="137"/>
      <c r="K44" s="137"/>
      <c r="L44" s="136"/>
      <c r="M44" s="138">
        <v>205351</v>
      </c>
      <c r="N44" s="433"/>
    </row>
    <row r="45" spans="1:14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0</v>
      </c>
      <c r="G45" s="141"/>
      <c r="H45" s="142"/>
      <c r="I45" s="143"/>
      <c r="J45" s="143"/>
      <c r="K45" s="143"/>
      <c r="L45" s="142"/>
      <c r="M45" s="144"/>
      <c r="N45" s="433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628600</v>
      </c>
      <c r="G46" s="146">
        <f>G29+G34+G38+G43+G44+G45+-G4-G27</f>
        <v>0</v>
      </c>
      <c r="H46" s="146">
        <f>H29+H34+H38+H43+H45-H4-H27</f>
        <v>628600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526037</v>
      </c>
      <c r="N46" s="433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>F28-F3</f>
        <v>628600</v>
      </c>
      <c r="G47" s="114">
        <f aca="true" t="shared" si="4" ref="G47:M47">G28-G3</f>
        <v>0</v>
      </c>
      <c r="H47" s="115">
        <f t="shared" si="4"/>
        <v>628600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526037</v>
      </c>
    </row>
    <row r="48" spans="1:5" ht="12.75">
      <c r="A48" s="80"/>
      <c r="B48" s="80"/>
      <c r="C48" s="80"/>
      <c r="D48" s="80"/>
      <c r="E48" s="81"/>
    </row>
    <row r="49" spans="5:14" s="80" customFormat="1" ht="12">
      <c r="E49" s="81"/>
      <c r="F49" s="37"/>
      <c r="H49" s="92"/>
      <c r="I49" s="92"/>
      <c r="J49" s="92"/>
      <c r="K49" s="92"/>
      <c r="L49" s="92"/>
      <c r="M49" s="92"/>
      <c r="N49" s="433"/>
    </row>
    <row r="50" spans="1:14" s="80" customFormat="1" ht="12">
      <c r="A50" s="84" t="s">
        <v>99</v>
      </c>
      <c r="E50" s="81"/>
      <c r="F50" s="167"/>
      <c r="H50" s="92"/>
      <c r="J50" s="156"/>
      <c r="L50" s="92"/>
      <c r="M50" s="92"/>
      <c r="N50" s="433"/>
    </row>
    <row r="51" spans="5:14" s="84" customFormat="1" ht="12">
      <c r="E51" s="86"/>
      <c r="F51" s="168"/>
      <c r="H51" s="108"/>
      <c r="I51" s="108"/>
      <c r="J51" s="108"/>
      <c r="K51" s="108"/>
      <c r="L51" s="108"/>
      <c r="M51" s="108"/>
      <c r="N51" s="433"/>
    </row>
    <row r="52" spans="5:14" s="84" customFormat="1" ht="12">
      <c r="E52" s="86"/>
      <c r="F52" s="168"/>
      <c r="H52" s="108"/>
      <c r="I52" s="108"/>
      <c r="J52" s="108"/>
      <c r="K52" s="108"/>
      <c r="L52" s="108"/>
      <c r="M52" s="108"/>
      <c r="N52" s="433"/>
    </row>
    <row r="53" spans="5:14" s="84" customFormat="1" ht="12">
      <c r="E53" s="86"/>
      <c r="F53" s="168"/>
      <c r="H53" s="108"/>
      <c r="I53" s="108"/>
      <c r="J53" s="108"/>
      <c r="K53" s="108"/>
      <c r="L53" s="108"/>
      <c r="M53" s="108"/>
      <c r="N53" s="433"/>
    </row>
    <row r="54" spans="1:14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  <c r="N54" s="433"/>
    </row>
    <row r="55" spans="1:14" s="92" customFormat="1" ht="12">
      <c r="A55" s="84"/>
      <c r="B55" s="84"/>
      <c r="C55" s="84"/>
      <c r="D55" s="84"/>
      <c r="E55" s="90"/>
      <c r="F55" s="37"/>
      <c r="N55" s="433"/>
    </row>
    <row r="56" spans="1:14" s="92" customFormat="1" ht="12">
      <c r="A56" s="84"/>
      <c r="B56" s="84"/>
      <c r="C56" s="84"/>
      <c r="D56" s="84"/>
      <c r="E56" s="90"/>
      <c r="F56" s="37"/>
      <c r="N56" s="433"/>
    </row>
    <row r="57" spans="1:14" s="92" customFormat="1" ht="12">
      <c r="A57" s="84"/>
      <c r="B57" s="84"/>
      <c r="C57" s="84"/>
      <c r="D57" s="84"/>
      <c r="E57" s="90"/>
      <c r="F57" s="37"/>
      <c r="N57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N38" sqref="N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625" style="37" customWidth="1"/>
    <col min="7" max="7" width="5.125" style="0" hidden="1" customWidth="1"/>
    <col min="8" max="8" width="10.625" style="92" customWidth="1"/>
    <col min="9" max="9" width="9.25390625" style="92" bestFit="1" customWidth="1"/>
    <col min="10" max="11" width="8.00390625" style="92" customWidth="1"/>
    <col min="12" max="12" width="8.125" style="92" customWidth="1"/>
    <col min="13" max="13" width="9.625" style="92" customWidth="1"/>
    <col min="14" max="14" width="9.625" style="433" bestFit="1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141</v>
      </c>
      <c r="B2" s="8"/>
      <c r="C2" s="493" t="s">
        <v>97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3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>SUM(F5:F27)</f>
        <v>475125458</v>
      </c>
      <c r="G3" s="114">
        <f aca="true" t="shared" si="0" ref="G3:L3">SUM(G5:G27)</f>
        <v>0</v>
      </c>
      <c r="H3" s="115">
        <f t="shared" si="0"/>
        <v>422647792</v>
      </c>
      <c r="I3" s="116">
        <f t="shared" si="0"/>
        <v>46477666</v>
      </c>
      <c r="J3" s="116">
        <f t="shared" si="0"/>
        <v>0</v>
      </c>
      <c r="K3" s="116">
        <f t="shared" si="0"/>
        <v>6000000</v>
      </c>
      <c r="L3" s="115">
        <f t="shared" si="0"/>
        <v>0</v>
      </c>
      <c r="M3" s="117">
        <f>SUM(M5:M27)</f>
        <v>453336757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423798966</v>
      </c>
      <c r="G4" s="119">
        <f aca="true" t="shared" si="1" ref="G4:M4">SUM(G5:G15)</f>
        <v>0</v>
      </c>
      <c r="H4" s="120">
        <f t="shared" si="1"/>
        <v>371321300</v>
      </c>
      <c r="I4" s="121">
        <f t="shared" si="1"/>
        <v>46477666</v>
      </c>
      <c r="J4" s="121">
        <f t="shared" si="1"/>
        <v>0</v>
      </c>
      <c r="K4" s="121">
        <f t="shared" si="1"/>
        <v>6000000</v>
      </c>
      <c r="L4" s="120">
        <f t="shared" si="1"/>
        <v>0</v>
      </c>
      <c r="M4" s="122">
        <f t="shared" si="1"/>
        <v>423614700</v>
      </c>
      <c r="N4" s="433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>SUM(H5:L5)</f>
        <v>59946380</v>
      </c>
      <c r="G5" s="124"/>
      <c r="H5" s="125">
        <v>55205686</v>
      </c>
      <c r="I5" s="125">
        <v>960694</v>
      </c>
      <c r="J5" s="126"/>
      <c r="K5" s="126">
        <v>3780000</v>
      </c>
      <c r="L5" s="127"/>
      <c r="M5" s="128">
        <v>63749172</v>
      </c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aca="true" t="shared" si="2" ref="F6:F45">SUM(H6:L6)</f>
        <v>1948560</v>
      </c>
      <c r="G6" s="124"/>
      <c r="H6" s="125">
        <v>1948560</v>
      </c>
      <c r="I6" s="125"/>
      <c r="J6" s="126"/>
      <c r="K6" s="126"/>
      <c r="L6" s="127"/>
      <c r="M6" s="128">
        <v>2366394</v>
      </c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23569951</v>
      </c>
      <c r="G7" s="124"/>
      <c r="H7" s="125">
        <v>20785734</v>
      </c>
      <c r="I7" s="125">
        <v>564217</v>
      </c>
      <c r="J7" s="126"/>
      <c r="K7" s="126">
        <v>2220000</v>
      </c>
      <c r="L7" s="127"/>
      <c r="M7" s="128">
        <v>22753284</v>
      </c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2834600</v>
      </c>
      <c r="G8" s="124"/>
      <c r="H8" s="125">
        <v>2834600</v>
      </c>
      <c r="I8" s="125"/>
      <c r="J8" s="126"/>
      <c r="K8" s="126"/>
      <c r="L8" s="127"/>
      <c r="M8" s="128">
        <v>2630556</v>
      </c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16754000</v>
      </c>
      <c r="G9" s="124"/>
      <c r="H9" s="125">
        <v>16754000</v>
      </c>
      <c r="I9" s="125"/>
      <c r="J9" s="126"/>
      <c r="K9" s="126"/>
      <c r="L9" s="127"/>
      <c r="M9" s="128">
        <v>14167418</v>
      </c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68540735</v>
      </c>
      <c r="G10" s="124"/>
      <c r="H10" s="125">
        <v>23794070</v>
      </c>
      <c r="I10" s="125">
        <v>44746665</v>
      </c>
      <c r="J10" s="126"/>
      <c r="K10" s="126"/>
      <c r="L10" s="127"/>
      <c r="M10" s="128">
        <v>112776751</v>
      </c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65388550</v>
      </c>
      <c r="G11" s="124"/>
      <c r="H11" s="125">
        <v>65388550</v>
      </c>
      <c r="I11" s="125"/>
      <c r="J11" s="126"/>
      <c r="K11" s="126"/>
      <c r="L11" s="127"/>
      <c r="M11" s="128">
        <v>29589652</v>
      </c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1258000</v>
      </c>
      <c r="G12" s="124"/>
      <c r="H12" s="125">
        <v>1258000</v>
      </c>
      <c r="I12" s="125"/>
      <c r="J12" s="126"/>
      <c r="K12" s="126"/>
      <c r="L12" s="127"/>
      <c r="M12" s="128">
        <v>1615380</v>
      </c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58876000</v>
      </c>
      <c r="G13" s="124"/>
      <c r="H13" s="125">
        <v>58876000</v>
      </c>
      <c r="I13" s="125"/>
      <c r="J13" s="126"/>
      <c r="K13" s="126"/>
      <c r="L13" s="127"/>
      <c r="M13" s="128">
        <v>4696512</v>
      </c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114247090</v>
      </c>
      <c r="G14" s="124"/>
      <c r="H14" s="125">
        <v>114041000</v>
      </c>
      <c r="I14" s="125">
        <v>206090</v>
      </c>
      <c r="J14" s="126"/>
      <c r="K14" s="126"/>
      <c r="L14" s="127"/>
      <c r="M14" s="128">
        <v>106571440</v>
      </c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63">
        <f t="shared" si="2"/>
        <v>10435100</v>
      </c>
      <c r="G15" s="124"/>
      <c r="H15" s="125">
        <v>10435100</v>
      </c>
      <c r="I15" s="125"/>
      <c r="J15" s="126"/>
      <c r="K15" s="126"/>
      <c r="L15" s="127"/>
      <c r="M15" s="128">
        <v>62698141</v>
      </c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34"/>
      <c r="N16" s="433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34"/>
      <c r="N17" s="433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46511000</v>
      </c>
      <c r="G18" s="130"/>
      <c r="H18" s="131">
        <v>46511000</v>
      </c>
      <c r="I18" s="131"/>
      <c r="J18" s="132"/>
      <c r="K18" s="132"/>
      <c r="L18" s="133"/>
      <c r="M18" s="134">
        <v>15194176</v>
      </c>
      <c r="N18" s="433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  <c r="N19" s="433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600000</v>
      </c>
      <c r="G20" s="130"/>
      <c r="H20" s="131">
        <v>600000</v>
      </c>
      <c r="I20" s="131"/>
      <c r="J20" s="132"/>
      <c r="K20" s="132"/>
      <c r="L20" s="133"/>
      <c r="M20" s="134">
        <v>1000000</v>
      </c>
      <c r="N20" s="433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1558442</v>
      </c>
      <c r="G21" s="130"/>
      <c r="H21" s="131">
        <v>1558442</v>
      </c>
      <c r="I21" s="131"/>
      <c r="J21" s="132"/>
      <c r="K21" s="132"/>
      <c r="L21" s="133"/>
      <c r="M21" s="134">
        <v>6775956</v>
      </c>
      <c r="N21" s="433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1432050</v>
      </c>
      <c r="G22" s="130"/>
      <c r="H22" s="133">
        <v>1432050</v>
      </c>
      <c r="I22" s="132"/>
      <c r="J22" s="132"/>
      <c r="K22" s="132"/>
      <c r="L22" s="133"/>
      <c r="M22" s="134">
        <v>3439706</v>
      </c>
      <c r="N22" s="433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  <c r="N23" s="433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0</v>
      </c>
      <c r="G24" s="130"/>
      <c r="H24" s="133"/>
      <c r="I24" s="132"/>
      <c r="J24" s="132"/>
      <c r="K24" s="132"/>
      <c r="L24" s="133"/>
      <c r="M24" s="134">
        <v>1070000</v>
      </c>
      <c r="N24" s="433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>
        <v>291588</v>
      </c>
      <c r="N25" s="433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  <c r="N26" s="433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1225000</v>
      </c>
      <c r="G27" s="130"/>
      <c r="H27" s="133">
        <v>1225000</v>
      </c>
      <c r="I27" s="132"/>
      <c r="J27" s="132"/>
      <c r="K27" s="132"/>
      <c r="L27" s="133"/>
      <c r="M27" s="134">
        <v>1950631</v>
      </c>
      <c r="N27" s="433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491008878</v>
      </c>
      <c r="G28" s="114">
        <f aca="true" t="shared" si="3" ref="G28:M28">SUM(G29:G45)</f>
        <v>0</v>
      </c>
      <c r="H28" s="115">
        <f t="shared" si="3"/>
        <v>438531212</v>
      </c>
      <c r="I28" s="116">
        <f t="shared" si="3"/>
        <v>46477666</v>
      </c>
      <c r="J28" s="116">
        <f t="shared" si="3"/>
        <v>0</v>
      </c>
      <c r="K28" s="116">
        <f t="shared" si="3"/>
        <v>6000000</v>
      </c>
      <c r="L28" s="115">
        <f t="shared" si="3"/>
        <v>0</v>
      </c>
      <c r="M28" s="117">
        <f t="shared" si="3"/>
        <v>484839152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196231000</v>
      </c>
      <c r="G29" s="119"/>
      <c r="H29" s="120">
        <v>196231000</v>
      </c>
      <c r="I29" s="121"/>
      <c r="J29" s="121"/>
      <c r="K29" s="121"/>
      <c r="L29" s="120"/>
      <c r="M29" s="122">
        <v>227240080</v>
      </c>
      <c r="N29" s="441"/>
    </row>
    <row r="30" spans="1:14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/>
      <c r="N30" s="433"/>
    </row>
    <row r="31" spans="1:14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/>
      <c r="N31" s="433"/>
    </row>
    <row r="32" spans="1:14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46511000</v>
      </c>
      <c r="G32" s="135"/>
      <c r="H32" s="136">
        <v>46511000</v>
      </c>
      <c r="I32" s="137"/>
      <c r="J32" s="137"/>
      <c r="K32" s="137"/>
      <c r="L32" s="136"/>
      <c r="M32" s="138">
        <f>M18</f>
        <v>15194176</v>
      </c>
      <c r="N32" s="433"/>
    </row>
    <row r="33" spans="1:14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  <c r="N33" s="433"/>
    </row>
    <row r="34" spans="1:14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111701000</v>
      </c>
      <c r="G34" s="135"/>
      <c r="H34" s="136">
        <v>111701000</v>
      </c>
      <c r="I34" s="137"/>
      <c r="J34" s="137"/>
      <c r="K34" s="137"/>
      <c r="L34" s="136"/>
      <c r="M34" s="138">
        <v>104242000</v>
      </c>
      <c r="N34" s="433"/>
    </row>
    <row r="35" spans="1:14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600000</v>
      </c>
      <c r="G35" s="135"/>
      <c r="H35" s="136">
        <v>600000</v>
      </c>
      <c r="I35" s="137"/>
      <c r="J35" s="137"/>
      <c r="K35" s="137"/>
      <c r="L35" s="136"/>
      <c r="M35" s="138">
        <f>M20</f>
        <v>1000000</v>
      </c>
      <c r="N35" s="433"/>
    </row>
    <row r="36" spans="1:14" s="37" customFormat="1" ht="12">
      <c r="A36" s="28"/>
      <c r="B36" s="48" t="s">
        <v>38</v>
      </c>
      <c r="C36" s="48"/>
      <c r="D36" s="48"/>
      <c r="E36" s="50">
        <v>34</v>
      </c>
      <c r="F36" s="164">
        <f t="shared" si="2"/>
        <v>1558442</v>
      </c>
      <c r="G36" s="135"/>
      <c r="H36" s="136">
        <v>1558442</v>
      </c>
      <c r="I36" s="137"/>
      <c r="J36" s="137"/>
      <c r="K36" s="137"/>
      <c r="L36" s="136"/>
      <c r="M36" s="138">
        <v>6775956</v>
      </c>
      <c r="N36" s="433"/>
    </row>
    <row r="37" spans="1:14" s="37" customFormat="1" ht="12">
      <c r="A37" s="28"/>
      <c r="B37" s="48" t="s">
        <v>56</v>
      </c>
      <c r="C37" s="48"/>
      <c r="D37" s="48"/>
      <c r="E37" s="50">
        <v>35</v>
      </c>
      <c r="F37" s="164">
        <f t="shared" si="2"/>
        <v>1432050</v>
      </c>
      <c r="G37" s="135"/>
      <c r="H37" s="136">
        <v>1432050</v>
      </c>
      <c r="I37" s="137"/>
      <c r="J37" s="137"/>
      <c r="K37" s="137"/>
      <c r="L37" s="136"/>
      <c r="M37" s="138">
        <v>3439706</v>
      </c>
      <c r="N37" s="433"/>
    </row>
    <row r="38" spans="1:14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0</v>
      </c>
      <c r="G38" s="135"/>
      <c r="H38" s="136"/>
      <c r="I38" s="137"/>
      <c r="J38" s="137"/>
      <c r="K38" s="137"/>
      <c r="L38" s="136"/>
      <c r="M38" s="138"/>
      <c r="N38" s="441"/>
    </row>
    <row r="39" spans="1:14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/>
      <c r="N39" s="433"/>
    </row>
    <row r="40" spans="1:14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0</v>
      </c>
      <c r="G40" s="135"/>
      <c r="H40" s="136"/>
      <c r="I40" s="137"/>
      <c r="J40" s="137"/>
      <c r="K40" s="137"/>
      <c r="L40" s="136"/>
      <c r="M40" s="138">
        <f>M24</f>
        <v>1070000</v>
      </c>
      <c r="N40" s="433"/>
    </row>
    <row r="41" spans="1:14" s="37" customFormat="1" ht="12">
      <c r="A41" s="28"/>
      <c r="B41" s="48" t="s">
        <v>45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>
        <v>291588</v>
      </c>
      <c r="N41" s="433"/>
    </row>
    <row r="42" spans="1:14" s="37" customFormat="1" ht="12">
      <c r="A42" s="28"/>
      <c r="B42" s="48" t="s">
        <v>61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/>
      <c r="N42" s="433"/>
    </row>
    <row r="43" spans="1:14" s="37" customFormat="1" ht="12">
      <c r="A43" s="28"/>
      <c r="B43" s="48" t="s">
        <v>62</v>
      </c>
      <c r="C43" s="48"/>
      <c r="D43" s="48"/>
      <c r="E43" s="50">
        <v>41</v>
      </c>
      <c r="F43" s="164">
        <f t="shared" si="2"/>
        <v>79202720</v>
      </c>
      <c r="G43" s="135"/>
      <c r="H43" s="136">
        <v>79202720</v>
      </c>
      <c r="I43" s="137"/>
      <c r="J43" s="137"/>
      <c r="K43" s="137"/>
      <c r="L43" s="136"/>
      <c r="M43" s="138">
        <v>55039992</v>
      </c>
      <c r="N43" s="433"/>
    </row>
    <row r="44" spans="1:14" s="37" customFormat="1" ht="12">
      <c r="A44" s="28"/>
      <c r="B44" s="48" t="s">
        <v>63</v>
      </c>
      <c r="C44" s="48"/>
      <c r="D44" s="48"/>
      <c r="E44" s="50">
        <v>42</v>
      </c>
      <c r="F44" s="164">
        <f t="shared" si="2"/>
        <v>52477666</v>
      </c>
      <c r="G44" s="135"/>
      <c r="H44" s="139" t="s">
        <v>98</v>
      </c>
      <c r="I44" s="137">
        <v>46477666</v>
      </c>
      <c r="J44" s="137"/>
      <c r="K44" s="137">
        <v>6000000</v>
      </c>
      <c r="L44" s="136"/>
      <c r="M44" s="138">
        <v>68146648</v>
      </c>
      <c r="N44" s="433"/>
    </row>
    <row r="45" spans="1:14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1295000</v>
      </c>
      <c r="G45" s="141"/>
      <c r="H45" s="142">
        <v>1295000</v>
      </c>
      <c r="I45" s="143"/>
      <c r="J45" s="143"/>
      <c r="K45" s="143"/>
      <c r="L45" s="142"/>
      <c r="M45" s="144">
        <v>2399006</v>
      </c>
      <c r="N45" s="433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15883420</v>
      </c>
      <c r="G46" s="146">
        <f>G29+G34+G38+G43+G44+G45+-G4-G27</f>
        <v>0</v>
      </c>
      <c r="H46" s="146">
        <f>H29+H34+H38+H43+H45-H4-H27</f>
        <v>15883420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31502395</v>
      </c>
      <c r="N46" s="433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>F28-F3</f>
        <v>15883420</v>
      </c>
      <c r="G47" s="114">
        <f aca="true" t="shared" si="4" ref="G47:M47">G28-G3</f>
        <v>0</v>
      </c>
      <c r="H47" s="115">
        <f t="shared" si="4"/>
        <v>15883420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31502395</v>
      </c>
    </row>
    <row r="48" spans="1:5" ht="12.75">
      <c r="A48" s="80"/>
      <c r="B48" s="80"/>
      <c r="C48" s="80"/>
      <c r="D48" s="80"/>
      <c r="E48" s="81"/>
    </row>
    <row r="49" spans="5:14" s="80" customFormat="1" ht="12">
      <c r="E49" s="81"/>
      <c r="F49" s="37"/>
      <c r="H49" s="92"/>
      <c r="I49" s="92"/>
      <c r="J49" s="92"/>
      <c r="K49" s="92"/>
      <c r="L49" s="92"/>
      <c r="M49" s="92"/>
      <c r="N49" s="433"/>
    </row>
    <row r="50" spans="1:14" s="80" customFormat="1" ht="12">
      <c r="A50" s="84" t="s">
        <v>99</v>
      </c>
      <c r="E50" s="81"/>
      <c r="F50" s="167"/>
      <c r="H50" s="92"/>
      <c r="J50" s="156"/>
      <c r="L50" s="92"/>
      <c r="M50" s="92"/>
      <c r="N50" s="433"/>
    </row>
    <row r="51" spans="5:14" s="84" customFormat="1" ht="12">
      <c r="E51" s="86"/>
      <c r="F51" s="168"/>
      <c r="H51" s="108"/>
      <c r="I51" s="108"/>
      <c r="J51" s="108"/>
      <c r="K51" s="108"/>
      <c r="L51" s="108"/>
      <c r="M51" s="108"/>
      <c r="N51" s="433"/>
    </row>
    <row r="52" spans="5:14" s="84" customFormat="1" ht="12">
      <c r="E52" s="86"/>
      <c r="F52" s="168"/>
      <c r="H52" s="108"/>
      <c r="I52" s="108"/>
      <c r="J52" s="108"/>
      <c r="K52" s="108"/>
      <c r="L52" s="108"/>
      <c r="M52" s="108"/>
      <c r="N52" s="433"/>
    </row>
    <row r="53" spans="5:14" s="84" customFormat="1" ht="12">
      <c r="E53" s="86"/>
      <c r="F53" s="168"/>
      <c r="H53" s="108"/>
      <c r="I53" s="108"/>
      <c r="J53" s="108"/>
      <c r="K53" s="108"/>
      <c r="L53" s="108"/>
      <c r="M53" s="108"/>
      <c r="N53" s="433"/>
    </row>
    <row r="54" spans="1:14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  <c r="N54" s="433"/>
    </row>
    <row r="55" spans="1:14" s="92" customFormat="1" ht="12">
      <c r="A55" s="84"/>
      <c r="B55" s="84"/>
      <c r="C55" s="84"/>
      <c r="D55" s="84"/>
      <c r="E55" s="90"/>
      <c r="F55" s="37"/>
      <c r="N55" s="433"/>
    </row>
    <row r="56" spans="1:14" s="92" customFormat="1" ht="12">
      <c r="A56" s="84"/>
      <c r="B56" s="84"/>
      <c r="C56" s="84"/>
      <c r="D56" s="84"/>
      <c r="E56" s="90"/>
      <c r="F56" s="37"/>
      <c r="N56" s="433"/>
    </row>
    <row r="57" spans="1:14" s="92" customFormat="1" ht="12">
      <c r="A57" s="84"/>
      <c r="B57" s="84"/>
      <c r="C57" s="84"/>
      <c r="D57" s="84"/>
      <c r="E57" s="90"/>
      <c r="F57" s="37"/>
      <c r="N57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48">
      <selection activeCell="O67" sqref="O67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125" style="37" customWidth="1"/>
    <col min="7" max="7" width="5.125" style="0" hidden="1" customWidth="1"/>
    <col min="8" max="8" width="11.00390625" style="92" customWidth="1"/>
    <col min="9" max="9" width="9.25390625" style="92" customWidth="1"/>
    <col min="10" max="10" width="8.875" style="92" customWidth="1"/>
    <col min="11" max="11" width="8.00390625" style="92" customWidth="1"/>
    <col min="12" max="12" width="8.125" style="92" customWidth="1"/>
    <col min="13" max="13" width="11.00390625" style="92" customWidth="1"/>
    <col min="14" max="14" width="10.00390625" style="433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417" t="s">
        <v>2</v>
      </c>
      <c r="I1" s="507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75</v>
      </c>
      <c r="B2" s="8"/>
      <c r="C2" s="493" t="s">
        <v>135</v>
      </c>
      <c r="D2" s="494"/>
      <c r="E2" s="10" t="s">
        <v>5</v>
      </c>
      <c r="F2" s="160">
        <v>2008</v>
      </c>
      <c r="G2" s="13" t="s">
        <v>7</v>
      </c>
      <c r="H2" s="104" t="s">
        <v>8</v>
      </c>
      <c r="I2" s="418" t="s">
        <v>9</v>
      </c>
      <c r="J2" s="424" t="s">
        <v>10</v>
      </c>
      <c r="K2" s="424" t="s">
        <v>11</v>
      </c>
      <c r="L2" s="338" t="s">
        <v>12</v>
      </c>
      <c r="M2" s="106">
        <v>2007</v>
      </c>
      <c r="N2" s="433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 aca="true" t="shared" si="0" ref="F3:M3">SUM(F5:F27)</f>
        <v>1089525821</v>
      </c>
      <c r="G3" s="114">
        <f t="shared" si="0"/>
        <v>0</v>
      </c>
      <c r="H3" s="115">
        <f t="shared" si="0"/>
        <v>998842366</v>
      </c>
      <c r="I3" s="422">
        <f t="shared" si="0"/>
        <v>55944666</v>
      </c>
      <c r="J3" s="116">
        <f t="shared" si="0"/>
        <v>28738789</v>
      </c>
      <c r="K3" s="116">
        <f t="shared" si="0"/>
        <v>6000000</v>
      </c>
      <c r="L3" s="419">
        <f t="shared" si="0"/>
        <v>0</v>
      </c>
      <c r="M3" s="117">
        <f t="shared" si="0"/>
        <v>1025543431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 aca="true" t="shared" si="1" ref="F4:M4">SUM(F5:F15)</f>
        <v>857216316</v>
      </c>
      <c r="G4" s="119">
        <f t="shared" si="1"/>
        <v>0</v>
      </c>
      <c r="H4" s="120">
        <f t="shared" si="1"/>
        <v>776850524</v>
      </c>
      <c r="I4" s="423">
        <f t="shared" si="1"/>
        <v>55944666</v>
      </c>
      <c r="J4" s="121">
        <f t="shared" si="1"/>
        <v>18421126</v>
      </c>
      <c r="K4" s="121">
        <f t="shared" si="1"/>
        <v>6000000</v>
      </c>
      <c r="L4" s="420">
        <f t="shared" si="1"/>
        <v>0</v>
      </c>
      <c r="M4" s="122">
        <f t="shared" si="1"/>
        <v>827435221</v>
      </c>
      <c r="N4" s="433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 aca="true" t="shared" si="2" ref="F5:F27">SUM(H5:L5)</f>
        <v>175967440</v>
      </c>
      <c r="G5" s="124"/>
      <c r="H5" s="317">
        <f>SKM!H5+SUKB!H7+UCT!H5+SPSSN!H5+IBA!H5+CTT!H5+ÚVT!H5+VMU!H5+CJV!H5+CZS!H5+RMU!H5</f>
        <v>163226746</v>
      </c>
      <c r="I5" s="421">
        <f>SKM!I5+SUKB!I7+UCT!I5+SPSSN!I5+IBA!I5+CTT!I5+ÚVT!I5+VMU!I5+CJV!I5+CZS!I5+RMU!I5</f>
        <v>960694</v>
      </c>
      <c r="J5" s="186">
        <f>SKM!J5+SUKB!J7+UCT!J5+SPSSN!J5+IBA!J5+CTT!J5+ÚVT!J5+VMU!J5+CJV!J5+CZS!J5+RMU!J5</f>
        <v>8000000</v>
      </c>
      <c r="K5" s="186">
        <f>SKM!K5+SUKB!K7+UCT!K5+SPSSN!K5+IBA!K5+CTT!K5+ÚVT!K5+VMU!K5+CJV!K5+CZS!K5+RMU!K5</f>
        <v>3780000</v>
      </c>
      <c r="L5" s="341">
        <f>SKM!L5+SUKB!L7+UCT!L5+SPSSN!L5+IBA!L5+CTT!L5+ÚVT!L5+VMU!L5+CJV!L5+CZS!L5+RMU!L5</f>
        <v>0</v>
      </c>
      <c r="M5" s="319">
        <f>SKM!M5+SUKB!M7+UCT!M5+SPSSN!M5+IBA!M5+CTT!M5+ÚVT!M5+VMU!M5+CJV!M5+CZS!M5+RMU!M5</f>
        <v>168405062</v>
      </c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t="shared" si="2"/>
        <v>13584560</v>
      </c>
      <c r="G6" s="124"/>
      <c r="H6" s="317">
        <f>SKM!H6+SUKB!H8+UCT!H6+SPSSN!H6+IBA!H6+CTT!H6+ÚVT!H6+VMU!H6+CJV!H6+CZS!H6+RMU!H6</f>
        <v>7304560</v>
      </c>
      <c r="I6" s="421">
        <f>SKM!I6+SUKB!I8+UCT!I6+SPSSN!I6+IBA!I6+CTT!I6+ÚVT!I6+VMU!I6+CJV!I6+CZS!I6+RMU!I6</f>
        <v>0</v>
      </c>
      <c r="J6" s="186">
        <f>SKM!J6+SUKB!J8+UCT!J6+SPSSN!J6+IBA!J6+CTT!J6+ÚVT!J6+VMU!J6+CJV!J6+CZS!J6+RMU!J6</f>
        <v>6280000</v>
      </c>
      <c r="K6" s="186">
        <f>SKM!K6+SUKB!K8+UCT!K6+SPSSN!K6+IBA!K6+CTT!K6+ÚVT!K6+VMU!K6+CJV!K6+CZS!K6+RMU!K6</f>
        <v>0</v>
      </c>
      <c r="L6" s="341">
        <f>SKM!L6+SUKB!L8+UCT!L6+SPSSN!L6+IBA!L6+CTT!L6+ÚVT!L6+VMU!L6+CJV!L6+CZS!L6+RMU!L6</f>
        <v>0</v>
      </c>
      <c r="M6" s="319">
        <f>SKM!M6+SUKB!M8+UCT!M6+SPSSN!M6+IBA!M6+CTT!M6+ÚVT!M6+VMU!M6+CJV!M6+CZS!M6+RMU!M6</f>
        <v>9995634</v>
      </c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66977131</v>
      </c>
      <c r="G7" s="124"/>
      <c r="H7" s="317">
        <f>SKM!H7+SUKB!H9+UCT!H7+SPSSN!H7+IBA!H7+CTT!H7+ÚVT!H7+VMU!H7+CJV!H7+CZS!H7+RMU!H7</f>
        <v>61232914</v>
      </c>
      <c r="I7" s="421">
        <f>SKM!I7+SUKB!I9+UCT!I7+SPSSN!I7+IBA!I7+CTT!I7+ÚVT!I7+VMU!I7+CJV!I7+CZS!I7+RMU!I7</f>
        <v>564217</v>
      </c>
      <c r="J7" s="186">
        <f>SKM!J7+SUKB!J9+UCT!J7+SPSSN!J7+IBA!J7+CTT!J7+ÚVT!J7+VMU!J7+CJV!J7+CZS!J7+RMU!J7</f>
        <v>2960000</v>
      </c>
      <c r="K7" s="186">
        <f>SKM!K7+SUKB!K9+UCT!K7+SPSSN!K7+IBA!K7+CTT!K7+ÚVT!K7+VMU!K7+CJV!K7+CZS!K7+RMU!K7</f>
        <v>2220000</v>
      </c>
      <c r="L7" s="341">
        <f>SKM!L7+SUKB!L9+UCT!L7+SPSSN!L7+IBA!L7+CTT!L7+ÚVT!L7+VMU!L7+CJV!L7+CZS!L7+RMU!L7</f>
        <v>0</v>
      </c>
      <c r="M7" s="319">
        <f>SKM!M7+SUKB!M9+UCT!M7+SPSSN!M7+IBA!M7+CTT!M7+ÚVT!M7+VMU!M7+CJV!M7+CZS!M7+RMU!M7</f>
        <v>60975792</v>
      </c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39481075</v>
      </c>
      <c r="G8" s="124"/>
      <c r="H8" s="317">
        <f>SKM!H8+SUKB!H10+UCT!H8+SPSSN!H8+IBA!H8+CTT!H8+ÚVT!H8+VMU!H8+CJV!H8+CZS!H8+RMU!H8</f>
        <v>37881075</v>
      </c>
      <c r="I8" s="421">
        <f>SKM!I8+SUKB!I10+UCT!I8+SPSSN!I8+IBA!I8+CTT!I8+ÚVT!I8+VMU!I8+CJV!I8+CZS!I8+RMU!I8</f>
        <v>1500000</v>
      </c>
      <c r="J8" s="186">
        <f>SKM!J8+SUKB!J10+UCT!J8+SPSSN!J8+IBA!J8+CTT!J8+ÚVT!J8+VMU!J8+CJV!J8+CZS!J8+RMU!J8</f>
        <v>100000</v>
      </c>
      <c r="K8" s="186">
        <f>SKM!K8+SUKB!K10+UCT!K8+SPSSN!K8+IBA!K8+CTT!K8+ÚVT!K8+VMU!K8+CJV!K8+CZS!K8+RMU!K8</f>
        <v>0</v>
      </c>
      <c r="L8" s="341">
        <f>SKM!L8+SUKB!L10+UCT!L8+SPSSN!L8+IBA!L8+CTT!L8+ÚVT!L8+VMU!L8+CJV!L8+CZS!L8+RMU!L8</f>
        <v>0</v>
      </c>
      <c r="M8" s="319">
        <f>SKM!M8+SUKB!M10+UCT!M8+SPSSN!M8+IBA!M8+CTT!M8+ÚVT!M8+VMU!M8+CJV!M8+CZS!M8+RMU!M8</f>
        <v>33520111</v>
      </c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34901000</v>
      </c>
      <c r="G9" s="124"/>
      <c r="H9" s="317">
        <f>SKM!H9+SUKB!H11+UCT!H9+SPSSN!H9+IBA!H9+CTT!H9+ÚVT!H9+VMU!H9+CJV!H9+CZS!H9+RMU!H9</f>
        <v>34476000</v>
      </c>
      <c r="I9" s="421">
        <f>SKM!I9+SUKB!I11+UCT!I9+SPSSN!I9+IBA!I9+CTT!I9+ÚVT!I9+VMU!I9+CJV!I9+CZS!I9+RMU!I9</f>
        <v>400000</v>
      </c>
      <c r="J9" s="186">
        <f>SKM!J9+SUKB!J11+UCT!J9+SPSSN!J9+IBA!J9+CTT!J9+ÚVT!J9+VMU!J9+CJV!J9+CZS!J9+RMU!J9</f>
        <v>25000</v>
      </c>
      <c r="K9" s="186">
        <f>SKM!K9+SUKB!K11+UCT!K9+SPSSN!K9+IBA!K9+CTT!K9+ÚVT!K9+VMU!K9+CJV!K9+CZS!K9+RMU!K9</f>
        <v>0</v>
      </c>
      <c r="L9" s="341">
        <f>SKM!L9+SUKB!L11+UCT!L9+SPSSN!L9+IBA!L9+CTT!L9+ÚVT!L9+VMU!L9+CJV!L9+CZS!L9+RMU!L9</f>
        <v>0</v>
      </c>
      <c r="M9" s="319">
        <f>SKM!M9+SUKB!M11+UCT!M9+SPSSN!M9+IBA!M9+CTT!M9+ÚVT!M9+VMU!M9+CJV!M9+CZS!M9+RMU!M9</f>
        <v>31651800</v>
      </c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111630411</v>
      </c>
      <c r="G10" s="124"/>
      <c r="H10" s="317">
        <f>SKM!H10+SUKB!H12+UCT!H10+SPSSN!H10+IBA!H10+CTT!H10+ÚVT!H10+VMU!H10+CJV!H10+CZS!H10+RMU!H10</f>
        <v>64216746</v>
      </c>
      <c r="I10" s="421">
        <f>SKM!I10+SUKB!I12+UCT!I10+SPSSN!I10+IBA!I10+CTT!I10+ÚVT!I10+VMU!I10+CJV!I10+CZS!I10+RMU!I10</f>
        <v>47073665</v>
      </c>
      <c r="J10" s="186">
        <f>SKM!J10+SUKB!J12+UCT!J10+SPSSN!J10+IBA!J10+CTT!J10+ÚVT!J10+VMU!J10+CJV!J10+CZS!J10+RMU!J10</f>
        <v>340000</v>
      </c>
      <c r="K10" s="186">
        <f>SKM!K10+SUKB!K12+UCT!K10+SPSSN!K10+IBA!K10+CTT!K10+ÚVT!K10+VMU!K10+CJV!K10+CZS!K10+RMU!K10</f>
        <v>0</v>
      </c>
      <c r="L10" s="341">
        <f>SKM!L10+SUKB!L12+UCT!L10+SPSSN!L10+IBA!L10+CTT!L10+ÚVT!L10+VMU!L10+CJV!L10+CZS!L10+RMU!L10</f>
        <v>0</v>
      </c>
      <c r="M10" s="319">
        <f>SKM!M10+SUKB!M12+UCT!M10+SPSSN!M10+IBA!M10+CTT!M10+ÚVT!M10+VMU!M10+CJV!M10+CZS!M10+RMU!M10</f>
        <v>153215951</v>
      </c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116913646</v>
      </c>
      <c r="G11" s="124"/>
      <c r="H11" s="317">
        <f>SKM!H11+SUKB!H13+UCT!H11+SPSSN!H11+IBA!H11+CTT!H11+ÚVT!H11+VMU!H11+CJV!H11+CZS!H11+RMU!H11</f>
        <v>114373646</v>
      </c>
      <c r="I11" s="421">
        <f>SKM!I11+SUKB!I13+UCT!I11+SPSSN!I11+IBA!I11+CTT!I11+ÚVT!I11+VMU!I11+CJV!I11+CZS!I11+RMU!I11</f>
        <v>2240000</v>
      </c>
      <c r="J11" s="186">
        <f>SKM!J11+SUKB!J13+UCT!J11+SPSSN!J11+IBA!J11+CTT!J11+ÚVT!J11+VMU!J11+CJV!J11+CZS!J11+RMU!J11</f>
        <v>300000</v>
      </c>
      <c r="K11" s="186">
        <f>SKM!K11+SUKB!K13+UCT!K11+SPSSN!K11+IBA!K11+CTT!K11+ÚVT!K11+VMU!K11+CJV!K11+CZS!K11+RMU!K11</f>
        <v>0</v>
      </c>
      <c r="L11" s="341">
        <f>SKM!L11+SUKB!L13+UCT!L11+SPSSN!L11+IBA!L11+CTT!L11+ÚVT!L11+VMU!L11+CJV!L11+CZS!L11+RMU!L11</f>
        <v>0</v>
      </c>
      <c r="M11" s="319">
        <f>SKM!M11+SUKB!M13+UCT!M11+SPSSN!M11+IBA!M11+CTT!M11+ÚVT!M11+VMU!M11+CJV!M11+CZS!M11+RMU!M11</f>
        <v>81025837</v>
      </c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4624663</v>
      </c>
      <c r="G12" s="124"/>
      <c r="H12" s="317">
        <f>SKM!H12+SUKB!H14+UCT!H12+SPSSN!H12+IBA!H12+CTT!H12+ÚVT!H12+VMU!H12+CJV!H12+CZS!H12+RMU!H12</f>
        <v>4524663</v>
      </c>
      <c r="I12" s="421">
        <f>SKM!I12+SUKB!I14+UCT!I12+SPSSN!I12+IBA!I12+CTT!I12+ÚVT!I12+VMU!I12+CJV!I12+CZS!I12+RMU!I12</f>
        <v>0</v>
      </c>
      <c r="J12" s="186">
        <f>SKM!J12+SUKB!J14+UCT!J12+SPSSN!J12+IBA!J12+CTT!J12+ÚVT!J12+VMU!J12+CJV!J12+CZS!J12+RMU!J12</f>
        <v>100000</v>
      </c>
      <c r="K12" s="186">
        <f>SKM!K12+SUKB!K14+UCT!K12+SPSSN!K12+IBA!K12+CTT!K12+ÚVT!K12+VMU!K12+CJV!K12+CZS!K12+RMU!K12</f>
        <v>0</v>
      </c>
      <c r="L12" s="341">
        <f>SKM!L12+SUKB!L14+UCT!L12+SPSSN!L12+IBA!L12+CTT!L12+ÚVT!L12+VMU!L12+CJV!L12+CZS!L12+RMU!L12</f>
        <v>0</v>
      </c>
      <c r="M12" s="319">
        <f>SKM!M12+SUKB!M14+UCT!M12+SPSSN!M12+IBA!M12+CTT!M12+ÚVT!M12+VMU!M12+CJV!M12+CZS!M12+RMU!M12</f>
        <v>4046742</v>
      </c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154881000</v>
      </c>
      <c r="G13" s="124"/>
      <c r="H13" s="317">
        <f>SKM!H13+SUKB!H15+UCT!H13+SPSSN!H13+IBA!H13+CTT!H13+ÚVT!H13+VMU!H13+CJV!H13+CZS!H13+RMU!H13</f>
        <v>151731000</v>
      </c>
      <c r="I13" s="421">
        <f>SKM!I13+SUKB!I15+UCT!I13+SPSSN!I13+IBA!I13+CTT!I13+ÚVT!I13+VMU!I13+CJV!I13+CZS!I13+RMU!I13</f>
        <v>3000000</v>
      </c>
      <c r="J13" s="186">
        <f>SKM!J13+SUKB!J15+UCT!J13+SPSSN!J13+IBA!J13+CTT!J13+ÚVT!J13+VMU!J13+CJV!J13+CZS!J13+RMU!J13</f>
        <v>150000</v>
      </c>
      <c r="K13" s="186">
        <f>SKM!K13+SUKB!K15+UCT!K13+SPSSN!K13+IBA!K13+CTT!K13+ÚVT!K13+VMU!K13+CJV!K13+CZS!K13+RMU!K13</f>
        <v>0</v>
      </c>
      <c r="L13" s="341">
        <f>SKM!L13+SUKB!L15+UCT!L13+SPSSN!L13+IBA!L13+CTT!L13+ÚVT!L13+VMU!L13+CJV!L13+CZS!L13+RMU!L13</f>
        <v>0</v>
      </c>
      <c r="M13" s="319">
        <f>SKM!M13+SUKB!M15+UCT!M13+SPSSN!M13+IBA!M13+CTT!M13+ÚVT!M13+VMU!M13+CJV!M13+CZS!M13+RMU!M13</f>
        <v>81952674</v>
      </c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115947090</v>
      </c>
      <c r="G14" s="124"/>
      <c r="H14" s="317">
        <f>SKM!H14+SUKB!H16+UCT!H14+SPSSN!H14+IBA!H14+CTT!H14+ÚVT!H14+VMU!H14+CJV!H14+CZS!H14+RMU!H14</f>
        <v>115584824</v>
      </c>
      <c r="I14" s="421">
        <f>SKM!I14+SUKB!I16+UCT!I14+SPSSN!I14+IBA!I14+CTT!I14+ÚVT!I14+VMU!I14+CJV!I14+CZS!I14+RMU!I14</f>
        <v>206090</v>
      </c>
      <c r="J14" s="186">
        <f>SKM!J14+SUKB!J16+UCT!J14+SPSSN!J14+IBA!J14+CTT!J14+ÚVT!J14+VMU!J14+CJV!J14+CZS!J14+RMU!J14</f>
        <v>156176</v>
      </c>
      <c r="K14" s="186">
        <f>SKM!K14+SUKB!K16+UCT!K14+SPSSN!K14+IBA!K14+CTT!K14+ÚVT!K14+VMU!K14+CJV!K14+CZS!K14+RMU!K14</f>
        <v>0</v>
      </c>
      <c r="L14" s="341">
        <f>SKM!L14+SUKB!L16+UCT!L14+SPSSN!L14+IBA!L14+CTT!L14+ÚVT!L14+VMU!L14+CJV!L14+CZS!L14+RMU!L14</f>
        <v>0</v>
      </c>
      <c r="M14" s="319">
        <f>SKM!M14+SUKB!M16+UCT!M14+SPSSN!M14+IBA!M14+CTT!M14+ÚVT!M14+VMU!M14+CJV!M14+CZS!M14+RMU!M14</f>
        <v>108292201</v>
      </c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63">
        <f t="shared" si="2"/>
        <v>22308300</v>
      </c>
      <c r="G15" s="124"/>
      <c r="H15" s="317">
        <f>SKM!H15+SUKB!H17+UCT!H15+SPSSN!H15+IBA!H15+CTT!H15+ÚVT!H15+VMU!H15+CJV!H15+CZS!H15+RMU!H15</f>
        <v>22298350</v>
      </c>
      <c r="I15" s="421">
        <f>SKM!I15+SUKB!I17+UCT!I15+SPSSN!I15+IBA!I15+CTT!I15+ÚVT!I15+VMU!I15+CJV!I15+CZS!I15+RMU!I15</f>
        <v>0</v>
      </c>
      <c r="J15" s="186">
        <f>SKM!J15+SUKB!J17+UCT!J15+SPSSN!J15+IBA!J15+CTT!J15+ÚVT!J15+VMU!J15+CJV!J15+CZS!J15+RMU!J15</f>
        <v>9950</v>
      </c>
      <c r="K15" s="186">
        <f>SKM!K15+SUKB!K17+UCT!K15+SPSSN!K15+IBA!K15+CTT!K15+ÚVT!K15+VMU!K15+CJV!K15+CZS!K15+RMU!K15</f>
        <v>0</v>
      </c>
      <c r="L15" s="341">
        <f>SKM!L15+SUKB!L17+UCT!L15+SPSSN!L15+IBA!L15+CTT!L15+ÚVT!L15+VMU!L15+CJV!L15+CZS!L15+RMU!L15</f>
        <v>0</v>
      </c>
      <c r="M15" s="319">
        <f>SKM!M15+SUKB!M17+UCT!M15+SPSSN!M15+IBA!M15+CTT!M15+ÚVT!M15+VMU!M15+CJV!M15+CZS!M15+RMU!M15</f>
        <v>94353417</v>
      </c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0</v>
      </c>
      <c r="G16" s="130"/>
      <c r="H16" s="317">
        <f>SKM!H16+SUKB!H18+UCT!H16+SPSSN!H16+IBA!H16+CTT!H16+ÚVT!H16+VMU!H16+CJV!H16+CZS!H16+RMU!H16</f>
        <v>0</v>
      </c>
      <c r="I16" s="421">
        <f>SKM!I16+SUKB!I18+UCT!I16+SPSSN!I16+IBA!I16+CTT!I16+ÚVT!I16+VMU!I16+CJV!I16+CZS!I16+RMU!I16</f>
        <v>0</v>
      </c>
      <c r="J16" s="186">
        <f>SKM!J16+SUKB!J18+UCT!J16+SPSSN!J16+IBA!J16+CTT!J16+ÚVT!J16+VMU!J16+CJV!J16+CZS!J16+RMU!J16</f>
        <v>0</v>
      </c>
      <c r="K16" s="186">
        <f>SKM!K16+SUKB!K18+UCT!K16+SPSSN!K16+IBA!K16+CTT!K16+ÚVT!K16+VMU!K16+CJV!K16+CZS!K16+RMU!K16</f>
        <v>0</v>
      </c>
      <c r="L16" s="341">
        <f>SKM!L16+SUKB!L18+UCT!L16+SPSSN!L16+IBA!L16+CTT!L16+ÚVT!L16+VMU!L16+CJV!L16+CZS!L16+RMU!L16</f>
        <v>0</v>
      </c>
      <c r="M16" s="319">
        <f>SKM!M16+SUKB!M18+UCT!M16+SPSSN!M16+IBA!M16+CTT!M16+ÚVT!M16+VMU!M16+CJV!M16+CZS!M16+RMU!M16</f>
        <v>0</v>
      </c>
      <c r="N16" s="433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35000000</v>
      </c>
      <c r="G17" s="130"/>
      <c r="H17" s="317">
        <f>SKM!H17+SUKB!H19+UCT!H17+SPSSN!H17+IBA!H17+CTT!H17+ÚVT!H17+VMU!H17+CJV!H17+CZS!H17+RMU!H17</f>
        <v>34092299</v>
      </c>
      <c r="I17" s="421">
        <f>SKM!I17+SUKB!I19+UCT!I17+SPSSN!I17+IBA!I17+CTT!I17+ÚVT!I17+VMU!I17+CJV!I17+CZS!I17+RMU!I17</f>
        <v>0</v>
      </c>
      <c r="J17" s="186">
        <f>SKM!J17+SUKB!J19+UCT!J17+SPSSN!J17+IBA!J17+CTT!J17+ÚVT!J17+VMU!J17+CJV!J17+CZS!J17+RMU!J17</f>
        <v>907701</v>
      </c>
      <c r="K17" s="186">
        <f>SKM!K17+SUKB!K19+UCT!K17+SPSSN!K17+IBA!K17+CTT!K17+ÚVT!K17+VMU!K17+CJV!K17+CZS!K17+RMU!K17</f>
        <v>0</v>
      </c>
      <c r="L17" s="341">
        <f>SKM!L17+SUKB!L19+UCT!L17+SPSSN!L17+IBA!L17+CTT!L17+ÚVT!L17+VMU!L17+CJV!L17+CZS!L17+RMU!L17</f>
        <v>0</v>
      </c>
      <c r="M17" s="319">
        <f>SKM!M17+SUKB!M19+UCT!M17+SPSSN!M17+IBA!M17+CTT!M17+ÚVT!M17+VMU!M17+CJV!M17+CZS!M17+RMU!M17</f>
        <v>31702776</v>
      </c>
      <c r="N17" s="433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86063000</v>
      </c>
      <c r="G18" s="130"/>
      <c r="H18" s="317">
        <f>SKM!H18+SUKB!H20+UCT!H18+SPSSN!H18+IBA!H18+CTT!H18+ÚVT!H18+VMU!H18+CJV!H18+CZS!H18+RMU!H18</f>
        <v>86063000</v>
      </c>
      <c r="I18" s="421">
        <f>SKM!I18+SUKB!I20+UCT!I18+SPSSN!I18+IBA!I18+CTT!I18+ÚVT!I18+VMU!I18+CJV!I18+CZS!I18+RMU!I18</f>
        <v>0</v>
      </c>
      <c r="J18" s="186">
        <f>SKM!J18+SUKB!J20+UCT!J18+SPSSN!J18+IBA!J18+CTT!J18+ÚVT!J18+VMU!J18+CJV!J18+CZS!J18+RMU!J18</f>
        <v>0</v>
      </c>
      <c r="K18" s="186">
        <f>SKM!K18+SUKB!K20+UCT!K18+SPSSN!K18+IBA!K18+CTT!K18+ÚVT!K18+VMU!K18+CJV!K18+CZS!K18+RMU!K18</f>
        <v>0</v>
      </c>
      <c r="L18" s="341">
        <f>SKM!L18+SUKB!L20+UCT!L18+SPSSN!L18+IBA!L18+CTT!L18+ÚVT!L18+VMU!L18+CJV!L18+CZS!L18+RMU!L18</f>
        <v>0</v>
      </c>
      <c r="M18" s="319">
        <f>SKM!M18+SUKB!M20+UCT!M18+SPSSN!M18+IBA!M18+CTT!M18+ÚVT!M18+VMU!M18+CJV!M18+CZS!M18+RMU!M18</f>
        <v>37208963</v>
      </c>
      <c r="N18" s="433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0</v>
      </c>
      <c r="G19" s="130"/>
      <c r="H19" s="317">
        <f>SKM!H19+SUKB!H21+UCT!H19+SPSSN!H19+IBA!H19+CTT!H19+ÚVT!H19+VMU!H19+CJV!H19+CZS!H19+RMU!H19</f>
        <v>0</v>
      </c>
      <c r="I19" s="421">
        <f>SKM!I19+SUKB!I21+UCT!I19+SPSSN!I19+IBA!I19+CTT!I19+ÚVT!I19+VMU!I19+CJV!I19+CZS!I19+RMU!I19</f>
        <v>0</v>
      </c>
      <c r="J19" s="186">
        <f>SKM!J19+SUKB!J21+UCT!J19+SPSSN!J19+IBA!J19+CTT!J19+ÚVT!J19+VMU!J19+CJV!J19+CZS!J19+RMU!J19</f>
        <v>0</v>
      </c>
      <c r="K19" s="186">
        <f>SKM!K19+SUKB!K21+UCT!K19+SPSSN!K19+IBA!K19+CTT!K19+ÚVT!K19+VMU!K19+CJV!K19+CZS!K19+RMU!K19</f>
        <v>0</v>
      </c>
      <c r="L19" s="341">
        <f>SKM!L19+SUKB!L21+UCT!L19+SPSSN!L19+IBA!L19+CTT!L19+ÚVT!L19+VMU!L19+CJV!L19+CZS!L19+RMU!L19</f>
        <v>0</v>
      </c>
      <c r="M19" s="319">
        <f>SKM!M19+SUKB!M21+UCT!M19+SPSSN!M19+IBA!M19+CTT!M19+ÚVT!M19+VMU!M19+CJV!M19+CZS!M19+RMU!M19</f>
        <v>638000</v>
      </c>
      <c r="N19" s="433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730000</v>
      </c>
      <c r="G20" s="130"/>
      <c r="H20" s="317">
        <f>SKM!H20+SUKB!H22+UCT!H20+SPSSN!H20+IBA!H20+CTT!H20+ÚVT!H20+VMU!H20+CJV!H20+CZS!H20+RMU!H20</f>
        <v>730000</v>
      </c>
      <c r="I20" s="421">
        <f>SKM!I20+SUKB!I22+UCT!I20+SPSSN!I20+IBA!I20+CTT!I20+ÚVT!I20+VMU!I20+CJV!I20+CZS!I20+RMU!I20</f>
        <v>0</v>
      </c>
      <c r="J20" s="186">
        <f>SKM!J20+SUKB!J22+UCT!J20+SPSSN!J20+IBA!J20+CTT!J20+ÚVT!J20+VMU!J20+CJV!J20+CZS!J20+RMU!J20</f>
        <v>0</v>
      </c>
      <c r="K20" s="186">
        <f>SKM!K20+SUKB!K22+UCT!K20+SPSSN!K20+IBA!K20+CTT!K20+ÚVT!K20+VMU!K20+CJV!K20+CZS!K20+RMU!K20</f>
        <v>0</v>
      </c>
      <c r="L20" s="341">
        <f>SKM!L20+SUKB!L22+UCT!L20+SPSSN!L20+IBA!L20+CTT!L20+ÚVT!L20+VMU!L20+CJV!L20+CZS!L20+RMU!L20</f>
        <v>0</v>
      </c>
      <c r="M20" s="319">
        <f>SKM!M20+SUKB!M22+UCT!M20+SPSSN!M20+IBA!M20+CTT!M20+ÚVT!M20+VMU!M20+CJV!M20+CZS!M20+RMU!M20</f>
        <v>1120493</v>
      </c>
      <c r="N20" s="433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14539237</v>
      </c>
      <c r="G21" s="130"/>
      <c r="H21" s="317">
        <f>SKM!H21+SUKB!H23+UCT!H21+SPSSN!H21+IBA!H21+CTT!H21+ÚVT!H21+VMU!H21+CJV!H21+CZS!H21+RMU!H21</f>
        <v>14539237</v>
      </c>
      <c r="I21" s="421">
        <f>SKM!I21+SUKB!I23+UCT!I21+SPSSN!I21+IBA!I21+CTT!I21+ÚVT!I21+VMU!I21+CJV!I21+CZS!I21+RMU!I21</f>
        <v>0</v>
      </c>
      <c r="J21" s="186">
        <f>SKM!J21+SUKB!J23+UCT!J21+SPSSN!J21+IBA!J21+CTT!J21+ÚVT!J21+VMU!J21+CJV!J21+CZS!J21+RMU!J21</f>
        <v>0</v>
      </c>
      <c r="K21" s="186">
        <f>SKM!K21+SUKB!K23+UCT!K21+SPSSN!K21+IBA!K21+CTT!K21+ÚVT!K21+VMU!K21+CJV!K21+CZS!K21+RMU!K21</f>
        <v>0</v>
      </c>
      <c r="L21" s="341">
        <f>SKM!L21+SUKB!L23+UCT!L21+SPSSN!L21+IBA!L21+CTT!L21+ÚVT!L21+VMU!L21+CJV!L21+CZS!L21+RMU!L21</f>
        <v>0</v>
      </c>
      <c r="M21" s="319">
        <f>SKM!M21+SUKB!M23+UCT!M21+SPSSN!M21+IBA!M21+CTT!M21+ÚVT!M21+VMU!M21+CJV!M21+CZS!M21+RMU!M21</f>
        <v>14412140</v>
      </c>
      <c r="N21" s="433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30415050</v>
      </c>
      <c r="G22" s="130"/>
      <c r="H22" s="317">
        <f>SKM!H22+SUKB!H24+UCT!H22+SPSSN!H22+IBA!H22+CTT!H22+ÚVT!H22+VMU!H22+CJV!H22+CZS!H22+RMU!H22</f>
        <v>21747899</v>
      </c>
      <c r="I22" s="421">
        <f>SKM!I22+SUKB!I24+UCT!I22+SPSSN!I22+IBA!I22+CTT!I22+ÚVT!I22+VMU!I22+CJV!I22+CZS!I22+RMU!I22</f>
        <v>0</v>
      </c>
      <c r="J22" s="186">
        <f>SKM!J22+SUKB!J24+UCT!J22+SPSSN!J22+IBA!J22+CTT!J22+ÚVT!J22+VMU!J22+CJV!J22+CZS!J22+RMU!J22</f>
        <v>8667151</v>
      </c>
      <c r="K22" s="186">
        <f>SKM!K22+SUKB!K24+UCT!K22+SPSSN!K22+IBA!K22+CTT!K22+ÚVT!K22+VMU!K22+CJV!K22+CZS!K22+RMU!K22</f>
        <v>0</v>
      </c>
      <c r="L22" s="341">
        <f>SKM!L22+SUKB!L24+UCT!L22+SPSSN!L22+IBA!L22+CTT!L22+ÚVT!L22+VMU!L22+CJV!L22+CZS!L22+RMU!L22</f>
        <v>0</v>
      </c>
      <c r="M22" s="319">
        <f>SKM!M22+SUKB!M24+UCT!M22+SPSSN!M22+IBA!M22+CTT!M22+ÚVT!M22+VMU!M22+CJV!M22+CZS!M22+RMU!M22</f>
        <v>29171262</v>
      </c>
      <c r="N22" s="433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0</v>
      </c>
      <c r="G23" s="130"/>
      <c r="H23" s="317">
        <f>SKM!H23+SUKB!H25+UCT!H23+SPSSN!H23+IBA!H23+CTT!H23+ÚVT!H23+VMU!H23+CJV!H23+CZS!H23+RMU!H23</f>
        <v>0</v>
      </c>
      <c r="I23" s="421">
        <f>SKM!I23+SUKB!I25+UCT!I23+SPSSN!I23+IBA!I23+CTT!I23+ÚVT!I23+VMU!I23+CJV!I23+CZS!I23+RMU!I23</f>
        <v>0</v>
      </c>
      <c r="J23" s="186">
        <f>SKM!J23+SUKB!J25+UCT!J23+SPSSN!J23+IBA!J23+CTT!J23+ÚVT!J23+VMU!J23+CJV!J23+CZS!J23+RMU!J23</f>
        <v>0</v>
      </c>
      <c r="K23" s="186">
        <f>SKM!K23+SUKB!K25+UCT!K23+SPSSN!K23+IBA!K23+CTT!K23+ÚVT!K23+VMU!K23+CJV!K23+CZS!K23+RMU!K23</f>
        <v>0</v>
      </c>
      <c r="L23" s="341">
        <f>SKM!L23+SUKB!L25+UCT!L23+SPSSN!L23+IBA!L23+CTT!L23+ÚVT!L23+VMU!L23+CJV!L23+CZS!L23+RMU!L23</f>
        <v>0</v>
      </c>
      <c r="M23" s="319">
        <f>SKM!M23+SUKB!M25+UCT!M23+SPSSN!M23+IBA!M23+CTT!M23+ÚVT!M23+VMU!M23+CJV!M23+CZS!M23+RMU!M23</f>
        <v>1713000</v>
      </c>
      <c r="N23" s="433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12188000</v>
      </c>
      <c r="G24" s="130"/>
      <c r="H24" s="317">
        <f>SKM!H24+SUKB!H26+UCT!H24+SPSSN!H24+IBA!H24+CTT!H24+ÚVT!H24+VMU!H24+CJV!H24+CZS!H24+RMU!H24</f>
        <v>12129000</v>
      </c>
      <c r="I24" s="421">
        <f>SKM!I24+SUKB!I26+UCT!I24+SPSSN!I24+IBA!I24+CTT!I24+ÚVT!I24+VMU!I24+CJV!I24+CZS!I24+RMU!I24</f>
        <v>0</v>
      </c>
      <c r="J24" s="186">
        <f>SKM!J24+SUKB!J26+UCT!J24+SPSSN!J24+IBA!J24+CTT!J24+ÚVT!J24+VMU!J24+CJV!J24+CZS!J24+RMU!J24</f>
        <v>59000</v>
      </c>
      <c r="K24" s="186">
        <f>SKM!K24+SUKB!K26+UCT!K24+SPSSN!K24+IBA!K24+CTT!K24+ÚVT!K24+VMU!K24+CJV!K24+CZS!K24+RMU!K24</f>
        <v>0</v>
      </c>
      <c r="L24" s="341">
        <f>SKM!L24+SUKB!L26+UCT!L24+SPSSN!L24+IBA!L24+CTT!L24+ÚVT!L24+VMU!L24+CJV!L24+CZS!L24+RMU!L24</f>
        <v>0</v>
      </c>
      <c r="M24" s="319">
        <f>SKM!M24+SUKB!M26+UCT!M24+SPSSN!M24+IBA!M24+CTT!M24+ÚVT!M24+VMU!M24+CJV!M24+CZS!M24+RMU!M24</f>
        <v>13987500</v>
      </c>
      <c r="N24" s="433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2614218</v>
      </c>
      <c r="G25" s="130"/>
      <c r="H25" s="317">
        <f>SKM!H25+SUKB!H27+UCT!H25+SPSSN!H25+IBA!H25+CTT!H25+ÚVT!H25+VMU!H25+CJV!H25+CZS!H25+RMU!H25</f>
        <v>1930407</v>
      </c>
      <c r="I25" s="421">
        <f>SKM!I25+SUKB!I27+UCT!I25+SPSSN!I25+IBA!I25+CTT!I25+ÚVT!I25+VMU!I25+CJV!I25+CZS!I25+RMU!I25</f>
        <v>0</v>
      </c>
      <c r="J25" s="186">
        <f>SKM!J25+SUKB!J27+UCT!J25+SPSSN!J25+IBA!J25+CTT!J25+ÚVT!J25+VMU!J25+CJV!J25+CZS!J25+RMU!J25</f>
        <v>683811</v>
      </c>
      <c r="K25" s="186">
        <f>SKM!K25+SUKB!K27+UCT!K25+SPSSN!K25+IBA!K25+CTT!K25+ÚVT!K25+VMU!K25+CJV!K25+CZS!K25+RMU!K25</f>
        <v>0</v>
      </c>
      <c r="L25" s="341">
        <f>SKM!L25+SUKB!L27+UCT!L25+SPSSN!L25+IBA!L25+CTT!L25+ÚVT!L25+VMU!L25+CJV!L25+CZS!L25+RMU!L25</f>
        <v>0</v>
      </c>
      <c r="M25" s="319">
        <f>SKM!M25+SUKB!M27+UCT!M25+SPSSN!M25+IBA!M25+CTT!M25+ÚVT!M25+VMU!M25+CJV!M25+CZS!M25+RMU!M25</f>
        <v>3951650</v>
      </c>
      <c r="N25" s="433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335000</v>
      </c>
      <c r="G26" s="130"/>
      <c r="H26" s="317">
        <f>SKM!H26+SUKB!H28+UCT!H26+SPSSN!H26+IBA!H26+CTT!H26+ÚVT!H26+VMU!H26+CJV!H26+CZS!H26+RMU!H26</f>
        <v>335000</v>
      </c>
      <c r="I26" s="421">
        <f>SKM!I26+SUKB!I28+UCT!I26+SPSSN!I26+IBA!I26+CTT!I26+ÚVT!I26+VMU!I26+CJV!I26+CZS!I26+RMU!I26</f>
        <v>0</v>
      </c>
      <c r="J26" s="186">
        <f>SKM!J26+SUKB!J28+UCT!J26+SPSSN!J26+IBA!J26+CTT!J26+ÚVT!J26+VMU!J26+CJV!J26+CZS!J26+RMU!J26</f>
        <v>0</v>
      </c>
      <c r="K26" s="186">
        <f>SKM!K26+SUKB!K28+UCT!K26+SPSSN!K26+IBA!K26+CTT!K26+ÚVT!K26+VMU!K26+CJV!K26+CZS!K26+RMU!K26</f>
        <v>0</v>
      </c>
      <c r="L26" s="341">
        <f>SKM!L26+SUKB!L28+UCT!L26+SPSSN!L26+IBA!L26+CTT!L26+ÚVT!L26+VMU!L26+CJV!L26+CZS!L26+RMU!L26</f>
        <v>0</v>
      </c>
      <c r="M26" s="319">
        <f>SKM!M26+SUKB!M28+UCT!M26+SPSSN!M26+IBA!M26+CTT!M26+ÚVT!M26+VMU!M26+CJV!M26+CZS!M26+RMU!M26</f>
        <v>64768</v>
      </c>
      <c r="N26" s="433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50425000</v>
      </c>
      <c r="G27" s="130"/>
      <c r="H27" s="317">
        <f>SKM!H27+SUKB!H29+UCT!H27+SPSSN!H27+IBA!H27+CTT!H27+ÚVT!H27+VMU!H27+CJV!H27+CZS!H27+RMU!H27</f>
        <v>50425000</v>
      </c>
      <c r="I27" s="421">
        <f>SKM!I27+SUKB!I29+UCT!I27+SPSSN!I27+IBA!I27+CTT!I27+ÚVT!I27+VMU!I27+CJV!I27+CZS!I27+RMU!I27</f>
        <v>0</v>
      </c>
      <c r="J27" s="186">
        <f>SKM!J27+SUKB!J29+UCT!J27+SPSSN!J27+IBA!J27+CTT!J27+ÚVT!J27+VMU!J27+CJV!J27+CZS!J27+RMU!J27</f>
        <v>0</v>
      </c>
      <c r="K27" s="186">
        <f>SKM!K27+SUKB!K29+UCT!K27+SPSSN!K27+IBA!K27+CTT!K27+ÚVT!K27+VMU!K27+CJV!K27+CZS!K27+RMU!K27</f>
        <v>0</v>
      </c>
      <c r="L27" s="341">
        <f>SKM!L27+SUKB!L29+UCT!L27+SPSSN!L27+IBA!L27+CTT!L27+ÚVT!L27+VMU!L27+CJV!L27+CZS!L27+RMU!L27</f>
        <v>0</v>
      </c>
      <c r="M27" s="319">
        <f>SKM!M27+SUKB!M29+UCT!M27+SPSSN!M27+IBA!M27+CTT!M27+ÚVT!M27+VMU!M27+CJV!M27+CZS!M27+RMU!M27</f>
        <v>64137658</v>
      </c>
      <c r="N27" s="433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 aca="true" t="shared" si="3" ref="F28:M28">SUM(F29:F45)</f>
        <v>1110643841</v>
      </c>
      <c r="G28" s="161">
        <f t="shared" si="3"/>
        <v>0</v>
      </c>
      <c r="H28" s="425">
        <f t="shared" si="3"/>
        <v>1019960386</v>
      </c>
      <c r="I28" s="426">
        <f t="shared" si="3"/>
        <v>55944666</v>
      </c>
      <c r="J28" s="427">
        <f t="shared" si="3"/>
        <v>28738789</v>
      </c>
      <c r="K28" s="427">
        <f t="shared" si="3"/>
        <v>6000000</v>
      </c>
      <c r="L28" s="428">
        <f t="shared" si="3"/>
        <v>0</v>
      </c>
      <c r="M28" s="117">
        <f t="shared" si="3"/>
        <v>1062987732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323">
        <v>27</v>
      </c>
      <c r="F29" s="162">
        <f aca="true" t="shared" si="4" ref="F29:F45">SUM(H29:L29)</f>
        <v>380150000</v>
      </c>
      <c r="G29" s="119"/>
      <c r="H29" s="317">
        <f>SKM!H29+SUKB!H31+UCT!H29+SPSSN!H29+IBA!H29+CTT!H29+ÚVT!H29+VMU!H29+CJV!H29+CZS!H29+RMU!H29</f>
        <v>380150000</v>
      </c>
      <c r="I29" s="421">
        <f>SKM!I29+SUKB!I31+UCT!I29+SPSSN!I29+IBA!I29+CTT!I29+ÚVT!I29+VMU!I29+CJV!I29+CZS!I29+RMU!I29</f>
        <v>0</v>
      </c>
      <c r="J29" s="186">
        <f>SKM!J29+SUKB!J31+UCT!J29+SPSSN!J29+IBA!J29+CTT!J29+ÚVT!J29+VMU!J29+CJV!J29+CZS!J29+RMU!J29</f>
        <v>0</v>
      </c>
      <c r="K29" s="186">
        <f>SKM!K29+SUKB!K31+UCT!K29+SPSSN!K29+IBA!K29+CTT!K29+ÚVT!K29+VMU!K29+CJV!K29+CZS!K29+RMU!K29</f>
        <v>0</v>
      </c>
      <c r="L29" s="341">
        <f>SKM!L29+SUKB!L31+UCT!L29+SPSSN!L29+IBA!L29+CTT!L29+ÚVT!L29+VMU!L29+CJV!L29+CZS!L29+RMU!L29</f>
        <v>0</v>
      </c>
      <c r="M29" s="319">
        <f>SKM!M29+SUKB!M31+UCT!M29+SPSSN!M29+IBA!M29+CTT!M29+ÚVT!M29+VMU!M29+CJV!M29+CZS!M29+RMU!M29</f>
        <v>400848180</v>
      </c>
      <c r="N29" s="433"/>
    </row>
    <row r="30" spans="1:14" s="37" customFormat="1" ht="12">
      <c r="A30" s="28"/>
      <c r="B30" s="47" t="s">
        <v>28</v>
      </c>
      <c r="C30" s="47"/>
      <c r="D30" s="47"/>
      <c r="E30" s="323">
        <v>28</v>
      </c>
      <c r="F30" s="164">
        <f t="shared" si="4"/>
        <v>0</v>
      </c>
      <c r="G30" s="135"/>
      <c r="H30" s="317">
        <f>SKM!H30+SUKB!H32+UCT!H30+SPSSN!H30+IBA!H30+CTT!H30+ÚVT!H30+VMU!H30+CJV!H30+CZS!H30+RMU!H30</f>
        <v>0</v>
      </c>
      <c r="I30" s="421">
        <f>SKM!I30+SUKB!I32+UCT!I30+SPSSN!I30+IBA!I30+CTT!I30+ÚVT!I30+VMU!I30+CJV!I30+CZS!I30+RMU!I30</f>
        <v>0</v>
      </c>
      <c r="J30" s="186">
        <f>SKM!J30+SUKB!J32+UCT!J30+SPSSN!J30+IBA!J30+CTT!J30+ÚVT!J30+VMU!J30+CJV!J30+CZS!J30+RMU!J30</f>
        <v>0</v>
      </c>
      <c r="K30" s="186">
        <f>SKM!K30+SUKB!K32+UCT!K30+SPSSN!K30+IBA!K30+CTT!K30+ÚVT!K30+VMU!K30+CJV!K30+CZS!K30+RMU!K30</f>
        <v>0</v>
      </c>
      <c r="L30" s="341">
        <f>SKM!L30+SUKB!L32+UCT!L30+SPSSN!L30+IBA!L30+CTT!L30+ÚVT!L30+VMU!L30+CJV!L30+CZS!L30+RMU!L30</f>
        <v>0</v>
      </c>
      <c r="M30" s="319">
        <f>SKM!M30+SUKB!M32+UCT!M30+SPSSN!M30+IBA!M30+CTT!M30+ÚVT!M30+VMU!M30+CJV!M30+CZS!M30+RMU!M30</f>
        <v>0</v>
      </c>
      <c r="N30" s="433"/>
    </row>
    <row r="31" spans="1:14" s="37" customFormat="1" ht="12">
      <c r="A31" s="28"/>
      <c r="B31" s="47" t="s">
        <v>30</v>
      </c>
      <c r="C31" s="47"/>
      <c r="D31" s="47"/>
      <c r="E31" s="323">
        <v>29</v>
      </c>
      <c r="F31" s="164">
        <f t="shared" si="4"/>
        <v>35000000</v>
      </c>
      <c r="G31" s="135"/>
      <c r="H31" s="317">
        <f>SKM!H31+SUKB!H33+UCT!H31+SPSSN!H31+IBA!H31+CTT!H31+ÚVT!H31+VMU!H31+CJV!H31+CZS!H31+RMU!H31</f>
        <v>34092299</v>
      </c>
      <c r="I31" s="421">
        <f>SKM!I31+SUKB!I33+UCT!I31+SPSSN!I31+IBA!I31+CTT!I31+ÚVT!I31+VMU!I31+CJV!I31+CZS!I31+RMU!I31</f>
        <v>0</v>
      </c>
      <c r="J31" s="186">
        <f>SKM!J31+SUKB!J33+UCT!J31+SPSSN!J31+IBA!J31+CTT!J31+ÚVT!J31+VMU!J31+CJV!J31+CZS!J31+RMU!J31</f>
        <v>907701</v>
      </c>
      <c r="K31" s="186">
        <f>SKM!K31+SUKB!K33+UCT!K31+SPSSN!K31+IBA!K31+CTT!K31+ÚVT!K31+VMU!K31+CJV!K31+CZS!K31+RMU!K31</f>
        <v>0</v>
      </c>
      <c r="L31" s="341">
        <f>SKM!L31+SUKB!L33+UCT!L31+SPSSN!L31+IBA!L31+CTT!L31+ÚVT!L31+VMU!L31+CJV!L31+CZS!L31+RMU!L31</f>
        <v>0</v>
      </c>
      <c r="M31" s="319">
        <f>SKM!M31+SUKB!M33+UCT!M31+SPSSN!M31+IBA!M31+CTT!M31+ÚVT!M31+VMU!M31+CJV!M31+CZS!M31+RMU!M31</f>
        <v>31702776</v>
      </c>
      <c r="N31" s="433"/>
    </row>
    <row r="32" spans="1:14" s="37" customFormat="1" ht="12">
      <c r="A32" s="28"/>
      <c r="B32" s="48" t="s">
        <v>32</v>
      </c>
      <c r="C32" s="49"/>
      <c r="D32" s="49"/>
      <c r="E32" s="324">
        <v>30</v>
      </c>
      <c r="F32" s="164">
        <f t="shared" si="4"/>
        <v>86063000</v>
      </c>
      <c r="G32" s="135"/>
      <c r="H32" s="317">
        <f>SKM!H32+SUKB!H34+UCT!H32+SPSSN!H32+IBA!H32+CTT!H32+ÚVT!H32+VMU!H32+CJV!H32+CZS!H32+RMU!H32</f>
        <v>86063000</v>
      </c>
      <c r="I32" s="421">
        <f>SKM!I32+SUKB!I34+UCT!I32+SPSSN!I32+IBA!I32+CTT!I32+ÚVT!I32+VMU!I32+CJV!I32+CZS!I32+RMU!I32</f>
        <v>0</v>
      </c>
      <c r="J32" s="186">
        <f>SKM!J32+SUKB!J34+UCT!J32+SPSSN!J32+IBA!J32+CTT!J32+ÚVT!J32+VMU!J32+CJV!J32+CZS!J32+RMU!J32</f>
        <v>0</v>
      </c>
      <c r="K32" s="186">
        <f>SKM!K32+SUKB!K34+UCT!K32+SPSSN!K32+IBA!K32+CTT!K32+ÚVT!K32+VMU!K32+CJV!K32+CZS!K32+RMU!K32</f>
        <v>0</v>
      </c>
      <c r="L32" s="341">
        <f>SKM!L32+SUKB!L34+UCT!L32+SPSSN!L32+IBA!L32+CTT!L32+ÚVT!L32+VMU!L32+CJV!L32+CZS!L32+RMU!L32</f>
        <v>0</v>
      </c>
      <c r="M32" s="319">
        <f>SKM!M32+SUKB!M34+UCT!M32+SPSSN!M32+IBA!M32+CTT!M32+ÚVT!M32+VMU!M32+CJV!M32+CZS!M32+RMU!M32</f>
        <v>37208963</v>
      </c>
      <c r="N32" s="433"/>
    </row>
    <row r="33" spans="1:14" s="37" customFormat="1" ht="12">
      <c r="A33" s="28"/>
      <c r="B33" s="48" t="s">
        <v>34</v>
      </c>
      <c r="C33" s="48"/>
      <c r="D33" s="48"/>
      <c r="E33" s="324">
        <v>31</v>
      </c>
      <c r="F33" s="164">
        <f t="shared" si="4"/>
        <v>0</v>
      </c>
      <c r="G33" s="135"/>
      <c r="H33" s="317">
        <f>SKM!H33+SUKB!H35+UCT!H33+SPSSN!H33+IBA!H33+CTT!H33+ÚVT!H33+VMU!H33+CJV!H33+CZS!H33+RMU!H33</f>
        <v>0</v>
      </c>
      <c r="I33" s="421">
        <f>SKM!I33+SUKB!I35+UCT!I33+SPSSN!I33+IBA!I33+CTT!I33+ÚVT!I33+VMU!I33+CJV!I33+CZS!I33+RMU!I33</f>
        <v>0</v>
      </c>
      <c r="J33" s="186">
        <f>SKM!J33+SUKB!J35+UCT!J33+SPSSN!J33+IBA!J33+CTT!J33+ÚVT!J33+VMU!J33+CJV!J33+CZS!J33+RMU!J33</f>
        <v>0</v>
      </c>
      <c r="K33" s="186">
        <f>SKM!K33+SUKB!K35+UCT!K33+SPSSN!K33+IBA!K33+CTT!K33+ÚVT!K33+VMU!K33+CJV!K33+CZS!K33+RMU!K33</f>
        <v>0</v>
      </c>
      <c r="L33" s="341">
        <f>SKM!L33+SUKB!L35+UCT!L33+SPSSN!L33+IBA!L33+CTT!L33+ÚVT!L33+VMU!L33+CJV!L33+CZS!L33+RMU!L33</f>
        <v>0</v>
      </c>
      <c r="M33" s="319">
        <f>SKM!M33+SUKB!M35+UCT!M33+SPSSN!M33+IBA!M33+CTT!M33+ÚVT!M33+VMU!M33+CJV!M33+CZS!M33+RMU!M33</f>
        <v>638000</v>
      </c>
      <c r="N33" s="433"/>
    </row>
    <row r="34" spans="1:14" s="37" customFormat="1" ht="12">
      <c r="A34" s="28"/>
      <c r="B34" s="48" t="s">
        <v>54</v>
      </c>
      <c r="C34" s="48"/>
      <c r="D34" s="48"/>
      <c r="E34" s="324">
        <v>32</v>
      </c>
      <c r="F34" s="164">
        <f t="shared" si="4"/>
        <v>137117000</v>
      </c>
      <c r="G34" s="135"/>
      <c r="H34" s="317">
        <f>SKM!H34+SUKB!H36+UCT!H34+SPSSN!H34+IBA!H34+CTT!H34+ÚVT!H34+VMU!H34+CJV!H34+CZS!H34+RMU!H34</f>
        <v>137117000</v>
      </c>
      <c r="I34" s="421">
        <f>SKM!I34+SUKB!I36+UCT!I34+SPSSN!I34+IBA!I34+CTT!I34+ÚVT!I34+VMU!I34+CJV!I34+CZS!I34+RMU!I34</f>
        <v>0</v>
      </c>
      <c r="J34" s="186">
        <f>SKM!J34+SUKB!J36+UCT!J34+SPSSN!J34+IBA!J34+CTT!J34+ÚVT!J34+VMU!J34+CJV!J34+CZS!J34+RMU!J34</f>
        <v>0</v>
      </c>
      <c r="K34" s="186">
        <f>SKM!K34+SUKB!K36+UCT!K34+SPSSN!K34+IBA!K34+CTT!K34+ÚVT!K34+VMU!K34+CJV!K34+CZS!K34+RMU!K34</f>
        <v>0</v>
      </c>
      <c r="L34" s="341">
        <f>SKM!L34+SUKB!L36+UCT!L34+SPSSN!L34+IBA!L34+CTT!L34+ÚVT!L34+VMU!L34+CJV!L34+CZS!L34+RMU!L34</f>
        <v>0</v>
      </c>
      <c r="M34" s="319">
        <f>SKM!M34+SUKB!M36+UCT!M34+SPSSN!M34+IBA!M34+CTT!M34+ÚVT!M34+VMU!M34+CJV!M34+CZS!M34+RMU!M34</f>
        <v>122657000</v>
      </c>
      <c r="N34" s="433"/>
    </row>
    <row r="35" spans="1:14" s="37" customFormat="1" ht="12">
      <c r="A35" s="28"/>
      <c r="B35" s="48" t="s">
        <v>36</v>
      </c>
      <c r="C35" s="48"/>
      <c r="D35" s="48"/>
      <c r="E35" s="324">
        <v>33</v>
      </c>
      <c r="F35" s="164">
        <f t="shared" si="4"/>
        <v>730000</v>
      </c>
      <c r="G35" s="135"/>
      <c r="H35" s="317">
        <f>SKM!H35+SUKB!H37+UCT!H35+SPSSN!H35+IBA!H35+CTT!H35+ÚVT!H35+VMU!H35+CJV!H35+CZS!H35+RMU!H35</f>
        <v>730000</v>
      </c>
      <c r="I35" s="421">
        <f>SKM!I35+SUKB!I37+UCT!I35+SPSSN!I35+IBA!I35+CTT!I35+ÚVT!I35+VMU!I35+CJV!I35+CZS!I35+RMU!I35</f>
        <v>0</v>
      </c>
      <c r="J35" s="186">
        <f>SKM!J35+SUKB!J37+UCT!J35+SPSSN!J35+IBA!J35+CTT!J35+ÚVT!J35+VMU!J35+CJV!J35+CZS!J35+RMU!J35</f>
        <v>0</v>
      </c>
      <c r="K35" s="186">
        <f>SKM!K35+SUKB!K37+UCT!K35+SPSSN!K35+IBA!K35+CTT!K35+ÚVT!K35+VMU!K35+CJV!K35+CZS!K35+RMU!K35</f>
        <v>0</v>
      </c>
      <c r="L35" s="341">
        <f>SKM!L35+SUKB!L37+UCT!L35+SPSSN!L35+IBA!L35+CTT!L35+ÚVT!L35+VMU!L35+CJV!L35+CZS!L35+RMU!L35</f>
        <v>0</v>
      </c>
      <c r="M35" s="319">
        <f>SKM!M35+SUKB!M37+UCT!M35+SPSSN!M35+IBA!M35+CTT!M35+ÚVT!M35+VMU!M35+CJV!M35+CZS!M35+RMU!M35</f>
        <v>1120493</v>
      </c>
      <c r="N35" s="433"/>
    </row>
    <row r="36" spans="1:14" s="37" customFormat="1" ht="12">
      <c r="A36" s="28"/>
      <c r="B36" s="48" t="s">
        <v>38</v>
      </c>
      <c r="C36" s="48"/>
      <c r="D36" s="48"/>
      <c r="E36" s="324">
        <v>34</v>
      </c>
      <c r="F36" s="164">
        <f t="shared" si="4"/>
        <v>16322237</v>
      </c>
      <c r="G36" s="135"/>
      <c r="H36" s="317">
        <f>SKM!H36+SUKB!H38+UCT!H36+SPSSN!H36+IBA!H36+CTT!H36+ÚVT!H36+VMU!H36+CJV!H36+CZS!H36+RMU!H36</f>
        <v>16322237</v>
      </c>
      <c r="I36" s="421">
        <f>SKM!I36+SUKB!I38+UCT!I36+SPSSN!I36+IBA!I36+CTT!I36+ÚVT!I36+VMU!I36+CJV!I36+CZS!I36+RMU!I36</f>
        <v>0</v>
      </c>
      <c r="J36" s="186">
        <f>SKM!J36+SUKB!J38+UCT!J36+SPSSN!J36+IBA!J36+CTT!J36+ÚVT!J36+VMU!J36+CJV!J36+CZS!J36+RMU!J36</f>
        <v>0</v>
      </c>
      <c r="K36" s="186">
        <f>SKM!K36+SUKB!K38+UCT!K36+SPSSN!K36+IBA!K36+CTT!K36+ÚVT!K36+VMU!K36+CJV!K36+CZS!K36+RMU!K36</f>
        <v>0</v>
      </c>
      <c r="L36" s="341">
        <f>SKM!L36+SUKB!L38+UCT!L36+SPSSN!L36+IBA!L36+CTT!L36+ÚVT!L36+VMU!L36+CJV!L36+CZS!L36+RMU!L36</f>
        <v>0</v>
      </c>
      <c r="M36" s="319">
        <f>SKM!M36+SUKB!M38+UCT!M36+SPSSN!M36+IBA!M36+CTT!M36+ÚVT!M36+VMU!M36+CJV!M36+CZS!M36+RMU!M36</f>
        <v>14412140</v>
      </c>
      <c r="N36" s="433"/>
    </row>
    <row r="37" spans="1:14" s="37" customFormat="1" ht="12">
      <c r="A37" s="28"/>
      <c r="B37" s="48" t="s">
        <v>56</v>
      </c>
      <c r="C37" s="48"/>
      <c r="D37" s="48"/>
      <c r="E37" s="324">
        <v>35</v>
      </c>
      <c r="F37" s="164">
        <f t="shared" si="4"/>
        <v>28632050</v>
      </c>
      <c r="G37" s="135"/>
      <c r="H37" s="317">
        <f>SKM!H37+SUKB!H39+UCT!H37+SPSSN!H37+IBA!H37+CTT!H37+ÚVT!H37+VMU!H37+CJV!H37+CZS!H37+RMU!H37</f>
        <v>19964899</v>
      </c>
      <c r="I37" s="421">
        <f>SKM!I37+SUKB!I39+UCT!I37+SPSSN!I37+IBA!I37+CTT!I37+ÚVT!I37+VMU!I37+CJV!I37+CZS!I37+RMU!I37</f>
        <v>0</v>
      </c>
      <c r="J37" s="186">
        <f>SKM!J37+SUKB!J39+UCT!J37+SPSSN!J37+IBA!J37+CTT!J37+ÚVT!J37+VMU!J37+CJV!J37+CZS!J37+RMU!J37</f>
        <v>8667151</v>
      </c>
      <c r="K37" s="186">
        <f>SKM!K37+SUKB!K39+UCT!K37+SPSSN!K37+IBA!K37+CTT!K37+ÚVT!K37+VMU!K37+CJV!K37+CZS!K37+RMU!K37</f>
        <v>0</v>
      </c>
      <c r="L37" s="341">
        <f>SKM!L37+SUKB!L39+UCT!L37+SPSSN!L37+IBA!L37+CTT!L37+ÚVT!L37+VMU!L37+CJV!L37+CZS!L37+RMU!L37</f>
        <v>0</v>
      </c>
      <c r="M37" s="319">
        <f>SKM!M37+SUKB!M39+UCT!M37+SPSSN!M37+IBA!M37+CTT!M37+ÚVT!M37+VMU!M37+CJV!M37+CZS!M37+RMU!M37</f>
        <v>29171262</v>
      </c>
      <c r="N37" s="433"/>
    </row>
    <row r="38" spans="1:14" s="37" customFormat="1" ht="12">
      <c r="A38" s="28"/>
      <c r="B38" s="48" t="s">
        <v>57</v>
      </c>
      <c r="C38" s="48"/>
      <c r="D38" s="48"/>
      <c r="E38" s="324">
        <v>36</v>
      </c>
      <c r="F38" s="164">
        <f t="shared" si="4"/>
        <v>0</v>
      </c>
      <c r="G38" s="135"/>
      <c r="H38" s="317">
        <f>SKM!H38+SUKB!H40+UCT!H38+SPSSN!H38+IBA!H38+CTT!H38+ÚVT!H38+VMU!H38+CJV!H38+CZS!H38+RMU!H38</f>
        <v>0</v>
      </c>
      <c r="I38" s="421">
        <f>SKM!I38+SUKB!I40+UCT!I38+SPSSN!I38+IBA!I38+CTT!I38+ÚVT!I38+VMU!I38+CJV!I38+CZS!I38+RMU!I38</f>
        <v>0</v>
      </c>
      <c r="J38" s="186">
        <f>SKM!J38+SUKB!J40+UCT!J38+SPSSN!J38+IBA!J38+CTT!J38+ÚVT!J38+VMU!J38+CJV!J38+CZS!J38+RMU!J38</f>
        <v>0</v>
      </c>
      <c r="K38" s="186">
        <f>SKM!K38+SUKB!K40+UCT!K38+SPSSN!K38+IBA!K38+CTT!K38+ÚVT!K38+VMU!K38+CJV!K38+CZS!K38+RMU!K38</f>
        <v>0</v>
      </c>
      <c r="L38" s="341">
        <f>SKM!L38+SUKB!L40+UCT!L38+SPSSN!L38+IBA!L38+CTT!L38+ÚVT!L38+VMU!L38+CJV!L38+CZS!L38+RMU!L38</f>
        <v>0</v>
      </c>
      <c r="M38" s="319">
        <f>SKM!M38+SUKB!M40+UCT!M38+SPSSN!M38+IBA!M38+CTT!M38+ÚVT!M38+VMU!M38+CJV!M38+CZS!M38+RMU!M38</f>
        <v>0</v>
      </c>
      <c r="N38" s="433"/>
    </row>
    <row r="39" spans="1:14" s="37" customFormat="1" ht="12">
      <c r="A39" s="28"/>
      <c r="B39" s="48" t="s">
        <v>59</v>
      </c>
      <c r="C39" s="48"/>
      <c r="D39" s="48"/>
      <c r="E39" s="324">
        <v>37</v>
      </c>
      <c r="F39" s="164">
        <f t="shared" si="4"/>
        <v>0</v>
      </c>
      <c r="G39" s="135"/>
      <c r="H39" s="317">
        <f>SKM!H39+SUKB!H41+UCT!H39+SPSSN!H39+IBA!H39+CTT!H39+ÚVT!H39+VMU!H39+CJV!H39+CZS!H39+RMU!H39</f>
        <v>0</v>
      </c>
      <c r="I39" s="421">
        <f>SKM!I39+SUKB!I41+UCT!I39+SPSSN!I39+IBA!I39+CTT!I39+ÚVT!I39+VMU!I39+CJV!I39+CZS!I39+RMU!I39</f>
        <v>0</v>
      </c>
      <c r="J39" s="186">
        <f>SKM!J39+SUKB!J41+UCT!J39+SPSSN!J39+IBA!J39+CTT!J39+ÚVT!J39+VMU!J39+CJV!J39+CZS!J39+RMU!J39</f>
        <v>0</v>
      </c>
      <c r="K39" s="186">
        <f>SKM!K39+SUKB!K41+UCT!K39+SPSSN!K39+IBA!K39+CTT!K39+ÚVT!K39+VMU!K39+CJV!K39+CZS!K39+RMU!K39</f>
        <v>0</v>
      </c>
      <c r="L39" s="341">
        <f>SKM!L39+SUKB!L41+UCT!L39+SPSSN!L39+IBA!L39+CTT!L39+ÚVT!L39+VMU!L39+CJV!L39+CZS!L39+RMU!L39</f>
        <v>0</v>
      </c>
      <c r="M39" s="319">
        <f>SKM!M39+SUKB!M41+UCT!M39+SPSSN!M39+IBA!M39+CTT!M39+ÚVT!M39+VMU!M39+CJV!M39+CZS!M39+RMU!M39</f>
        <v>1713000</v>
      </c>
      <c r="N39" s="433"/>
    </row>
    <row r="40" spans="1:14" s="37" customFormat="1" ht="12">
      <c r="A40" s="28"/>
      <c r="B40" s="48" t="s">
        <v>60</v>
      </c>
      <c r="C40" s="48"/>
      <c r="D40" s="48"/>
      <c r="E40" s="324">
        <v>38</v>
      </c>
      <c r="F40" s="164">
        <f t="shared" si="4"/>
        <v>12188000</v>
      </c>
      <c r="G40" s="135"/>
      <c r="H40" s="317">
        <f>SKM!H40+SUKB!H42+UCT!H40+SPSSN!H40+IBA!H40+CTT!H40+ÚVT!H40+VMU!H40+CJV!H40+CZS!H40+RMU!H40</f>
        <v>12129000</v>
      </c>
      <c r="I40" s="421">
        <f>SKM!I40+SUKB!I42+UCT!I40+SPSSN!I40+IBA!I40+CTT!I40+ÚVT!I40+VMU!I40+CJV!I40+CZS!I40+RMU!I40</f>
        <v>0</v>
      </c>
      <c r="J40" s="186">
        <f>SKM!J40+SUKB!J42+UCT!J40+SPSSN!J40+IBA!J40+CTT!J40+ÚVT!J40+VMU!J40+CJV!J40+CZS!J40+RMU!J40</f>
        <v>59000</v>
      </c>
      <c r="K40" s="186">
        <f>SKM!K40+SUKB!K42+UCT!K40+SPSSN!K40+IBA!K40+CTT!K40+ÚVT!K40+VMU!K40+CJV!K40+CZS!K40+RMU!K40</f>
        <v>0</v>
      </c>
      <c r="L40" s="341">
        <f>SKM!L40+SUKB!L42+UCT!L40+SPSSN!L40+IBA!L40+CTT!L40+ÚVT!L40+VMU!L40+CJV!L40+CZS!L40+RMU!L40</f>
        <v>0</v>
      </c>
      <c r="M40" s="319">
        <f>SKM!M40+SUKB!M42+UCT!M40+SPSSN!M40+IBA!M40+CTT!M40+ÚVT!M40+VMU!M40+CJV!M40+CZS!M40+RMU!M40</f>
        <v>13987500</v>
      </c>
      <c r="N40" s="433"/>
    </row>
    <row r="41" spans="1:14" s="37" customFormat="1" ht="12">
      <c r="A41" s="28"/>
      <c r="B41" s="48" t="s">
        <v>45</v>
      </c>
      <c r="C41" s="48"/>
      <c r="D41" s="48"/>
      <c r="E41" s="324">
        <v>39</v>
      </c>
      <c r="F41" s="164">
        <f t="shared" si="4"/>
        <v>2614218</v>
      </c>
      <c r="G41" s="135"/>
      <c r="H41" s="317">
        <f>SKM!H41+SUKB!H43+UCT!H41+SPSSN!H41+IBA!H41+CTT!H41+ÚVT!H41+VMU!H41+CJV!H41+CZS!H41+RMU!H41</f>
        <v>1930407</v>
      </c>
      <c r="I41" s="421">
        <f>SKM!I41+SUKB!I43+UCT!I41+SPSSN!I41+IBA!I41+CTT!I41+ÚVT!I41+VMU!I41+CJV!I41+CZS!I41+RMU!I41</f>
        <v>0</v>
      </c>
      <c r="J41" s="186">
        <f>SKM!J41+SUKB!J43+UCT!J41+SPSSN!J41+IBA!J41+CTT!J41+ÚVT!J41+VMU!J41+CJV!J41+CZS!J41+RMU!J41</f>
        <v>683811</v>
      </c>
      <c r="K41" s="186">
        <f>SKM!K41+SUKB!K43+UCT!K41+SPSSN!K41+IBA!K41+CTT!K41+ÚVT!K41+VMU!K41+CJV!K41+CZS!K41+RMU!K41</f>
        <v>0</v>
      </c>
      <c r="L41" s="341">
        <f>SKM!L41+SUKB!L43+UCT!L41+SPSSN!L41+IBA!L41+CTT!L41+ÚVT!L41+VMU!L41+CJV!L41+CZS!L41+RMU!L41</f>
        <v>0</v>
      </c>
      <c r="M41" s="319">
        <f>SKM!M41+SUKB!M43+UCT!M41+SPSSN!M41+IBA!M41+CTT!M41+ÚVT!M41+VMU!M41+CJV!M41+CZS!M41+RMU!M41</f>
        <v>3951650</v>
      </c>
      <c r="N41" s="433"/>
    </row>
    <row r="42" spans="1:14" s="37" customFormat="1" ht="12">
      <c r="A42" s="28"/>
      <c r="B42" s="48" t="s">
        <v>61</v>
      </c>
      <c r="C42" s="48"/>
      <c r="D42" s="48"/>
      <c r="E42" s="324">
        <v>40</v>
      </c>
      <c r="F42" s="164">
        <f t="shared" si="4"/>
        <v>335000</v>
      </c>
      <c r="G42" s="135"/>
      <c r="H42" s="317">
        <f>SKM!H42+SUKB!H44+UCT!H42+SPSSN!H42+IBA!H42+CTT!H42+ÚVT!H42+VMU!H42+CJV!H42+CZS!H42+RMU!H42</f>
        <v>335000</v>
      </c>
      <c r="I42" s="421">
        <f>SKM!I42+SUKB!I44+UCT!I42+SPSSN!I42+IBA!I42+CTT!I42+ÚVT!I42+VMU!I42+CJV!I42+CZS!I42+RMU!I42</f>
        <v>0</v>
      </c>
      <c r="J42" s="186">
        <f>SKM!J42+SUKB!J44+UCT!J42+SPSSN!J42+IBA!J42+CTT!J42+ÚVT!J42+VMU!J42+CJV!J42+CZS!J42+RMU!J42</f>
        <v>0</v>
      </c>
      <c r="K42" s="186">
        <f>SKM!K42+SUKB!K44+UCT!K42+SPSSN!K42+IBA!K42+CTT!K42+ÚVT!K42+VMU!K42+CJV!K42+CZS!K42+RMU!K42</f>
        <v>0</v>
      </c>
      <c r="L42" s="341">
        <f>SKM!L42+SUKB!L44+UCT!L42+SPSSN!L42+IBA!L42+CTT!L42+ÚVT!L42+VMU!L42+CJV!L42+CZS!L42+RMU!L42</f>
        <v>0</v>
      </c>
      <c r="M42" s="319">
        <f>SKM!M42+SUKB!M44+UCT!M42+SPSSN!M42+IBA!M42+CTT!M42+ÚVT!M42+VMU!M42+CJV!M42+CZS!M42+RMU!M42</f>
        <v>64768</v>
      </c>
      <c r="N42" s="433"/>
    </row>
    <row r="43" spans="1:14" s="37" customFormat="1" ht="12">
      <c r="A43" s="28"/>
      <c r="B43" s="48" t="s">
        <v>62</v>
      </c>
      <c r="C43" s="48"/>
      <c r="D43" s="48"/>
      <c r="E43" s="324">
        <v>41</v>
      </c>
      <c r="F43" s="164">
        <f t="shared" si="4"/>
        <v>271337720</v>
      </c>
      <c r="G43" s="135"/>
      <c r="H43" s="317">
        <f>SKM!H43+SUKB!H45+UCT!H43+SPSSN!H43+IBA!H43+CTT!H43+ÚVT!H43+VMU!H43+CJV!H43+CZS!H43+RMU!H43</f>
        <v>271181544</v>
      </c>
      <c r="I43" s="421">
        <f>SKM!I43+SUKB!I45+UCT!I43+SPSSN!I43+IBA!I43+CTT!I43+ÚVT!I43+VMU!I43+CJV!I43+CZS!I43+RMU!I43</f>
        <v>0</v>
      </c>
      <c r="J43" s="186">
        <f>SKM!J43+SUKB!J45+UCT!J43+SPSSN!J43+IBA!J43+CTT!J43+ÚVT!J43+VMU!J43+CJV!J43+CZS!J43+RMU!J43</f>
        <v>156176</v>
      </c>
      <c r="K43" s="186">
        <f>SKM!K43+SUKB!K45+UCT!K43+SPSSN!K43+IBA!K43+CTT!K43+ÚVT!K43+VMU!K43+CJV!K43+CZS!K43+RMU!K43</f>
        <v>0</v>
      </c>
      <c r="L43" s="341">
        <f>SKM!L43+SUKB!L45+UCT!L43+SPSSN!L43+IBA!L43+CTT!L43+ÚVT!L43+VMU!L43+CJV!L43+CZS!L43+RMU!L43</f>
        <v>0</v>
      </c>
      <c r="M43" s="319">
        <f>SKM!M43+SUKB!M45+UCT!M43+SPSSN!M43+IBA!M43+CTT!M43+ÚVT!M43+VMU!M43+CJV!M43+CZS!M43+RMU!M43</f>
        <v>254334896</v>
      </c>
      <c r="N43" s="433"/>
    </row>
    <row r="44" spans="1:14" s="37" customFormat="1" ht="12">
      <c r="A44" s="28"/>
      <c r="B44" s="48" t="s">
        <v>63</v>
      </c>
      <c r="C44" s="48"/>
      <c r="D44" s="48"/>
      <c r="E44" s="324">
        <v>42</v>
      </c>
      <c r="F44" s="164">
        <f t="shared" si="4"/>
        <v>80209616</v>
      </c>
      <c r="G44" s="135"/>
      <c r="H44" s="416" t="s">
        <v>98</v>
      </c>
      <c r="I44" s="421">
        <f>SKM!I44+SUKB!I46+UCT!I44+SPSSN!I44+IBA!I44+CTT!I44+ÚVT!I44+VMU!I44+CJV!I44+CZS!I44+RMU!I44</f>
        <v>55944666</v>
      </c>
      <c r="J44" s="186">
        <f>SKM!J44+SUKB!J46+UCT!J44+SPSSN!J44+IBA!J44+CTT!J44+ÚVT!J44+VMU!J44+CJV!J44+CZS!J44+RMU!J44</f>
        <v>18264950</v>
      </c>
      <c r="K44" s="186">
        <f>SKM!K44+SUKB!K46+UCT!K44+SPSSN!K44+IBA!K44+CTT!K44+ÚVT!K44+VMU!K44+CJV!K44+CZS!K44+RMU!K44</f>
        <v>6000000</v>
      </c>
      <c r="L44" s="341">
        <f>SKM!L44+SUKB!L46+UCT!L44+SPSSN!L44+IBA!L44+CTT!L44+ÚVT!L44+VMU!L44+CJV!L44+CZS!L44+RMU!L44</f>
        <v>0</v>
      </c>
      <c r="M44" s="319">
        <f>SKM!M44+SUKB!M46+UCT!M44+SPSSN!M44+IBA!M44+CTT!M44+ÚVT!M44+VMU!M44+CJV!M44+CZS!M44+RMU!M44</f>
        <v>71924554</v>
      </c>
      <c r="N44" s="433"/>
    </row>
    <row r="45" spans="1:14" s="37" customFormat="1" ht="12">
      <c r="A45" s="65"/>
      <c r="B45" s="66" t="s">
        <v>49</v>
      </c>
      <c r="C45" s="66"/>
      <c r="D45" s="66"/>
      <c r="E45" s="325">
        <v>43</v>
      </c>
      <c r="F45" s="165">
        <f t="shared" si="4"/>
        <v>59945000</v>
      </c>
      <c r="G45" s="141"/>
      <c r="H45" s="317">
        <f>SKM!H45+SUKB!H47+UCT!H45+SPSSN!H45+IBA!H45+CTT!H45+ÚVT!H45+VMU!H45+CJV!H45+CZS!H45+RMU!H45</f>
        <v>59945000</v>
      </c>
      <c r="I45" s="421">
        <f>SKM!I45+SUKB!I47+UCT!I45+SPSSN!I45+IBA!I45+CTT!I45+ÚVT!I45+VMU!I45+CJV!I45+CZS!I45+RMU!I45</f>
        <v>0</v>
      </c>
      <c r="J45" s="186">
        <f>SKM!J45+SUKB!J47+UCT!J45+SPSSN!J45+IBA!J45+CTT!J45+ÚVT!J45+VMU!J45+CJV!J45+CZS!J45+RMU!J45</f>
        <v>0</v>
      </c>
      <c r="K45" s="186">
        <f>SKM!K45+SUKB!K47+UCT!K45+SPSSN!K45+IBA!K45+CTT!K45+ÚVT!K45+VMU!K45+CJV!K45+CZS!K45+RMU!K45</f>
        <v>0</v>
      </c>
      <c r="L45" s="341">
        <f>SKM!L45+SUKB!L47+UCT!L45+SPSSN!L45+IBA!L45+CTT!L45+ÚVT!L45+VMU!L45+CJV!L45+CZS!L45+RMU!L45</f>
        <v>0</v>
      </c>
      <c r="M45" s="319">
        <f>SKM!M45+SUKB!M47+UCT!M45+SPSSN!M45+IBA!M45+CTT!M45+ÚVT!M45+VMU!M45+CJV!M45+CZS!M45+RMU!M45</f>
        <v>79252550</v>
      </c>
      <c r="N45" s="433"/>
    </row>
    <row r="46" spans="1:14" s="37" customFormat="1" ht="12.75" thickBot="1">
      <c r="A46" s="73" t="s">
        <v>65</v>
      </c>
      <c r="B46" s="74"/>
      <c r="C46" s="74"/>
      <c r="D46" s="74"/>
      <c r="E46" s="323">
        <v>44</v>
      </c>
      <c r="F46" s="147">
        <f>F29+F34+F38+F43+F44+F45-F4-F27</f>
        <v>21118020</v>
      </c>
      <c r="G46" s="146">
        <f>G29+G34+G38+G43+G44+G45+-G4-G27</f>
        <v>0</v>
      </c>
      <c r="H46" s="317">
        <f>SKM!H46+SUKB!H48+UCT!H46+SPSSN!H46+IBA!H46+CTT!H46+ÚVT!H46+VMU!H46+CJV!H46+CZS!H46+RMU!H46</f>
        <v>21118020</v>
      </c>
      <c r="I46" s="421">
        <f>SKM!I46+SUKB!I48+UCT!I46+SPSSN!I46+IBA!I46+CTT!I46+ÚVT!I46+VMU!I46+CJV!I46+CZS!I46+RMU!I46</f>
        <v>0</v>
      </c>
      <c r="J46" s="186">
        <f>SKM!J46+SUKB!J48+UCT!J46+SPSSN!J46+IBA!J46+CTT!J46+ÚVT!J46+VMU!J46+CJV!J46+CZS!J46+RMU!J46</f>
        <v>0</v>
      </c>
      <c r="K46" s="186">
        <f>SKM!K46+SUKB!K48+UCT!K46+SPSSN!K46+IBA!K46+CTT!K46+ÚVT!K46+VMU!K46+CJV!K46+CZS!K46+RMU!K46</f>
        <v>0</v>
      </c>
      <c r="L46" s="341">
        <f>SKM!L46+SUKB!L48+UCT!L46+SPSSN!L46+IBA!L46+CTT!L46+ÚVT!L46+VMU!L46+CJV!L46+CZS!L46+RMU!L46</f>
        <v>0</v>
      </c>
      <c r="M46" s="319">
        <f>SKM!M46+SUKB!M48+UCT!M46+SPSSN!M46+IBA!M46+CTT!M46+ÚVT!M46+VMU!M46+CJV!M46+CZS!M46+RMU!M46</f>
        <v>37444301</v>
      </c>
      <c r="N46" s="433"/>
    </row>
    <row r="47" spans="1:13" ht="13.5" thickBot="1">
      <c r="A47" s="54" t="s">
        <v>66</v>
      </c>
      <c r="B47" s="55"/>
      <c r="C47" s="55"/>
      <c r="D47" s="55"/>
      <c r="E47" s="326">
        <v>45</v>
      </c>
      <c r="F47" s="161">
        <f aca="true" t="shared" si="5" ref="F47:M47">F28-F3</f>
        <v>21118020</v>
      </c>
      <c r="G47" s="114">
        <f t="shared" si="5"/>
        <v>0</v>
      </c>
      <c r="H47" s="115">
        <f t="shared" si="5"/>
        <v>21118020</v>
      </c>
      <c r="I47" s="422">
        <f t="shared" si="5"/>
        <v>0</v>
      </c>
      <c r="J47" s="116">
        <f t="shared" si="5"/>
        <v>0</v>
      </c>
      <c r="K47" s="116">
        <f t="shared" si="5"/>
        <v>0</v>
      </c>
      <c r="L47" s="419">
        <f t="shared" si="5"/>
        <v>0</v>
      </c>
      <c r="M47" s="117">
        <f t="shared" si="5"/>
        <v>37444301</v>
      </c>
    </row>
    <row r="48" spans="1:5" ht="12.75">
      <c r="A48" s="80"/>
      <c r="B48" s="80"/>
      <c r="C48" s="80"/>
      <c r="D48" s="80"/>
      <c r="E48" s="81"/>
    </row>
    <row r="49" spans="5:14" s="80" customFormat="1" ht="12">
      <c r="E49" s="81"/>
      <c r="F49" s="37"/>
      <c r="H49" s="92"/>
      <c r="I49" s="92"/>
      <c r="J49" s="92"/>
      <c r="K49" s="92"/>
      <c r="L49" s="92"/>
      <c r="M49" s="92"/>
      <c r="N49" s="433"/>
    </row>
    <row r="50" spans="1:14" s="80" customFormat="1" ht="12">
      <c r="A50" s="84" t="s">
        <v>99</v>
      </c>
      <c r="E50" s="81"/>
      <c r="F50" s="167"/>
      <c r="H50" s="92"/>
      <c r="J50" s="156">
        <f>SKM!J50+SUKB!J52+UCT!J50+SPSSN!J50+IBA!J50+ÚVT!J50+VMU!J50+CJV!J50+CZS!J50+RMU!J50</f>
        <v>0</v>
      </c>
      <c r="L50" s="92"/>
      <c r="M50" s="92"/>
      <c r="N50" s="433"/>
    </row>
    <row r="51" spans="5:14" s="84" customFormat="1" ht="12">
      <c r="E51" s="86"/>
      <c r="F51" s="168"/>
      <c r="H51" s="108"/>
      <c r="I51" s="108"/>
      <c r="J51" s="108"/>
      <c r="K51" s="108"/>
      <c r="L51" s="108"/>
      <c r="M51" s="108"/>
      <c r="N51" s="433"/>
    </row>
    <row r="52" spans="5:14" s="84" customFormat="1" ht="12">
      <c r="E52" s="86"/>
      <c r="F52" s="168"/>
      <c r="H52" s="108"/>
      <c r="I52" s="108"/>
      <c r="J52" s="108"/>
      <c r="K52" s="108"/>
      <c r="L52" s="108"/>
      <c r="M52" s="108"/>
      <c r="N52" s="433"/>
    </row>
    <row r="53" spans="5:14" s="84" customFormat="1" ht="12">
      <c r="E53" s="86"/>
      <c r="F53" s="168"/>
      <c r="H53" s="108"/>
      <c r="I53" s="108"/>
      <c r="J53" s="108"/>
      <c r="K53" s="108"/>
      <c r="L53" s="108"/>
      <c r="M53" s="108"/>
      <c r="N53" s="433"/>
    </row>
    <row r="54" spans="1:14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  <c r="N54" s="433"/>
    </row>
    <row r="55" spans="1:14" s="92" customFormat="1" ht="12">
      <c r="A55" s="84"/>
      <c r="B55" s="84"/>
      <c r="C55" s="84"/>
      <c r="D55" s="84"/>
      <c r="E55" s="90"/>
      <c r="F55" s="37"/>
      <c r="N55" s="433"/>
    </row>
    <row r="56" spans="1:14" s="92" customFormat="1" ht="12">
      <c r="A56" s="84"/>
      <c r="B56" s="84"/>
      <c r="C56" s="84"/>
      <c r="D56" s="84"/>
      <c r="E56" s="90"/>
      <c r="F56" s="37"/>
      <c r="N56" s="433"/>
    </row>
    <row r="57" spans="1:14" s="92" customFormat="1" ht="12">
      <c r="A57" s="84"/>
      <c r="B57" s="84"/>
      <c r="C57" s="84"/>
      <c r="D57" s="84"/>
      <c r="E57" s="90"/>
      <c r="F57" s="37"/>
      <c r="N57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B1">
      <selection activeCell="G37" sqref="G37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55.25390625" style="82" customWidth="1"/>
    <col min="7" max="7" width="10.00390625" style="18" customWidth="1"/>
    <col min="8" max="8" width="5.125" style="0" hidden="1" customWidth="1"/>
    <col min="9" max="9" width="7.625" style="83" customWidth="1"/>
    <col min="10" max="12" width="8.00390625" style="83" customWidth="1"/>
    <col min="13" max="13" width="8.125" style="83" customWidth="1"/>
    <col min="14" max="14" width="11.75390625" style="83" customWidth="1"/>
  </cols>
  <sheetData>
    <row r="1" spans="1:14" ht="15.75" customHeight="1">
      <c r="A1" s="487" t="s">
        <v>141</v>
      </c>
      <c r="B1" s="488"/>
      <c r="C1" s="488"/>
      <c r="D1" s="489"/>
      <c r="E1" s="1"/>
      <c r="F1" s="2"/>
      <c r="G1" s="3" t="s">
        <v>0</v>
      </c>
      <c r="H1" s="4" t="s">
        <v>1</v>
      </c>
      <c r="I1" s="5" t="s">
        <v>2</v>
      </c>
      <c r="J1" s="508" t="s">
        <v>3</v>
      </c>
      <c r="K1" s="509"/>
      <c r="L1" s="509"/>
      <c r="M1" s="510"/>
      <c r="N1" s="6" t="s">
        <v>4</v>
      </c>
    </row>
    <row r="2" spans="1:14" s="18" customFormat="1" ht="13.5" thickBot="1">
      <c r="A2" s="7" t="s">
        <v>75</v>
      </c>
      <c r="B2" s="8"/>
      <c r="C2" s="8"/>
      <c r="D2" s="9"/>
      <c r="E2" s="10" t="s">
        <v>5</v>
      </c>
      <c r="F2" s="11" t="s">
        <v>6</v>
      </c>
      <c r="G2" s="12">
        <v>2008</v>
      </c>
      <c r="H2" s="13" t="s">
        <v>7</v>
      </c>
      <c r="I2" s="14" t="s">
        <v>8</v>
      </c>
      <c r="J2" s="15" t="s">
        <v>9</v>
      </c>
      <c r="K2" s="16" t="s">
        <v>10</v>
      </c>
      <c r="L2" s="16" t="s">
        <v>11</v>
      </c>
      <c r="M2" s="16" t="s">
        <v>12</v>
      </c>
      <c r="N2" s="17">
        <v>2007</v>
      </c>
    </row>
    <row r="3" spans="1:14" ht="13.5" thickBot="1">
      <c r="A3" s="19" t="s">
        <v>13</v>
      </c>
      <c r="B3" s="20"/>
      <c r="C3" s="20"/>
      <c r="D3" s="20"/>
      <c r="E3" s="21">
        <v>1</v>
      </c>
      <c r="F3" s="22"/>
      <c r="G3" s="23"/>
      <c r="H3" s="20"/>
      <c r="I3" s="24"/>
      <c r="J3" s="24"/>
      <c r="K3" s="25"/>
      <c r="L3" s="25"/>
      <c r="M3" s="26"/>
      <c r="N3" s="27"/>
    </row>
    <row r="4" spans="1:14" s="37" customFormat="1" ht="12.75">
      <c r="A4" s="28" t="s">
        <v>14</v>
      </c>
      <c r="B4" s="29" t="s">
        <v>15</v>
      </c>
      <c r="C4" s="29"/>
      <c r="D4" s="29"/>
      <c r="E4" s="30">
        <v>2</v>
      </c>
      <c r="F4" s="31" t="s">
        <v>76</v>
      </c>
      <c r="G4" s="32"/>
      <c r="H4" s="29"/>
      <c r="I4" s="33"/>
      <c r="J4" s="33"/>
      <c r="K4" s="34"/>
      <c r="L4" s="34"/>
      <c r="M4" s="35"/>
      <c r="N4" s="36"/>
    </row>
    <row r="5" spans="1:14" s="37" customFormat="1" ht="12.75">
      <c r="A5" s="28"/>
      <c r="B5" s="38"/>
      <c r="C5" s="38" t="s">
        <v>16</v>
      </c>
      <c r="D5" s="39" t="s">
        <v>17</v>
      </c>
      <c r="E5" s="40">
        <v>3</v>
      </c>
      <c r="F5" s="41"/>
      <c r="G5" s="42"/>
      <c r="H5" s="39"/>
      <c r="I5" s="43"/>
      <c r="J5" s="43"/>
      <c r="K5" s="44"/>
      <c r="L5" s="44"/>
      <c r="M5" s="45"/>
      <c r="N5" s="46"/>
    </row>
    <row r="6" spans="1:14" s="37" customFormat="1" ht="12.75">
      <c r="A6" s="28"/>
      <c r="B6" s="38"/>
      <c r="C6" s="38"/>
      <c r="D6" s="39" t="s">
        <v>18</v>
      </c>
      <c r="E6" s="40">
        <v>4</v>
      </c>
      <c r="F6" s="41"/>
      <c r="G6" s="42"/>
      <c r="H6" s="39"/>
      <c r="I6" s="43"/>
      <c r="J6" s="43"/>
      <c r="K6" s="44"/>
      <c r="L6" s="44"/>
      <c r="M6" s="45"/>
      <c r="N6" s="46"/>
    </row>
    <row r="7" spans="1:14" s="37" customFormat="1" ht="12.75">
      <c r="A7" s="28"/>
      <c r="B7" s="38"/>
      <c r="C7" s="38"/>
      <c r="D7" s="39" t="s">
        <v>19</v>
      </c>
      <c r="E7" s="40">
        <v>5</v>
      </c>
      <c r="F7" s="41"/>
      <c r="G7" s="42"/>
      <c r="H7" s="39"/>
      <c r="I7" s="43"/>
      <c r="J7" s="43"/>
      <c r="K7" s="44"/>
      <c r="L7" s="44"/>
      <c r="M7" s="45"/>
      <c r="N7" s="46"/>
    </row>
    <row r="8" spans="1:14" s="37" customFormat="1" ht="12.75">
      <c r="A8" s="28"/>
      <c r="B8" s="38"/>
      <c r="C8" s="38"/>
      <c r="D8" s="39" t="s">
        <v>20</v>
      </c>
      <c r="E8" s="40">
        <v>6</v>
      </c>
      <c r="F8" s="41"/>
      <c r="G8" s="42"/>
      <c r="H8" s="39"/>
      <c r="I8" s="43"/>
      <c r="J8" s="43"/>
      <c r="K8" s="44"/>
      <c r="L8" s="44"/>
      <c r="M8" s="45"/>
      <c r="N8" s="46"/>
    </row>
    <row r="9" spans="1:14" s="37" customFormat="1" ht="12.75">
      <c r="A9" s="28"/>
      <c r="B9" s="38"/>
      <c r="C9" s="38"/>
      <c r="D9" s="39" t="s">
        <v>21</v>
      </c>
      <c r="E9" s="40">
        <v>7</v>
      </c>
      <c r="F9" s="41"/>
      <c r="G9" s="42"/>
      <c r="H9" s="39"/>
      <c r="I9" s="43"/>
      <c r="J9" s="43"/>
      <c r="K9" s="44"/>
      <c r="L9" s="44"/>
      <c r="M9" s="45"/>
      <c r="N9" s="46"/>
    </row>
    <row r="10" spans="1:14" s="37" customFormat="1" ht="12.75">
      <c r="A10" s="28"/>
      <c r="B10" s="38"/>
      <c r="C10" s="38"/>
      <c r="D10" s="39" t="s">
        <v>22</v>
      </c>
      <c r="E10" s="40">
        <v>8</v>
      </c>
      <c r="F10" s="41"/>
      <c r="G10" s="42"/>
      <c r="H10" s="39"/>
      <c r="I10" s="43"/>
      <c r="J10" s="43"/>
      <c r="K10" s="44"/>
      <c r="L10" s="44"/>
      <c r="M10" s="45"/>
      <c r="N10" s="46"/>
    </row>
    <row r="11" spans="1:14" s="37" customFormat="1" ht="12.75">
      <c r="A11" s="28"/>
      <c r="B11" s="38"/>
      <c r="C11" s="38"/>
      <c r="D11" s="39" t="s">
        <v>23</v>
      </c>
      <c r="E11" s="40">
        <v>9</v>
      </c>
      <c r="F11" s="41"/>
      <c r="G11" s="42"/>
      <c r="H11" s="39"/>
      <c r="I11" s="43"/>
      <c r="J11" s="43"/>
      <c r="K11" s="44"/>
      <c r="L11" s="44"/>
      <c r="M11" s="45"/>
      <c r="N11" s="46"/>
    </row>
    <row r="12" spans="1:14" s="37" customFormat="1" ht="12.75">
      <c r="A12" s="28"/>
      <c r="B12" s="38"/>
      <c r="C12" s="38"/>
      <c r="D12" s="39" t="s">
        <v>24</v>
      </c>
      <c r="E12" s="40">
        <v>10</v>
      </c>
      <c r="F12" s="41"/>
      <c r="G12" s="42"/>
      <c r="H12" s="39"/>
      <c r="I12" s="43"/>
      <c r="J12" s="43"/>
      <c r="K12" s="44"/>
      <c r="L12" s="44"/>
      <c r="M12" s="45"/>
      <c r="N12" s="46"/>
    </row>
    <row r="13" spans="1:14" s="37" customFormat="1" ht="12.75">
      <c r="A13" s="28"/>
      <c r="B13" s="38"/>
      <c r="C13" s="38"/>
      <c r="D13" s="39" t="s">
        <v>25</v>
      </c>
      <c r="E13" s="40">
        <v>11</v>
      </c>
      <c r="F13" s="41"/>
      <c r="G13" s="42"/>
      <c r="H13" s="39"/>
      <c r="I13" s="43"/>
      <c r="J13" s="43"/>
      <c r="K13" s="44"/>
      <c r="L13" s="44"/>
      <c r="M13" s="45"/>
      <c r="N13" s="46"/>
    </row>
    <row r="14" spans="1:14" s="37" customFormat="1" ht="12.75">
      <c r="A14" s="28"/>
      <c r="B14" s="38"/>
      <c r="C14" s="38"/>
      <c r="D14" s="39" t="s">
        <v>26</v>
      </c>
      <c r="E14" s="40">
        <v>12</v>
      </c>
      <c r="F14" s="41"/>
      <c r="G14" s="42"/>
      <c r="H14" s="39"/>
      <c r="I14" s="43"/>
      <c r="J14" s="43"/>
      <c r="K14" s="44"/>
      <c r="L14" s="44"/>
      <c r="M14" s="45"/>
      <c r="N14" s="46"/>
    </row>
    <row r="15" spans="1:14" s="37" customFormat="1" ht="12.75">
      <c r="A15" s="28"/>
      <c r="B15" s="38"/>
      <c r="C15" s="39"/>
      <c r="D15" s="39" t="s">
        <v>27</v>
      </c>
      <c r="E15" s="40">
        <v>13</v>
      </c>
      <c r="F15" s="41"/>
      <c r="G15" s="42"/>
      <c r="H15" s="39"/>
      <c r="I15" s="43"/>
      <c r="J15" s="43"/>
      <c r="K15" s="44"/>
      <c r="L15" s="44"/>
      <c r="M15" s="45"/>
      <c r="N15" s="46"/>
    </row>
    <row r="16" spans="1:14" s="37" customFormat="1" ht="12.75">
      <c r="A16" s="28"/>
      <c r="B16" s="47" t="s">
        <v>28</v>
      </c>
      <c r="C16" s="39"/>
      <c r="D16" s="39"/>
      <c r="E16" s="40">
        <v>14</v>
      </c>
      <c r="F16" s="41" t="s">
        <v>29</v>
      </c>
      <c r="G16" s="42"/>
      <c r="H16" s="39"/>
      <c r="I16" s="43"/>
      <c r="J16" s="43"/>
      <c r="K16" s="44"/>
      <c r="L16" s="44"/>
      <c r="M16" s="45"/>
      <c r="N16" s="46"/>
    </row>
    <row r="17" spans="1:14" s="37" customFormat="1" ht="12.75">
      <c r="A17" s="28"/>
      <c r="B17" s="47" t="s">
        <v>30</v>
      </c>
      <c r="C17" s="39"/>
      <c r="D17" s="39"/>
      <c r="E17" s="40">
        <v>15</v>
      </c>
      <c r="F17" s="41" t="s">
        <v>31</v>
      </c>
      <c r="G17" s="42"/>
      <c r="H17" s="39"/>
      <c r="I17" s="43"/>
      <c r="J17" s="43"/>
      <c r="K17" s="44"/>
      <c r="L17" s="44"/>
      <c r="M17" s="45"/>
      <c r="N17" s="46"/>
    </row>
    <row r="18" spans="1:14" s="37" customFormat="1" ht="12.75">
      <c r="A18" s="28"/>
      <c r="B18" s="48" t="s">
        <v>32</v>
      </c>
      <c r="C18" s="49"/>
      <c r="D18" s="49"/>
      <c r="E18" s="50">
        <v>16</v>
      </c>
      <c r="F18" s="51" t="s">
        <v>33</v>
      </c>
      <c r="G18" s="42"/>
      <c r="H18" s="39"/>
      <c r="I18" s="43"/>
      <c r="J18" s="43"/>
      <c r="K18" s="44"/>
      <c r="L18" s="44"/>
      <c r="M18" s="45"/>
      <c r="N18" s="46"/>
    </row>
    <row r="19" spans="1:14" s="37" customFormat="1" ht="12.75">
      <c r="A19" s="28"/>
      <c r="B19" s="48" t="s">
        <v>34</v>
      </c>
      <c r="C19" s="49"/>
      <c r="D19" s="49"/>
      <c r="E19" s="50">
        <v>17</v>
      </c>
      <c r="F19" s="52" t="s">
        <v>35</v>
      </c>
      <c r="G19" s="42"/>
      <c r="H19" s="39"/>
      <c r="I19" s="43"/>
      <c r="J19" s="43"/>
      <c r="K19" s="44"/>
      <c r="L19" s="44"/>
      <c r="M19" s="45"/>
      <c r="N19" s="46"/>
    </row>
    <row r="20" spans="1:14" s="37" customFormat="1" ht="12.75">
      <c r="A20" s="28"/>
      <c r="B20" s="48" t="s">
        <v>36</v>
      </c>
      <c r="C20" s="48"/>
      <c r="D20" s="48"/>
      <c r="E20" s="50">
        <v>18</v>
      </c>
      <c r="F20" s="52" t="s">
        <v>37</v>
      </c>
      <c r="G20" s="42"/>
      <c r="H20" s="39"/>
      <c r="I20" s="43"/>
      <c r="J20" s="43"/>
      <c r="K20" s="44"/>
      <c r="L20" s="44"/>
      <c r="M20" s="45"/>
      <c r="N20" s="46"/>
    </row>
    <row r="21" spans="1:14" s="37" customFormat="1" ht="12.75">
      <c r="A21" s="28"/>
      <c r="B21" s="48" t="s">
        <v>38</v>
      </c>
      <c r="C21" s="48"/>
      <c r="D21" s="48"/>
      <c r="E21" s="50">
        <v>19</v>
      </c>
      <c r="F21" s="52" t="s">
        <v>39</v>
      </c>
      <c r="G21" s="42"/>
      <c r="H21" s="39"/>
      <c r="I21" s="43"/>
      <c r="J21" s="43"/>
      <c r="K21" s="44"/>
      <c r="L21" s="44"/>
      <c r="M21" s="45"/>
      <c r="N21" s="46"/>
    </row>
    <row r="22" spans="1:14" s="37" customFormat="1" ht="12.75">
      <c r="A22" s="28"/>
      <c r="B22" s="48" t="s">
        <v>40</v>
      </c>
      <c r="C22" s="48"/>
      <c r="D22" s="48"/>
      <c r="E22" s="50">
        <v>20</v>
      </c>
      <c r="F22" s="52" t="s">
        <v>41</v>
      </c>
      <c r="G22" s="42"/>
      <c r="H22" s="39"/>
      <c r="I22" s="45"/>
      <c r="J22" s="44"/>
      <c r="K22" s="44"/>
      <c r="L22" s="44"/>
      <c r="M22" s="45"/>
      <c r="N22" s="46"/>
    </row>
    <row r="23" spans="1:14" s="37" customFormat="1" ht="12.75">
      <c r="A23" s="28"/>
      <c r="B23" s="48" t="s">
        <v>42</v>
      </c>
      <c r="C23" s="48"/>
      <c r="D23" s="48"/>
      <c r="E23" s="50">
        <v>21</v>
      </c>
      <c r="F23" s="52" t="s">
        <v>43</v>
      </c>
      <c r="G23" s="42"/>
      <c r="H23" s="39"/>
      <c r="I23" s="45"/>
      <c r="J23" s="44"/>
      <c r="K23" s="44"/>
      <c r="L23" s="44"/>
      <c r="M23" s="45"/>
      <c r="N23" s="46"/>
    </row>
    <row r="24" spans="1:14" s="37" customFormat="1" ht="12.75">
      <c r="A24" s="28"/>
      <c r="B24" s="48" t="s">
        <v>44</v>
      </c>
      <c r="C24" s="48"/>
      <c r="D24" s="48"/>
      <c r="E24" s="50">
        <v>22</v>
      </c>
      <c r="F24" s="52" t="s">
        <v>77</v>
      </c>
      <c r="G24" s="42"/>
      <c r="H24" s="39"/>
      <c r="I24" s="45"/>
      <c r="J24" s="44"/>
      <c r="K24" s="44"/>
      <c r="L24" s="44"/>
      <c r="M24" s="45"/>
      <c r="N24" s="46"/>
    </row>
    <row r="25" spans="1:14" s="37" customFormat="1" ht="12.75">
      <c r="A25" s="28"/>
      <c r="B25" s="48" t="s">
        <v>45</v>
      </c>
      <c r="C25" s="48"/>
      <c r="D25" s="48"/>
      <c r="E25" s="50">
        <v>23</v>
      </c>
      <c r="F25" s="52" t="s">
        <v>46</v>
      </c>
      <c r="G25" s="42"/>
      <c r="H25" s="39"/>
      <c r="I25" s="45"/>
      <c r="J25" s="44"/>
      <c r="K25" s="44"/>
      <c r="L25" s="44"/>
      <c r="M25" s="45"/>
      <c r="N25" s="46"/>
    </row>
    <row r="26" spans="1:14" s="37" customFormat="1" ht="12.75">
      <c r="A26" s="28"/>
      <c r="B26" s="48" t="s">
        <v>47</v>
      </c>
      <c r="C26" s="48"/>
      <c r="D26" s="48"/>
      <c r="E26" s="50">
        <v>24</v>
      </c>
      <c r="F26" s="52" t="s">
        <v>48</v>
      </c>
      <c r="G26" s="42"/>
      <c r="H26" s="39"/>
      <c r="I26" s="45"/>
      <c r="J26" s="44"/>
      <c r="K26" s="44"/>
      <c r="L26" s="44"/>
      <c r="M26" s="45"/>
      <c r="N26" s="46"/>
    </row>
    <row r="27" spans="1:14" s="37" customFormat="1" ht="13.5" thickBot="1">
      <c r="A27" s="28"/>
      <c r="B27" s="47" t="s">
        <v>49</v>
      </c>
      <c r="C27" s="47"/>
      <c r="D27" s="47"/>
      <c r="E27" s="40">
        <v>25</v>
      </c>
      <c r="F27" s="53" t="s">
        <v>50</v>
      </c>
      <c r="G27" s="42"/>
      <c r="H27" s="39"/>
      <c r="I27" s="45"/>
      <c r="J27" s="44"/>
      <c r="K27" s="44"/>
      <c r="L27" s="44"/>
      <c r="M27" s="45"/>
      <c r="N27" s="46"/>
    </row>
    <row r="28" spans="1:14" ht="13.5" thickBot="1">
      <c r="A28" s="54" t="s">
        <v>51</v>
      </c>
      <c r="B28" s="55"/>
      <c r="C28" s="55"/>
      <c r="D28" s="55"/>
      <c r="E28" s="21">
        <v>26</v>
      </c>
      <c r="F28" s="56"/>
      <c r="G28" s="57"/>
      <c r="H28" s="55"/>
      <c r="I28" s="58"/>
      <c r="J28" s="59"/>
      <c r="K28" s="59"/>
      <c r="L28" s="59"/>
      <c r="M28" s="58"/>
      <c r="N28" s="60"/>
    </row>
    <row r="29" spans="1:14" s="37" customFormat="1" ht="12.75">
      <c r="A29" s="28" t="s">
        <v>14</v>
      </c>
      <c r="B29" s="39" t="s">
        <v>52</v>
      </c>
      <c r="C29" s="39"/>
      <c r="D29" s="39"/>
      <c r="E29" s="40">
        <v>27</v>
      </c>
      <c r="F29" s="41" t="s">
        <v>53</v>
      </c>
      <c r="G29" s="32"/>
      <c r="H29" s="29"/>
      <c r="I29" s="35"/>
      <c r="J29" s="34"/>
      <c r="K29" s="34"/>
      <c r="L29" s="34"/>
      <c r="M29" s="35"/>
      <c r="N29" s="36"/>
    </row>
    <row r="30" spans="1:14" s="37" customFormat="1" ht="12.75">
      <c r="A30" s="28"/>
      <c r="B30" s="47" t="s">
        <v>28</v>
      </c>
      <c r="C30" s="47"/>
      <c r="D30" s="47"/>
      <c r="E30" s="40">
        <v>28</v>
      </c>
      <c r="F30" s="53" t="s">
        <v>29</v>
      </c>
      <c r="G30" s="61"/>
      <c r="H30" s="47"/>
      <c r="I30" s="62"/>
      <c r="J30" s="63"/>
      <c r="K30" s="63"/>
      <c r="L30" s="63"/>
      <c r="M30" s="62"/>
      <c r="N30" s="64"/>
    </row>
    <row r="31" spans="1:14" s="37" customFormat="1" ht="12.75">
      <c r="A31" s="28"/>
      <c r="B31" s="47" t="s">
        <v>30</v>
      </c>
      <c r="C31" s="47"/>
      <c r="D31" s="47"/>
      <c r="E31" s="40">
        <v>29</v>
      </c>
      <c r="F31" s="53" t="s">
        <v>31</v>
      </c>
      <c r="G31" s="61"/>
      <c r="H31" s="47"/>
      <c r="I31" s="62"/>
      <c r="J31" s="63"/>
      <c r="K31" s="63"/>
      <c r="L31" s="63"/>
      <c r="M31" s="62"/>
      <c r="N31" s="64"/>
    </row>
    <row r="32" spans="1:14" s="37" customFormat="1" ht="12.75">
      <c r="A32" s="28"/>
      <c r="B32" s="48" t="s">
        <v>32</v>
      </c>
      <c r="C32" s="49"/>
      <c r="D32" s="49"/>
      <c r="E32" s="50">
        <v>30</v>
      </c>
      <c r="F32" s="51" t="s">
        <v>33</v>
      </c>
      <c r="G32" s="61"/>
      <c r="H32" s="47"/>
      <c r="I32" s="62"/>
      <c r="J32" s="63"/>
      <c r="K32" s="63"/>
      <c r="L32" s="63"/>
      <c r="M32" s="62"/>
      <c r="N32" s="64"/>
    </row>
    <row r="33" spans="1:14" s="37" customFormat="1" ht="12.75">
      <c r="A33" s="28"/>
      <c r="B33" s="48" t="s">
        <v>34</v>
      </c>
      <c r="C33" s="48"/>
      <c r="D33" s="48"/>
      <c r="E33" s="50">
        <v>31</v>
      </c>
      <c r="F33" s="52" t="s">
        <v>35</v>
      </c>
      <c r="G33" s="61"/>
      <c r="H33" s="47"/>
      <c r="I33" s="62"/>
      <c r="J33" s="63"/>
      <c r="K33" s="63"/>
      <c r="L33" s="63"/>
      <c r="M33" s="62"/>
      <c r="N33" s="64"/>
    </row>
    <row r="34" spans="1:14" s="37" customFormat="1" ht="12.75">
      <c r="A34" s="28"/>
      <c r="B34" s="48" t="s">
        <v>54</v>
      </c>
      <c r="C34" s="48"/>
      <c r="D34" s="48"/>
      <c r="E34" s="50">
        <v>32</v>
      </c>
      <c r="F34" s="52" t="s">
        <v>55</v>
      </c>
      <c r="G34" s="61"/>
      <c r="H34" s="47"/>
      <c r="I34" s="62"/>
      <c r="J34" s="63"/>
      <c r="K34" s="63"/>
      <c r="L34" s="63"/>
      <c r="M34" s="62"/>
      <c r="N34" s="64"/>
    </row>
    <row r="35" spans="1:14" s="37" customFormat="1" ht="12.75">
      <c r="A35" s="28"/>
      <c r="B35" s="48" t="s">
        <v>36</v>
      </c>
      <c r="C35" s="48"/>
      <c r="D35" s="48"/>
      <c r="E35" s="50">
        <v>33</v>
      </c>
      <c r="F35" s="52" t="s">
        <v>37</v>
      </c>
      <c r="G35" s="61"/>
      <c r="H35" s="47"/>
      <c r="I35" s="62"/>
      <c r="J35" s="63"/>
      <c r="K35" s="63"/>
      <c r="L35" s="63"/>
      <c r="M35" s="62"/>
      <c r="N35" s="64"/>
    </row>
    <row r="36" spans="1:14" s="37" customFormat="1" ht="12.75">
      <c r="A36" s="28"/>
      <c r="B36" s="48" t="s">
        <v>38</v>
      </c>
      <c r="C36" s="48"/>
      <c r="D36" s="48"/>
      <c r="E36" s="50">
        <v>34</v>
      </c>
      <c r="F36" s="52" t="s">
        <v>39</v>
      </c>
      <c r="G36" s="61"/>
      <c r="H36" s="47"/>
      <c r="I36" s="62"/>
      <c r="J36" s="63"/>
      <c r="K36" s="63"/>
      <c r="L36" s="63"/>
      <c r="M36" s="62"/>
      <c r="N36" s="64"/>
    </row>
    <row r="37" spans="1:14" s="37" customFormat="1" ht="12.75">
      <c r="A37" s="28"/>
      <c r="B37" s="48" t="s">
        <v>56</v>
      </c>
      <c r="C37" s="48"/>
      <c r="D37" s="48"/>
      <c r="E37" s="50">
        <v>35</v>
      </c>
      <c r="F37" s="52" t="s">
        <v>41</v>
      </c>
      <c r="G37" s="61"/>
      <c r="H37" s="47"/>
      <c r="I37" s="62"/>
      <c r="J37" s="63"/>
      <c r="K37" s="63"/>
      <c r="L37" s="63"/>
      <c r="M37" s="62"/>
      <c r="N37" s="64"/>
    </row>
    <row r="38" spans="1:14" s="37" customFormat="1" ht="12.75">
      <c r="A38" s="28"/>
      <c r="B38" s="48" t="s">
        <v>57</v>
      </c>
      <c r="C38" s="48"/>
      <c r="D38" s="48"/>
      <c r="E38" s="50">
        <v>36</v>
      </c>
      <c r="F38" s="52" t="s">
        <v>58</v>
      </c>
      <c r="G38" s="61"/>
      <c r="H38" s="47"/>
      <c r="I38" s="62"/>
      <c r="J38" s="63"/>
      <c r="K38" s="63"/>
      <c r="L38" s="63"/>
      <c r="M38" s="62"/>
      <c r="N38" s="64"/>
    </row>
    <row r="39" spans="1:14" s="37" customFormat="1" ht="12.75">
      <c r="A39" s="28"/>
      <c r="B39" s="48" t="s">
        <v>59</v>
      </c>
      <c r="C39" s="48"/>
      <c r="D39" s="48"/>
      <c r="E39" s="50">
        <v>37</v>
      </c>
      <c r="F39" s="52" t="s">
        <v>43</v>
      </c>
      <c r="G39" s="61"/>
      <c r="H39" s="47"/>
      <c r="I39" s="62"/>
      <c r="J39" s="63"/>
      <c r="K39" s="63"/>
      <c r="L39" s="63"/>
      <c r="M39" s="62"/>
      <c r="N39" s="64"/>
    </row>
    <row r="40" spans="1:14" s="37" customFormat="1" ht="12.75">
      <c r="A40" s="28"/>
      <c r="B40" s="48" t="s">
        <v>60</v>
      </c>
      <c r="C40" s="48"/>
      <c r="D40" s="48"/>
      <c r="E40" s="50">
        <v>38</v>
      </c>
      <c r="F40" s="52" t="s">
        <v>77</v>
      </c>
      <c r="G40" s="61"/>
      <c r="H40" s="47"/>
      <c r="I40" s="62"/>
      <c r="J40" s="63"/>
      <c r="K40" s="63"/>
      <c r="L40" s="63"/>
      <c r="M40" s="62"/>
      <c r="N40" s="64"/>
    </row>
    <row r="41" spans="1:14" s="37" customFormat="1" ht="12.75">
      <c r="A41" s="28"/>
      <c r="B41" s="48" t="s">
        <v>45</v>
      </c>
      <c r="C41" s="48"/>
      <c r="D41" s="48"/>
      <c r="E41" s="50">
        <v>39</v>
      </c>
      <c r="F41" s="52" t="s">
        <v>46</v>
      </c>
      <c r="G41" s="61"/>
      <c r="H41" s="47"/>
      <c r="I41" s="62"/>
      <c r="J41" s="63"/>
      <c r="K41" s="63"/>
      <c r="L41" s="63"/>
      <c r="M41" s="62"/>
      <c r="N41" s="64"/>
    </row>
    <row r="42" spans="1:14" s="37" customFormat="1" ht="12.75">
      <c r="A42" s="28"/>
      <c r="B42" s="48" t="s">
        <v>61</v>
      </c>
      <c r="C42" s="48"/>
      <c r="D42" s="48"/>
      <c r="E42" s="50">
        <v>40</v>
      </c>
      <c r="F42" s="52" t="s">
        <v>48</v>
      </c>
      <c r="G42" s="61"/>
      <c r="H42" s="47"/>
      <c r="I42" s="62"/>
      <c r="J42" s="63"/>
      <c r="K42" s="63"/>
      <c r="L42" s="63"/>
      <c r="M42" s="62"/>
      <c r="N42" s="64"/>
    </row>
    <row r="43" spans="1:14" s="37" customFormat="1" ht="12.75">
      <c r="A43" s="28"/>
      <c r="B43" s="48" t="s">
        <v>62</v>
      </c>
      <c r="C43" s="48"/>
      <c r="D43" s="48"/>
      <c r="E43" s="50">
        <v>41</v>
      </c>
      <c r="F43" s="52" t="s">
        <v>78</v>
      </c>
      <c r="G43" s="61"/>
      <c r="H43" s="47"/>
      <c r="I43" s="62"/>
      <c r="J43" s="63"/>
      <c r="K43" s="63"/>
      <c r="L43" s="63"/>
      <c r="M43" s="62"/>
      <c r="N43" s="64"/>
    </row>
    <row r="44" spans="1:14" s="37" customFormat="1" ht="12.75">
      <c r="A44" s="28"/>
      <c r="B44" s="48" t="s">
        <v>63</v>
      </c>
      <c r="C44" s="48"/>
      <c r="D44" s="48"/>
      <c r="E44" s="50">
        <v>42</v>
      </c>
      <c r="F44" s="52" t="s">
        <v>64</v>
      </c>
      <c r="G44" s="61"/>
      <c r="H44" s="47"/>
      <c r="I44" s="62"/>
      <c r="J44" s="63"/>
      <c r="K44" s="63"/>
      <c r="L44" s="63"/>
      <c r="M44" s="62"/>
      <c r="N44" s="64"/>
    </row>
    <row r="45" spans="1:14" s="37" customFormat="1" ht="12.75">
      <c r="A45" s="65"/>
      <c r="B45" s="66" t="s">
        <v>49</v>
      </c>
      <c r="C45" s="66"/>
      <c r="D45" s="66"/>
      <c r="E45" s="67">
        <v>43</v>
      </c>
      <c r="F45" s="68" t="s">
        <v>50</v>
      </c>
      <c r="G45" s="69"/>
      <c r="H45" s="66"/>
      <c r="I45" s="70"/>
      <c r="J45" s="71"/>
      <c r="K45" s="71"/>
      <c r="L45" s="71"/>
      <c r="M45" s="70"/>
      <c r="N45" s="72"/>
    </row>
    <row r="46" spans="1:14" s="37" customFormat="1" ht="13.5" thickBot="1">
      <c r="A46" s="73" t="s">
        <v>65</v>
      </c>
      <c r="B46" s="74"/>
      <c r="C46" s="74"/>
      <c r="D46" s="74"/>
      <c r="E46" s="40">
        <v>44</v>
      </c>
      <c r="F46" s="75"/>
      <c r="G46" s="76"/>
      <c r="H46" s="74"/>
      <c r="I46" s="77"/>
      <c r="J46" s="78"/>
      <c r="K46" s="78"/>
      <c r="L46" s="78"/>
      <c r="M46" s="77"/>
      <c r="N46" s="79"/>
    </row>
    <row r="47" spans="1:14" ht="13.5" thickBot="1">
      <c r="A47" s="54" t="s">
        <v>66</v>
      </c>
      <c r="B47" s="55"/>
      <c r="C47" s="55"/>
      <c r="D47" s="55"/>
      <c r="E47" s="21">
        <v>45</v>
      </c>
      <c r="F47" s="56"/>
      <c r="G47" s="57"/>
      <c r="H47" s="55"/>
      <c r="I47" s="58"/>
      <c r="J47" s="59"/>
      <c r="K47" s="59"/>
      <c r="L47" s="59"/>
      <c r="M47" s="58"/>
      <c r="N47" s="60"/>
    </row>
    <row r="48" spans="1:6" ht="12.75">
      <c r="A48" s="80" t="s">
        <v>67</v>
      </c>
      <c r="B48" s="80"/>
      <c r="C48" s="80"/>
      <c r="D48" s="80"/>
      <c r="E48" s="81"/>
      <c r="F48" s="82" t="s">
        <v>68</v>
      </c>
    </row>
    <row r="49" spans="5:14" s="80" customFormat="1" ht="12.75">
      <c r="E49" s="81"/>
      <c r="F49" s="82"/>
      <c r="G49" s="18"/>
      <c r="I49" s="83"/>
      <c r="J49" s="83"/>
      <c r="K49" s="83"/>
      <c r="L49" s="83"/>
      <c r="M49" s="83"/>
      <c r="N49" s="83"/>
    </row>
    <row r="50" spans="5:14" s="80" customFormat="1" ht="12.75">
      <c r="E50" s="81"/>
      <c r="F50" s="82"/>
      <c r="G50" s="18"/>
      <c r="I50" s="83"/>
      <c r="J50" s="83"/>
      <c r="K50" s="83"/>
      <c r="L50" s="83"/>
      <c r="M50" s="83"/>
      <c r="N50" s="83"/>
    </row>
    <row r="51" spans="5:14" s="80" customFormat="1" ht="12.75">
      <c r="E51" s="81"/>
      <c r="F51" s="82"/>
      <c r="G51" s="18"/>
      <c r="I51" s="83"/>
      <c r="J51" s="83"/>
      <c r="K51" s="83"/>
      <c r="L51" s="83"/>
      <c r="M51" s="83"/>
      <c r="N51" s="83"/>
    </row>
    <row r="52" spans="5:14" s="80" customFormat="1" ht="12.75">
      <c r="E52" s="81"/>
      <c r="F52" s="82"/>
      <c r="G52" s="18"/>
      <c r="I52" s="83"/>
      <c r="J52" s="83"/>
      <c r="K52" s="83"/>
      <c r="L52" s="83"/>
      <c r="M52" s="83"/>
      <c r="N52" s="83"/>
    </row>
    <row r="53" spans="5:14" s="80" customFormat="1" ht="12.75">
      <c r="E53" s="81"/>
      <c r="F53" s="82"/>
      <c r="G53" s="18"/>
      <c r="I53" s="83"/>
      <c r="J53" s="83"/>
      <c r="K53" s="83"/>
      <c r="L53" s="83"/>
      <c r="M53" s="83"/>
      <c r="N53" s="83"/>
    </row>
    <row r="54" spans="5:14" s="80" customFormat="1" ht="12.75">
      <c r="E54" s="81"/>
      <c r="F54" s="82"/>
      <c r="G54" s="18"/>
      <c r="I54" s="83"/>
      <c r="J54" s="83"/>
      <c r="K54" s="83"/>
      <c r="L54" s="83"/>
      <c r="M54" s="83"/>
      <c r="N54" s="83"/>
    </row>
    <row r="55" spans="1:14" s="80" customFormat="1" ht="12.75">
      <c r="A55" s="84" t="s">
        <v>69</v>
      </c>
      <c r="E55" s="81"/>
      <c r="F55" s="82"/>
      <c r="G55" s="18"/>
      <c r="I55" s="83"/>
      <c r="J55" s="83"/>
      <c r="K55" s="83"/>
      <c r="L55" s="83"/>
      <c r="M55" s="83"/>
      <c r="N55" s="83"/>
    </row>
    <row r="56" spans="1:14" s="80" customFormat="1" ht="12.75">
      <c r="A56" s="84" t="s">
        <v>70</v>
      </c>
      <c r="E56" s="81"/>
      <c r="F56" s="82"/>
      <c r="G56" s="18"/>
      <c r="I56" s="83"/>
      <c r="J56" s="83"/>
      <c r="K56" s="83"/>
      <c r="L56" s="83"/>
      <c r="M56" s="83"/>
      <c r="N56" s="83"/>
    </row>
    <row r="57" spans="1:14" s="80" customFormat="1" ht="12.75">
      <c r="A57" s="84" t="s">
        <v>71</v>
      </c>
      <c r="E57" s="81"/>
      <c r="F57" s="82"/>
      <c r="G57" s="85"/>
      <c r="I57" s="83"/>
      <c r="J57" s="83"/>
      <c r="K57" s="83"/>
      <c r="L57" s="83"/>
      <c r="M57" s="83"/>
      <c r="N57" s="83"/>
    </row>
    <row r="58" spans="1:14" s="84" customFormat="1" ht="12.75">
      <c r="A58" s="84" t="s">
        <v>72</v>
      </c>
      <c r="E58" s="86"/>
      <c r="F58" s="87"/>
      <c r="G58" s="88"/>
      <c r="I58" s="89"/>
      <c r="J58" s="89"/>
      <c r="K58" s="89"/>
      <c r="L58" s="89"/>
      <c r="M58" s="89"/>
      <c r="N58" s="89"/>
    </row>
    <row r="59" spans="1:14" s="84" customFormat="1" ht="12.75">
      <c r="A59" s="84" t="s">
        <v>73</v>
      </c>
      <c r="E59" s="86"/>
      <c r="F59" s="87"/>
      <c r="G59" s="88"/>
      <c r="I59" s="89"/>
      <c r="J59" s="89"/>
      <c r="K59" s="89"/>
      <c r="L59" s="89"/>
      <c r="M59" s="89"/>
      <c r="N59" s="89"/>
    </row>
    <row r="60" spans="1:14" s="84" customFormat="1" ht="12.75">
      <c r="A60" s="84" t="s">
        <v>74</v>
      </c>
      <c r="E60" s="86"/>
      <c r="F60" s="87"/>
      <c r="G60" s="88"/>
      <c r="I60" s="89"/>
      <c r="J60" s="89"/>
      <c r="K60" s="89"/>
      <c r="L60" s="89"/>
      <c r="M60" s="89"/>
      <c r="N60" s="89"/>
    </row>
    <row r="61" spans="1:14" s="80" customFormat="1" ht="12.75">
      <c r="A61" s="84"/>
      <c r="B61" s="84"/>
      <c r="C61" s="84"/>
      <c r="D61" s="84"/>
      <c r="E61" s="81"/>
      <c r="F61" s="82"/>
      <c r="G61" s="18"/>
      <c r="I61" s="83"/>
      <c r="J61" s="83"/>
      <c r="K61" s="83"/>
      <c r="L61" s="83"/>
      <c r="M61" s="83"/>
      <c r="N61" s="83"/>
    </row>
    <row r="62" spans="1:14" s="92" customFormat="1" ht="12.75">
      <c r="A62" s="84"/>
      <c r="B62" s="84"/>
      <c r="C62" s="84"/>
      <c r="D62" s="84"/>
      <c r="E62" s="90"/>
      <c r="F62" s="91"/>
      <c r="G62" s="18"/>
      <c r="I62" s="83"/>
      <c r="J62" s="83"/>
      <c r="K62" s="83"/>
      <c r="L62" s="83"/>
      <c r="M62" s="83"/>
      <c r="N62" s="83"/>
    </row>
    <row r="63" spans="1:14" s="92" customFormat="1" ht="12.75">
      <c r="A63" s="84"/>
      <c r="B63" s="84"/>
      <c r="C63" s="84"/>
      <c r="D63" s="84"/>
      <c r="E63" s="90"/>
      <c r="F63" s="91"/>
      <c r="G63" s="18"/>
      <c r="I63" s="83"/>
      <c r="J63" s="83"/>
      <c r="K63" s="83"/>
      <c r="L63" s="83"/>
      <c r="M63" s="83"/>
      <c r="N63" s="83"/>
    </row>
    <row r="64" spans="1:14" s="92" customFormat="1" ht="12.75">
      <c r="A64" s="84"/>
      <c r="B64" s="84"/>
      <c r="C64" s="84"/>
      <c r="D64" s="84"/>
      <c r="E64" s="90"/>
      <c r="F64" s="91"/>
      <c r="G64" s="18"/>
      <c r="I64" s="83"/>
      <c r="J64" s="83"/>
      <c r="K64" s="83"/>
      <c r="L64" s="83"/>
      <c r="M64" s="83"/>
      <c r="N64" s="83"/>
    </row>
  </sheetData>
  <mergeCells count="2">
    <mergeCell ref="A1:D1"/>
    <mergeCell ref="J1:M1"/>
  </mergeCells>
  <printOptions/>
  <pageMargins left="0.31496062992125984" right="0.27" top="0.35433070866141736" bottom="0.35433070866141736" header="0.1968503937007874" footer="0.2755905511811024"/>
  <pageSetup horizontalDpi="600" verticalDpi="600" orientation="landscape" paperSize="9" scale="85" r:id="rId1"/>
  <headerFooter alignWithMargins="0">
    <oddHeader>&amp;R&amp;9Příloha 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N5" sqref="N5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0.875" style="37" customWidth="1"/>
    <col min="7" max="7" width="5.125" style="0" hidden="1" customWidth="1"/>
    <col min="8" max="8" width="9.00390625" style="92" customWidth="1"/>
    <col min="9" max="11" width="8.00390625" style="92" customWidth="1"/>
    <col min="12" max="12" width="8.125" style="92" customWidth="1"/>
    <col min="13" max="13" width="9.625" style="92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3" s="18" customFormat="1" ht="13.5" thickBot="1">
      <c r="A2" s="7" t="s">
        <v>141</v>
      </c>
      <c r="B2" s="8"/>
      <c r="C2" s="493" t="s">
        <v>94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>SUM(F5:F27)</f>
        <v>0</v>
      </c>
      <c r="G3" s="114">
        <f aca="true" t="shared" si="0" ref="G3:L3">SUM(G5:G27)</f>
        <v>0</v>
      </c>
      <c r="H3" s="115">
        <f t="shared" si="0"/>
        <v>0</v>
      </c>
      <c r="I3" s="116">
        <f t="shared" si="0"/>
        <v>0</v>
      </c>
      <c r="J3" s="116">
        <f t="shared" si="0"/>
        <v>0</v>
      </c>
      <c r="K3" s="116">
        <f t="shared" si="0"/>
        <v>0</v>
      </c>
      <c r="L3" s="115">
        <f t="shared" si="0"/>
        <v>0</v>
      </c>
      <c r="M3" s="117">
        <f>SUM(M5:M27)</f>
        <v>2329760</v>
      </c>
    </row>
    <row r="4" spans="1:13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0</v>
      </c>
      <c r="G4" s="119">
        <f aca="true" t="shared" si="1" ref="G4:L4">SUM(G5:G15)</f>
        <v>0</v>
      </c>
      <c r="H4" s="120">
        <f t="shared" si="1"/>
        <v>0</v>
      </c>
      <c r="I4" s="121">
        <f t="shared" si="1"/>
        <v>0</v>
      </c>
      <c r="J4" s="121">
        <f t="shared" si="1"/>
        <v>0</v>
      </c>
      <c r="K4" s="121">
        <f t="shared" si="1"/>
        <v>0</v>
      </c>
      <c r="L4" s="120">
        <f t="shared" si="1"/>
        <v>0</v>
      </c>
      <c r="M4" s="122">
        <f>SUM(M5:M15)</f>
        <v>2121454</v>
      </c>
    </row>
    <row r="5" spans="1:13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>SUM(H5:L5)</f>
        <v>0</v>
      </c>
      <c r="G5" s="124"/>
      <c r="H5" s="125"/>
      <c r="I5" s="125"/>
      <c r="J5" s="126"/>
      <c r="K5" s="126"/>
      <c r="L5" s="127"/>
      <c r="M5" s="128">
        <v>827706</v>
      </c>
    </row>
    <row r="6" spans="1:13" s="98" customFormat="1" ht="12">
      <c r="A6" s="94"/>
      <c r="B6" s="95"/>
      <c r="C6" s="95"/>
      <c r="D6" s="96" t="s">
        <v>18</v>
      </c>
      <c r="E6" s="97">
        <v>4</v>
      </c>
      <c r="F6" s="163">
        <f aca="true" t="shared" si="2" ref="F6:F45">SUM(H6:L6)</f>
        <v>0</v>
      </c>
      <c r="G6" s="124"/>
      <c r="H6" s="125"/>
      <c r="I6" s="125"/>
      <c r="J6" s="126"/>
      <c r="K6" s="126"/>
      <c r="L6" s="127"/>
      <c r="M6" s="128">
        <v>440664</v>
      </c>
    </row>
    <row r="7" spans="1:13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0</v>
      </c>
      <c r="G7" s="124"/>
      <c r="H7" s="125"/>
      <c r="I7" s="125"/>
      <c r="J7" s="126"/>
      <c r="K7" s="126"/>
      <c r="L7" s="127"/>
      <c r="M7" s="128">
        <v>307337</v>
      </c>
    </row>
    <row r="8" spans="1:13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0</v>
      </c>
      <c r="G8" s="124"/>
      <c r="H8" s="125"/>
      <c r="I8" s="125"/>
      <c r="J8" s="126"/>
      <c r="K8" s="126"/>
      <c r="L8" s="127"/>
      <c r="M8" s="128">
        <v>91747</v>
      </c>
    </row>
    <row r="9" spans="1:13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0</v>
      </c>
      <c r="G9" s="124"/>
      <c r="H9" s="125"/>
      <c r="I9" s="125"/>
      <c r="J9" s="126"/>
      <c r="K9" s="126"/>
      <c r="L9" s="127"/>
      <c r="M9" s="128">
        <v>108826</v>
      </c>
    </row>
    <row r="10" spans="1:13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0</v>
      </c>
      <c r="G10" s="124"/>
      <c r="H10" s="125"/>
      <c r="I10" s="125"/>
      <c r="J10" s="126"/>
      <c r="K10" s="126"/>
      <c r="L10" s="127"/>
      <c r="M10" s="128">
        <v>509278</v>
      </c>
    </row>
    <row r="11" spans="1:13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0</v>
      </c>
      <c r="G11" s="124"/>
      <c r="H11" s="125"/>
      <c r="I11" s="125"/>
      <c r="J11" s="126"/>
      <c r="K11" s="126"/>
      <c r="L11" s="127"/>
      <c r="M11" s="128">
        <v>1041603</v>
      </c>
    </row>
    <row r="12" spans="1:13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0</v>
      </c>
      <c r="G12" s="124"/>
      <c r="H12" s="125"/>
      <c r="I12" s="125"/>
      <c r="J12" s="126"/>
      <c r="K12" s="126"/>
      <c r="L12" s="127"/>
      <c r="M12" s="128"/>
    </row>
    <row r="13" spans="1:13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0</v>
      </c>
      <c r="G13" s="124"/>
      <c r="H13" s="125"/>
      <c r="I13" s="125"/>
      <c r="J13" s="126"/>
      <c r="K13" s="126"/>
      <c r="L13" s="127"/>
      <c r="M13" s="128">
        <v>190607</v>
      </c>
    </row>
    <row r="14" spans="1:13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0</v>
      </c>
      <c r="G14" s="124"/>
      <c r="H14" s="125"/>
      <c r="I14" s="125"/>
      <c r="J14" s="126"/>
      <c r="K14" s="126"/>
      <c r="L14" s="127"/>
      <c r="M14" s="128"/>
    </row>
    <row r="15" spans="1:13" s="98" customFormat="1" ht="12">
      <c r="A15" s="94"/>
      <c r="B15" s="95"/>
      <c r="C15" s="96"/>
      <c r="D15" s="96" t="s">
        <v>27</v>
      </c>
      <c r="E15" s="97">
        <v>13</v>
      </c>
      <c r="F15" s="163">
        <f t="shared" si="2"/>
        <v>0</v>
      </c>
      <c r="G15" s="124"/>
      <c r="H15" s="125"/>
      <c r="I15" s="125"/>
      <c r="J15" s="126"/>
      <c r="K15" s="126"/>
      <c r="L15" s="127"/>
      <c r="M15" s="128">
        <v>-1396314</v>
      </c>
    </row>
    <row r="16" spans="1:13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34"/>
    </row>
    <row r="17" spans="1:13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34"/>
    </row>
    <row r="18" spans="1:13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0</v>
      </c>
      <c r="G18" s="130"/>
      <c r="H18" s="131"/>
      <c r="I18" s="131"/>
      <c r="J18" s="132"/>
      <c r="K18" s="132"/>
      <c r="L18" s="133"/>
      <c r="M18" s="134"/>
    </row>
    <row r="19" spans="1:13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</row>
    <row r="20" spans="1:13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</row>
    <row r="21" spans="1:13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</row>
    <row r="22" spans="1:13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0</v>
      </c>
      <c r="G22" s="130"/>
      <c r="H22" s="133"/>
      <c r="I22" s="132"/>
      <c r="J22" s="132"/>
      <c r="K22" s="132"/>
      <c r="L22" s="133"/>
      <c r="M22" s="134"/>
    </row>
    <row r="23" spans="1:13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</row>
    <row r="24" spans="1:13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0</v>
      </c>
      <c r="G24" s="130"/>
      <c r="H24" s="133"/>
      <c r="I24" s="132"/>
      <c r="J24" s="132"/>
      <c r="K24" s="132"/>
      <c r="L24" s="133"/>
      <c r="M24" s="134"/>
    </row>
    <row r="25" spans="1:13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</row>
    <row r="26" spans="1:13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</row>
    <row r="27" spans="1:13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0</v>
      </c>
      <c r="G27" s="130"/>
      <c r="H27" s="133"/>
      <c r="I27" s="132"/>
      <c r="J27" s="132"/>
      <c r="K27" s="132"/>
      <c r="L27" s="133"/>
      <c r="M27" s="134">
        <v>208306</v>
      </c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0</v>
      </c>
      <c r="G28" s="114">
        <f aca="true" t="shared" si="3" ref="G28:M28">SUM(G29:G45)</f>
        <v>0</v>
      </c>
      <c r="H28" s="115">
        <f t="shared" si="3"/>
        <v>0</v>
      </c>
      <c r="I28" s="116">
        <f t="shared" si="3"/>
        <v>0</v>
      </c>
      <c r="J28" s="116">
        <f t="shared" si="3"/>
        <v>0</v>
      </c>
      <c r="K28" s="116">
        <f t="shared" si="3"/>
        <v>0</v>
      </c>
      <c r="L28" s="115">
        <f t="shared" si="3"/>
        <v>0</v>
      </c>
      <c r="M28" s="117">
        <f t="shared" si="3"/>
        <v>945822</v>
      </c>
    </row>
    <row r="29" spans="1:13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0</v>
      </c>
      <c r="G29" s="119"/>
      <c r="H29" s="120"/>
      <c r="I29" s="121"/>
      <c r="J29" s="121"/>
      <c r="K29" s="121"/>
      <c r="L29" s="120"/>
      <c r="M29" s="122"/>
    </row>
    <row r="30" spans="1:13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/>
    </row>
    <row r="31" spans="1:13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/>
    </row>
    <row r="32" spans="1:13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0</v>
      </c>
      <c r="G32" s="135"/>
      <c r="H32" s="136"/>
      <c r="I32" s="137"/>
      <c r="J32" s="137"/>
      <c r="K32" s="137"/>
      <c r="L32" s="136"/>
      <c r="M32" s="138"/>
    </row>
    <row r="33" spans="1:13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</row>
    <row r="34" spans="1:13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</row>
    <row r="35" spans="1:13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</row>
    <row r="36" spans="1:13" s="37" customFormat="1" ht="12">
      <c r="A36" s="28"/>
      <c r="B36" s="48" t="s">
        <v>38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</row>
    <row r="37" spans="1:13" s="37" customFormat="1" ht="12">
      <c r="A37" s="28"/>
      <c r="B37" s="48" t="s">
        <v>56</v>
      </c>
      <c r="C37" s="48"/>
      <c r="D37" s="48"/>
      <c r="E37" s="50">
        <v>35</v>
      </c>
      <c r="F37" s="164">
        <f t="shared" si="2"/>
        <v>0</v>
      </c>
      <c r="G37" s="135"/>
      <c r="H37" s="136"/>
      <c r="I37" s="137"/>
      <c r="J37" s="137"/>
      <c r="K37" s="137"/>
      <c r="L37" s="136"/>
      <c r="M37" s="138"/>
    </row>
    <row r="38" spans="1:13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0</v>
      </c>
      <c r="G38" s="135"/>
      <c r="H38" s="136"/>
      <c r="I38" s="137"/>
      <c r="J38" s="137"/>
      <c r="K38" s="137"/>
      <c r="L38" s="136"/>
      <c r="M38" s="138"/>
    </row>
    <row r="39" spans="1:13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/>
    </row>
    <row r="40" spans="1:13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0</v>
      </c>
      <c r="G40" s="135"/>
      <c r="H40" s="136"/>
      <c r="I40" s="137"/>
      <c r="J40" s="137"/>
      <c r="K40" s="137"/>
      <c r="L40" s="136"/>
      <c r="M40" s="138"/>
    </row>
    <row r="41" spans="1:13" s="37" customFormat="1" ht="12">
      <c r="A41" s="28"/>
      <c r="B41" s="48" t="s">
        <v>45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/>
    </row>
    <row r="42" spans="1:13" s="37" customFormat="1" ht="12">
      <c r="A42" s="28"/>
      <c r="B42" s="48" t="s">
        <v>61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/>
    </row>
    <row r="43" spans="1:13" s="37" customFormat="1" ht="12">
      <c r="A43" s="28"/>
      <c r="B43" s="48" t="s">
        <v>62</v>
      </c>
      <c r="C43" s="48"/>
      <c r="D43" s="48"/>
      <c r="E43" s="50">
        <v>41</v>
      </c>
      <c r="F43" s="164">
        <f t="shared" si="2"/>
        <v>0</v>
      </c>
      <c r="G43" s="135"/>
      <c r="H43" s="136"/>
      <c r="I43" s="137"/>
      <c r="J43" s="137"/>
      <c r="K43" s="137"/>
      <c r="L43" s="136"/>
      <c r="M43" s="138">
        <v>116017</v>
      </c>
    </row>
    <row r="44" spans="1:13" s="37" customFormat="1" ht="12">
      <c r="A44" s="28"/>
      <c r="B44" s="48" t="s">
        <v>63</v>
      </c>
      <c r="C44" s="48"/>
      <c r="D44" s="48"/>
      <c r="E44" s="50">
        <v>42</v>
      </c>
      <c r="F44" s="164">
        <f t="shared" si="2"/>
        <v>0</v>
      </c>
      <c r="G44" s="135"/>
      <c r="H44" s="139" t="s">
        <v>98</v>
      </c>
      <c r="I44" s="137"/>
      <c r="J44" s="137"/>
      <c r="K44" s="137"/>
      <c r="L44" s="136"/>
      <c r="M44" s="138">
        <v>13613</v>
      </c>
    </row>
    <row r="45" spans="1:13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0</v>
      </c>
      <c r="G45" s="141"/>
      <c r="H45" s="142"/>
      <c r="I45" s="143"/>
      <c r="J45" s="143"/>
      <c r="K45" s="143"/>
      <c r="L45" s="142"/>
      <c r="M45" s="144">
        <v>816192</v>
      </c>
    </row>
    <row r="46" spans="1:13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0</v>
      </c>
      <c r="G46" s="146">
        <f>G29+G34+G38+G43+G44+G45+-G4-G27</f>
        <v>0</v>
      </c>
      <c r="H46" s="146">
        <f>H29+H34+H38+H43+H45-H4-H27</f>
        <v>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-1383938</v>
      </c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>F28-F3</f>
        <v>0</v>
      </c>
      <c r="G47" s="114">
        <f aca="true" t="shared" si="4" ref="G47:M47">G28-G3</f>
        <v>0</v>
      </c>
      <c r="H47" s="115">
        <f t="shared" si="4"/>
        <v>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-1383938</v>
      </c>
    </row>
    <row r="48" spans="1:5" ht="12.75">
      <c r="A48" s="80"/>
      <c r="B48" s="80"/>
      <c r="C48" s="80"/>
      <c r="D48" s="80"/>
      <c r="E48" s="81"/>
    </row>
    <row r="49" spans="5:13" s="80" customFormat="1" ht="12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99</v>
      </c>
      <c r="E50" s="81"/>
      <c r="F50" s="167"/>
      <c r="H50" s="92"/>
      <c r="J50" s="156"/>
      <c r="L50" s="92"/>
      <c r="M50" s="92"/>
    </row>
    <row r="51" spans="5:13" s="84" customFormat="1" ht="12">
      <c r="E51" s="86"/>
      <c r="F51" s="168"/>
      <c r="H51" s="108"/>
      <c r="I51" s="108"/>
      <c r="J51" s="108"/>
      <c r="K51" s="108"/>
      <c r="L51" s="108"/>
      <c r="M51" s="108"/>
    </row>
    <row r="52" spans="5:13" s="84" customFormat="1" ht="12">
      <c r="E52" s="86"/>
      <c r="F52" s="168"/>
      <c r="H52" s="108"/>
      <c r="I52" s="108"/>
      <c r="J52" s="108"/>
      <c r="K52" s="108"/>
      <c r="L52" s="108"/>
      <c r="M52" s="108"/>
    </row>
    <row r="53" spans="5:13" s="84" customFormat="1" ht="12">
      <c r="E53" s="86"/>
      <c r="F53" s="168"/>
      <c r="H53" s="108"/>
      <c r="I53" s="108"/>
      <c r="J53" s="108"/>
      <c r="K53" s="108"/>
      <c r="L53" s="108"/>
      <c r="M53" s="108"/>
    </row>
    <row r="54" spans="1:13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</row>
    <row r="55" spans="1:6" s="92" customFormat="1" ht="12">
      <c r="A55" s="84"/>
      <c r="B55" s="84"/>
      <c r="C55" s="84"/>
      <c r="D55" s="84"/>
      <c r="E55" s="90"/>
      <c r="F55" s="37"/>
    </row>
    <row r="56" spans="1:6" s="92" customFormat="1" ht="12">
      <c r="A56" s="84"/>
      <c r="B56" s="84"/>
      <c r="C56" s="84"/>
      <c r="D56" s="84"/>
      <c r="E56" s="90"/>
      <c r="F56" s="37"/>
    </row>
    <row r="57" spans="1:6" s="92" customFormat="1" ht="12">
      <c r="A57" s="84"/>
      <c r="B57" s="84"/>
      <c r="C57" s="84"/>
      <c r="D57" s="84"/>
      <c r="E57" s="90"/>
      <c r="F57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W49"/>
  <sheetViews>
    <sheetView workbookViewId="0" topLeftCell="A1">
      <selection activeCell="A8" sqref="A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14" width="7.25390625" style="92" customWidth="1"/>
    <col min="15" max="15" width="8.875" style="92" customWidth="1"/>
    <col min="16" max="16" width="5.125" style="0" hidden="1" customWidth="1"/>
    <col min="17" max="17" width="8.375" style="92" customWidth="1"/>
    <col min="18" max="18" width="6.875" style="92" customWidth="1"/>
    <col min="19" max="19" width="5.75390625" style="92" bestFit="1" customWidth="1"/>
    <col min="20" max="20" width="5.375" style="92" bestFit="1" customWidth="1"/>
    <col min="21" max="21" width="6.125" style="92" customWidth="1"/>
    <col min="22" max="22" width="8.875" style="92" customWidth="1"/>
  </cols>
  <sheetData>
    <row r="1" spans="1:22" ht="15.75" customHeight="1">
      <c r="A1" s="487" t="s">
        <v>143</v>
      </c>
      <c r="B1" s="488"/>
      <c r="C1" s="488"/>
      <c r="D1" s="489"/>
      <c r="E1" s="476"/>
      <c r="F1" s="417" t="s">
        <v>107</v>
      </c>
      <c r="G1" s="345" t="s">
        <v>124</v>
      </c>
      <c r="H1" s="345" t="s">
        <v>125</v>
      </c>
      <c r="I1" s="345" t="s">
        <v>126</v>
      </c>
      <c r="J1" s="345" t="s">
        <v>108</v>
      </c>
      <c r="K1" s="345" t="s">
        <v>127</v>
      </c>
      <c r="L1" s="345" t="s">
        <v>128</v>
      </c>
      <c r="M1" s="345" t="s">
        <v>129</v>
      </c>
      <c r="N1" s="345" t="s">
        <v>130</v>
      </c>
      <c r="O1" s="102" t="s">
        <v>7</v>
      </c>
      <c r="P1" s="467" t="s">
        <v>1</v>
      </c>
      <c r="Q1" s="101" t="s">
        <v>2</v>
      </c>
      <c r="R1" s="490" t="s">
        <v>3</v>
      </c>
      <c r="S1" s="491"/>
      <c r="T1" s="491"/>
      <c r="U1" s="492"/>
      <c r="V1" s="102" t="s">
        <v>4</v>
      </c>
    </row>
    <row r="2" spans="1:22" s="18" customFormat="1" ht="13.5" thickBot="1">
      <c r="A2" s="7" t="s">
        <v>75</v>
      </c>
      <c r="B2" s="8"/>
      <c r="C2" s="493" t="s">
        <v>133</v>
      </c>
      <c r="D2" s="494"/>
      <c r="E2" s="477" t="s">
        <v>5</v>
      </c>
      <c r="F2" s="104">
        <v>11</v>
      </c>
      <c r="G2" s="346">
        <v>21</v>
      </c>
      <c r="H2" s="346">
        <v>22</v>
      </c>
      <c r="I2" s="346">
        <v>23</v>
      </c>
      <c r="J2" s="346">
        <v>31</v>
      </c>
      <c r="K2" s="346">
        <v>33</v>
      </c>
      <c r="L2" s="346">
        <v>41</v>
      </c>
      <c r="M2" s="346">
        <v>51</v>
      </c>
      <c r="N2" s="346">
        <v>56</v>
      </c>
      <c r="O2" s="106" t="s">
        <v>123</v>
      </c>
      <c r="P2" s="468" t="s">
        <v>7</v>
      </c>
      <c r="Q2" s="103" t="s">
        <v>8</v>
      </c>
      <c r="R2" s="104" t="s">
        <v>9</v>
      </c>
      <c r="S2" s="105" t="s">
        <v>10</v>
      </c>
      <c r="T2" s="105" t="s">
        <v>11</v>
      </c>
      <c r="U2" s="105" t="s">
        <v>12</v>
      </c>
      <c r="V2" s="106">
        <v>2007</v>
      </c>
    </row>
    <row r="3" spans="1:22" ht="13.5" thickBot="1">
      <c r="A3" s="19" t="s">
        <v>13</v>
      </c>
      <c r="B3" s="20"/>
      <c r="C3" s="20"/>
      <c r="D3" s="20"/>
      <c r="E3" s="478">
        <v>1</v>
      </c>
      <c r="F3" s="366">
        <f aca="true" t="shared" si="0" ref="F3:V3">SUM(F5:F27)</f>
        <v>538512</v>
      </c>
      <c r="G3" s="347">
        <f t="shared" si="0"/>
        <v>364427.06</v>
      </c>
      <c r="H3" s="347">
        <f t="shared" si="0"/>
        <v>135765</v>
      </c>
      <c r="I3" s="347">
        <f t="shared" si="0"/>
        <v>181264.87800000003</v>
      </c>
      <c r="J3" s="347">
        <f t="shared" si="0"/>
        <v>668465</v>
      </c>
      <c r="K3" s="347">
        <f t="shared" si="0"/>
        <v>203758.555</v>
      </c>
      <c r="L3" s="347">
        <f t="shared" si="0"/>
        <v>272978.214</v>
      </c>
      <c r="M3" s="347">
        <f t="shared" si="0"/>
        <v>83918</v>
      </c>
      <c r="N3" s="347">
        <f t="shared" si="0"/>
        <v>154155</v>
      </c>
      <c r="O3" s="161">
        <f t="shared" si="0"/>
        <v>2603243.707</v>
      </c>
      <c r="P3" s="469">
        <f t="shared" si="0"/>
        <v>0</v>
      </c>
      <c r="Q3" s="115">
        <f t="shared" si="0"/>
        <v>2510673.9280000003</v>
      </c>
      <c r="R3" s="116">
        <f t="shared" si="0"/>
        <v>49959.557</v>
      </c>
      <c r="S3" s="116">
        <f t="shared" si="0"/>
        <v>19628.422</v>
      </c>
      <c r="T3" s="116">
        <f t="shared" si="0"/>
        <v>8689.3</v>
      </c>
      <c r="U3" s="115">
        <f t="shared" si="0"/>
        <v>14292.5</v>
      </c>
      <c r="V3" s="117">
        <f t="shared" si="0"/>
        <v>2569576.319</v>
      </c>
    </row>
    <row r="4" spans="1:22" s="37" customFormat="1" ht="12">
      <c r="A4" s="28" t="s">
        <v>14</v>
      </c>
      <c r="B4" s="29" t="s">
        <v>15</v>
      </c>
      <c r="C4" s="29"/>
      <c r="D4" s="29"/>
      <c r="E4" s="479">
        <v>2</v>
      </c>
      <c r="F4" s="119">
        <f aca="true" t="shared" si="1" ref="F4:V4">SUM(F5:F15)</f>
        <v>387536</v>
      </c>
      <c r="G4" s="348">
        <f t="shared" si="1"/>
        <v>278718.56</v>
      </c>
      <c r="H4" s="348">
        <f t="shared" si="1"/>
        <v>123949</v>
      </c>
      <c r="I4" s="348">
        <f t="shared" si="1"/>
        <v>119431.35100000001</v>
      </c>
      <c r="J4" s="348">
        <f t="shared" si="1"/>
        <v>311689</v>
      </c>
      <c r="K4" s="348">
        <f t="shared" si="1"/>
        <v>130744.542</v>
      </c>
      <c r="L4" s="348">
        <f t="shared" si="1"/>
        <v>231942.557</v>
      </c>
      <c r="M4" s="348">
        <f t="shared" si="1"/>
        <v>72732</v>
      </c>
      <c r="N4" s="348">
        <f t="shared" si="1"/>
        <v>120498</v>
      </c>
      <c r="O4" s="162">
        <f t="shared" si="1"/>
        <v>1777241.01</v>
      </c>
      <c r="P4" s="334">
        <f t="shared" si="1"/>
        <v>0</v>
      </c>
      <c r="Q4" s="120">
        <f t="shared" si="1"/>
        <v>1704072.8530000001</v>
      </c>
      <c r="R4" s="121">
        <f t="shared" si="1"/>
        <v>49959.557</v>
      </c>
      <c r="S4" s="121">
        <f t="shared" si="1"/>
        <v>226.8</v>
      </c>
      <c r="T4" s="121">
        <f t="shared" si="1"/>
        <v>8689.3</v>
      </c>
      <c r="U4" s="120">
        <f t="shared" si="1"/>
        <v>14292.5</v>
      </c>
      <c r="V4" s="122">
        <f t="shared" si="1"/>
        <v>1664863.3910000003</v>
      </c>
    </row>
    <row r="5" spans="1:22" s="98" customFormat="1" ht="12">
      <c r="A5" s="94"/>
      <c r="B5" s="95"/>
      <c r="C5" s="95" t="s">
        <v>16</v>
      </c>
      <c r="D5" s="96" t="s">
        <v>17</v>
      </c>
      <c r="E5" s="480">
        <v>3</v>
      </c>
      <c r="F5" s="379">
        <f>LF!F5/1000</f>
        <v>190000</v>
      </c>
      <c r="G5" s="349">
        <f>'FF'!F5/1000</f>
        <v>150688</v>
      </c>
      <c r="H5" s="349">
        <f>PrF!F5/1000</f>
        <v>62000</v>
      </c>
      <c r="I5" s="349">
        <f>FSS!F5/1000</f>
        <v>60326.334</v>
      </c>
      <c r="J5" s="349">
        <f>PřF!F5/1000</f>
        <v>115000</v>
      </c>
      <c r="K5" s="349">
        <f>'FI'!F5/1000</f>
        <v>53010</v>
      </c>
      <c r="L5" s="349">
        <f>PdF!F5/1000</f>
        <v>120000</v>
      </c>
      <c r="M5" s="349">
        <f>FSpS!F5/1000</f>
        <v>35307.73</v>
      </c>
      <c r="N5" s="349">
        <f>ESF!F5/1000</f>
        <v>61000</v>
      </c>
      <c r="O5" s="319">
        <f aca="true" t="shared" si="2" ref="O5:O27">SUM(F5:N5)</f>
        <v>847332.064</v>
      </c>
      <c r="P5" s="470"/>
      <c r="Q5" s="379">
        <f>LF!H5/1000+'FF'!H5/1000+PrF!H5/1000+FSS!H5/1000+PřF!H5/1000+'FI'!H5/1000+PdF!H5/1000+FSpS!H5/1000+ESF!H5/1000</f>
        <v>823768.283</v>
      </c>
      <c r="R5" s="186">
        <f>LF!I5/1000+'FF'!I5/1000+PrF!I5/1000+FSS!I5/1000+PřF!I5/1000+'FI'!I5/1000+PdF!I5/1000+FSpS!I5/1000+ESF!I5/1000</f>
        <v>17190.781</v>
      </c>
      <c r="S5" s="186">
        <f>LF!J5/1000+'FF'!J5/1000+PrF!J5/1000+FSS!J5/1000+PřF!J5/1000+'FI'!J5/1000+PdF!J5/1000+FSpS!J5/1000+ESF!J5/1000</f>
        <v>10</v>
      </c>
      <c r="T5" s="186">
        <f>LF!K5/1000+'FF'!K5/1000+PrF!K5/1000+FSS!K5/1000+PřF!K5/1000+'FI'!K5/1000+PdF!K5/1000+FSpS!K5/1000+ESF!K5/1000</f>
        <v>6363</v>
      </c>
      <c r="U5" s="318">
        <f>LF!L5/1000+'FF'!L5/1000+PrF!L5/1000+FSS!L5/1000+PřF!L5/1000+'FI'!L5/1000+PdF!L5/1000+FSpS!L5/1000+ESF!L5/1000</f>
        <v>0</v>
      </c>
      <c r="V5" s="319">
        <f>LF!M5/1000+'FF'!M5/1000+PrF!M5/1000+FSS!M5/1000+PřF!M5/1000+'FI'!M5/1000+PdF!M5/1000+FSpS!M5/1000+ESF!M5/1000</f>
        <v>799543.6410000001</v>
      </c>
    </row>
    <row r="6" spans="1:22" s="98" customFormat="1" ht="12">
      <c r="A6" s="94"/>
      <c r="B6" s="95"/>
      <c r="C6" s="95"/>
      <c r="D6" s="96" t="s">
        <v>18</v>
      </c>
      <c r="E6" s="480">
        <v>4</v>
      </c>
      <c r="F6" s="379">
        <f>LF!F6/1000</f>
        <v>4500</v>
      </c>
      <c r="G6" s="349">
        <f>'FF'!F6/1000</f>
        <v>5885</v>
      </c>
      <c r="H6" s="349">
        <f>PrF!F6/1000</f>
        <v>1800</v>
      </c>
      <c r="I6" s="349">
        <f>FSS!F6/1000</f>
        <v>2200</v>
      </c>
      <c r="J6" s="349">
        <f>PřF!F6/1000</f>
        <v>2500</v>
      </c>
      <c r="K6" s="349">
        <f>'FI'!F6/1000</f>
        <v>2200</v>
      </c>
      <c r="L6" s="349">
        <f>PdF!F6/1000</f>
        <v>6000</v>
      </c>
      <c r="M6" s="349">
        <f>FSpS!F6/1000</f>
        <v>2246.05</v>
      </c>
      <c r="N6" s="349">
        <f>ESF!F6/1000</f>
        <v>3400</v>
      </c>
      <c r="O6" s="319">
        <f t="shared" si="2"/>
        <v>30731.05</v>
      </c>
      <c r="P6" s="470"/>
      <c r="Q6" s="379">
        <f>LF!H6/1000+'FF'!H6/1000+PrF!H6/1000+FSS!H6/1000+PřF!H6/1000+'FI'!H6/1000+PdF!H6/1000+FSpS!H6/1000+ESF!H6/1000</f>
        <v>30731.05</v>
      </c>
      <c r="R6" s="186">
        <f>LF!I6/1000+'FF'!I6/1000+PrF!I6/1000+FSS!I6/1000+PřF!I6/1000+'FI'!I6/1000+PdF!I6/1000+FSpS!I6/1000+ESF!I6/1000</f>
        <v>0</v>
      </c>
      <c r="S6" s="186">
        <f>LF!J6/1000+'FF'!J6/1000+PrF!J6/1000+FSS!J6/1000+PřF!J6/1000+'FI'!J6/1000+PdF!J6/1000+FSpS!J6/1000+ESF!J6/1000</f>
        <v>0</v>
      </c>
      <c r="T6" s="186">
        <f>LF!K6/1000+'FF'!K6/1000+PrF!K6/1000+FSS!K6/1000+PřF!K6/1000+'FI'!K6/1000+PdF!K6/1000+FSpS!K6/1000+ESF!K6/1000</f>
        <v>0</v>
      </c>
      <c r="U6" s="318">
        <f>LF!L6/1000+'FF'!L6/1000+PrF!L6/1000+FSS!L6/1000+PřF!L6/1000+'FI'!L6/1000+PdF!L6/1000+FSpS!L6/1000+ESF!L6/1000</f>
        <v>0</v>
      </c>
      <c r="V6" s="319">
        <f>LF!M6/1000+'FF'!M6/1000+PrF!M6/1000+FSS!M6/1000+PřF!M6/1000+'FI'!M6/1000+PdF!M6/1000+FSpS!M6/1000+ESF!M6/1000</f>
        <v>29554.038</v>
      </c>
    </row>
    <row r="7" spans="1:22" s="98" customFormat="1" ht="12">
      <c r="A7" s="94"/>
      <c r="B7" s="95"/>
      <c r="C7" s="95"/>
      <c r="D7" s="96" t="s">
        <v>19</v>
      </c>
      <c r="E7" s="480">
        <v>5</v>
      </c>
      <c r="F7" s="379">
        <f>LF!F7/1000</f>
        <v>70299</v>
      </c>
      <c r="G7" s="349">
        <f>'FF'!F7/1000</f>
        <v>55754.56</v>
      </c>
      <c r="H7" s="349">
        <f>PrF!F7/1000</f>
        <v>22900</v>
      </c>
      <c r="I7" s="349">
        <f>FSS!F7/1000</f>
        <v>21206.217</v>
      </c>
      <c r="J7" s="349">
        <f>PřF!F7/1000</f>
        <v>42550</v>
      </c>
      <c r="K7" s="349">
        <f>'FI'!F7/1000</f>
        <v>20427.7</v>
      </c>
      <c r="L7" s="349">
        <f>PdF!F7/1000</f>
        <v>44400</v>
      </c>
      <c r="M7" s="349">
        <f>FSpS!F7/1000</f>
        <v>13461.766</v>
      </c>
      <c r="N7" s="349">
        <f>ESF!F7/1000</f>
        <v>22570</v>
      </c>
      <c r="O7" s="319">
        <f t="shared" si="2"/>
        <v>313569.243</v>
      </c>
      <c r="P7" s="470"/>
      <c r="Q7" s="379">
        <f>LF!H7/1000+'FF'!H7/1000+PrF!H7/1000+FSS!H7/1000+PřF!H7/1000+'FI'!H7/1000+PdF!H7/1000+FSpS!H7/1000+ESF!H7/1000</f>
        <v>309874.02400000003</v>
      </c>
      <c r="R7" s="186">
        <f>LF!I7/1000+'FF'!I7/1000+PrF!I7/1000+FSS!I7/1000+PřF!I7/1000+'FI'!I7/1000+PdF!I7/1000+FSpS!I7/1000+ESF!I7/1000</f>
        <v>1365.219</v>
      </c>
      <c r="S7" s="186">
        <f>LF!J7/1000+'FF'!J7/1000+PrF!J7/1000+FSS!J7/1000+PřF!J7/1000+'FI'!J7/1000+PdF!J7/1000+FSpS!J7/1000+ESF!J7/1000</f>
        <v>3.7</v>
      </c>
      <c r="T7" s="186">
        <f>LF!K7/1000+'FF'!K7/1000+PrF!K7/1000+FSS!K7/1000+PřF!K7/1000+'FI'!K7/1000+PdF!K7/1000+FSpS!K7/1000+ESF!K7/1000</f>
        <v>2326.3</v>
      </c>
      <c r="U7" s="318">
        <f>LF!L7/1000+'FF'!L7/1000+PrF!L7/1000+FSS!L7/1000+PřF!L7/1000+'FI'!L7/1000+PdF!L7/1000+FSpS!L7/1000+ESF!L7/1000</f>
        <v>0</v>
      </c>
      <c r="V7" s="319">
        <f>LF!M7/1000+'FF'!M7/1000+PrF!M7/1000+FSS!M7/1000+PřF!M7/1000+'FI'!M7/1000+PdF!M7/1000+FSpS!M7/1000+ESF!M7/1000</f>
        <v>282046.0229999999</v>
      </c>
    </row>
    <row r="8" spans="1:22" s="98" customFormat="1" ht="12">
      <c r="A8" s="94"/>
      <c r="B8" s="95"/>
      <c r="C8" s="95"/>
      <c r="D8" s="96" t="s">
        <v>20</v>
      </c>
      <c r="E8" s="480">
        <v>6</v>
      </c>
      <c r="F8" s="379">
        <f>LF!F8/1000</f>
        <v>24070</v>
      </c>
      <c r="G8" s="349">
        <f>'FF'!F8/1000</f>
        <v>5900</v>
      </c>
      <c r="H8" s="349">
        <f>PrF!F8/1000</f>
        <v>4000</v>
      </c>
      <c r="I8" s="349">
        <f>FSS!F8/1000</f>
        <v>2575.5</v>
      </c>
      <c r="J8" s="349">
        <f>PřF!F8/1000</f>
        <v>17943</v>
      </c>
      <c r="K8" s="349">
        <f>'FI'!F8/1000</f>
        <v>5020</v>
      </c>
      <c r="L8" s="349">
        <f>PdF!F8/1000</f>
        <v>4000</v>
      </c>
      <c r="M8" s="349">
        <f>FSpS!F8/1000</f>
        <v>3877.034</v>
      </c>
      <c r="N8" s="349">
        <f>ESF!F8/1000</f>
        <v>2000</v>
      </c>
      <c r="O8" s="319">
        <f t="shared" si="2"/>
        <v>69385.534</v>
      </c>
      <c r="P8" s="470"/>
      <c r="Q8" s="379">
        <f>LF!H8/1000+'FF'!H8/1000+PrF!H8/1000+FSS!H8/1000+PřF!H8/1000+'FI'!H8/1000+PdF!H8/1000+FSpS!H8/1000+ESF!H8/1000</f>
        <v>63824.534</v>
      </c>
      <c r="R8" s="186">
        <f>LF!I8/1000+'FF'!I8/1000+PrF!I8/1000+FSS!I8/1000+PřF!I8/1000+'FI'!I8/1000+PdF!I8/1000+FSpS!I8/1000+ESF!I8/1000</f>
        <v>5561</v>
      </c>
      <c r="S8" s="186">
        <f>LF!J8/1000+'FF'!J8/1000+PrF!J8/1000+FSS!J8/1000+PřF!J8/1000+'FI'!J8/1000+PdF!J8/1000+FSpS!J8/1000+ESF!J8/1000</f>
        <v>0</v>
      </c>
      <c r="T8" s="186">
        <f>LF!K8/1000+'FF'!K8/1000+PrF!K8/1000+FSS!K8/1000+PřF!K8/1000+'FI'!K8/1000+PdF!K8/1000+FSpS!K8/1000+ESF!K8/1000</f>
        <v>0</v>
      </c>
      <c r="U8" s="318">
        <f>LF!L8/1000+'FF'!L8/1000+PrF!L8/1000+FSS!L8/1000+PřF!L8/1000+'FI'!L8/1000+PdF!L8/1000+FSpS!L8/1000+ESF!L8/1000</f>
        <v>0</v>
      </c>
      <c r="V8" s="319">
        <f>LF!M8/1000+'FF'!M8/1000+PrF!M8/1000+FSS!M8/1000+PřF!M8/1000+'FI'!M8/1000+PdF!M8/1000+FSpS!M8/1000+ESF!M8/1000</f>
        <v>47388.137</v>
      </c>
    </row>
    <row r="9" spans="1:22" s="98" customFormat="1" ht="12">
      <c r="A9" s="94"/>
      <c r="B9" s="95"/>
      <c r="C9" s="95"/>
      <c r="D9" s="96" t="s">
        <v>21</v>
      </c>
      <c r="E9" s="480">
        <v>7</v>
      </c>
      <c r="F9" s="379">
        <f>LF!F9/1000</f>
        <v>5000</v>
      </c>
      <c r="G9" s="349">
        <f>'FF'!F9/1000</f>
        <v>2300</v>
      </c>
      <c r="H9" s="349">
        <f>PrF!F9/1000</f>
        <v>1500</v>
      </c>
      <c r="I9" s="349">
        <f>FSS!F9/1000</f>
        <v>1194</v>
      </c>
      <c r="J9" s="349">
        <f>PřF!F9/1000</f>
        <v>2500</v>
      </c>
      <c r="K9" s="349">
        <f>'FI'!F9/1000</f>
        <v>2500</v>
      </c>
      <c r="L9" s="349">
        <f>PdF!F9/1000</f>
        <v>2500</v>
      </c>
      <c r="M9" s="349">
        <f>FSpS!F9/1000</f>
        <v>450</v>
      </c>
      <c r="N9" s="349">
        <f>ESF!F9/1000</f>
        <v>700</v>
      </c>
      <c r="O9" s="319">
        <f t="shared" si="2"/>
        <v>18644</v>
      </c>
      <c r="P9" s="470"/>
      <c r="Q9" s="379">
        <f>LF!H9/1000+'FF'!H9/1000+PrF!H9/1000+FSS!H9/1000+PřF!H9/1000+'FI'!H9/1000+PdF!H9/1000+FSpS!H9/1000+ESF!H9/1000</f>
        <v>17466</v>
      </c>
      <c r="R9" s="186">
        <f>LF!I9/1000+'FF'!I9/1000+PrF!I9/1000+FSS!I9/1000+PřF!I9/1000+'FI'!I9/1000+PdF!I9/1000+FSpS!I9/1000+ESF!I9/1000</f>
        <v>1178</v>
      </c>
      <c r="S9" s="186">
        <f>LF!J9/1000+'FF'!J9/1000+PrF!J9/1000+FSS!J9/1000+PřF!J9/1000+'FI'!J9/1000+PdF!J9/1000+FSpS!J9/1000+ESF!J9/1000</f>
        <v>0</v>
      </c>
      <c r="T9" s="186">
        <f>LF!K9/1000+'FF'!K9/1000+PrF!K9/1000+FSS!K9/1000+PřF!K9/1000+'FI'!K9/1000+PdF!K9/1000+FSpS!K9/1000+ESF!K9/1000</f>
        <v>0</v>
      </c>
      <c r="U9" s="318">
        <f>LF!L9/1000+'FF'!L9/1000+PrF!L9/1000+FSS!L9/1000+PřF!L9/1000+'FI'!L9/1000+PdF!L9/1000+FSpS!L9/1000+ESF!L9/1000</f>
        <v>0</v>
      </c>
      <c r="V9" s="319">
        <f>LF!M9/1000+'FF'!M9/1000+PrF!M9/1000+FSS!M9/1000+PřF!M9/1000+'FI'!M9/1000+PdF!M9/1000+FSpS!M9/1000+ESF!M9/1000</f>
        <v>15302.845</v>
      </c>
    </row>
    <row r="10" spans="1:22" s="98" customFormat="1" ht="12">
      <c r="A10" s="94"/>
      <c r="B10" s="95"/>
      <c r="C10" s="95"/>
      <c r="D10" s="96" t="s">
        <v>22</v>
      </c>
      <c r="E10" s="480">
        <v>8</v>
      </c>
      <c r="F10" s="379">
        <f>LF!F10/1000</f>
        <v>15000</v>
      </c>
      <c r="G10" s="349">
        <f>'FF'!F10/1000</f>
        <v>13191</v>
      </c>
      <c r="H10" s="349">
        <f>PrF!F10/1000</f>
        <v>11823</v>
      </c>
      <c r="I10" s="349">
        <f>FSS!F10/1000</f>
        <v>6000</v>
      </c>
      <c r="J10" s="349">
        <f>PřF!F10/1000</f>
        <v>9500</v>
      </c>
      <c r="K10" s="349">
        <f>'FI'!F10/1000</f>
        <v>10016.3</v>
      </c>
      <c r="L10" s="349">
        <f>PdF!F10/1000</f>
        <v>12500</v>
      </c>
      <c r="M10" s="349">
        <f>FSpS!F10/1000</f>
        <v>3429.8</v>
      </c>
      <c r="N10" s="349">
        <f>ESF!F10/1000</f>
        <v>4900</v>
      </c>
      <c r="O10" s="319">
        <f t="shared" si="2"/>
        <v>86360.1</v>
      </c>
      <c r="P10" s="470"/>
      <c r="Q10" s="379">
        <f>LF!H10/1000+'FF'!H10/1000+PrF!H10/1000+FSS!H10/1000+PřF!H10/1000+'FI'!H10/1000+PdF!H10/1000+FSpS!H10/1000+ESF!H10/1000</f>
        <v>75929.8</v>
      </c>
      <c r="R10" s="186">
        <f>LF!I10/1000+'FF'!I10/1000+PrF!I10/1000+FSS!I10/1000+PřF!I10/1000+'FI'!I10/1000+PdF!I10/1000+FSpS!I10/1000+ESF!I10/1000</f>
        <v>10411</v>
      </c>
      <c r="S10" s="186">
        <f>LF!J10/1000+'FF'!J10/1000+PrF!J10/1000+FSS!J10/1000+PřF!J10/1000+'FI'!J10/1000+PdF!J10/1000+FSpS!J10/1000+ESF!J10/1000</f>
        <v>19.3</v>
      </c>
      <c r="T10" s="186">
        <f>LF!K10/1000+'FF'!K10/1000+PrF!K10/1000+FSS!K10/1000+PřF!K10/1000+'FI'!K10/1000+PdF!K10/1000+FSpS!K10/1000+ESF!K10/1000</f>
        <v>0</v>
      </c>
      <c r="U10" s="318">
        <f>LF!L10/1000+'FF'!L10/1000+PrF!L10/1000+FSS!L10/1000+PřF!L10/1000+'FI'!L10/1000+PdF!L10/1000+FSpS!L10/1000+ESF!L10/1000</f>
        <v>0</v>
      </c>
      <c r="V10" s="319">
        <f>LF!M10/1000+'FF'!M10/1000+PrF!M10/1000+FSS!M10/1000+PřF!M10/1000+'FI'!M10/1000+PdF!M10/1000+FSpS!M10/1000+ESF!M10/1000</f>
        <v>74989.79199999999</v>
      </c>
    </row>
    <row r="11" spans="1:22" s="98" customFormat="1" ht="12">
      <c r="A11" s="94"/>
      <c r="B11" s="95"/>
      <c r="C11" s="95"/>
      <c r="D11" s="96" t="s">
        <v>23</v>
      </c>
      <c r="E11" s="480">
        <v>9</v>
      </c>
      <c r="F11" s="379">
        <f>LF!F11/1000</f>
        <v>19500</v>
      </c>
      <c r="G11" s="349">
        <f>'FF'!F11/1000</f>
        <v>10800</v>
      </c>
      <c r="H11" s="349">
        <f>PrF!F11/1000</f>
        <v>9500</v>
      </c>
      <c r="I11" s="349">
        <f>FSS!F11/1000</f>
        <v>6035.8</v>
      </c>
      <c r="J11" s="349">
        <f>PřF!F11/1000</f>
        <v>15000</v>
      </c>
      <c r="K11" s="349">
        <f>'FI'!F11/1000</f>
        <v>4430</v>
      </c>
      <c r="L11" s="349">
        <f>PdF!F11/1000</f>
        <v>12000</v>
      </c>
      <c r="M11" s="349">
        <f>FSpS!F11/1000</f>
        <v>6199.6</v>
      </c>
      <c r="N11" s="349">
        <f>ESF!F11/1000</f>
        <v>6800</v>
      </c>
      <c r="O11" s="319">
        <f t="shared" si="2"/>
        <v>90265.40000000001</v>
      </c>
      <c r="P11" s="470"/>
      <c r="Q11" s="379">
        <f>LF!H11/1000+'FF'!H11/1000+PrF!H11/1000+FSS!H11/1000+PřF!H11/1000+'FI'!H11/1000+PdF!H11/1000+FSpS!H11/1000+ESF!H11/1000</f>
        <v>84707.6</v>
      </c>
      <c r="R11" s="186">
        <f>LF!I11/1000+'FF'!I11/1000+PrF!I11/1000+FSS!I11/1000+PřF!I11/1000+'FI'!I11/1000+PdF!I11/1000+FSpS!I11/1000+ESF!I11/1000</f>
        <v>5392</v>
      </c>
      <c r="S11" s="186">
        <f>LF!J11/1000+'FF'!J11/1000+PrF!J11/1000+FSS!J11/1000+PřF!J11/1000+'FI'!J11/1000+PdF!J11/1000+FSpS!J11/1000+ESF!J11/1000</f>
        <v>165.8</v>
      </c>
      <c r="T11" s="186">
        <f>LF!K11/1000+'FF'!K11/1000+PrF!K11/1000+FSS!K11/1000+PřF!K11/1000+'FI'!K11/1000+PdF!K11/1000+FSpS!K11/1000+ESF!K11/1000</f>
        <v>0</v>
      </c>
      <c r="U11" s="318">
        <f>LF!L11/1000+'FF'!L11/1000+PrF!L11/1000+FSS!L11/1000+PřF!L11/1000+'FI'!L11/1000+PdF!L11/1000+FSpS!L11/1000+ESF!L11/1000</f>
        <v>0</v>
      </c>
      <c r="V11" s="319">
        <f>LF!M11/1000+'FF'!M11/1000+PrF!M11/1000+FSS!M11/1000+PřF!M11/1000+'FI'!M11/1000+PdF!M11/1000+FSpS!M11/1000+ESF!M11/1000</f>
        <v>85795.499</v>
      </c>
    </row>
    <row r="12" spans="1:22" s="98" customFormat="1" ht="12">
      <c r="A12" s="94"/>
      <c r="B12" s="95"/>
      <c r="C12" s="95"/>
      <c r="D12" s="96" t="s">
        <v>24</v>
      </c>
      <c r="E12" s="480">
        <v>10</v>
      </c>
      <c r="F12" s="379">
        <f>LF!F12/1000</f>
        <v>1000</v>
      </c>
      <c r="G12" s="349">
        <f>'FF'!F12/1000</f>
        <v>2200</v>
      </c>
      <c r="H12" s="349">
        <f>PrF!F12/1000</f>
        <v>600</v>
      </c>
      <c r="I12" s="349">
        <f>FSS!F12/1000</f>
        <v>580</v>
      </c>
      <c r="J12" s="349">
        <f>PřF!F12/1000</f>
        <v>2000</v>
      </c>
      <c r="K12" s="349">
        <f>'FI'!F12/1000</f>
        <v>2000</v>
      </c>
      <c r="L12" s="349">
        <f>PdF!F12/1000</f>
        <v>2000</v>
      </c>
      <c r="M12" s="349">
        <f>FSpS!F12/1000</f>
        <v>995.02</v>
      </c>
      <c r="N12" s="349">
        <f>ESF!F12/1000</f>
        <v>1100</v>
      </c>
      <c r="O12" s="319">
        <f t="shared" si="2"/>
        <v>12475.02</v>
      </c>
      <c r="P12" s="470"/>
      <c r="Q12" s="379">
        <f>LF!H12/1000+'FF'!H12/1000+PrF!H12/1000+FSS!H12/1000+PřF!H12/1000+'FI'!H12/1000+PdF!H12/1000+FSpS!H12/1000+ESF!H12/1000</f>
        <v>12461.02</v>
      </c>
      <c r="R12" s="186">
        <f>LF!I12/1000+'FF'!I12/1000+PrF!I12/1000+FSS!I12/1000+PřF!I12/1000+'FI'!I12/1000+PdF!I12/1000+FSpS!I12/1000+ESF!I12/1000</f>
        <v>14</v>
      </c>
      <c r="S12" s="186">
        <f>LF!J12/1000+'FF'!J12/1000+PrF!J12/1000+FSS!J12/1000+PřF!J12/1000+'FI'!J12/1000+PdF!J12/1000+FSpS!J12/1000+ESF!J12/1000</f>
        <v>0</v>
      </c>
      <c r="T12" s="186">
        <f>LF!K12/1000+'FF'!K12/1000+PrF!K12/1000+FSS!K12/1000+PřF!K12/1000+'FI'!K12/1000+PdF!K12/1000+FSpS!K12/1000+ESF!K12/1000</f>
        <v>0</v>
      </c>
      <c r="U12" s="318">
        <f>LF!L12/1000+'FF'!L12/1000+PrF!L12/1000+FSS!L12/1000+PřF!L12/1000+'FI'!L12/1000+PdF!L12/1000+FSpS!L12/1000+ESF!L12/1000</f>
        <v>0</v>
      </c>
      <c r="V12" s="319">
        <f>LF!M12/1000+'FF'!M12/1000+PrF!M12/1000+FSS!M12/1000+PřF!M12/1000+'FI'!M12/1000+PdF!M12/1000+FSpS!M12/1000+ESF!M12/1000</f>
        <v>10928.036</v>
      </c>
    </row>
    <row r="13" spans="1:22" s="98" customFormat="1" ht="12">
      <c r="A13" s="94"/>
      <c r="B13" s="95"/>
      <c r="C13" s="95"/>
      <c r="D13" s="96" t="s">
        <v>25</v>
      </c>
      <c r="E13" s="480">
        <v>11</v>
      </c>
      <c r="F13" s="379">
        <f>LF!F13/1000</f>
        <v>46755</v>
      </c>
      <c r="G13" s="349">
        <f>'FF'!F13/1000</f>
        <v>8344</v>
      </c>
      <c r="H13" s="349">
        <f>PrF!F13/1000</f>
        <v>2716</v>
      </c>
      <c r="I13" s="349">
        <f>FSS!F13/1000</f>
        <v>7483</v>
      </c>
      <c r="J13" s="349">
        <f>PřF!F13/1000</f>
        <v>81000</v>
      </c>
      <c r="K13" s="349">
        <f>'FI'!F13/1000</f>
        <v>16476</v>
      </c>
      <c r="L13" s="349">
        <f>PdF!F13/1000</f>
        <v>8500</v>
      </c>
      <c r="M13" s="349">
        <f>FSpS!F13/1000</f>
        <v>1635</v>
      </c>
      <c r="N13" s="349">
        <f>ESF!F13/1000</f>
        <v>6800</v>
      </c>
      <c r="O13" s="319">
        <f t="shared" si="2"/>
        <v>179709</v>
      </c>
      <c r="P13" s="470"/>
      <c r="Q13" s="379">
        <f>LF!H13/1000+'FF'!H13/1000+PrF!H13/1000+FSS!H13/1000+PřF!H13/1000+'FI'!H13/1000+PdF!H13/1000+FSpS!H13/1000+ESF!H13/1000</f>
        <v>178015</v>
      </c>
      <c r="R13" s="186">
        <f>LF!I13/1000+'FF'!I13/1000+PrF!I13/1000+FSS!I13/1000+PřF!I13/1000+'FI'!I13/1000+PdF!I13/1000+FSpS!I13/1000+ESF!I13/1000</f>
        <v>1694</v>
      </c>
      <c r="S13" s="186">
        <f>LF!J13/1000+'FF'!J13/1000+PrF!J13/1000+FSS!J13/1000+PřF!J13/1000+'FI'!J13/1000+PdF!J13/1000+FSpS!J13/1000+ESF!J13/1000</f>
        <v>0</v>
      </c>
      <c r="T13" s="186">
        <f>LF!K13/1000+'FF'!K13/1000+PrF!K13/1000+FSS!K13/1000+PřF!K13/1000+'FI'!K13/1000+PdF!K13/1000+FSpS!K13/1000+ESF!K13/1000</f>
        <v>0</v>
      </c>
      <c r="U13" s="318">
        <f>LF!L13/1000+'FF'!L13/1000+PrF!L13/1000+FSS!L13/1000+PřF!L13/1000+'FI'!L13/1000+PdF!L13/1000+FSpS!L13/1000+ESF!L13/1000</f>
        <v>0</v>
      </c>
      <c r="V13" s="319">
        <f>LF!M13/1000+'FF'!M13/1000+PrF!M13/1000+FSS!M13/1000+PřF!M13/1000+'FI'!M13/1000+PdF!M13/1000+FSpS!M13/1000+ESF!M13/1000</f>
        <v>172659.59</v>
      </c>
    </row>
    <row r="14" spans="1:22" s="98" customFormat="1" ht="12">
      <c r="A14" s="94"/>
      <c r="B14" s="95"/>
      <c r="C14" s="95"/>
      <c r="D14" s="96" t="s">
        <v>26</v>
      </c>
      <c r="E14" s="480">
        <v>12</v>
      </c>
      <c r="F14" s="379">
        <f>LF!F14/1000</f>
        <v>2500</v>
      </c>
      <c r="G14" s="349">
        <f>'FF'!F14/1000</f>
        <v>7660</v>
      </c>
      <c r="H14" s="349">
        <f>PrF!F14/1000</f>
        <v>1110</v>
      </c>
      <c r="I14" s="349">
        <f>FSS!F14/1000</f>
        <v>1992.5</v>
      </c>
      <c r="J14" s="349">
        <f>PřF!F14/1000</f>
        <v>3300</v>
      </c>
      <c r="K14" s="349">
        <f>'FI'!F14/1000</f>
        <v>2818</v>
      </c>
      <c r="L14" s="349">
        <f>PdF!F14/1000</f>
        <v>3800</v>
      </c>
      <c r="M14" s="349">
        <f>FSpS!F14/1000</f>
        <v>600</v>
      </c>
      <c r="N14" s="349">
        <f>ESF!F14/1000</f>
        <v>3100</v>
      </c>
      <c r="O14" s="319">
        <f t="shared" si="2"/>
        <v>26880.5</v>
      </c>
      <c r="P14" s="470"/>
      <c r="Q14" s="379">
        <f>LF!H14/1000+'FF'!H14/1000+PrF!H14/1000+FSS!H14/1000+PřF!H14/1000+'FI'!H14/1000+PdF!H14/1000+FSpS!H14/1000+ESF!H14/1000</f>
        <v>12060</v>
      </c>
      <c r="R14" s="186">
        <f>LF!I14/1000+'FF'!I14/1000+PrF!I14/1000+FSS!I14/1000+PřF!I14/1000+'FI'!I14/1000+PdF!I14/1000+FSpS!I14/1000+ESF!I14/1000</f>
        <v>500</v>
      </c>
      <c r="S14" s="186">
        <f>LF!J14/1000+'FF'!J14/1000+PrF!J14/1000+FSS!J14/1000+PřF!J14/1000+'FI'!J14/1000+PdF!J14/1000+FSpS!J14/1000+ESF!J14/1000</f>
        <v>28</v>
      </c>
      <c r="T14" s="186">
        <f>LF!K14/1000+'FF'!K14/1000+PrF!K14/1000+FSS!K14/1000+PřF!K14/1000+'FI'!K14/1000+PdF!K14/1000+FSpS!K14/1000+ESF!K14/1000</f>
        <v>0</v>
      </c>
      <c r="U14" s="318">
        <f>LF!L14/1000+'FF'!L14/1000+PrF!L14/1000+FSS!L14/1000+PřF!L14/1000+'FI'!L14/1000+PdF!L14/1000+FSpS!L14/1000+ESF!L14/1000</f>
        <v>14292.5</v>
      </c>
      <c r="V14" s="319">
        <f>LF!M14/1000+'FF'!M14/1000+PrF!M14/1000+FSS!M14/1000+PřF!M14/1000+'FI'!M14/1000+PdF!M14/1000+FSpS!M14/1000+ESF!M14/1000</f>
        <v>21529.689000000002</v>
      </c>
    </row>
    <row r="15" spans="1:22" s="98" customFormat="1" ht="12">
      <c r="A15" s="94"/>
      <c r="B15" s="95"/>
      <c r="C15" s="96"/>
      <c r="D15" s="96" t="s">
        <v>27</v>
      </c>
      <c r="E15" s="480">
        <v>13</v>
      </c>
      <c r="F15" s="379">
        <f>LF!F15/1000</f>
        <v>8912</v>
      </c>
      <c r="G15" s="349">
        <f>'FF'!F15/1000</f>
        <v>15996</v>
      </c>
      <c r="H15" s="349">
        <f>PrF!F15/1000</f>
        <v>6000</v>
      </c>
      <c r="I15" s="349">
        <f>FSS!F15/1000</f>
        <v>9838</v>
      </c>
      <c r="J15" s="349">
        <f>PřF!F15/1000</f>
        <v>20396</v>
      </c>
      <c r="K15" s="349">
        <f>'FI'!F15/1000</f>
        <v>11846.542</v>
      </c>
      <c r="L15" s="349">
        <f>PdF!F15/1000</f>
        <v>16242.557</v>
      </c>
      <c r="M15" s="349">
        <f>FSpS!F15/1000</f>
        <v>4530</v>
      </c>
      <c r="N15" s="349">
        <f>ESF!F15/1000</f>
        <v>8128</v>
      </c>
      <c r="O15" s="319">
        <f t="shared" si="2"/>
        <v>101889.099</v>
      </c>
      <c r="P15" s="470"/>
      <c r="Q15" s="379">
        <f>LF!H15/1000+'FF'!H15/1000+PrF!H15/1000+FSS!H15/1000+PřF!H15/1000+'FI'!H15/1000+PdF!H15/1000+FSpS!H15/1000+ESF!H15/1000</f>
        <v>95235.542</v>
      </c>
      <c r="R15" s="186">
        <f>LF!I15/1000+'FF'!I15/1000+PrF!I15/1000+FSS!I15/1000+PřF!I15/1000+'FI'!I15/1000+PdF!I15/1000+FSpS!I15/1000+ESF!I15/1000</f>
        <v>6653.557</v>
      </c>
      <c r="S15" s="186">
        <f>LF!J15/1000+'FF'!J15/1000+PrF!J15/1000+FSS!J15/1000+PřF!J15/1000+'FI'!J15/1000+PdF!J15/1000+FSpS!J15/1000+ESF!J15/1000</f>
        <v>0</v>
      </c>
      <c r="T15" s="186">
        <f>LF!K15/1000+'FF'!K15/1000+PrF!K15/1000+FSS!K15/1000+PřF!K15/1000+'FI'!K15/1000+PdF!K15/1000+FSpS!K15/1000+ESF!K15/1000</f>
        <v>0</v>
      </c>
      <c r="U15" s="318">
        <f>LF!L15/1000+'FF'!L15/1000+PrF!L15/1000+FSS!L15/1000+PřF!L15/1000+'FI'!L15/1000+PdF!L15/1000+FSpS!L15/1000+ESF!L15/1000</f>
        <v>0</v>
      </c>
      <c r="V15" s="319">
        <f>LF!M15/1000+'FF'!M15/1000+PrF!M15/1000+FSS!M15/1000+PřF!M15/1000+'FI'!M15/1000+PdF!M15/1000+FSpS!M15/1000+ESF!M15/1000</f>
        <v>125126.101</v>
      </c>
    </row>
    <row r="16" spans="1:22" s="37" customFormat="1" ht="12">
      <c r="A16" s="28"/>
      <c r="B16" s="47" t="s">
        <v>28</v>
      </c>
      <c r="C16" s="39"/>
      <c r="D16" s="39"/>
      <c r="E16" s="481">
        <v>14</v>
      </c>
      <c r="F16" s="136">
        <f>LF!F16/1000</f>
        <v>19797</v>
      </c>
      <c r="G16" s="233">
        <f>'FF'!F16/1000</f>
        <v>18300</v>
      </c>
      <c r="H16" s="233">
        <f>PrF!F16/1000</f>
        <v>3800</v>
      </c>
      <c r="I16" s="233">
        <f>FSS!F16/1000</f>
        <v>10500</v>
      </c>
      <c r="J16" s="233">
        <f>PřF!F16/1000</f>
        <v>35000</v>
      </c>
      <c r="K16" s="233">
        <f>'FI'!F16/1000</f>
        <v>4705.075</v>
      </c>
      <c r="L16" s="233">
        <f>PdF!F16/1000</f>
        <v>5500</v>
      </c>
      <c r="M16" s="233">
        <f>FSpS!F16/1000</f>
        <v>1720</v>
      </c>
      <c r="N16" s="233">
        <f>ESF!F16/1000</f>
        <v>5279</v>
      </c>
      <c r="O16" s="138">
        <f t="shared" si="2"/>
        <v>104601.075</v>
      </c>
      <c r="P16" s="471"/>
      <c r="Q16" s="136">
        <f>LF!H16/1000+'FF'!H16/1000+PrF!H16/1000+FSS!H16/1000+PřF!H16/1000+'FI'!H16/1000+PdF!H16/1000+FSpS!H16/1000+ESF!H16/1000</f>
        <v>104601.075</v>
      </c>
      <c r="R16" s="137">
        <f>LF!I16/1000+'FF'!I16/1000+PrF!I16/1000+FSS!I16/1000+PřF!I16/1000+'FI'!I16/1000+PdF!I16/1000+FSpS!I16/1000+ESF!I16/1000</f>
        <v>0</v>
      </c>
      <c r="S16" s="137">
        <f>LF!J16/1000+'FF'!J16/1000+PrF!J16/1000+FSS!J16/1000+PřF!J16/1000+'FI'!J16/1000+PdF!J16/1000+FSpS!J16/1000+ESF!J16/1000</f>
        <v>0</v>
      </c>
      <c r="T16" s="137">
        <f>LF!K16/1000+'FF'!K16/1000+PrF!K16/1000+FSS!K16/1000+PřF!K16/1000+'FI'!K16/1000+PdF!K16/1000+FSpS!K16/1000+ESF!K16/1000</f>
        <v>0</v>
      </c>
      <c r="U16" s="194">
        <f>LF!L16/1000+'FF'!L16/1000+PrF!L16/1000+FSS!L16/1000+PřF!L16/1000+'FI'!L16/1000+PdF!L16/1000+FSpS!L16/1000+ESF!L16/1000</f>
        <v>0</v>
      </c>
      <c r="V16" s="138">
        <f>LF!M16/1000+'FF'!M16/1000+PrF!M16/1000+FSS!M16/1000+PřF!M16/1000+'FI'!M16/1000+PdF!M16/1000+FSpS!M16/1000+ESF!M16/1000</f>
        <v>101726</v>
      </c>
    </row>
    <row r="17" spans="1:22" s="37" customFormat="1" ht="12">
      <c r="A17" s="28"/>
      <c r="B17" s="47" t="s">
        <v>30</v>
      </c>
      <c r="C17" s="39"/>
      <c r="D17" s="39"/>
      <c r="E17" s="481">
        <v>15</v>
      </c>
      <c r="F17" s="136">
        <f>LF!F17/1000</f>
        <v>0</v>
      </c>
      <c r="G17" s="233">
        <f>'FF'!F17/1000</f>
        <v>3000</v>
      </c>
      <c r="H17" s="233">
        <f>PrF!F17/1000</f>
        <v>0</v>
      </c>
      <c r="I17" s="233">
        <f>FSS!F17/1000</f>
        <v>1000</v>
      </c>
      <c r="J17" s="233">
        <f>PřF!F17/1000</f>
        <v>950</v>
      </c>
      <c r="K17" s="233">
        <f>'FI'!F17/1000</f>
        <v>500</v>
      </c>
      <c r="L17" s="233">
        <f>PdF!F17/1000</f>
        <v>500</v>
      </c>
      <c r="M17" s="233">
        <f>FSpS!F17/1000</f>
        <v>50</v>
      </c>
      <c r="N17" s="233">
        <f>ESF!F17/1000</f>
        <v>366</v>
      </c>
      <c r="O17" s="138">
        <f t="shared" si="2"/>
        <v>6366</v>
      </c>
      <c r="P17" s="471"/>
      <c r="Q17" s="136">
        <f>LF!H17/1000+'FF'!H17/1000+PrF!H17/1000+FSS!H17/1000+PřF!H17/1000+'FI'!H17/1000+PdF!H17/1000+FSpS!H17/1000+ESF!H17/1000</f>
        <v>6366</v>
      </c>
      <c r="R17" s="137">
        <f>LF!I17/1000+'FF'!I17/1000+PrF!I17/1000+FSS!I17/1000+PřF!I17/1000+'FI'!I17/1000+PdF!I17/1000+FSpS!I17/1000+ESF!I17/1000</f>
        <v>0</v>
      </c>
      <c r="S17" s="137">
        <f>LF!J17/1000+'FF'!J17/1000+PrF!J17/1000+FSS!J17/1000+PřF!J17/1000+'FI'!J17/1000+PdF!J17/1000+FSpS!J17/1000+ESF!J17/1000</f>
        <v>0</v>
      </c>
      <c r="T17" s="137">
        <f>LF!K17/1000+'FF'!K17/1000+PrF!K17/1000+FSS!K17/1000+PřF!K17/1000+'FI'!K17/1000+PdF!K17/1000+FSpS!K17/1000+ESF!K17/1000</f>
        <v>0</v>
      </c>
      <c r="U17" s="194">
        <f>LF!L17/1000+'FF'!L17/1000+PrF!L17/1000+FSS!L17/1000+PřF!L17/1000+'FI'!L17/1000+PdF!L17/1000+FSpS!L17/1000+ESF!L17/1000</f>
        <v>0</v>
      </c>
      <c r="V17" s="138">
        <f>LF!M17/1000+'FF'!M17/1000+PrF!M17/1000+FSS!M17/1000+PřF!M17/1000+'FI'!M17/1000+PdF!M17/1000+FSpS!M17/1000+ESF!M17/1000</f>
        <v>9369.931000000002</v>
      </c>
    </row>
    <row r="18" spans="1:22" s="37" customFormat="1" ht="12">
      <c r="A18" s="28"/>
      <c r="B18" s="48" t="s">
        <v>32</v>
      </c>
      <c r="C18" s="49"/>
      <c r="D18" s="49"/>
      <c r="E18" s="482">
        <v>16</v>
      </c>
      <c r="F18" s="136">
        <f>LF!F18/1000</f>
        <v>0</v>
      </c>
      <c r="G18" s="233">
        <f>'FF'!F18/1000</f>
        <v>0</v>
      </c>
      <c r="H18" s="233">
        <f>PrF!F18/1000</f>
        <v>0</v>
      </c>
      <c r="I18" s="233">
        <f>FSS!F18/1000</f>
        <v>2000</v>
      </c>
      <c r="J18" s="233">
        <f>PřF!F18/1000</f>
        <v>8500</v>
      </c>
      <c r="K18" s="233">
        <f>'FI'!F18/1000</f>
        <v>17627</v>
      </c>
      <c r="L18" s="233">
        <f>PdF!F18/1000</f>
        <v>1000</v>
      </c>
      <c r="M18" s="233">
        <f>FSpS!F18/1000</f>
        <v>2442</v>
      </c>
      <c r="N18" s="233">
        <f>ESF!F18/1000</f>
        <v>1901</v>
      </c>
      <c r="O18" s="138">
        <f t="shared" si="2"/>
        <v>33470</v>
      </c>
      <c r="P18" s="471"/>
      <c r="Q18" s="136">
        <f>LF!H18/1000+'FF'!H18/1000+PrF!H18/1000+FSS!H18/1000+PřF!H18/1000+'FI'!H18/1000+PdF!H18/1000+FSpS!H18/1000+ESF!H18/1000</f>
        <v>33470</v>
      </c>
      <c r="R18" s="137">
        <f>LF!I18/1000+'FF'!I18/1000+PrF!I18/1000+FSS!I18/1000+PřF!I18/1000+'FI'!I18/1000+PdF!I18/1000+FSpS!I18/1000+ESF!I18/1000</f>
        <v>0</v>
      </c>
      <c r="S18" s="137">
        <f>LF!J18/1000+'FF'!J18/1000+PrF!J18/1000+FSS!J18/1000+PřF!J18/1000+'FI'!J18/1000+PdF!J18/1000+FSpS!J18/1000+ESF!J18/1000</f>
        <v>0</v>
      </c>
      <c r="T18" s="137">
        <f>LF!K18/1000+'FF'!K18/1000+PrF!K18/1000+FSS!K18/1000+PřF!K18/1000+'FI'!K18/1000+PdF!K18/1000+FSpS!K18/1000+ESF!K18/1000</f>
        <v>0</v>
      </c>
      <c r="U18" s="194">
        <f>LF!L18/1000+'FF'!L18/1000+PrF!L18/1000+FSS!L18/1000+PřF!L18/1000+'FI'!L18/1000+PdF!L18/1000+FSpS!L18/1000+ESF!L18/1000</f>
        <v>0</v>
      </c>
      <c r="V18" s="138">
        <f>LF!M18/1000+'FF'!M18/1000+PrF!M18/1000+FSS!M18/1000+PřF!M18/1000+'FI'!M18/1000+PdF!M18/1000+FSpS!M18/1000+ESF!M18/1000</f>
        <v>74529.165</v>
      </c>
    </row>
    <row r="19" spans="1:22" s="37" customFormat="1" ht="12">
      <c r="A19" s="28"/>
      <c r="B19" s="48" t="s">
        <v>34</v>
      </c>
      <c r="C19" s="49"/>
      <c r="D19" s="49"/>
      <c r="E19" s="482">
        <v>17</v>
      </c>
      <c r="F19" s="136">
        <f>LF!F19/1000</f>
        <v>1108</v>
      </c>
      <c r="G19" s="233">
        <f>'FF'!F19/1000</f>
        <v>1567</v>
      </c>
      <c r="H19" s="233">
        <f>PrF!F19/1000</f>
        <v>0</v>
      </c>
      <c r="I19" s="233">
        <f>FSS!F19/1000</f>
        <v>260</v>
      </c>
      <c r="J19" s="233">
        <f>PřF!F19/1000</f>
        <v>3636</v>
      </c>
      <c r="K19" s="233">
        <f>'FI'!F19/1000</f>
        <v>160</v>
      </c>
      <c r="L19" s="233">
        <f>PdF!F19/1000</f>
        <v>414</v>
      </c>
      <c r="M19" s="233">
        <f>FSpS!F19/1000</f>
        <v>521</v>
      </c>
      <c r="N19" s="233">
        <f>ESF!F19/1000</f>
        <v>0</v>
      </c>
      <c r="O19" s="138">
        <f t="shared" si="2"/>
        <v>7666</v>
      </c>
      <c r="P19" s="471"/>
      <c r="Q19" s="136">
        <f>LF!H19/1000+'FF'!H19/1000+PrF!H19/1000+FSS!H19/1000+PřF!H19/1000+'FI'!H19/1000+PdF!H19/1000+FSpS!H19/1000+ESF!H19/1000</f>
        <v>7666</v>
      </c>
      <c r="R19" s="137">
        <f>LF!I19/1000+'FF'!I19/1000+PrF!I19/1000+FSS!I19/1000+PřF!I19/1000+'FI'!I19/1000+PdF!I19/1000+FSpS!I19/1000+ESF!I19/1000</f>
        <v>0</v>
      </c>
      <c r="S19" s="137">
        <f>LF!J19/1000+'FF'!J19/1000+PrF!J19/1000+FSS!J19/1000+PřF!J19/1000+'FI'!J19/1000+PdF!J19/1000+FSpS!J19/1000+ESF!J19/1000</f>
        <v>0</v>
      </c>
      <c r="T19" s="137">
        <f>LF!K19/1000+'FF'!K19/1000+PrF!K19/1000+FSS!K19/1000+PřF!K19/1000+'FI'!K19/1000+PdF!K19/1000+FSpS!K19/1000+ESF!K19/1000</f>
        <v>0</v>
      </c>
      <c r="U19" s="194">
        <f>LF!L19/1000+'FF'!L19/1000+PrF!L19/1000+FSS!L19/1000+PřF!L19/1000+'FI'!L19/1000+PdF!L19/1000+FSpS!L19/1000+ESF!L19/1000</f>
        <v>0</v>
      </c>
      <c r="V19" s="138">
        <f>LF!M19/1000+'FF'!M19/1000+PrF!M19/1000+FSS!M19/1000+PřF!M19/1000+'FI'!M19/1000+PdF!M19/1000+FSpS!M19/1000+ESF!M19/1000</f>
        <v>7307.733</v>
      </c>
    </row>
    <row r="20" spans="1:22" s="37" customFormat="1" ht="12">
      <c r="A20" s="28"/>
      <c r="B20" s="48" t="s">
        <v>36</v>
      </c>
      <c r="C20" s="48"/>
      <c r="D20" s="48"/>
      <c r="E20" s="482">
        <v>18</v>
      </c>
      <c r="F20" s="136">
        <f>LF!F20/1000</f>
        <v>0</v>
      </c>
      <c r="G20" s="233">
        <f>'FF'!F20/1000</f>
        <v>500</v>
      </c>
      <c r="H20" s="233">
        <f>PrF!F20/1000</f>
        <v>0</v>
      </c>
      <c r="I20" s="233">
        <f>FSS!F20/1000</f>
        <v>0</v>
      </c>
      <c r="J20" s="233">
        <f>PřF!F20/1000</f>
        <v>100</v>
      </c>
      <c r="K20" s="233">
        <f>'FI'!F20/1000</f>
        <v>0</v>
      </c>
      <c r="L20" s="233">
        <f>PdF!F20/1000</f>
        <v>1000</v>
      </c>
      <c r="M20" s="233">
        <f>FSpS!F20/1000</f>
        <v>0</v>
      </c>
      <c r="N20" s="233">
        <f>ESF!F20/1000</f>
        <v>0</v>
      </c>
      <c r="O20" s="138">
        <f t="shared" si="2"/>
        <v>1600</v>
      </c>
      <c r="P20" s="471"/>
      <c r="Q20" s="136">
        <f>LF!H20/1000+'FF'!H20/1000+PrF!H20/1000+FSS!H20/1000+PřF!H20/1000+'FI'!H20/1000+PdF!H20/1000+FSpS!H20/1000+ESF!H20/1000</f>
        <v>1600</v>
      </c>
      <c r="R20" s="137">
        <f>LF!I20/1000+'FF'!I20/1000+PrF!I20/1000+FSS!I20/1000+PřF!I20/1000+'FI'!I20/1000+PdF!I20/1000+FSpS!I20/1000+ESF!I20/1000</f>
        <v>0</v>
      </c>
      <c r="S20" s="137">
        <f>LF!J20/1000+'FF'!J20/1000+PrF!J20/1000+FSS!J20/1000+PřF!J20/1000+'FI'!J20/1000+PdF!J20/1000+FSpS!J20/1000+ESF!J20/1000</f>
        <v>0</v>
      </c>
      <c r="T20" s="137">
        <f>LF!K20/1000+'FF'!K20/1000+PrF!K20/1000+FSS!K20/1000+PřF!K20/1000+'FI'!K20/1000+PdF!K20/1000+FSpS!K20/1000+ESF!K20/1000</f>
        <v>0</v>
      </c>
      <c r="U20" s="194">
        <f>LF!L20/1000+'FF'!L20/1000+PrF!L20/1000+FSS!L20/1000+PřF!L20/1000+'FI'!L20/1000+PdF!L20/1000+FSpS!L20/1000+ESF!L20/1000</f>
        <v>0</v>
      </c>
      <c r="V20" s="138">
        <f>LF!M20/1000+'FF'!M20/1000+PrF!M20/1000+FSS!M20/1000+PřF!M20/1000+'FI'!M20/1000+PdF!M20/1000+FSpS!M20/1000+ESF!M20/1000</f>
        <v>2558.9040000000005</v>
      </c>
    </row>
    <row r="21" spans="1:22" s="37" customFormat="1" ht="12">
      <c r="A21" s="28"/>
      <c r="B21" s="48" t="s">
        <v>38</v>
      </c>
      <c r="C21" s="48"/>
      <c r="D21" s="48"/>
      <c r="E21" s="482">
        <v>19</v>
      </c>
      <c r="F21" s="136">
        <f>LF!F21/1000</f>
        <v>0</v>
      </c>
      <c r="G21" s="233">
        <f>'FF'!F21/1000</f>
        <v>1567</v>
      </c>
      <c r="H21" s="233">
        <f>PrF!F21/1000</f>
        <v>0</v>
      </c>
      <c r="I21" s="233">
        <f>FSS!F21/1000</f>
        <v>0</v>
      </c>
      <c r="J21" s="233">
        <f>PřF!F21/1000</f>
        <v>0</v>
      </c>
      <c r="K21" s="233">
        <f>'FI'!F21/1000</f>
        <v>0</v>
      </c>
      <c r="L21" s="233">
        <f>PdF!F21/1000</f>
        <v>1850</v>
      </c>
      <c r="M21" s="233">
        <f>FSpS!F21/1000</f>
        <v>0</v>
      </c>
      <c r="N21" s="233">
        <f>ESF!F21/1000</f>
        <v>0</v>
      </c>
      <c r="O21" s="138">
        <f t="shared" si="2"/>
        <v>3417</v>
      </c>
      <c r="P21" s="471"/>
      <c r="Q21" s="136">
        <f>LF!H21/1000+'FF'!H21/1000+PrF!H21/1000+FSS!H21/1000+PřF!H21/1000+'FI'!H21/1000+PdF!H21/1000+FSpS!H21/1000+ESF!H21/1000</f>
        <v>3417</v>
      </c>
      <c r="R21" s="137">
        <f>LF!I21/1000+'FF'!I21/1000+PrF!I21/1000+FSS!I21/1000+PřF!I21/1000+'FI'!I21/1000+PdF!I21/1000+FSpS!I21/1000+ESF!I21/1000</f>
        <v>0</v>
      </c>
      <c r="S21" s="137">
        <f>LF!J21/1000+'FF'!J21/1000+PrF!J21/1000+FSS!J21/1000+PřF!J21/1000+'FI'!J21/1000+PdF!J21/1000+FSpS!J21/1000+ESF!J21/1000</f>
        <v>0</v>
      </c>
      <c r="T21" s="137">
        <f>LF!K21/1000+'FF'!K21/1000+PrF!K21/1000+FSS!K21/1000+PřF!K21/1000+'FI'!K21/1000+PdF!K21/1000+FSpS!K21/1000+ESF!K21/1000</f>
        <v>0</v>
      </c>
      <c r="U21" s="194">
        <f>LF!L21/1000+'FF'!L21/1000+PrF!L21/1000+FSS!L21/1000+PřF!L21/1000+'FI'!L21/1000+PdF!L21/1000+FSpS!L21/1000+ESF!L21/1000</f>
        <v>0</v>
      </c>
      <c r="V21" s="138">
        <f>LF!M21/1000+'FF'!M21/1000+PrF!M21/1000+FSS!M21/1000+PřF!M21/1000+'FI'!M21/1000+PdF!M21/1000+FSpS!M21/1000+ESF!M21/1000</f>
        <v>22923.354</v>
      </c>
    </row>
    <row r="22" spans="1:22" s="37" customFormat="1" ht="12">
      <c r="A22" s="28"/>
      <c r="B22" s="48" t="s">
        <v>40</v>
      </c>
      <c r="C22" s="48"/>
      <c r="D22" s="48"/>
      <c r="E22" s="482">
        <v>20</v>
      </c>
      <c r="F22" s="136">
        <f>LF!F22/1000</f>
        <v>0</v>
      </c>
      <c r="G22" s="233">
        <f>'FF'!F22/1000</f>
        <v>1514</v>
      </c>
      <c r="H22" s="233">
        <f>PrF!F22/1000</f>
        <v>0</v>
      </c>
      <c r="I22" s="233">
        <f>FSS!F22/1000</f>
        <v>2796.319</v>
      </c>
      <c r="J22" s="233">
        <f>PřF!F22/1000</f>
        <v>5505</v>
      </c>
      <c r="K22" s="233">
        <f>'FI'!F22/1000</f>
        <v>1650</v>
      </c>
      <c r="L22" s="233">
        <f>PdF!F22/1000</f>
        <v>3888.935</v>
      </c>
      <c r="M22" s="233">
        <f>FSpS!F22/1000</f>
        <v>3700</v>
      </c>
      <c r="N22" s="233">
        <f>ESF!F22/1000</f>
        <v>0</v>
      </c>
      <c r="O22" s="138">
        <f t="shared" si="2"/>
        <v>19054.254</v>
      </c>
      <c r="P22" s="471"/>
      <c r="Q22" s="136">
        <f>LF!H22/1000+'FF'!H22/1000+PrF!H22/1000+FSS!H22/1000+PřF!H22/1000+'FI'!H22/1000+PdF!H22/1000+FSpS!H22/1000+ESF!H22/1000</f>
        <v>14150</v>
      </c>
      <c r="R22" s="137">
        <f>LF!I22/1000+'FF'!I22/1000+PrF!I22/1000+FSS!I22/1000+PřF!I22/1000+'FI'!I22/1000+PdF!I22/1000+FSpS!I22/1000+ESF!I22/1000</f>
        <v>0</v>
      </c>
      <c r="S22" s="137">
        <f>LF!J22/1000+'FF'!J22/1000+PrF!J22/1000+FSS!J22/1000+PřF!J22/1000+'FI'!J22/1000+PdF!J22/1000+FSpS!J22/1000+ESF!J22/1000</f>
        <v>4904.254</v>
      </c>
      <c r="T22" s="137">
        <f>LF!K22/1000+'FF'!K22/1000+PrF!K22/1000+FSS!K22/1000+PřF!K22/1000+'FI'!K22/1000+PdF!K22/1000+FSpS!K22/1000+ESF!K22/1000</f>
        <v>0</v>
      </c>
      <c r="U22" s="194">
        <f>LF!L22/1000+'FF'!L22/1000+PrF!L22/1000+FSS!L22/1000+PřF!L22/1000+'FI'!L22/1000+PdF!L22/1000+FSpS!L22/1000+ESF!L22/1000</f>
        <v>0</v>
      </c>
      <c r="V22" s="138">
        <f>LF!M22/1000+'FF'!M22/1000+PrF!M22/1000+FSS!M22/1000+PřF!M22/1000+'FI'!M22/1000+PdF!M22/1000+FSpS!M22/1000+ESF!M22/1000</f>
        <v>22159.961</v>
      </c>
    </row>
    <row r="23" spans="1:22" s="37" customFormat="1" ht="12">
      <c r="A23" s="28"/>
      <c r="B23" s="48" t="s">
        <v>42</v>
      </c>
      <c r="C23" s="48"/>
      <c r="D23" s="48"/>
      <c r="E23" s="482">
        <v>21</v>
      </c>
      <c r="F23" s="136">
        <f>LF!F23/1000</f>
        <v>55051</v>
      </c>
      <c r="G23" s="233">
        <f>'FF'!F23/1000</f>
        <v>34410</v>
      </c>
      <c r="H23" s="233">
        <f>PrF!F23/1000</f>
        <v>6859</v>
      </c>
      <c r="I23" s="233">
        <f>FSS!F23/1000</f>
        <v>32469.065</v>
      </c>
      <c r="J23" s="233">
        <f>PřF!F23/1000</f>
        <v>163201</v>
      </c>
      <c r="K23" s="233">
        <f>'FI'!F23/1000</f>
        <v>12242.55</v>
      </c>
      <c r="L23" s="233">
        <f>PdF!F23/1000</f>
        <v>20482.722</v>
      </c>
      <c r="M23" s="233">
        <f>FSpS!F23/1000</f>
        <v>0</v>
      </c>
      <c r="N23" s="233">
        <f>ESF!F23/1000</f>
        <v>0</v>
      </c>
      <c r="O23" s="138">
        <f t="shared" si="2"/>
        <v>324715.337</v>
      </c>
      <c r="P23" s="471"/>
      <c r="Q23" s="136">
        <f>LF!H23/1000+'FF'!H23/1000+PrF!H23/1000+FSS!H23/1000+PřF!H23/1000+'FI'!H23/1000+PdF!H23/1000+FSpS!H23/1000+ESF!H23/1000</f>
        <v>318472</v>
      </c>
      <c r="R23" s="137">
        <f>LF!I23/1000+'FF'!I23/1000+PrF!I23/1000+FSS!I23/1000+PřF!I23/1000+'FI'!I23/1000+PdF!I23/1000+FSpS!I23/1000+ESF!I23/1000</f>
        <v>0</v>
      </c>
      <c r="S23" s="137">
        <f>LF!J23/1000+'FF'!J23/1000+PrF!J23/1000+FSS!J23/1000+PřF!J23/1000+'FI'!J23/1000+PdF!J23/1000+FSpS!J23/1000+ESF!J23/1000</f>
        <v>6243.337</v>
      </c>
      <c r="T23" s="137">
        <f>LF!K23/1000+'FF'!K23/1000+PrF!K23/1000+FSS!K23/1000+PřF!K23/1000+'FI'!K23/1000+PdF!K23/1000+FSpS!K23/1000+ESF!K23/1000</f>
        <v>0</v>
      </c>
      <c r="U23" s="194">
        <f>LF!L23/1000+'FF'!L23/1000+PrF!L23/1000+FSS!L23/1000+PřF!L23/1000+'FI'!L23/1000+PdF!L23/1000+FSpS!L23/1000+ESF!L23/1000</f>
        <v>0</v>
      </c>
      <c r="V23" s="138">
        <f>LF!M23/1000+'FF'!M23/1000+PrF!M23/1000+FSS!M23/1000+PřF!M23/1000+'FI'!M23/1000+PdF!M23/1000+FSpS!M23/1000+ESF!M23/1000</f>
        <v>320186.50100000005</v>
      </c>
    </row>
    <row r="24" spans="1:22" s="37" customFormat="1" ht="12">
      <c r="A24" s="28"/>
      <c r="B24" s="48" t="s">
        <v>44</v>
      </c>
      <c r="C24" s="48"/>
      <c r="D24" s="48"/>
      <c r="E24" s="482">
        <v>22</v>
      </c>
      <c r="F24" s="136">
        <f>LF!F24/1000</f>
        <v>65324</v>
      </c>
      <c r="G24" s="233">
        <f>'FF'!F24/1000</f>
        <v>23990.5</v>
      </c>
      <c r="H24" s="233">
        <f>PrF!F24/1000</f>
        <v>867</v>
      </c>
      <c r="I24" s="233">
        <f>FSS!F24/1000</f>
        <v>6365.538</v>
      </c>
      <c r="J24" s="233">
        <f>PřF!F24/1000</f>
        <v>90832</v>
      </c>
      <c r="K24" s="233">
        <f>'FI'!F24/1000</f>
        <v>26196.419</v>
      </c>
      <c r="L24" s="233">
        <f>PdF!F24/1000</f>
        <v>5000</v>
      </c>
      <c r="M24" s="233">
        <f>FSpS!F24/1000</f>
        <v>800</v>
      </c>
      <c r="N24" s="233">
        <f>ESF!F24/1000</f>
        <v>21395</v>
      </c>
      <c r="O24" s="138">
        <f t="shared" si="2"/>
        <v>240770.457</v>
      </c>
      <c r="P24" s="471"/>
      <c r="Q24" s="136">
        <f>LF!H24/1000+'FF'!H24/1000+PrF!H24/1000+FSS!H24/1000+PřF!H24/1000+'FI'!H24/1000+PdF!H24/1000+FSpS!H24/1000+ESF!H24/1000</f>
        <v>238619.5</v>
      </c>
      <c r="R24" s="137">
        <f>LF!I24/1000+'FF'!I24/1000+PrF!I24/1000+FSS!I24/1000+PřF!I24/1000+'FI'!I24/1000+PdF!I24/1000+FSpS!I24/1000+ESF!I24/1000</f>
        <v>0</v>
      </c>
      <c r="S24" s="137">
        <f>LF!J24/1000+'FF'!J24/1000+PrF!J24/1000+FSS!J24/1000+PřF!J24/1000+'FI'!J24/1000+PdF!J24/1000+FSpS!J24/1000+ESF!J24/1000</f>
        <v>2150.957</v>
      </c>
      <c r="T24" s="137">
        <f>LF!K24/1000+'FF'!K24/1000+PrF!K24/1000+FSS!K24/1000+PřF!K24/1000+'FI'!K24/1000+PdF!K24/1000+FSpS!K24/1000+ESF!K24/1000</f>
        <v>0</v>
      </c>
      <c r="U24" s="194">
        <f>LF!L24/1000+'FF'!L24/1000+PrF!L24/1000+FSS!L24/1000+PřF!L24/1000+'FI'!L24/1000+PdF!L24/1000+FSpS!L24/1000+ESF!L24/1000</f>
        <v>0</v>
      </c>
      <c r="V24" s="138">
        <f>LF!M24/1000+'FF'!M24/1000+PrF!M24/1000+FSS!M24/1000+PřF!M24/1000+'FI'!M24/1000+PdF!M24/1000+FSpS!M24/1000+ESF!M24/1000</f>
        <v>253746.49099999998</v>
      </c>
    </row>
    <row r="25" spans="1:22" s="37" customFormat="1" ht="12">
      <c r="A25" s="28"/>
      <c r="B25" s="48" t="s">
        <v>45</v>
      </c>
      <c r="C25" s="48"/>
      <c r="D25" s="48"/>
      <c r="E25" s="482">
        <v>23</v>
      </c>
      <c r="F25" s="136">
        <f>LF!F25/1000</f>
        <v>1069</v>
      </c>
      <c r="G25" s="233">
        <f>'FF'!F25/1000</f>
        <v>380</v>
      </c>
      <c r="H25" s="233">
        <f>PrF!F25/1000</f>
        <v>0</v>
      </c>
      <c r="I25" s="233">
        <f>FSS!F25/1000</f>
        <v>4302.605</v>
      </c>
      <c r="J25" s="233">
        <f>PřF!F25/1000</f>
        <v>17000</v>
      </c>
      <c r="K25" s="233">
        <f>'FI'!F25/1000</f>
        <v>2115.469</v>
      </c>
      <c r="L25" s="233">
        <f>PdF!F25/1000</f>
        <v>0</v>
      </c>
      <c r="M25" s="233">
        <f>FSpS!F25/1000</f>
        <v>913</v>
      </c>
      <c r="N25" s="233">
        <f>ESF!F25/1000</f>
        <v>0</v>
      </c>
      <c r="O25" s="138">
        <f t="shared" si="2"/>
        <v>25780.074</v>
      </c>
      <c r="P25" s="471"/>
      <c r="Q25" s="136">
        <f>LF!H25/1000+'FF'!H25/1000+PrF!H25/1000+FSS!H25/1000+PřF!H25/1000+'FI'!H25/1000+PdF!H25/1000+FSpS!H25/1000+ESF!H25/1000</f>
        <v>19729</v>
      </c>
      <c r="R25" s="137">
        <f>LF!I25/1000+'FF'!I25/1000+PrF!I25/1000+FSS!I25/1000+PřF!I25/1000+'FI'!I25/1000+PdF!I25/1000+FSpS!I25/1000+ESF!I25/1000</f>
        <v>0</v>
      </c>
      <c r="S25" s="137">
        <f>LF!J25/1000+'FF'!J25/1000+PrF!J25/1000+FSS!J25/1000+PřF!J25/1000+'FI'!J25/1000+PdF!J25/1000+FSpS!J25/1000+ESF!J25/1000</f>
        <v>6051.0740000000005</v>
      </c>
      <c r="T25" s="137">
        <f>LF!K25/1000+'FF'!K25/1000+PrF!K25/1000+FSS!K25/1000+PřF!K25/1000+'FI'!K25/1000+PdF!K25/1000+FSpS!K25/1000+ESF!K25/1000</f>
        <v>0</v>
      </c>
      <c r="U25" s="194">
        <f>LF!L25/1000+'FF'!L25/1000+PrF!L25/1000+FSS!L25/1000+PřF!L25/1000+'FI'!L25/1000+PdF!L25/1000+FSpS!L25/1000+ESF!L25/1000</f>
        <v>0</v>
      </c>
      <c r="V25" s="138">
        <f>LF!M25/1000+'FF'!M25/1000+PrF!M25/1000+FSS!M25/1000+PřF!M25/1000+'FI'!M25/1000+PdF!M25/1000+FSpS!M25/1000+ESF!M25/1000</f>
        <v>25802.059</v>
      </c>
    </row>
    <row r="26" spans="1:22" s="37" customFormat="1" ht="12">
      <c r="A26" s="28"/>
      <c r="B26" s="48" t="s">
        <v>47</v>
      </c>
      <c r="C26" s="48"/>
      <c r="D26" s="48"/>
      <c r="E26" s="482">
        <v>24</v>
      </c>
      <c r="F26" s="136">
        <f>LF!F26/1000</f>
        <v>6627</v>
      </c>
      <c r="G26" s="233">
        <f>'FF'!F26/1000</f>
        <v>130</v>
      </c>
      <c r="H26" s="233">
        <f>PrF!F26/1000</f>
        <v>0</v>
      </c>
      <c r="I26" s="233">
        <f>FSS!F26/1000</f>
        <v>2000</v>
      </c>
      <c r="J26" s="233">
        <f>PřF!F26/1000</f>
        <v>15052</v>
      </c>
      <c r="K26" s="233">
        <f>'FI'!F26/1000</f>
        <v>7162</v>
      </c>
      <c r="L26" s="233">
        <f>PdF!F26/1000</f>
        <v>900</v>
      </c>
      <c r="M26" s="233">
        <f>FSpS!F26/1000</f>
        <v>0</v>
      </c>
      <c r="N26" s="233">
        <f>ESF!F26/1000</f>
        <v>0</v>
      </c>
      <c r="O26" s="138">
        <f t="shared" si="2"/>
        <v>31871</v>
      </c>
      <c r="P26" s="471"/>
      <c r="Q26" s="136">
        <f>LF!H26/1000+'FF'!H26/1000+PrF!H26/1000+FSS!H26/1000+PřF!H26/1000+'FI'!H26/1000+PdF!H26/1000+FSpS!H26/1000+ESF!H26/1000</f>
        <v>31819</v>
      </c>
      <c r="R26" s="137">
        <f>LF!I26/1000+'FF'!I26/1000+PrF!I26/1000+FSS!I26/1000+PřF!I26/1000+'FI'!I26/1000+PdF!I26/1000+FSpS!I26/1000+ESF!I26/1000</f>
        <v>0</v>
      </c>
      <c r="S26" s="137">
        <f>LF!J26/1000+'FF'!J26/1000+PrF!J26/1000+FSS!J26/1000+PřF!J26/1000+'FI'!J26/1000+PdF!J26/1000+FSpS!J26/1000+ESF!J26/1000</f>
        <v>52</v>
      </c>
      <c r="T26" s="137">
        <f>LF!K26/1000+'FF'!K26/1000+PrF!K26/1000+FSS!K26/1000+PřF!K26/1000+'FI'!K26/1000+PdF!K26/1000+FSpS!K26/1000+ESF!K26/1000</f>
        <v>0</v>
      </c>
      <c r="U26" s="194">
        <f>LF!L26/1000+'FF'!L26/1000+PrF!L26/1000+FSS!L26/1000+PřF!L26/1000+'FI'!L26/1000+PdF!L26/1000+FSpS!L26/1000+ESF!L26/1000</f>
        <v>0</v>
      </c>
      <c r="V26" s="138">
        <f>LF!M26/1000+'FF'!M26/1000+PrF!M26/1000+FSS!M26/1000+PřF!M26/1000+'FI'!M26/1000+PdF!M26/1000+FSpS!M26/1000+ESF!M26/1000</f>
        <v>36413.5</v>
      </c>
    </row>
    <row r="27" spans="1:22" s="37" customFormat="1" ht="12.75" thickBot="1">
      <c r="A27" s="28"/>
      <c r="B27" s="47" t="s">
        <v>49</v>
      </c>
      <c r="C27" s="47"/>
      <c r="D27" s="47"/>
      <c r="E27" s="481">
        <v>25</v>
      </c>
      <c r="F27" s="136">
        <f>LF!F27/1000</f>
        <v>2000</v>
      </c>
      <c r="G27" s="233">
        <f>'FF'!F27/1000</f>
        <v>350</v>
      </c>
      <c r="H27" s="233">
        <f>PrF!F27/1000</f>
        <v>290</v>
      </c>
      <c r="I27" s="233">
        <f>FSS!F27/1000</f>
        <v>140</v>
      </c>
      <c r="J27" s="233">
        <f>PřF!F27/1000</f>
        <v>17000</v>
      </c>
      <c r="K27" s="233">
        <f>'FI'!F27/1000</f>
        <v>655.5</v>
      </c>
      <c r="L27" s="233">
        <f>PdF!F27/1000</f>
        <v>500</v>
      </c>
      <c r="M27" s="233">
        <f>FSpS!F27/1000</f>
        <v>1040</v>
      </c>
      <c r="N27" s="233">
        <f>ESF!F27/1000</f>
        <v>4716</v>
      </c>
      <c r="O27" s="138">
        <f t="shared" si="2"/>
        <v>26691.5</v>
      </c>
      <c r="P27" s="471"/>
      <c r="Q27" s="136">
        <f>LF!H27/1000+'FF'!H27/1000+PrF!H27/1000+FSS!H27/1000+PřF!H27/1000+'FI'!H27/1000+PdF!H27/1000+FSpS!H27/1000+ESF!H27/1000</f>
        <v>26691.5</v>
      </c>
      <c r="R27" s="137">
        <f>LF!I27/1000+'FF'!I27/1000+PrF!I27/1000+FSS!I27/1000+PřF!I27/1000+'FI'!I27/1000+PdF!I27/1000+FSpS!I27/1000+ESF!I27/1000</f>
        <v>0</v>
      </c>
      <c r="S27" s="137">
        <f>LF!J27/1000+'FF'!J27/1000+PrF!J27/1000+FSS!J27/1000+PřF!J27/1000+'FI'!J27/1000+PdF!J27/1000+FSpS!J27/1000+ESF!J27/1000</f>
        <v>0</v>
      </c>
      <c r="T27" s="137">
        <f>LF!K27/1000+'FF'!K27/1000+PrF!K27/1000+FSS!K27/1000+PřF!K27/1000+'FI'!K27/1000+PdF!K27/1000+FSpS!K27/1000+ESF!K27/1000</f>
        <v>0</v>
      </c>
      <c r="U27" s="194">
        <f>LF!L27/1000+'FF'!L27/1000+PrF!L27/1000+FSS!L27/1000+PřF!L27/1000+'FI'!L27/1000+PdF!L27/1000+FSpS!L27/1000+ESF!L27/1000</f>
        <v>0</v>
      </c>
      <c r="V27" s="138">
        <f>LF!M27/1000+'FF'!M27/1000+PrF!M27/1000+FSS!M27/1000+PřF!M27/1000+'FI'!M27/1000+PdF!M27/1000+FSpS!M27/1000+ESF!M27/1000</f>
        <v>27989.329</v>
      </c>
    </row>
    <row r="28" spans="1:22" ht="13.5" thickBot="1">
      <c r="A28" s="54" t="s">
        <v>51</v>
      </c>
      <c r="B28" s="55"/>
      <c r="C28" s="55"/>
      <c r="D28" s="55"/>
      <c r="E28" s="478">
        <v>26</v>
      </c>
      <c r="F28" s="474">
        <f aca="true" t="shared" si="3" ref="F28:V28">SUM(F29:F45)</f>
        <v>540991</v>
      </c>
      <c r="G28" s="350">
        <f t="shared" si="3"/>
        <v>366226.8</v>
      </c>
      <c r="H28" s="350">
        <f aca="true" t="shared" si="4" ref="H28:N28">SUM(H29:H45)</f>
        <v>137610</v>
      </c>
      <c r="I28" s="350">
        <f t="shared" si="4"/>
        <v>182285.827</v>
      </c>
      <c r="J28" s="350">
        <f t="shared" si="4"/>
        <v>669365</v>
      </c>
      <c r="K28" s="350">
        <f t="shared" si="4"/>
        <v>204010.347</v>
      </c>
      <c r="L28" s="350">
        <f t="shared" si="4"/>
        <v>274478.214</v>
      </c>
      <c r="M28" s="350">
        <f t="shared" si="4"/>
        <v>84308</v>
      </c>
      <c r="N28" s="350">
        <f t="shared" si="4"/>
        <v>155492</v>
      </c>
      <c r="O28" s="327">
        <f t="shared" si="3"/>
        <v>2614767.1880000005</v>
      </c>
      <c r="P28" s="333">
        <f t="shared" si="3"/>
        <v>0</v>
      </c>
      <c r="Q28" s="115">
        <f t="shared" si="3"/>
        <v>2522197.409</v>
      </c>
      <c r="R28" s="116">
        <f t="shared" si="3"/>
        <v>49959.557</v>
      </c>
      <c r="S28" s="116">
        <f t="shared" si="3"/>
        <v>19628.422000000002</v>
      </c>
      <c r="T28" s="116">
        <f t="shared" si="3"/>
        <v>8689.3</v>
      </c>
      <c r="U28" s="115">
        <f t="shared" si="3"/>
        <v>14292.5</v>
      </c>
      <c r="V28" s="117">
        <f t="shared" si="3"/>
        <v>2603776.4350000005</v>
      </c>
    </row>
    <row r="29" spans="1:23" s="37" customFormat="1" ht="12">
      <c r="A29" s="28" t="s">
        <v>14</v>
      </c>
      <c r="B29" s="39" t="s">
        <v>52</v>
      </c>
      <c r="C29" s="39"/>
      <c r="D29" s="39"/>
      <c r="E29" s="481">
        <v>27</v>
      </c>
      <c r="F29" s="136">
        <f>LF!F29/1000</f>
        <v>262708</v>
      </c>
      <c r="G29" s="233">
        <f>'FF'!F29/1000</f>
        <v>238507</v>
      </c>
      <c r="H29" s="233">
        <f>PrF!F29/1000</f>
        <v>83194</v>
      </c>
      <c r="I29" s="233">
        <f>FSS!F29/1000</f>
        <v>94988</v>
      </c>
      <c r="J29" s="233">
        <f>PřF!F29/1000</f>
        <v>169612</v>
      </c>
      <c r="K29" s="233">
        <f>'FI'!F29/1000</f>
        <v>95346</v>
      </c>
      <c r="L29" s="233">
        <f>PdF!F29/1000</f>
        <v>196507</v>
      </c>
      <c r="M29" s="233">
        <f>FSpS!F29/1000</f>
        <v>66410</v>
      </c>
      <c r="N29" s="233">
        <f>ESF!F29/1000</f>
        <v>99757</v>
      </c>
      <c r="O29" s="138">
        <f aca="true" t="shared" si="5" ref="O29:O45">SUM(F29:N29)</f>
        <v>1307029</v>
      </c>
      <c r="P29" s="334"/>
      <c r="Q29" s="120">
        <f>LF!H29/1000+'FF'!H29/1000+PrF!H29/1000+FSS!H29/1000+PřF!H29/1000+'FI'!H29/1000+PdF!H29/1000+FSpS!H29/1000+ESF!H29/1000</f>
        <v>1307029</v>
      </c>
      <c r="R29" s="121">
        <f>LF!I29/1000+'FF'!I29/1000+PrF!I29/1000+FSS!I29/1000+PřF!I29/1000+'FI'!I29/1000+PdF!I29/1000+FSpS!I29/1000+ESF!I29/1000</f>
        <v>0</v>
      </c>
      <c r="S29" s="121">
        <f>LF!J29/1000+'FF'!J29/1000+PrF!J29/1000+FSS!J29/1000+PřF!J29/1000+'FI'!J29/1000+PdF!J29/1000+FSpS!J29/1000+ESF!J29/1000</f>
        <v>0</v>
      </c>
      <c r="T29" s="121">
        <f>LF!K29/1000+'FF'!K29/1000+PrF!K29/1000+FSS!K29/1000+PřF!K29/1000+'FI'!K29/1000+PdF!K29/1000+FSpS!K29/1000+ESF!K29/1000</f>
        <v>0</v>
      </c>
      <c r="U29" s="171">
        <f>LF!L29/1000+'FF'!L29/1000+PrF!L29/1000+FSS!L29/1000+PřF!L29/1000+'FI'!L29/1000+PdF!L29/1000+FSpS!L29/1000+ESF!L29/1000</f>
        <v>0</v>
      </c>
      <c r="V29" s="122">
        <f>LF!M29/1000+'FF'!M29/1000+PrF!M29/1000+FSS!M29/1000+PřF!M29/1000+'FI'!M29/1000+PdF!M29/1000+FSpS!M29/1000+ESF!M29/1000</f>
        <v>1191094.821</v>
      </c>
      <c r="W29" s="438"/>
    </row>
    <row r="30" spans="1:23" s="37" customFormat="1" ht="12">
      <c r="A30" s="28"/>
      <c r="B30" s="47" t="s">
        <v>28</v>
      </c>
      <c r="C30" s="47"/>
      <c r="D30" s="47"/>
      <c r="E30" s="481">
        <v>28</v>
      </c>
      <c r="F30" s="136">
        <f>LF!F30/1000</f>
        <v>19797</v>
      </c>
      <c r="G30" s="233">
        <f>'FF'!F30/1000</f>
        <v>18300</v>
      </c>
      <c r="H30" s="233">
        <f>PrF!F30/1000</f>
        <v>3800</v>
      </c>
      <c r="I30" s="233">
        <f>FSS!F30/1000</f>
        <v>10500</v>
      </c>
      <c r="J30" s="233">
        <f>PřF!F30/1000</f>
        <v>35000</v>
      </c>
      <c r="K30" s="233">
        <f>'FI'!F30/1000</f>
        <v>4705.075</v>
      </c>
      <c r="L30" s="233">
        <f>PdF!F30/1000</f>
        <v>5500</v>
      </c>
      <c r="M30" s="233">
        <f>FSpS!F30/1000</f>
        <v>1720</v>
      </c>
      <c r="N30" s="233">
        <f>ESF!F30/1000</f>
        <v>5279</v>
      </c>
      <c r="O30" s="138">
        <f t="shared" si="5"/>
        <v>104601.075</v>
      </c>
      <c r="P30" s="472"/>
      <c r="Q30" s="136">
        <f>LF!H30/1000+'FF'!H30/1000+PrF!H30/1000+FSS!H30/1000+PřF!H30/1000+'FI'!H30/1000+PdF!H30/1000+FSpS!H30/1000+ESF!H30/1000</f>
        <v>104601.075</v>
      </c>
      <c r="R30" s="137">
        <f>LF!I30/1000+'FF'!I30/1000+PrF!I30/1000+FSS!I30/1000+PřF!I30/1000+'FI'!I30/1000+PdF!I30/1000+FSpS!I30/1000+ESF!I30/1000</f>
        <v>0</v>
      </c>
      <c r="S30" s="137">
        <f>LF!J30/1000+'FF'!J30/1000+PrF!J30/1000+FSS!J30/1000+PřF!J30/1000+'FI'!J30/1000+PdF!J30/1000+FSpS!J30/1000+ESF!J30/1000</f>
        <v>0</v>
      </c>
      <c r="T30" s="137">
        <f>LF!K30/1000+'FF'!K30/1000+PrF!K30/1000+FSS!K30/1000+PřF!K30/1000+'FI'!K30/1000+PdF!K30/1000+FSpS!K30/1000+ESF!K30/1000</f>
        <v>0</v>
      </c>
      <c r="U30" s="194">
        <f>LF!L30/1000+'FF'!L30/1000+PrF!L30/1000+FSS!L30/1000+PřF!L30/1000+'FI'!L30/1000+PdF!L30/1000+FSpS!L30/1000+ESF!L30/1000</f>
        <v>0</v>
      </c>
      <c r="V30" s="138">
        <f>LF!M30/1000+'FF'!M30/1000+PrF!M30/1000+FSS!M30/1000+PřF!M30/1000+'FI'!M30/1000+PdF!M30/1000+FSpS!M30/1000+ESF!M30/1000</f>
        <v>101726</v>
      </c>
      <c r="W30" s="438"/>
    </row>
    <row r="31" spans="1:23" s="37" customFormat="1" ht="12">
      <c r="A31" s="28"/>
      <c r="B31" s="47" t="s">
        <v>30</v>
      </c>
      <c r="C31" s="47"/>
      <c r="D31" s="47"/>
      <c r="E31" s="481">
        <v>29</v>
      </c>
      <c r="F31" s="136">
        <f>LF!F31/1000</f>
        <v>0</v>
      </c>
      <c r="G31" s="233">
        <f>'FF'!F31/1000</f>
        <v>3000</v>
      </c>
      <c r="H31" s="233">
        <f>PrF!F31/1000</f>
        <v>0</v>
      </c>
      <c r="I31" s="233">
        <f>FSS!F31/1000</f>
        <v>1000</v>
      </c>
      <c r="J31" s="233">
        <f>PřF!F31/1000</f>
        <v>950</v>
      </c>
      <c r="K31" s="233">
        <f>'FI'!F31/1000</f>
        <v>500</v>
      </c>
      <c r="L31" s="233">
        <f>PdF!F31/1000</f>
        <v>500</v>
      </c>
      <c r="M31" s="233">
        <f>FSpS!F31/1000</f>
        <v>50</v>
      </c>
      <c r="N31" s="233">
        <f>ESF!F31/1000</f>
        <v>366</v>
      </c>
      <c r="O31" s="138">
        <f t="shared" si="5"/>
        <v>6366</v>
      </c>
      <c r="P31" s="472"/>
      <c r="Q31" s="136">
        <f>LF!H31/1000+'FF'!H31/1000+PrF!H31/1000+FSS!H31/1000+PřF!H31/1000+'FI'!H31/1000+PdF!H31/1000+FSpS!H31/1000+ESF!H31/1000</f>
        <v>6366</v>
      </c>
      <c r="R31" s="137">
        <f>LF!I31/1000+'FF'!I31/1000+PrF!I31/1000+FSS!I31/1000+PřF!I31/1000+'FI'!I31/1000+PdF!I31/1000+FSpS!I31/1000+ESF!I31/1000</f>
        <v>0</v>
      </c>
      <c r="S31" s="137">
        <f>LF!J31/1000+'FF'!J31/1000+PrF!J31/1000+FSS!J31/1000+PřF!J31/1000+'FI'!J31/1000+PdF!J31/1000+FSpS!J31/1000+ESF!J31/1000</f>
        <v>0</v>
      </c>
      <c r="T31" s="137">
        <f>LF!K31/1000+'FF'!K31/1000+PrF!K31/1000+FSS!K31/1000+PřF!K31/1000+'FI'!K31/1000+PdF!K31/1000+FSpS!K31/1000+ESF!K31/1000</f>
        <v>0</v>
      </c>
      <c r="U31" s="194">
        <f>LF!L31/1000+'FF'!L31/1000+PrF!L31/1000+FSS!L31/1000+PřF!L31/1000+'FI'!L31/1000+PdF!L31/1000+FSpS!L31/1000+ESF!L31/1000</f>
        <v>0</v>
      </c>
      <c r="V31" s="138">
        <f>LF!M31/1000+'FF'!M31/1000+PrF!M31/1000+FSS!M31/1000+PřF!M31/1000+'FI'!M31/1000+PdF!M31/1000+FSpS!M31/1000+ESF!M31/1000</f>
        <v>9369.931000000002</v>
      </c>
      <c r="W31" s="438"/>
    </row>
    <row r="32" spans="1:23" s="37" customFormat="1" ht="12">
      <c r="A32" s="28"/>
      <c r="B32" s="48" t="s">
        <v>32</v>
      </c>
      <c r="C32" s="49"/>
      <c r="D32" s="49"/>
      <c r="E32" s="482">
        <v>30</v>
      </c>
      <c r="F32" s="136">
        <f>LF!F32/1000</f>
        <v>0</v>
      </c>
      <c r="G32" s="233">
        <f>'FF'!F32/1000</f>
        <v>0</v>
      </c>
      <c r="H32" s="233">
        <f>PrF!F32/1000</f>
        <v>0</v>
      </c>
      <c r="I32" s="233">
        <f>FSS!F32/1000</f>
        <v>2000</v>
      </c>
      <c r="J32" s="233">
        <f>PřF!F32/1000</f>
        <v>8500</v>
      </c>
      <c r="K32" s="233">
        <f>'FI'!F32/1000</f>
        <v>17627</v>
      </c>
      <c r="L32" s="233">
        <f>PdF!F32/1000</f>
        <v>1000</v>
      </c>
      <c r="M32" s="233">
        <f>FSpS!F32/1000</f>
        <v>2442</v>
      </c>
      <c r="N32" s="233">
        <f>ESF!F32/1000</f>
        <v>1901</v>
      </c>
      <c r="O32" s="138">
        <f t="shared" si="5"/>
        <v>33470</v>
      </c>
      <c r="P32" s="472"/>
      <c r="Q32" s="136">
        <f>LF!H32/1000+'FF'!H32/1000+PrF!H32/1000+FSS!H32/1000+PřF!H32/1000+'FI'!H32/1000+PdF!H32/1000+FSpS!H32/1000+ESF!H32/1000</f>
        <v>33470</v>
      </c>
      <c r="R32" s="137">
        <f>LF!I32/1000+'FF'!I32/1000+PrF!I32/1000+FSS!I32/1000+PřF!I32/1000+'FI'!I32/1000+PdF!I32/1000+FSpS!I32/1000+ESF!I32/1000</f>
        <v>0</v>
      </c>
      <c r="S32" s="137">
        <f>LF!J32/1000+'FF'!J32/1000+PrF!J32/1000+FSS!J32/1000+PřF!J32/1000+'FI'!J32/1000+PdF!J32/1000+FSpS!J32/1000+ESF!J32/1000</f>
        <v>0</v>
      </c>
      <c r="T32" s="137">
        <f>LF!K32/1000+'FF'!K32/1000+PrF!K32/1000+FSS!K32/1000+PřF!K32/1000+'FI'!K32/1000+PdF!K32/1000+FSpS!K32/1000+ESF!K32/1000</f>
        <v>0</v>
      </c>
      <c r="U32" s="194">
        <f>LF!L32/1000+'FF'!L32/1000+PrF!L32/1000+FSS!L32/1000+PřF!L32/1000+'FI'!L32/1000+PdF!L32/1000+FSpS!L32/1000+ESF!L32/1000</f>
        <v>0</v>
      </c>
      <c r="V32" s="138">
        <f>LF!M32/1000+'FF'!M32/1000+PrF!M32/1000+FSS!M32/1000+PřF!M32/1000+'FI'!M32/1000+PdF!M32/1000+FSpS!M32/1000+ESF!M32/1000</f>
        <v>74529.165</v>
      </c>
      <c r="W32" s="438"/>
    </row>
    <row r="33" spans="1:23" s="37" customFormat="1" ht="12">
      <c r="A33" s="28"/>
      <c r="B33" s="48" t="s">
        <v>34</v>
      </c>
      <c r="C33" s="48"/>
      <c r="D33" s="48"/>
      <c r="E33" s="482">
        <v>31</v>
      </c>
      <c r="F33" s="136">
        <f>LF!F33/1000</f>
        <v>1108</v>
      </c>
      <c r="G33" s="233">
        <f>'FF'!F33/1000</f>
        <v>1567</v>
      </c>
      <c r="H33" s="233">
        <f>PrF!F33/1000</f>
        <v>0</v>
      </c>
      <c r="I33" s="233">
        <f>FSS!F33/1000</f>
        <v>260</v>
      </c>
      <c r="J33" s="233">
        <f>PřF!F33/1000</f>
        <v>3636</v>
      </c>
      <c r="K33" s="233">
        <f>'FI'!F33/1000</f>
        <v>160</v>
      </c>
      <c r="L33" s="233">
        <f>PdF!F33/1000</f>
        <v>414</v>
      </c>
      <c r="M33" s="233">
        <f>FSpS!F33/1000</f>
        <v>521</v>
      </c>
      <c r="N33" s="233">
        <f>ESF!F33/1000</f>
        <v>0</v>
      </c>
      <c r="O33" s="138">
        <f t="shared" si="5"/>
        <v>7666</v>
      </c>
      <c r="P33" s="472"/>
      <c r="Q33" s="136">
        <f>LF!H33/1000+'FF'!H33/1000+PrF!H33/1000+FSS!H33/1000+PřF!H33/1000+'FI'!H33/1000+PdF!H33/1000+FSpS!H33/1000+ESF!H33/1000</f>
        <v>7666</v>
      </c>
      <c r="R33" s="137">
        <f>LF!I33/1000+'FF'!I33/1000+PrF!I33/1000+FSS!I33/1000+PřF!I33/1000+'FI'!I33/1000+PdF!I33/1000+FSpS!I33/1000+ESF!I33/1000</f>
        <v>0</v>
      </c>
      <c r="S33" s="137">
        <f>LF!J33/1000+'FF'!J33/1000+PrF!J33/1000+FSS!J33/1000+PřF!J33/1000+'FI'!J33/1000+PdF!J33/1000+FSpS!J33/1000+ESF!J33/1000</f>
        <v>0</v>
      </c>
      <c r="T33" s="137">
        <f>LF!K33/1000+'FF'!K33/1000+PrF!K33/1000+FSS!K33/1000+PřF!K33/1000+'FI'!K33/1000+PdF!K33/1000+FSpS!K33/1000+ESF!K33/1000</f>
        <v>0</v>
      </c>
      <c r="U33" s="194">
        <f>LF!L33/1000+'FF'!L33/1000+PrF!L33/1000+FSS!L33/1000+PřF!L33/1000+'FI'!L33/1000+PdF!L33/1000+FSpS!L33/1000+ESF!L33/1000</f>
        <v>0</v>
      </c>
      <c r="V33" s="138">
        <f>LF!M33/1000+'FF'!M33/1000+PrF!M33/1000+FSS!M33/1000+PřF!M33/1000+'FI'!M33/1000+PdF!M33/1000+FSpS!M33/1000+ESF!M33/1000</f>
        <v>7307.733</v>
      </c>
      <c r="W33" s="438"/>
    </row>
    <row r="34" spans="1:23" s="37" customFormat="1" ht="12">
      <c r="A34" s="28"/>
      <c r="B34" s="48" t="s">
        <v>54</v>
      </c>
      <c r="C34" s="48"/>
      <c r="D34" s="48"/>
      <c r="E34" s="482">
        <v>32</v>
      </c>
      <c r="F34" s="136">
        <f>LF!F34/1000</f>
        <v>0</v>
      </c>
      <c r="G34" s="233">
        <f>'FF'!F34/1000</f>
        <v>0</v>
      </c>
      <c r="H34" s="233">
        <f>PrF!F34/1000</f>
        <v>0</v>
      </c>
      <c r="I34" s="233">
        <f>FSS!F34/1000</f>
        <v>0</v>
      </c>
      <c r="J34" s="233">
        <f>PřF!F34/1000</f>
        <v>0</v>
      </c>
      <c r="K34" s="233">
        <f>'FI'!F34/1000</f>
        <v>0</v>
      </c>
      <c r="L34" s="233">
        <f>PdF!F34/1000</f>
        <v>0</v>
      </c>
      <c r="M34" s="233">
        <f>FSpS!F34/1000</f>
        <v>0</v>
      </c>
      <c r="N34" s="233">
        <f>ESF!F34/1000</f>
        <v>0</v>
      </c>
      <c r="O34" s="138">
        <f t="shared" si="5"/>
        <v>0</v>
      </c>
      <c r="P34" s="472"/>
      <c r="Q34" s="136">
        <f>LF!H34/1000+'FF'!H34/1000+PrF!H34/1000+FSS!H34/1000+PřF!H34/1000+'FI'!H34/1000+PdF!H34/1000+FSpS!H34/1000+ESF!H34/1000</f>
        <v>0</v>
      </c>
      <c r="R34" s="137">
        <f>LF!I34/1000+'FF'!I34/1000+PrF!I34/1000+FSS!I34/1000+PřF!I34/1000+'FI'!I34/1000+PdF!I34/1000+FSpS!I34/1000+ESF!I34/1000</f>
        <v>0</v>
      </c>
      <c r="S34" s="137">
        <f>LF!J34/1000+'FF'!J34/1000+PrF!J34/1000+FSS!J34/1000+PřF!J34/1000+'FI'!J34/1000+PdF!J34/1000+FSpS!J34/1000+ESF!J34/1000</f>
        <v>0</v>
      </c>
      <c r="T34" s="137">
        <f>LF!K34/1000+'FF'!K34/1000+PrF!K34/1000+FSS!K34/1000+PřF!K34/1000+'FI'!K34/1000+PdF!K34/1000+FSpS!K34/1000+ESF!K34/1000</f>
        <v>0</v>
      </c>
      <c r="U34" s="194">
        <f>LF!L34/1000+'FF'!L34/1000+PrF!L34/1000+FSS!L34/1000+PřF!L34/1000+'FI'!L34/1000+PdF!L34/1000+FSpS!L34/1000+ESF!L34/1000</f>
        <v>0</v>
      </c>
      <c r="V34" s="138">
        <f>LF!M34/1000+'FF'!M34/1000+PrF!M34/1000+FSS!M34/1000+PřF!M34/1000+'FI'!M34/1000+PdF!M34/1000+FSpS!M34/1000+ESF!M34/1000</f>
        <v>0</v>
      </c>
      <c r="W34" s="438"/>
    </row>
    <row r="35" spans="1:23" s="37" customFormat="1" ht="12">
      <c r="A35" s="28"/>
      <c r="B35" s="48" t="s">
        <v>36</v>
      </c>
      <c r="C35" s="48"/>
      <c r="D35" s="48"/>
      <c r="E35" s="482">
        <v>33</v>
      </c>
      <c r="F35" s="136">
        <f>LF!F35/1000</f>
        <v>0</v>
      </c>
      <c r="G35" s="233">
        <f>'FF'!F35/1000</f>
        <v>500</v>
      </c>
      <c r="H35" s="233">
        <f>PrF!F35/1000</f>
        <v>0</v>
      </c>
      <c r="I35" s="233">
        <f>FSS!F35/1000</f>
        <v>0</v>
      </c>
      <c r="J35" s="233">
        <f>PřF!F35/1000</f>
        <v>100</v>
      </c>
      <c r="K35" s="233">
        <f>'FI'!F35/1000</f>
        <v>0</v>
      </c>
      <c r="L35" s="233">
        <f>PdF!F35/1000</f>
        <v>1000</v>
      </c>
      <c r="M35" s="233">
        <f>FSpS!F35/1000</f>
        <v>0</v>
      </c>
      <c r="N35" s="233">
        <f>ESF!F35/1000</f>
        <v>0</v>
      </c>
      <c r="O35" s="138">
        <f t="shared" si="5"/>
        <v>1600</v>
      </c>
      <c r="P35" s="472"/>
      <c r="Q35" s="136">
        <f>LF!H35/1000+'FF'!H35/1000+PrF!H35/1000+FSS!H35/1000+PřF!H35/1000+'FI'!H35/1000+PdF!H35/1000+FSpS!H35/1000+ESF!H35/1000</f>
        <v>1600</v>
      </c>
      <c r="R35" s="137">
        <f>LF!I35/1000+'FF'!I35/1000+PrF!I35/1000+FSS!I35/1000+PřF!I35/1000+'FI'!I35/1000+PdF!I35/1000+FSpS!I35/1000+ESF!I35/1000</f>
        <v>0</v>
      </c>
      <c r="S35" s="137">
        <f>LF!J35/1000+'FF'!J35/1000+PrF!J35/1000+FSS!J35/1000+PřF!J35/1000+'FI'!J35/1000+PdF!J35/1000+FSpS!J35/1000+ESF!J35/1000</f>
        <v>0</v>
      </c>
      <c r="T35" s="137">
        <f>LF!K35/1000+'FF'!K35/1000+PrF!K35/1000+FSS!K35/1000+PřF!K35/1000+'FI'!K35/1000+PdF!K35/1000+FSpS!K35/1000+ESF!K35/1000</f>
        <v>0</v>
      </c>
      <c r="U35" s="194">
        <f>LF!L35/1000+'FF'!L35/1000+PrF!L35/1000+FSS!L35/1000+PřF!L35/1000+'FI'!L35/1000+PdF!L35/1000+FSpS!L35/1000+ESF!L35/1000</f>
        <v>0</v>
      </c>
      <c r="V35" s="138">
        <f>LF!M35/1000+'FF'!M35/1000+PrF!M35/1000+FSS!M35/1000+PřF!M35/1000+'FI'!M35/1000+PdF!M35/1000+FSpS!M35/1000+ESF!M35/1000</f>
        <v>2558.9040000000005</v>
      </c>
      <c r="W35" s="438"/>
    </row>
    <row r="36" spans="1:23" s="37" customFormat="1" ht="12">
      <c r="A36" s="28"/>
      <c r="B36" s="48" t="s">
        <v>38</v>
      </c>
      <c r="C36" s="48"/>
      <c r="D36" s="48"/>
      <c r="E36" s="482">
        <v>34</v>
      </c>
      <c r="F36" s="136">
        <f>LF!F36/1000</f>
        <v>0</v>
      </c>
      <c r="G36" s="233">
        <f>'FF'!F36/1000</f>
        <v>1567</v>
      </c>
      <c r="H36" s="233">
        <f>PrF!F36/1000</f>
        <v>0</v>
      </c>
      <c r="I36" s="233">
        <f>FSS!F36/1000</f>
        <v>0</v>
      </c>
      <c r="J36" s="233">
        <f>PřF!F36/1000</f>
        <v>0</v>
      </c>
      <c r="K36" s="233">
        <f>'FI'!F36/1000</f>
        <v>0</v>
      </c>
      <c r="L36" s="233">
        <f>PdF!F36/1000</f>
        <v>1850</v>
      </c>
      <c r="M36" s="233">
        <f>FSpS!F36/1000</f>
        <v>0</v>
      </c>
      <c r="N36" s="233">
        <f>ESF!F36/1000</f>
        <v>0</v>
      </c>
      <c r="O36" s="138">
        <f t="shared" si="5"/>
        <v>3417</v>
      </c>
      <c r="P36" s="472"/>
      <c r="Q36" s="136">
        <f>LF!H36/1000+'FF'!H36/1000+PrF!H36/1000+FSS!H36/1000+PřF!H36/1000+'FI'!H36/1000+PdF!H36/1000+FSpS!H36/1000+ESF!H36/1000</f>
        <v>3417</v>
      </c>
      <c r="R36" s="137">
        <f>LF!I36/1000+'FF'!I36/1000+PrF!I36/1000+FSS!I36/1000+PřF!I36/1000+'FI'!I36/1000+PdF!I36/1000+FSpS!I36/1000+ESF!I36/1000</f>
        <v>0</v>
      </c>
      <c r="S36" s="137">
        <f>LF!J36/1000+'FF'!J36/1000+PrF!J36/1000+FSS!J36/1000+PřF!J36/1000+'FI'!J36/1000+PdF!J36/1000+FSpS!J36/1000+ESF!J36/1000</f>
        <v>0</v>
      </c>
      <c r="T36" s="137">
        <f>LF!K36/1000+'FF'!K36/1000+PrF!K36/1000+FSS!K36/1000+PřF!K36/1000+'FI'!K36/1000+PdF!K36/1000+FSpS!K36/1000+ESF!K36/1000</f>
        <v>0</v>
      </c>
      <c r="U36" s="194">
        <f>LF!L36/1000+'FF'!L36/1000+PrF!L36/1000+FSS!L36/1000+PřF!L36/1000+'FI'!L36/1000+PdF!L36/1000+FSpS!L36/1000+ESF!L36/1000</f>
        <v>0</v>
      </c>
      <c r="V36" s="138">
        <f>LF!M36/1000+'FF'!M36/1000+PrF!M36/1000+FSS!M36/1000+PřF!M36/1000+'FI'!M36/1000+PdF!M36/1000+FSpS!M36/1000+ESF!M36/1000</f>
        <v>22923.354</v>
      </c>
      <c r="W36" s="438"/>
    </row>
    <row r="37" spans="1:23" s="37" customFormat="1" ht="12">
      <c r="A37" s="28"/>
      <c r="B37" s="48" t="s">
        <v>56</v>
      </c>
      <c r="C37" s="48"/>
      <c r="D37" s="48"/>
      <c r="E37" s="482">
        <v>35</v>
      </c>
      <c r="F37" s="136">
        <f>LF!F37/1000</f>
        <v>0</v>
      </c>
      <c r="G37" s="233">
        <f>'FF'!F37/1000</f>
        <v>1514</v>
      </c>
      <c r="H37" s="233">
        <f>PrF!F37/1000</f>
        <v>0</v>
      </c>
      <c r="I37" s="233">
        <f>FSS!F37/1000</f>
        <v>2796.319</v>
      </c>
      <c r="J37" s="233">
        <f>PřF!F37/1000</f>
        <v>5505</v>
      </c>
      <c r="K37" s="233">
        <f>'FI'!F37/1000</f>
        <v>1650</v>
      </c>
      <c r="L37" s="233">
        <f>PdF!F37/1000</f>
        <v>4088.935</v>
      </c>
      <c r="M37" s="233">
        <f>FSpS!F37/1000</f>
        <v>3700</v>
      </c>
      <c r="N37" s="233">
        <f>ESF!F37/1000</f>
        <v>0</v>
      </c>
      <c r="O37" s="138">
        <f t="shared" si="5"/>
        <v>19254.254</v>
      </c>
      <c r="P37" s="472"/>
      <c r="Q37" s="136">
        <f>LF!H37/1000+'FF'!H37/1000+PrF!H37/1000+FSS!H37/1000+PřF!H37/1000+'FI'!H37/1000+PdF!H37/1000+FSpS!H37/1000+ESF!H37/1000</f>
        <v>14350</v>
      </c>
      <c r="R37" s="137">
        <f>LF!I37/1000+'FF'!I37/1000+PrF!I37/1000+FSS!I37/1000+PřF!I37/1000+'FI'!I37/1000+PdF!I37/1000+FSpS!I37/1000+ESF!I37/1000</f>
        <v>0</v>
      </c>
      <c r="S37" s="137">
        <f>LF!J37/1000+'FF'!J37/1000+PrF!J37/1000+FSS!J37/1000+PřF!J37/1000+'FI'!J37/1000+PdF!J37/1000+FSpS!J37/1000+ESF!J37/1000</f>
        <v>4904.254</v>
      </c>
      <c r="T37" s="137">
        <f>LF!K37/1000+'FF'!K37/1000+PrF!K37/1000+FSS!K37/1000+PřF!K37/1000+'FI'!K37/1000+PdF!K37/1000+FSpS!K37/1000+ESF!K37/1000</f>
        <v>0</v>
      </c>
      <c r="U37" s="194">
        <f>LF!L37/1000+'FF'!L37/1000+PrF!L37/1000+FSS!L37/1000+PřF!L37/1000+'FI'!L37/1000+PdF!L37/1000+FSpS!L37/1000+ESF!L37/1000</f>
        <v>0</v>
      </c>
      <c r="V37" s="138">
        <f>LF!M37/1000+'FF'!M37/1000+PrF!M37/1000+FSS!M37/1000+PřF!M37/1000+'FI'!M37/1000+PdF!M37/1000+FSpS!M37/1000+ESF!M37/1000</f>
        <v>21854.688</v>
      </c>
      <c r="W37" s="438"/>
    </row>
    <row r="38" spans="1:23" s="37" customFormat="1" ht="12">
      <c r="A38" s="28"/>
      <c r="B38" s="48" t="s">
        <v>57</v>
      </c>
      <c r="C38" s="48"/>
      <c r="D38" s="48"/>
      <c r="E38" s="482">
        <v>36</v>
      </c>
      <c r="F38" s="136">
        <f>LF!F38/1000</f>
        <v>28673</v>
      </c>
      <c r="G38" s="233">
        <f>'FF'!F38/1000</f>
        <v>13730</v>
      </c>
      <c r="H38" s="233">
        <f>PrF!F38/1000</f>
        <v>2269</v>
      </c>
      <c r="I38" s="233">
        <f>FSS!F38/1000</f>
        <v>9326</v>
      </c>
      <c r="J38" s="233">
        <f>PřF!F38/1000</f>
        <v>50477</v>
      </c>
      <c r="K38" s="233">
        <f>'FI'!F38/1000</f>
        <v>7239</v>
      </c>
      <c r="L38" s="233">
        <f>PdF!F38/1000</f>
        <v>4869</v>
      </c>
      <c r="M38" s="233">
        <f>FSpS!F38/1000</f>
        <v>80</v>
      </c>
      <c r="N38" s="233">
        <f>ESF!F38/1000</f>
        <v>5307</v>
      </c>
      <c r="O38" s="138">
        <f t="shared" si="5"/>
        <v>121970</v>
      </c>
      <c r="P38" s="472"/>
      <c r="Q38" s="136">
        <f>LF!H38/1000+'FF'!H38/1000+PrF!H38/1000+FSS!H38/1000+PřF!H38/1000+'FI'!H38/1000+PdF!H38/1000+FSpS!H38/1000+ESF!H38/1000</f>
        <v>121970</v>
      </c>
      <c r="R38" s="137">
        <f>LF!I38/1000+'FF'!I38/1000+PrF!I38/1000+FSS!I38/1000+PřF!I38/1000+'FI'!I38/1000+PdF!I38/1000+FSpS!I38/1000+ESF!I38/1000</f>
        <v>0</v>
      </c>
      <c r="S38" s="137">
        <f>LF!J38/1000+'FF'!J38/1000+PrF!J38/1000+FSS!J38/1000+PřF!J38/1000+'FI'!J38/1000+PdF!J38/1000+FSpS!J38/1000+ESF!J38/1000</f>
        <v>0</v>
      </c>
      <c r="T38" s="137">
        <f>LF!K38/1000+'FF'!K38/1000+PrF!K38/1000+FSS!K38/1000+PřF!K38/1000+'FI'!K38/1000+PdF!K38/1000+FSpS!K38/1000+ESF!K38/1000</f>
        <v>0</v>
      </c>
      <c r="U38" s="194">
        <f>LF!L38/1000+'FF'!L38/1000+PrF!L38/1000+FSS!L38/1000+PřF!L38/1000+'FI'!L38/1000+PdF!L38/1000+FSpS!L38/1000+ESF!L38/1000</f>
        <v>0</v>
      </c>
      <c r="V38" s="138">
        <f>LF!M38/1000+'FF'!M38/1000+PrF!M38/1000+FSS!M38/1000+PřF!M38/1000+'FI'!M38/1000+PdF!M38/1000+FSpS!M38/1000+ESF!M38/1000</f>
        <v>119959</v>
      </c>
      <c r="W38" s="438"/>
    </row>
    <row r="39" spans="1:23" s="37" customFormat="1" ht="12">
      <c r="A39" s="28"/>
      <c r="B39" s="48" t="s">
        <v>59</v>
      </c>
      <c r="C39" s="48"/>
      <c r="D39" s="48"/>
      <c r="E39" s="482">
        <v>37</v>
      </c>
      <c r="F39" s="136">
        <f>LF!F39/1000</f>
        <v>55051</v>
      </c>
      <c r="G39" s="233">
        <f>'FF'!F39/1000</f>
        <v>34410</v>
      </c>
      <c r="H39" s="233">
        <f>PrF!F39/1000</f>
        <v>6859</v>
      </c>
      <c r="I39" s="233">
        <f>FSS!F39/1000</f>
        <v>32469.065</v>
      </c>
      <c r="J39" s="233">
        <f>PřF!F39/1000</f>
        <v>163201</v>
      </c>
      <c r="K39" s="233">
        <f>'FI'!F39/1000</f>
        <v>12242.55</v>
      </c>
      <c r="L39" s="233">
        <f>PdF!F39/1000</f>
        <v>20482.722</v>
      </c>
      <c r="M39" s="233">
        <f>FSpS!F39/1000</f>
        <v>0</v>
      </c>
      <c r="N39" s="233">
        <f>ESF!F39/1000</f>
        <v>0</v>
      </c>
      <c r="O39" s="138">
        <f t="shared" si="5"/>
        <v>324715.337</v>
      </c>
      <c r="P39" s="472"/>
      <c r="Q39" s="136">
        <f>LF!H39/1000+'FF'!H39/1000+PrF!H39/1000+FSS!H39/1000+PřF!H39/1000+'FI'!H39/1000+PdF!H39/1000+FSpS!H39/1000+ESF!H39/1000</f>
        <v>318472</v>
      </c>
      <c r="R39" s="137">
        <f>LF!I39/1000+'FF'!I39/1000+PrF!I39/1000+FSS!I39/1000+PřF!I39/1000+'FI'!I39/1000+PdF!I39/1000+FSpS!I39/1000+ESF!I39/1000</f>
        <v>0</v>
      </c>
      <c r="S39" s="137">
        <f>LF!J39/1000+'FF'!J39/1000+PrF!J39/1000+FSS!J39/1000+PřF!J39/1000+'FI'!J39/1000+PdF!J39/1000+FSpS!J39/1000+ESF!J39/1000</f>
        <v>6243.337</v>
      </c>
      <c r="T39" s="137">
        <f>LF!K39/1000+'FF'!K39/1000+PrF!K39/1000+FSS!K39/1000+PřF!K39/1000+'FI'!K39/1000+PdF!K39/1000+FSpS!K39/1000+ESF!K39/1000</f>
        <v>0</v>
      </c>
      <c r="U39" s="194">
        <f>LF!L39/1000+'FF'!L39/1000+PrF!L39/1000+FSS!L39/1000+PřF!L39/1000+'FI'!L39/1000+PdF!L39/1000+FSpS!L39/1000+ESF!L39/1000</f>
        <v>0</v>
      </c>
      <c r="V39" s="138">
        <f>LF!M39/1000+'FF'!M39/1000+PrF!M39/1000+FSS!M39/1000+PřF!M39/1000+'FI'!M39/1000+PdF!M39/1000+FSpS!M39/1000+ESF!M39/1000</f>
        <v>320186.50100000005</v>
      </c>
      <c r="W39" s="438"/>
    </row>
    <row r="40" spans="1:23" s="37" customFormat="1" ht="12">
      <c r="A40" s="28"/>
      <c r="B40" s="48" t="s">
        <v>60</v>
      </c>
      <c r="C40" s="48"/>
      <c r="D40" s="48"/>
      <c r="E40" s="482">
        <v>38</v>
      </c>
      <c r="F40" s="136">
        <f>LF!F40/1000</f>
        <v>65324</v>
      </c>
      <c r="G40" s="233">
        <f>'FF'!F40/1000</f>
        <v>23990.5</v>
      </c>
      <c r="H40" s="233">
        <f>PrF!F40/1000</f>
        <v>867</v>
      </c>
      <c r="I40" s="233">
        <f>FSS!F40/1000</f>
        <v>6365.538</v>
      </c>
      <c r="J40" s="233">
        <f>PřF!F40/1000</f>
        <v>90832</v>
      </c>
      <c r="K40" s="233">
        <f>'FI'!F40/1000</f>
        <v>26196.419</v>
      </c>
      <c r="L40" s="233">
        <f>PdF!F40/1000</f>
        <v>5000</v>
      </c>
      <c r="M40" s="233">
        <f>FSpS!F40/1000</f>
        <v>800</v>
      </c>
      <c r="N40" s="233">
        <f>ESF!F40/1000</f>
        <v>21395</v>
      </c>
      <c r="O40" s="138">
        <f t="shared" si="5"/>
        <v>240770.457</v>
      </c>
      <c r="P40" s="472"/>
      <c r="Q40" s="136">
        <f>LF!H40/1000+'FF'!H40/1000+PrF!H40/1000+FSS!H40/1000+PřF!H40/1000+'FI'!H40/1000+PdF!H40/1000+FSpS!H40/1000+ESF!H40/1000</f>
        <v>238619.5</v>
      </c>
      <c r="R40" s="137">
        <f>LF!I40/1000+'FF'!I40/1000+PrF!I40/1000+FSS!I40/1000+PřF!I40/1000+'FI'!I40/1000+PdF!I40/1000+FSpS!I40/1000+ESF!I40/1000</f>
        <v>0</v>
      </c>
      <c r="S40" s="137">
        <f>LF!J40/1000+'FF'!J40/1000+PrF!J40/1000+FSS!J40/1000+PřF!J40/1000+'FI'!J40/1000+PdF!J40/1000+FSpS!J40/1000+ESF!J40/1000</f>
        <v>2150.957</v>
      </c>
      <c r="T40" s="137">
        <f>LF!K40/1000+'FF'!K40/1000+PrF!K40/1000+FSS!K40/1000+PřF!K40/1000+'FI'!K40/1000+PdF!K40/1000+FSpS!K40/1000+ESF!K40/1000</f>
        <v>0</v>
      </c>
      <c r="U40" s="194">
        <f>LF!L40/1000+'FF'!L40/1000+PrF!L40/1000+FSS!L40/1000+PřF!L40/1000+'FI'!L40/1000+PdF!L40/1000+FSpS!L40/1000+ESF!L40/1000</f>
        <v>0</v>
      </c>
      <c r="V40" s="138">
        <f>LF!M40/1000+'FF'!M40/1000+PrF!M40/1000+FSS!M40/1000+PřF!M40/1000+'FI'!M40/1000+PdF!M40/1000+FSpS!M40/1000+ESF!M40/1000</f>
        <v>253746.49099999998</v>
      </c>
      <c r="W40" s="438"/>
    </row>
    <row r="41" spans="1:23" s="37" customFormat="1" ht="12">
      <c r="A41" s="28"/>
      <c r="B41" s="48" t="s">
        <v>45</v>
      </c>
      <c r="C41" s="48"/>
      <c r="D41" s="48"/>
      <c r="E41" s="482">
        <v>39</v>
      </c>
      <c r="F41" s="136">
        <f>LF!F41/1000</f>
        <v>1069</v>
      </c>
      <c r="G41" s="233">
        <f>'FF'!F41/1000</f>
        <v>380</v>
      </c>
      <c r="H41" s="233">
        <f>PrF!F41/1000</f>
        <v>0</v>
      </c>
      <c r="I41" s="233">
        <f>FSS!F41/1000</f>
        <v>4302.605</v>
      </c>
      <c r="J41" s="233">
        <f>PřF!F41/1000</f>
        <v>17000</v>
      </c>
      <c r="K41" s="233">
        <f>'FI'!F41/1000</f>
        <v>2115.469</v>
      </c>
      <c r="L41" s="233">
        <f>PdF!F41/1000</f>
        <v>0</v>
      </c>
      <c r="M41" s="233">
        <f>FSpS!F41/1000</f>
        <v>913</v>
      </c>
      <c r="N41" s="233">
        <f>ESF!F41/1000</f>
        <v>0</v>
      </c>
      <c r="O41" s="138">
        <f t="shared" si="5"/>
        <v>25780.074</v>
      </c>
      <c r="P41" s="472"/>
      <c r="Q41" s="136">
        <f>LF!H41/1000+'FF'!H41/1000+PrF!H41/1000+FSS!H41/1000+PřF!H41/1000+'FI'!H41/1000+PdF!H41/1000+FSpS!H41/1000+ESF!H41/1000</f>
        <v>19729</v>
      </c>
      <c r="R41" s="137">
        <f>LF!I41/1000+'FF'!I41/1000+PrF!I41/1000+FSS!I41/1000+PřF!I41/1000+'FI'!I41/1000+PdF!I41/1000+FSpS!I41/1000+ESF!I41/1000</f>
        <v>0</v>
      </c>
      <c r="S41" s="137">
        <f>LF!J41/1000+'FF'!J41/1000+PrF!J41/1000+FSS!J41/1000+PřF!J41/1000+'FI'!J41/1000+PdF!J41/1000+FSpS!J41/1000+ESF!J41/1000</f>
        <v>6051.0740000000005</v>
      </c>
      <c r="T41" s="137">
        <f>LF!K41/1000+'FF'!K41/1000+PrF!K41/1000+FSS!K41/1000+PřF!K41/1000+'FI'!K41/1000+PdF!K41/1000+FSpS!K41/1000+ESF!K41/1000</f>
        <v>0</v>
      </c>
      <c r="U41" s="194">
        <f>LF!L41/1000+'FF'!L41/1000+PrF!L41/1000+FSS!L41/1000+PřF!L41/1000+'FI'!L41/1000+PdF!L41/1000+FSpS!L41/1000+ESF!L41/1000</f>
        <v>0</v>
      </c>
      <c r="V41" s="138">
        <f>LF!M41/1000+'FF'!M41/1000+PrF!M41/1000+FSS!M41/1000+PřF!M41/1000+'FI'!M41/1000+PdF!M41/1000+FSpS!M41/1000+ESF!M41/1000</f>
        <v>25775.969</v>
      </c>
      <c r="W41" s="438"/>
    </row>
    <row r="42" spans="1:23" s="37" customFormat="1" ht="12">
      <c r="A42" s="28"/>
      <c r="B42" s="48" t="s">
        <v>61</v>
      </c>
      <c r="C42" s="48"/>
      <c r="D42" s="48"/>
      <c r="E42" s="482">
        <v>40</v>
      </c>
      <c r="F42" s="136">
        <f>LF!F42/1000</f>
        <v>6627</v>
      </c>
      <c r="G42" s="233">
        <f>'FF'!F42/1000</f>
        <v>130</v>
      </c>
      <c r="H42" s="233">
        <f>PrF!F42/1000</f>
        <v>0</v>
      </c>
      <c r="I42" s="233">
        <f>FSS!F42/1000</f>
        <v>2000</v>
      </c>
      <c r="J42" s="233">
        <f>PřF!F42/1000</f>
        <v>15052</v>
      </c>
      <c r="K42" s="233">
        <f>'FI'!F42/1000</f>
        <v>7162</v>
      </c>
      <c r="L42" s="233">
        <f>PdF!F42/1000</f>
        <v>900</v>
      </c>
      <c r="M42" s="233">
        <f>FSpS!F42/1000</f>
        <v>0</v>
      </c>
      <c r="N42" s="233">
        <f>ESF!F42/1000</f>
        <v>0</v>
      </c>
      <c r="O42" s="138">
        <f t="shared" si="5"/>
        <v>31871</v>
      </c>
      <c r="P42" s="472"/>
      <c r="Q42" s="136">
        <f>LF!H42/1000+'FF'!H42/1000+PrF!H42/1000+FSS!H42/1000+PřF!H42/1000+'FI'!H42/1000+PdF!H42/1000+FSpS!H42/1000+ESF!H42/1000</f>
        <v>31819</v>
      </c>
      <c r="R42" s="137">
        <f>LF!I42/1000+'FF'!I42/1000+PrF!I42/1000+FSS!I42/1000+PřF!I42/1000+'FI'!I42/1000+PdF!I42/1000+FSpS!I42/1000+ESF!I42/1000</f>
        <v>0</v>
      </c>
      <c r="S42" s="137">
        <f>LF!J42/1000+'FF'!J42/1000+PrF!J42/1000+FSS!J42/1000+PřF!J42/1000+'FI'!J42/1000+PdF!J42/1000+FSpS!J42/1000+ESF!J42/1000</f>
        <v>52</v>
      </c>
      <c r="T42" s="137">
        <f>LF!K42/1000+'FF'!K42/1000+PrF!K42/1000+FSS!K42/1000+PřF!K42/1000+'FI'!K42/1000+PdF!K42/1000+FSpS!K42/1000+ESF!K42/1000</f>
        <v>0</v>
      </c>
      <c r="U42" s="194">
        <f>LF!L42/1000+'FF'!L42/1000+PrF!L42/1000+FSS!L42/1000+PřF!L42/1000+'FI'!L42/1000+PdF!L42/1000+FSpS!L42/1000+ESF!L42/1000</f>
        <v>0</v>
      </c>
      <c r="V42" s="138">
        <f>LF!M42/1000+'FF'!M42/1000+PrF!M42/1000+FSS!M42/1000+PřF!M42/1000+'FI'!M42/1000+PdF!M42/1000+FSpS!M42/1000+ESF!M42/1000</f>
        <v>36408.729999999996</v>
      </c>
      <c r="W42" s="438"/>
    </row>
    <row r="43" spans="1:23" s="37" customFormat="1" ht="12">
      <c r="A43" s="28"/>
      <c r="B43" s="48" t="s">
        <v>62</v>
      </c>
      <c r="C43" s="48"/>
      <c r="D43" s="48"/>
      <c r="E43" s="482">
        <v>41</v>
      </c>
      <c r="F43" s="136">
        <f>LF!F43/1000</f>
        <v>78105</v>
      </c>
      <c r="G43" s="233">
        <f>'FF'!F43/1000</f>
        <v>23995</v>
      </c>
      <c r="H43" s="233">
        <f>PrF!F43/1000</f>
        <v>35904</v>
      </c>
      <c r="I43" s="233">
        <f>FSS!F43/1000</f>
        <v>11000</v>
      </c>
      <c r="J43" s="233">
        <f>PřF!F43/1000</f>
        <v>75000</v>
      </c>
      <c r="K43" s="233">
        <f>'FI'!F43/1000</f>
        <v>18876.834</v>
      </c>
      <c r="L43" s="233">
        <f>PdF!F43/1000</f>
        <v>24000</v>
      </c>
      <c r="M43" s="233">
        <f>FSpS!F43/1000</f>
        <v>6118</v>
      </c>
      <c r="N43" s="233">
        <f>ESF!F43/1000</f>
        <v>11668</v>
      </c>
      <c r="O43" s="138">
        <f t="shared" si="5"/>
        <v>284666.83400000003</v>
      </c>
      <c r="P43" s="472"/>
      <c r="Q43" s="136">
        <f>LF!H43/1000+'FF'!H43/1000+PrF!H43/1000+FSS!H43/1000+PřF!H43/1000+'FI'!H43/1000+PdF!H43/1000+FSpS!H43/1000+ESF!H43/1000</f>
        <v>284575.83400000003</v>
      </c>
      <c r="R43" s="137">
        <f>LF!I43/1000+'FF'!I43/1000+PrF!I43/1000+FSS!I43/1000+PřF!I43/1000+'FI'!I43/1000+PdF!I43/1000+FSpS!I43/1000+ESF!I43/1000</f>
        <v>0</v>
      </c>
      <c r="S43" s="137">
        <f>LF!J43/1000+'FF'!J43/1000+PrF!J43/1000+FSS!J43/1000+PřF!J43/1000+'FI'!J43/1000+PdF!J43/1000+FSpS!J43/1000+ESF!J43/1000</f>
        <v>91</v>
      </c>
      <c r="T43" s="137">
        <f>LF!K43/1000+'FF'!K43/1000+PrF!K43/1000+FSS!K43/1000+PřF!K43/1000+'FI'!K43/1000+PdF!K43/1000+FSpS!K43/1000+ESF!K43/1000</f>
        <v>0</v>
      </c>
      <c r="U43" s="194">
        <f>LF!L43/1000+'FF'!L43/1000+PrF!L43/1000+FSS!L43/1000+PřF!L43/1000+'FI'!L43/1000+PdF!L43/1000+FSpS!L43/1000+ESF!L43/1000</f>
        <v>0</v>
      </c>
      <c r="V43" s="138">
        <f>LF!M43/1000+'FF'!M43/1000+PrF!M43/1000+FSS!M43/1000+PřF!M43/1000+'FI'!M43/1000+PdF!M43/1000+FSpS!M43/1000+ESF!M43/1000</f>
        <v>310788.151</v>
      </c>
      <c r="W43" s="438"/>
    </row>
    <row r="44" spans="1:23" s="37" customFormat="1" ht="12">
      <c r="A44" s="28"/>
      <c r="B44" s="48" t="s">
        <v>63</v>
      </c>
      <c r="C44" s="48"/>
      <c r="D44" s="48"/>
      <c r="E44" s="482">
        <v>42</v>
      </c>
      <c r="F44" s="136">
        <f>LF!F44/1000</f>
        <v>20229</v>
      </c>
      <c r="G44" s="233">
        <f>'FF'!F44/1000</f>
        <v>4256.3</v>
      </c>
      <c r="H44" s="233">
        <f>PrF!F44/1000</f>
        <v>4420</v>
      </c>
      <c r="I44" s="233">
        <f>FSS!F44/1000</f>
        <v>5128.3</v>
      </c>
      <c r="J44" s="233">
        <f>PřF!F44/1000</f>
        <v>16500</v>
      </c>
      <c r="K44" s="233">
        <f>'FI'!F44/1000</f>
        <v>9500</v>
      </c>
      <c r="L44" s="233">
        <f>PdF!F44/1000</f>
        <v>7566.557</v>
      </c>
      <c r="M44" s="233">
        <f>FSpS!F44/1000</f>
        <v>374</v>
      </c>
      <c r="N44" s="233">
        <f>ESF!F44/1000</f>
        <v>5103</v>
      </c>
      <c r="O44" s="138">
        <f t="shared" si="5"/>
        <v>73077.15699999999</v>
      </c>
      <c r="P44" s="472"/>
      <c r="Q44" s="136"/>
      <c r="R44" s="137">
        <f>LF!I44/1000+'FF'!I44/1000+PrF!I44/1000+FSS!I44/1000+PřF!I44/1000+'FI'!I44/1000+PdF!I44/1000+FSpS!I44/1000+ESF!I44/1000</f>
        <v>49959.557</v>
      </c>
      <c r="S44" s="137">
        <f>LF!J44/1000+'FF'!J44/1000+PrF!J44/1000+FSS!J44/1000+PřF!J44/1000+'FI'!J44/1000+PdF!J44/1000+FSpS!J44/1000+ESF!J44/1000</f>
        <v>135.8</v>
      </c>
      <c r="T44" s="137">
        <f>LF!K44/1000+'FF'!K44/1000+PrF!K44/1000+FSS!K44/1000+PřF!K44/1000+'FI'!K44/1000+PdF!K44/1000+FSpS!K44/1000+ESF!K44/1000</f>
        <v>8689.3</v>
      </c>
      <c r="U44" s="194">
        <f>LF!L44/1000+'FF'!L44/1000+PrF!L44/1000+FSS!L44/1000+PřF!L44/1000+'FI'!L44/1000+PdF!L44/1000+FSpS!L44/1000+ESF!L44/1000</f>
        <v>14292.5</v>
      </c>
      <c r="V44" s="138">
        <f>LF!M44/1000+'FF'!M44/1000+PrF!M44/1000+FSS!M44/1000+PřF!M44/1000+'FI'!M44/1000+PdF!M44/1000+FSpS!M44/1000+ESF!M44/1000</f>
        <v>75014.12900000002</v>
      </c>
      <c r="W44" s="438"/>
    </row>
    <row r="45" spans="1:23" s="37" customFormat="1" ht="12">
      <c r="A45" s="65"/>
      <c r="B45" s="66" t="s">
        <v>49</v>
      </c>
      <c r="C45" s="66"/>
      <c r="D45" s="66"/>
      <c r="E45" s="483">
        <v>43</v>
      </c>
      <c r="F45" s="475">
        <f>LF!F45/1000</f>
        <v>2300</v>
      </c>
      <c r="G45" s="351">
        <f>'FF'!F45/1000</f>
        <v>380</v>
      </c>
      <c r="H45" s="351">
        <f>PrF!F45/1000</f>
        <v>297</v>
      </c>
      <c r="I45" s="351">
        <f>FSS!F45/1000</f>
        <v>150</v>
      </c>
      <c r="J45" s="351">
        <f>PřF!F45/1000</f>
        <v>18000</v>
      </c>
      <c r="K45" s="351">
        <f>'FI'!F45/1000</f>
        <v>690</v>
      </c>
      <c r="L45" s="351">
        <f>PdF!F45/1000</f>
        <v>800</v>
      </c>
      <c r="M45" s="351">
        <f>FSpS!F45/1000</f>
        <v>1180</v>
      </c>
      <c r="N45" s="351">
        <f>ESF!F45/1000</f>
        <v>4716</v>
      </c>
      <c r="O45" s="144">
        <f t="shared" si="5"/>
        <v>28513</v>
      </c>
      <c r="P45" s="473"/>
      <c r="Q45" s="142">
        <f>LF!H45/1000+'FF'!H45/1000+PrF!H45/1000+FSS!H45/1000+PřF!H45/1000+'FI'!H45/1000+PdF!H45/1000+FSpS!H45/1000+ESF!H45/1000</f>
        <v>28513</v>
      </c>
      <c r="R45" s="143">
        <f>LF!I45/1000+'FF'!I45/1000+PrF!I45/1000+FSS!I45/1000+PřF!I45/1000+'FI'!I45/1000+PdF!I45/1000+FSpS!I45/1000+ESF!I45/1000</f>
        <v>0</v>
      </c>
      <c r="S45" s="143">
        <f>LF!J45/1000+'FF'!J45/1000+PrF!J45/1000+FSS!J45/1000+PřF!J45/1000+'FI'!J45/1000+PdF!J45/1000+FSpS!J45/1000+ESF!J45/1000</f>
        <v>0</v>
      </c>
      <c r="T45" s="143">
        <f>LF!K45/1000+'FF'!K45/1000+PrF!K45/1000+FSS!K45/1000+PřF!K45/1000+'FI'!K45/1000+PdF!K45/1000+FSpS!K45/1000+ESF!K45/1000</f>
        <v>0</v>
      </c>
      <c r="U45" s="330">
        <f>LF!L45/1000+'FF'!L45/1000+PrF!L45/1000+FSS!L45/1000+PřF!L45/1000+'FI'!L45/1000+PdF!L45/1000+FSpS!L45/1000+ESF!L45/1000</f>
        <v>0</v>
      </c>
      <c r="V45" s="144">
        <f>LF!M45/1000+'FF'!M45/1000+PrF!M45/1000+FSS!M45/1000+PřF!M45/1000+'FI'!M45/1000+PdF!M45/1000+FSpS!M45/1000+ESF!M45/1000</f>
        <v>30532.868</v>
      </c>
      <c r="W45" s="438"/>
    </row>
    <row r="46" spans="1:22" s="37" customFormat="1" ht="12.75" thickBot="1">
      <c r="A46" s="73" t="s">
        <v>65</v>
      </c>
      <c r="B46" s="74"/>
      <c r="C46" s="74"/>
      <c r="D46" s="74"/>
      <c r="E46" s="481">
        <v>44</v>
      </c>
      <c r="F46" s="146">
        <f aca="true" t="shared" si="6" ref="F46:O46">F29+F34+F38+F43+F44+F45-F4-F27</f>
        <v>2479</v>
      </c>
      <c r="G46" s="352">
        <f t="shared" si="6"/>
        <v>1799.7399999999907</v>
      </c>
      <c r="H46" s="352">
        <f t="shared" si="6"/>
        <v>1845</v>
      </c>
      <c r="I46" s="352">
        <f t="shared" si="6"/>
        <v>1020.9489999999932</v>
      </c>
      <c r="J46" s="352">
        <f t="shared" si="6"/>
        <v>900</v>
      </c>
      <c r="K46" s="352">
        <f t="shared" si="6"/>
        <v>251.79200000000128</v>
      </c>
      <c r="L46" s="352">
        <f t="shared" si="6"/>
        <v>1300</v>
      </c>
      <c r="M46" s="352">
        <f t="shared" si="6"/>
        <v>390</v>
      </c>
      <c r="N46" s="352">
        <f t="shared" si="6"/>
        <v>1337</v>
      </c>
      <c r="O46" s="147">
        <f t="shared" si="6"/>
        <v>11323.480999999912</v>
      </c>
      <c r="P46" s="336">
        <f>P29+P34+P38+P43+P44+P45+-P4-P27</f>
        <v>0</v>
      </c>
      <c r="Q46" s="146">
        <f>Q29+Q34+Q38+Q43+Q45-Q4-Q27</f>
        <v>11323.480999999912</v>
      </c>
      <c r="R46" s="146">
        <f>R29+R34+R38+R43+R44+R45-R4-R27</f>
        <v>0</v>
      </c>
      <c r="S46" s="146">
        <f>S29+S34+S38+S43+S44+S45-S4-S27</f>
        <v>0</v>
      </c>
      <c r="T46" s="146">
        <f>T29+T34+T38+T43+T44+T45-T4-T27</f>
        <v>0</v>
      </c>
      <c r="U46" s="146">
        <f>U29+U34+U38+U43+U44+U45-U4-U27</f>
        <v>0</v>
      </c>
      <c r="V46" s="147">
        <f>V29+V34+V38+V43+V44+V45-V4-V27</f>
        <v>34536.24899999975</v>
      </c>
    </row>
    <row r="47" spans="1:22" ht="13.5" thickBot="1">
      <c r="A47" s="54" t="s">
        <v>66</v>
      </c>
      <c r="B47" s="55"/>
      <c r="C47" s="55"/>
      <c r="D47" s="55"/>
      <c r="E47" s="478">
        <v>45</v>
      </c>
      <c r="F47" s="366">
        <f aca="true" t="shared" si="7" ref="F47:V47">F28-F3</f>
        <v>2479</v>
      </c>
      <c r="G47" s="347">
        <f t="shared" si="7"/>
        <v>1799.7399999999907</v>
      </c>
      <c r="H47" s="347">
        <f t="shared" si="7"/>
        <v>1845</v>
      </c>
      <c r="I47" s="347">
        <f t="shared" si="7"/>
        <v>1020.9489999999641</v>
      </c>
      <c r="J47" s="347">
        <f t="shared" si="7"/>
        <v>900</v>
      </c>
      <c r="K47" s="347">
        <f t="shared" si="7"/>
        <v>251.79200000001583</v>
      </c>
      <c r="L47" s="347">
        <f t="shared" si="7"/>
        <v>1500</v>
      </c>
      <c r="M47" s="347">
        <f t="shared" si="7"/>
        <v>390</v>
      </c>
      <c r="N47" s="347">
        <f t="shared" si="7"/>
        <v>1337</v>
      </c>
      <c r="O47" s="161">
        <f t="shared" si="7"/>
        <v>11523.481000000611</v>
      </c>
      <c r="P47" s="469">
        <f t="shared" si="7"/>
        <v>0</v>
      </c>
      <c r="Q47" s="115">
        <f t="shared" si="7"/>
        <v>11523.48099999968</v>
      </c>
      <c r="R47" s="116">
        <f t="shared" si="7"/>
        <v>0</v>
      </c>
      <c r="S47" s="116">
        <f t="shared" si="7"/>
        <v>0</v>
      </c>
      <c r="T47" s="116">
        <f t="shared" si="7"/>
        <v>0</v>
      </c>
      <c r="U47" s="115">
        <f t="shared" si="7"/>
        <v>0</v>
      </c>
      <c r="V47" s="117">
        <f t="shared" si="7"/>
        <v>34200.11600000039</v>
      </c>
    </row>
    <row r="48" spans="1:5" ht="7.5" customHeight="1">
      <c r="A48" s="80"/>
      <c r="B48" s="80"/>
      <c r="C48" s="80"/>
      <c r="D48" s="80"/>
      <c r="E48" s="81"/>
    </row>
    <row r="49" spans="1:22" s="80" customFormat="1" ht="11.25">
      <c r="A49" s="84" t="s">
        <v>99</v>
      </c>
      <c r="E49" s="81"/>
      <c r="F49" s="92"/>
      <c r="G49" s="92"/>
      <c r="H49" s="92"/>
      <c r="I49" s="92"/>
      <c r="J49" s="92"/>
      <c r="K49" s="92"/>
      <c r="L49" s="92"/>
      <c r="M49" s="92"/>
      <c r="N49" s="92"/>
      <c r="O49" s="156">
        <f>fak!J50/1000</f>
        <v>2000</v>
      </c>
      <c r="Q49" s="92"/>
      <c r="S49" s="92"/>
      <c r="U49" s="92"/>
      <c r="V49" s="403"/>
    </row>
  </sheetData>
  <mergeCells count="3">
    <mergeCell ref="A1:D1"/>
    <mergeCell ref="R1:U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Y59"/>
  <sheetViews>
    <sheetView workbookViewId="0" topLeftCell="A1">
      <selection activeCell="D7" sqref="D7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12" width="7.25390625" style="92" customWidth="1"/>
    <col min="13" max="13" width="7.25390625" style="92" hidden="1" customWidth="1"/>
    <col min="14" max="16" width="7.25390625" style="92" customWidth="1"/>
    <col min="17" max="17" width="8.875" style="92" customWidth="1"/>
    <col min="18" max="18" width="5.125" style="0" hidden="1" customWidth="1"/>
    <col min="19" max="19" width="8.00390625" style="92" customWidth="1"/>
    <col min="20" max="20" width="6.875" style="92" customWidth="1"/>
    <col min="21" max="21" width="5.75390625" style="92" bestFit="1" customWidth="1"/>
    <col min="22" max="22" width="5.375" style="92" bestFit="1" customWidth="1"/>
    <col min="23" max="23" width="4.25390625" style="92" bestFit="1" customWidth="1"/>
    <col min="24" max="24" width="8.875" style="92" customWidth="1"/>
    <col min="25" max="25" width="8.375" style="0" customWidth="1"/>
  </cols>
  <sheetData>
    <row r="1" spans="1:24" ht="15.75" customHeight="1">
      <c r="A1" s="487" t="s">
        <v>143</v>
      </c>
      <c r="B1" s="488"/>
      <c r="C1" s="488"/>
      <c r="D1" s="489"/>
      <c r="E1" s="1"/>
      <c r="F1" s="331" t="s">
        <v>113</v>
      </c>
      <c r="G1" s="345" t="s">
        <v>114</v>
      </c>
      <c r="H1" s="345" t="s">
        <v>115</v>
      </c>
      <c r="I1" s="345" t="s">
        <v>116</v>
      </c>
      <c r="J1" s="345" t="s">
        <v>117</v>
      </c>
      <c r="K1" s="345" t="s">
        <v>153</v>
      </c>
      <c r="L1" s="345" t="s">
        <v>118</v>
      </c>
      <c r="M1" s="345" t="s">
        <v>119</v>
      </c>
      <c r="N1" s="345" t="s">
        <v>120</v>
      </c>
      <c r="O1" s="345" t="s">
        <v>121</v>
      </c>
      <c r="P1" s="337" t="s">
        <v>122</v>
      </c>
      <c r="Q1" s="102" t="s">
        <v>7</v>
      </c>
      <c r="R1" s="4" t="s">
        <v>1</v>
      </c>
      <c r="S1" s="101" t="s">
        <v>2</v>
      </c>
      <c r="T1" s="490" t="s">
        <v>3</v>
      </c>
      <c r="U1" s="491"/>
      <c r="V1" s="491"/>
      <c r="W1" s="492"/>
      <c r="X1" s="102" t="s">
        <v>4</v>
      </c>
    </row>
    <row r="2" spans="1:24" s="18" customFormat="1" ht="13.5" thickBot="1">
      <c r="A2" s="7" t="s">
        <v>75</v>
      </c>
      <c r="B2" s="8"/>
      <c r="C2" s="493" t="s">
        <v>134</v>
      </c>
      <c r="D2" s="494"/>
      <c r="E2" s="10" t="s">
        <v>5</v>
      </c>
      <c r="F2" s="332">
        <v>81</v>
      </c>
      <c r="G2" s="346">
        <v>82</v>
      </c>
      <c r="H2" s="346">
        <v>83</v>
      </c>
      <c r="I2" s="346">
        <v>84</v>
      </c>
      <c r="J2" s="346">
        <v>85</v>
      </c>
      <c r="K2" s="346">
        <v>87</v>
      </c>
      <c r="L2" s="346">
        <v>92</v>
      </c>
      <c r="M2" s="346">
        <v>94</v>
      </c>
      <c r="N2" s="346">
        <v>96</v>
      </c>
      <c r="O2" s="346">
        <v>97</v>
      </c>
      <c r="P2" s="338">
        <v>99</v>
      </c>
      <c r="Q2" s="106" t="s">
        <v>123</v>
      </c>
      <c r="R2" s="13" t="s">
        <v>7</v>
      </c>
      <c r="S2" s="103" t="s">
        <v>8</v>
      </c>
      <c r="T2" s="104" t="s">
        <v>9</v>
      </c>
      <c r="U2" s="105" t="s">
        <v>10</v>
      </c>
      <c r="V2" s="105" t="s">
        <v>11</v>
      </c>
      <c r="W2" s="105" t="s">
        <v>12</v>
      </c>
      <c r="X2" s="106">
        <v>2007</v>
      </c>
    </row>
    <row r="3" spans="1:24" ht="13.5" thickBot="1">
      <c r="A3" s="19" t="s">
        <v>13</v>
      </c>
      <c r="B3" s="20"/>
      <c r="C3" s="20"/>
      <c r="D3" s="20"/>
      <c r="E3" s="21">
        <v>1</v>
      </c>
      <c r="F3" s="333">
        <f>SUM(F5:F27)</f>
        <v>181089</v>
      </c>
      <c r="G3" s="347">
        <f>SUM(G5:G27)</f>
        <v>40888</v>
      </c>
      <c r="H3" s="347">
        <f aca="true" t="shared" si="0" ref="H3:P3">SUM(H5:H27)</f>
        <v>6058</v>
      </c>
      <c r="I3" s="347">
        <f t="shared" si="0"/>
        <v>24229</v>
      </c>
      <c r="J3" s="347">
        <f t="shared" si="0"/>
        <v>29022.95</v>
      </c>
      <c r="K3" s="347">
        <f t="shared" si="0"/>
        <v>15820.795</v>
      </c>
      <c r="L3" s="347">
        <f t="shared" si="0"/>
        <v>207281.218</v>
      </c>
      <c r="M3" s="347">
        <f t="shared" si="0"/>
        <v>0</v>
      </c>
      <c r="N3" s="347">
        <f t="shared" si="0"/>
        <v>30675</v>
      </c>
      <c r="O3" s="347">
        <f t="shared" si="0"/>
        <v>79336.4</v>
      </c>
      <c r="P3" s="339">
        <f t="shared" si="0"/>
        <v>475125.458</v>
      </c>
      <c r="Q3" s="161">
        <f>SUM(Q5:Q27)</f>
        <v>1089525.821</v>
      </c>
      <c r="R3" s="114">
        <f aca="true" t="shared" si="1" ref="R3:X3">SUM(R5:R27)</f>
        <v>0</v>
      </c>
      <c r="S3" s="115">
        <f t="shared" si="1"/>
        <v>983021.571</v>
      </c>
      <c r="T3" s="116">
        <f t="shared" si="1"/>
        <v>55944.666</v>
      </c>
      <c r="U3" s="116">
        <f t="shared" si="1"/>
        <v>28738.789000000004</v>
      </c>
      <c r="V3" s="116">
        <f t="shared" si="1"/>
        <v>6000</v>
      </c>
      <c r="W3" s="115">
        <f t="shared" si="1"/>
        <v>0</v>
      </c>
      <c r="X3" s="117">
        <f t="shared" si="1"/>
        <v>1025543.4309999999</v>
      </c>
    </row>
    <row r="4" spans="1:24" s="37" customFormat="1" ht="12">
      <c r="A4" s="28" t="s">
        <v>14</v>
      </c>
      <c r="B4" s="29" t="s">
        <v>15</v>
      </c>
      <c r="C4" s="29"/>
      <c r="D4" s="29"/>
      <c r="E4" s="30">
        <v>2</v>
      </c>
      <c r="F4" s="334">
        <f aca="true" t="shared" si="2" ref="F4:Q4">SUM(F5:F15)</f>
        <v>146589</v>
      </c>
      <c r="G4" s="348">
        <f t="shared" si="2"/>
        <v>40888</v>
      </c>
      <c r="H4" s="348">
        <f t="shared" si="2"/>
        <v>6058</v>
      </c>
      <c r="I4" s="348">
        <f t="shared" si="2"/>
        <v>4180</v>
      </c>
      <c r="J4" s="348">
        <f t="shared" si="2"/>
        <v>18224.95</v>
      </c>
      <c r="K4" s="348">
        <f t="shared" si="2"/>
        <v>4840</v>
      </c>
      <c r="L4" s="348">
        <f t="shared" si="2"/>
        <v>170539</v>
      </c>
      <c r="M4" s="348">
        <f t="shared" si="2"/>
        <v>0</v>
      </c>
      <c r="N4" s="348">
        <f t="shared" si="2"/>
        <v>28862</v>
      </c>
      <c r="O4" s="348">
        <f t="shared" si="2"/>
        <v>13236.4</v>
      </c>
      <c r="P4" s="340">
        <f t="shared" si="2"/>
        <v>423798.966</v>
      </c>
      <c r="Q4" s="162">
        <f t="shared" si="2"/>
        <v>857216.316</v>
      </c>
      <c r="R4" s="119">
        <f aca="true" t="shared" si="3" ref="R4:X4">SUM(R5:R15)</f>
        <v>0</v>
      </c>
      <c r="S4" s="120">
        <f t="shared" si="3"/>
        <v>772010.524</v>
      </c>
      <c r="T4" s="121">
        <f t="shared" si="3"/>
        <v>55944.666</v>
      </c>
      <c r="U4" s="121">
        <f t="shared" si="3"/>
        <v>18421.126</v>
      </c>
      <c r="V4" s="121">
        <f t="shared" si="3"/>
        <v>6000</v>
      </c>
      <c r="W4" s="120">
        <f t="shared" si="3"/>
        <v>0</v>
      </c>
      <c r="X4" s="122">
        <f t="shared" si="3"/>
        <v>827435.2209999999</v>
      </c>
    </row>
    <row r="5" spans="1:24" s="98" customFormat="1" ht="12">
      <c r="A5" s="94"/>
      <c r="B5" s="95"/>
      <c r="C5" s="95" t="s">
        <v>16</v>
      </c>
      <c r="D5" s="96" t="s">
        <v>17</v>
      </c>
      <c r="E5" s="97">
        <v>3</v>
      </c>
      <c r="F5" s="317">
        <f>SKM!F5/1000</f>
        <v>30000</v>
      </c>
      <c r="G5" s="349">
        <f>SUKB!F7/1000</f>
        <v>0</v>
      </c>
      <c r="H5" s="349">
        <f>UCT!F5/1000</f>
        <v>1400</v>
      </c>
      <c r="I5" s="349">
        <f>SPSSN!F5/1000</f>
        <v>1176</v>
      </c>
      <c r="J5" s="349">
        <f>IBA!F5/1000</f>
        <v>8000</v>
      </c>
      <c r="K5" s="349">
        <f>CTT!F5/1000</f>
        <v>1785.06</v>
      </c>
      <c r="L5" s="349">
        <f>ÚVT!F5/1000</f>
        <v>50000</v>
      </c>
      <c r="M5" s="349">
        <f>VMU!F5/1000</f>
        <v>0</v>
      </c>
      <c r="N5" s="349">
        <f>CJV!F5/1000</f>
        <v>19040</v>
      </c>
      <c r="O5" s="349">
        <f>CZS!F5/1000</f>
        <v>4620</v>
      </c>
      <c r="P5" s="341">
        <f>RMU!F5/1000</f>
        <v>59946.38</v>
      </c>
      <c r="Q5" s="319">
        <f>SUM(F5:P5)</f>
        <v>175967.44</v>
      </c>
      <c r="R5" s="124"/>
      <c r="S5" s="317">
        <f>SKM!H5/1000+SUKB!H7/1000+UCT!H5/1000+SPSSN!H5/1000+IBA!H5/1000+ÚVT!H5/1000+VMU!H5/1000+CJV!H5/1000+CZS!H5/1000+RMU!H5/1000</f>
        <v>161441.686</v>
      </c>
      <c r="T5" s="186">
        <f>SKM!I5/1000+SUKB!I7/1000+UCT!I5/1000+SPSSN!I5/1000+IBA!I5/1000+ÚVT!I5/1000+VMU!I5/1000+CJV!I5/1000+CZS!I5/1000+RMU!I5/1000</f>
        <v>960.694</v>
      </c>
      <c r="U5" s="186">
        <f>SKM!J5/1000+SUKB!J7/1000+UCT!J5/1000+SPSSN!J5/1000+IBA!J5/1000+ÚVT!J5/1000+VMU!J5/1000+CJV!J5/1000+CZS!J5/1000+RMU!J5/1000</f>
        <v>8000</v>
      </c>
      <c r="V5" s="186">
        <f>SKM!K5/1000+SUKB!K7/1000+UCT!K5/1000+SPSSN!K5/1000+IBA!K5/1000+ÚVT!K5/1000+VMU!K5/1000+CJV!K5/1000+CZS!K5/1000+RMU!K5/1000</f>
        <v>3780</v>
      </c>
      <c r="W5" s="318">
        <f>SKM!L5/1000+SUKB!L7/1000+UCT!L5/1000+SPSSN!L5/1000+IBA!L5/1000+ÚVT!L5/1000+VMU!L5/1000+CJV!L5/1000+CZS!L5/1000+RMU!L5/1000</f>
        <v>0</v>
      </c>
      <c r="X5" s="319">
        <f>SKM!M5/1000+SUKB!M7/1000+UCT!M5/1000+SPSSN!M5/1000+IBA!M5/1000+ÚVT!M5/1000+VMU!M5/1000+CJV!M5/1000+CZS!M5/1000+RMU!M5/1000</f>
        <v>168405.062</v>
      </c>
    </row>
    <row r="6" spans="1:24" s="98" customFormat="1" ht="12">
      <c r="A6" s="94"/>
      <c r="B6" s="95"/>
      <c r="C6" s="95"/>
      <c r="D6" s="96" t="s">
        <v>18</v>
      </c>
      <c r="E6" s="97">
        <v>4</v>
      </c>
      <c r="F6" s="317">
        <f>SKM!F6/1000</f>
        <v>600</v>
      </c>
      <c r="G6" s="349">
        <f>SUKB!F8/1000</f>
        <v>0</v>
      </c>
      <c r="H6" s="349">
        <f>UCT!F6/1000</f>
        <v>180</v>
      </c>
      <c r="I6" s="349">
        <f>SPSSN!F6/1000</f>
        <v>96</v>
      </c>
      <c r="J6" s="349">
        <f>IBA!F6/1000</f>
        <v>6280</v>
      </c>
      <c r="K6" s="349">
        <f>CTT!F6/1000</f>
        <v>30</v>
      </c>
      <c r="L6" s="349">
        <f>ÚVT!F6/1000</f>
        <v>3000</v>
      </c>
      <c r="M6" s="349">
        <f>VMU!F6/1000</f>
        <v>0</v>
      </c>
      <c r="N6" s="349">
        <f>CJV!F6/1000</f>
        <v>1010</v>
      </c>
      <c r="O6" s="349">
        <f>CZS!F6/1000</f>
        <v>440</v>
      </c>
      <c r="P6" s="341">
        <f>RMU!F6/1000</f>
        <v>1948.56</v>
      </c>
      <c r="Q6" s="319">
        <f aca="true" t="shared" si="4" ref="Q6:Q45">SUM(F6:P6)</f>
        <v>13584.56</v>
      </c>
      <c r="R6" s="124"/>
      <c r="S6" s="317">
        <f>SKM!H6/1000+SUKB!H8/1000+UCT!H6/1000+SPSSN!H6/1000+IBA!H6/1000+ÚVT!H6/1000+VMU!H6/1000+CJV!H6/1000+CZS!H6/1000+RMU!H6/1000</f>
        <v>7274.5599999999995</v>
      </c>
      <c r="T6" s="186">
        <f>SKM!I6/1000+SUKB!I8/1000+UCT!I6/1000+SPSSN!I6/1000+IBA!I6/1000+ÚVT!I6/1000+VMU!I6/1000+CJV!I6/1000+CZS!I6/1000+RMU!I6/1000</f>
        <v>0</v>
      </c>
      <c r="U6" s="186">
        <f>SKM!J6/1000+SUKB!J8/1000+UCT!J6/1000+SPSSN!J6/1000+IBA!J6/1000+ÚVT!J6/1000+VMU!J6/1000+CJV!J6/1000+CZS!J6/1000+RMU!J6/1000</f>
        <v>6280</v>
      </c>
      <c r="V6" s="186">
        <f>SKM!K6/1000+SUKB!K8/1000+UCT!K6/1000+SPSSN!K6/1000+IBA!K6/1000+ÚVT!K6/1000+VMU!K6/1000+CJV!K6/1000+CZS!K6/1000+RMU!K6/1000</f>
        <v>0</v>
      </c>
      <c r="W6" s="318">
        <f>SKM!L6/1000+SUKB!L8/1000+UCT!L6/1000+SPSSN!L6/1000+IBA!L6/1000+ÚVT!L6/1000+VMU!L6/1000+CJV!L6/1000+CZS!L6/1000+RMU!L6/1000</f>
        <v>0</v>
      </c>
      <c r="X6" s="319">
        <f>SKM!M6/1000+SUKB!M8/1000+UCT!M6/1000+SPSSN!M6/1000+IBA!M6/1000+ÚVT!M6/1000+VMU!M6/1000+CJV!M6/1000+CZS!M6/1000+RMU!M6/1000</f>
        <v>9995.633999999998</v>
      </c>
    </row>
    <row r="7" spans="1:24" s="98" customFormat="1" ht="12">
      <c r="A7" s="94"/>
      <c r="B7" s="95"/>
      <c r="C7" s="95"/>
      <c r="D7" s="96" t="s">
        <v>19</v>
      </c>
      <c r="E7" s="97">
        <v>5</v>
      </c>
      <c r="F7" s="317">
        <f>SKM!F7/1000</f>
        <v>11100</v>
      </c>
      <c r="G7" s="349">
        <f>SUKB!F9/1000</f>
        <v>0</v>
      </c>
      <c r="H7" s="349">
        <f>UCT!F7/1000</f>
        <v>581</v>
      </c>
      <c r="I7" s="349">
        <f>SPSSN!F7/1000</f>
        <v>438</v>
      </c>
      <c r="J7" s="349">
        <f>IBA!F7/1000</f>
        <v>2960</v>
      </c>
      <c r="K7" s="349">
        <f>CTT!F7/1000</f>
        <v>671.78</v>
      </c>
      <c r="L7" s="349">
        <f>ÚVT!F7/1000</f>
        <v>19000</v>
      </c>
      <c r="M7" s="349">
        <f>VMU!F7/1000</f>
        <v>0</v>
      </c>
      <c r="N7" s="349">
        <f>CJV!F7/1000</f>
        <v>6947</v>
      </c>
      <c r="O7" s="349">
        <f>CZS!F7/1000</f>
        <v>1709.4</v>
      </c>
      <c r="P7" s="341">
        <f>RMU!F7/1000</f>
        <v>23569.951</v>
      </c>
      <c r="Q7" s="319">
        <f t="shared" si="4"/>
        <v>66977.131</v>
      </c>
      <c r="R7" s="124"/>
      <c r="S7" s="317">
        <f>SKM!H7/1000+SUKB!H9/1000+UCT!H7/1000+SPSSN!H7/1000+IBA!H7/1000+ÚVT!H7/1000+VMU!H7/1000+CJV!H7/1000+CZS!H7/1000+RMU!H7/1000</f>
        <v>60561.134000000005</v>
      </c>
      <c r="T7" s="186">
        <f>SKM!I7/1000+SUKB!I9/1000+UCT!I7/1000+SPSSN!I7/1000+IBA!I7/1000+ÚVT!I7/1000+VMU!I7/1000+CJV!I7/1000+CZS!I7/1000+RMU!I7/1000</f>
        <v>564.217</v>
      </c>
      <c r="U7" s="186">
        <f>SKM!J7/1000+SUKB!J9/1000+UCT!J7/1000+SPSSN!J7/1000+IBA!J7/1000+ÚVT!J7/1000+VMU!J7/1000+CJV!J7/1000+CZS!J7/1000+RMU!J7/1000</f>
        <v>2960</v>
      </c>
      <c r="V7" s="186">
        <f>SKM!K7/1000+SUKB!K9/1000+UCT!K7/1000+SPSSN!K7/1000+IBA!K7/1000+ÚVT!K7/1000+VMU!K7/1000+CJV!K7/1000+CZS!K7/1000+RMU!K7/1000</f>
        <v>2220</v>
      </c>
      <c r="W7" s="318">
        <f>SKM!L7/1000+SUKB!L9/1000+UCT!L7/1000+SPSSN!L7/1000+IBA!L7/1000+ÚVT!L7/1000+VMU!L7/1000+CJV!L7/1000+CZS!L7/1000+RMU!L7/1000</f>
        <v>0</v>
      </c>
      <c r="X7" s="319">
        <f>SKM!M7/1000+SUKB!M9/1000+UCT!M7/1000+SPSSN!M7/1000+IBA!M7/1000+ÚVT!M7/1000+VMU!M7/1000+CJV!M7/1000+CZS!M7/1000+RMU!M7/1000</f>
        <v>60975.791999999994</v>
      </c>
    </row>
    <row r="8" spans="1:24" s="98" customFormat="1" ht="12">
      <c r="A8" s="94"/>
      <c r="B8" s="95"/>
      <c r="C8" s="95"/>
      <c r="D8" s="96" t="s">
        <v>20</v>
      </c>
      <c r="E8" s="97">
        <v>6</v>
      </c>
      <c r="F8" s="317">
        <f>SKM!F8/1000</f>
        <v>30000</v>
      </c>
      <c r="G8" s="349">
        <f>SUKB!F10/1000</f>
        <v>0</v>
      </c>
      <c r="H8" s="349">
        <f>UCT!F8/1000</f>
        <v>1250</v>
      </c>
      <c r="I8" s="349">
        <f>SPSSN!F8/1000</f>
        <v>50</v>
      </c>
      <c r="J8" s="349">
        <f>IBA!F8/1000</f>
        <v>100</v>
      </c>
      <c r="K8" s="349">
        <f>CTT!F8/1000</f>
        <v>96.475</v>
      </c>
      <c r="L8" s="349">
        <f>ÚVT!F8/1000</f>
        <v>5000</v>
      </c>
      <c r="M8" s="349">
        <f>VMU!F8/1000</f>
        <v>0</v>
      </c>
      <c r="N8" s="349">
        <f>CJV!F8/1000</f>
        <v>70</v>
      </c>
      <c r="O8" s="349">
        <f>CZS!F8/1000</f>
        <v>80</v>
      </c>
      <c r="P8" s="341">
        <f>RMU!F8/1000</f>
        <v>2834.6</v>
      </c>
      <c r="Q8" s="319">
        <f t="shared" si="4"/>
        <v>39481.075</v>
      </c>
      <c r="R8" s="124"/>
      <c r="S8" s="317">
        <f>SKM!H8/1000+SUKB!H10/1000+UCT!H8/1000+SPSSN!H8/1000+IBA!H8/1000+ÚVT!H8/1000+VMU!H8/1000+CJV!H8/1000+CZS!H8/1000+RMU!H8/1000</f>
        <v>37784.6</v>
      </c>
      <c r="T8" s="186">
        <f>SKM!I8/1000+SUKB!I10/1000+UCT!I8/1000+SPSSN!I8/1000+IBA!I8/1000+ÚVT!I8/1000+VMU!I8/1000+CJV!I8/1000+CZS!I8/1000+RMU!I8/1000</f>
        <v>1500</v>
      </c>
      <c r="U8" s="186">
        <f>SKM!J8/1000+SUKB!J10/1000+UCT!J8/1000+SPSSN!J8/1000+IBA!J8/1000+ÚVT!J8/1000+VMU!J8/1000+CJV!J8/1000+CZS!J8/1000+RMU!J8/1000</f>
        <v>100</v>
      </c>
      <c r="V8" s="186">
        <f>SKM!K8/1000+SUKB!K10/1000+UCT!K8/1000+SPSSN!K8/1000+IBA!K8/1000+ÚVT!K8/1000+VMU!K8/1000+CJV!K8/1000+CZS!K8/1000+RMU!K8/1000</f>
        <v>0</v>
      </c>
      <c r="W8" s="318">
        <f>SKM!L8/1000+SUKB!L10/1000+UCT!L8/1000+SPSSN!L8/1000+IBA!L8/1000+ÚVT!L8/1000+VMU!L8/1000+CJV!L8/1000+CZS!L8/1000+RMU!L8/1000</f>
        <v>0</v>
      </c>
      <c r="X8" s="319">
        <f>SKM!M8/1000+SUKB!M10/1000+UCT!M8/1000+SPSSN!M8/1000+IBA!M8/1000+ÚVT!M8/1000+VMU!M8/1000+CJV!M8/1000+CZS!M8/1000+RMU!M8/1000</f>
        <v>33520.111000000004</v>
      </c>
    </row>
    <row r="9" spans="1:24" s="98" customFormat="1" ht="12">
      <c r="A9" s="94"/>
      <c r="B9" s="95"/>
      <c r="C9" s="95"/>
      <c r="D9" s="96" t="s">
        <v>21</v>
      </c>
      <c r="E9" s="97">
        <v>7</v>
      </c>
      <c r="F9" s="317">
        <f>SKM!F9/1000</f>
        <v>15750</v>
      </c>
      <c r="G9" s="349">
        <f>SUKB!F11/1000</f>
        <v>0</v>
      </c>
      <c r="H9" s="349">
        <f>UCT!F9/1000</f>
        <v>300</v>
      </c>
      <c r="I9" s="349">
        <f>SPSSN!F9/1000</f>
        <v>52</v>
      </c>
      <c r="J9" s="349">
        <f>IBA!F9/1000</f>
        <v>25</v>
      </c>
      <c r="K9" s="349">
        <f>CTT!F9/1000</f>
        <v>10</v>
      </c>
      <c r="L9" s="349">
        <f>ÚVT!F9/1000</f>
        <v>1900</v>
      </c>
      <c r="M9" s="349">
        <f>VMU!F9/1000</f>
        <v>0</v>
      </c>
      <c r="N9" s="349">
        <f>CJV!F9/1000</f>
        <v>90</v>
      </c>
      <c r="O9" s="349">
        <f>CZS!F9/1000</f>
        <v>20</v>
      </c>
      <c r="P9" s="341">
        <f>RMU!F9/1000</f>
        <v>16754</v>
      </c>
      <c r="Q9" s="319">
        <f t="shared" si="4"/>
        <v>34901</v>
      </c>
      <c r="R9" s="124"/>
      <c r="S9" s="317">
        <f>SKM!H9/1000+SUKB!H11/1000+UCT!H9/1000+SPSSN!H9/1000+IBA!H9/1000+ÚVT!H9/1000+VMU!H9/1000+CJV!H9/1000+CZS!H9/1000+RMU!H9/1000</f>
        <v>34466</v>
      </c>
      <c r="T9" s="186">
        <f>SKM!I9/1000+SUKB!I11/1000+UCT!I9/1000+SPSSN!I9/1000+IBA!I9/1000+ÚVT!I9/1000+VMU!I9/1000+CJV!I9/1000+CZS!I9/1000+RMU!I9/1000</f>
        <v>400</v>
      </c>
      <c r="U9" s="186">
        <f>SKM!J9/1000+SUKB!J11/1000+UCT!J9/1000+SPSSN!J9/1000+IBA!J9/1000+ÚVT!J9/1000+VMU!J9/1000+CJV!J9/1000+CZS!J9/1000+RMU!J9/1000</f>
        <v>25</v>
      </c>
      <c r="V9" s="186">
        <f>SKM!K9/1000+SUKB!K11/1000+UCT!K9/1000+SPSSN!K9/1000+IBA!K9/1000+ÚVT!K9/1000+VMU!K9/1000+CJV!K9/1000+CZS!K9/1000+RMU!K9/1000</f>
        <v>0</v>
      </c>
      <c r="W9" s="318">
        <f>SKM!L9/1000+SUKB!L11/1000+UCT!L9/1000+SPSSN!L9/1000+IBA!L9/1000+ÚVT!L9/1000+VMU!L9/1000+CJV!L9/1000+CZS!L9/1000+RMU!L9/1000</f>
        <v>0</v>
      </c>
      <c r="X9" s="319">
        <f>SKM!M9/1000+SUKB!M11/1000+UCT!M9/1000+SPSSN!M9/1000+IBA!M9/1000+ÚVT!M9/1000+VMU!M9/1000+CJV!M9/1000+CZS!M9/1000+RMU!M9/1000</f>
        <v>31651.800000000003</v>
      </c>
    </row>
    <row r="10" spans="1:24" s="98" customFormat="1" ht="12">
      <c r="A10" s="94"/>
      <c r="B10" s="95"/>
      <c r="C10" s="95"/>
      <c r="D10" s="96" t="s">
        <v>22</v>
      </c>
      <c r="E10" s="97">
        <v>8</v>
      </c>
      <c r="F10" s="317">
        <f>SKM!F10/1000</f>
        <v>28050</v>
      </c>
      <c r="G10" s="349">
        <f>SUKB!F12/1000</f>
        <v>869</v>
      </c>
      <c r="H10" s="349">
        <f>UCT!F10/1000</f>
        <v>1584</v>
      </c>
      <c r="I10" s="349">
        <f>SPSSN!F10/1000</f>
        <v>380</v>
      </c>
      <c r="J10" s="349">
        <f>IBA!F10/1000</f>
        <v>300</v>
      </c>
      <c r="K10" s="349">
        <f>CTT!F10/1000</f>
        <v>351.676</v>
      </c>
      <c r="L10" s="349">
        <f>ÚVT!F10/1000</f>
        <v>9750</v>
      </c>
      <c r="M10" s="349">
        <f>VMU!F10/1000</f>
        <v>0</v>
      </c>
      <c r="N10" s="349">
        <f>CJV!F10/1000</f>
        <v>1100</v>
      </c>
      <c r="O10" s="349">
        <f>CZS!F10/1000</f>
        <v>705</v>
      </c>
      <c r="P10" s="341">
        <f>RMU!F10/1000</f>
        <v>68540.735</v>
      </c>
      <c r="Q10" s="319">
        <f t="shared" si="4"/>
        <v>111630.411</v>
      </c>
      <c r="R10" s="124"/>
      <c r="S10" s="317">
        <f>SKM!H10/1000+SUKB!H12/1000+UCT!H10/1000+SPSSN!H10/1000+IBA!H10/1000+ÚVT!H10/1000+VMU!H10/1000+CJV!H10/1000+CZS!H10/1000+RMU!H10/1000</f>
        <v>63865.07</v>
      </c>
      <c r="T10" s="186">
        <f>SKM!I10/1000+SUKB!I12/1000+UCT!I10/1000+SPSSN!I10/1000+IBA!I10/1000+ÚVT!I10/1000+VMU!I10/1000+CJV!I10/1000+CZS!I10/1000+RMU!I10/1000</f>
        <v>47073.665</v>
      </c>
      <c r="U10" s="186">
        <f>SKM!J10/1000+SUKB!J12/1000+UCT!J10/1000+SPSSN!J10/1000+IBA!J10/1000+ÚVT!J10/1000+VMU!J10/1000+CJV!J10/1000+CZS!J10/1000+RMU!J10/1000</f>
        <v>340</v>
      </c>
      <c r="V10" s="186">
        <f>SKM!K10/1000+SUKB!K12/1000+UCT!K10/1000+SPSSN!K10/1000+IBA!K10/1000+ÚVT!K10/1000+VMU!K10/1000+CJV!K10/1000+CZS!K10/1000+RMU!K10/1000</f>
        <v>0</v>
      </c>
      <c r="W10" s="318">
        <f>SKM!L10/1000+SUKB!L12/1000+UCT!L10/1000+SPSSN!L10/1000+IBA!L10/1000+ÚVT!L10/1000+VMU!L10/1000+CJV!L10/1000+CZS!L10/1000+RMU!L10/1000</f>
        <v>0</v>
      </c>
      <c r="X10" s="319">
        <f>SKM!M10/1000+SUKB!M12/1000+UCT!M10/1000+SPSSN!M10/1000+IBA!M10/1000+ÚVT!M10/1000+VMU!M10/1000+CJV!M10/1000+CZS!M10/1000+RMU!M10/1000</f>
        <v>153215.951</v>
      </c>
    </row>
    <row r="11" spans="1:24" s="98" customFormat="1" ht="12">
      <c r="A11" s="94"/>
      <c r="B11" s="95"/>
      <c r="C11" s="95"/>
      <c r="D11" s="96" t="s">
        <v>23</v>
      </c>
      <c r="E11" s="97">
        <v>9</v>
      </c>
      <c r="F11" s="317">
        <f>SKM!F11/1000</f>
        <v>23000</v>
      </c>
      <c r="G11" s="349">
        <f>SUKB!F13/1000</f>
        <v>0</v>
      </c>
      <c r="H11" s="349">
        <f>UCT!F11/1000</f>
        <v>200</v>
      </c>
      <c r="I11" s="349">
        <f>SPSSN!F11/1000</f>
        <v>1230</v>
      </c>
      <c r="J11" s="349">
        <f>IBA!F11/1000</f>
        <v>300</v>
      </c>
      <c r="K11" s="349">
        <f>CTT!F11/1000</f>
        <v>735.096</v>
      </c>
      <c r="L11" s="349">
        <f>ÚVT!F11/1000</f>
        <v>24450</v>
      </c>
      <c r="M11" s="349">
        <f>VMU!F11/1000</f>
        <v>0</v>
      </c>
      <c r="N11" s="349">
        <f>CJV!F11/1000</f>
        <v>125</v>
      </c>
      <c r="O11" s="349">
        <f>CZS!F11/1000</f>
        <v>1485</v>
      </c>
      <c r="P11" s="341">
        <f>RMU!F11/1000</f>
        <v>65388.55</v>
      </c>
      <c r="Q11" s="319">
        <f t="shared" si="4"/>
        <v>116913.64600000001</v>
      </c>
      <c r="R11" s="124"/>
      <c r="S11" s="317">
        <f>SKM!H11/1000+SUKB!H13/1000+UCT!H11/1000+SPSSN!H11/1000+IBA!H11/1000+ÚVT!H11/1000+VMU!H11/1000+CJV!H11/1000+CZS!H11/1000+RMU!H11/1000</f>
        <v>113638.55</v>
      </c>
      <c r="T11" s="186">
        <f>SKM!I11/1000+SUKB!I13/1000+UCT!I11/1000+SPSSN!I11/1000+IBA!I11/1000+ÚVT!I11/1000+VMU!I11/1000+CJV!I11/1000+CZS!I11/1000+RMU!I11/1000</f>
        <v>2240</v>
      </c>
      <c r="U11" s="186">
        <f>SKM!J11/1000+SUKB!J13/1000+UCT!J11/1000+SPSSN!J11/1000+IBA!J11/1000+ÚVT!J11/1000+VMU!J11/1000+CJV!J11/1000+CZS!J11/1000+RMU!J11/1000</f>
        <v>300</v>
      </c>
      <c r="V11" s="186">
        <f>SKM!K11/1000+SUKB!K13/1000+UCT!K11/1000+SPSSN!K11/1000+IBA!K11/1000+ÚVT!K11/1000+VMU!K11/1000+CJV!K11/1000+CZS!K11/1000+RMU!K11/1000</f>
        <v>0</v>
      </c>
      <c r="W11" s="318">
        <f>SKM!L11/1000+SUKB!L13/1000+UCT!L11/1000+SPSSN!L11/1000+IBA!L11/1000+ÚVT!L11/1000+VMU!L11/1000+CJV!L11/1000+CZS!L11/1000+RMU!L11/1000</f>
        <v>0</v>
      </c>
      <c r="X11" s="319">
        <f>SKM!M11/1000+SUKB!M13/1000+UCT!M11/1000+SPSSN!M11/1000+IBA!M11/1000+ÚVT!M11/1000+VMU!M11/1000+CJV!M11/1000+CZS!M11/1000+RMU!M11/1000</f>
        <v>81025.837</v>
      </c>
    </row>
    <row r="12" spans="1:24" s="98" customFormat="1" ht="12">
      <c r="A12" s="94"/>
      <c r="B12" s="95"/>
      <c r="C12" s="95"/>
      <c r="D12" s="96" t="s">
        <v>24</v>
      </c>
      <c r="E12" s="97">
        <v>10</v>
      </c>
      <c r="F12" s="317">
        <f>SKM!F12/1000</f>
        <v>65</v>
      </c>
      <c r="G12" s="349">
        <f>SUKB!F14/1000</f>
        <v>0</v>
      </c>
      <c r="H12" s="349">
        <f>UCT!F12/1000</f>
        <v>40</v>
      </c>
      <c r="I12" s="349">
        <f>SPSSN!F12/1000</f>
        <v>20</v>
      </c>
      <c r="J12" s="349">
        <f>IBA!F12/1000</f>
        <v>100</v>
      </c>
      <c r="K12" s="349">
        <f>CTT!F12/1000</f>
        <v>988.663</v>
      </c>
      <c r="L12" s="349">
        <f>ÚVT!F12/1000</f>
        <v>1200</v>
      </c>
      <c r="M12" s="349">
        <f>VMU!F12/1000</f>
        <v>0</v>
      </c>
      <c r="N12" s="349">
        <f>CJV!F12/1000</f>
        <v>110</v>
      </c>
      <c r="O12" s="349">
        <f>CZS!F12/1000</f>
        <v>843</v>
      </c>
      <c r="P12" s="341">
        <f>RMU!F12/1000</f>
        <v>1258</v>
      </c>
      <c r="Q12" s="319">
        <f t="shared" si="4"/>
        <v>4624.6630000000005</v>
      </c>
      <c r="R12" s="124"/>
      <c r="S12" s="317">
        <f>SKM!H12/1000+SUKB!H14/1000+UCT!H12/1000+SPSSN!H12/1000+IBA!H12/1000+ÚVT!H12/1000+VMU!H12/1000+CJV!H12/1000+CZS!H12/1000+RMU!H12/1000</f>
        <v>3536</v>
      </c>
      <c r="T12" s="186">
        <f>SKM!I12/1000+SUKB!I14/1000+UCT!I12/1000+SPSSN!I12/1000+IBA!I12/1000+ÚVT!I12/1000+VMU!I12/1000+CJV!I12/1000+CZS!I12/1000+RMU!I12/1000</f>
        <v>0</v>
      </c>
      <c r="U12" s="186">
        <f>SKM!J12/1000+SUKB!J14/1000+UCT!J12/1000+SPSSN!J12/1000+IBA!J12/1000+ÚVT!J12/1000+VMU!J12/1000+CJV!J12/1000+CZS!J12/1000+RMU!J12/1000</f>
        <v>100</v>
      </c>
      <c r="V12" s="186">
        <f>SKM!K12/1000+SUKB!K14/1000+UCT!K12/1000+SPSSN!K12/1000+IBA!K12/1000+ÚVT!K12/1000+VMU!K12/1000+CJV!K12/1000+CZS!K12/1000+RMU!K12/1000</f>
        <v>0</v>
      </c>
      <c r="W12" s="318">
        <f>SKM!L12/1000+SUKB!L14/1000+UCT!L12/1000+SPSSN!L12/1000+IBA!L12/1000+ÚVT!L12/1000+VMU!L12/1000+CJV!L12/1000+CZS!L12/1000+RMU!L12/1000</f>
        <v>0</v>
      </c>
      <c r="X12" s="319">
        <f>SKM!M12/1000+SUKB!M14/1000+UCT!M12/1000+SPSSN!M12/1000+IBA!M12/1000+ÚVT!M12/1000+VMU!M12/1000+CJV!M12/1000+CZS!M12/1000+RMU!M12/1000</f>
        <v>4046.742</v>
      </c>
    </row>
    <row r="13" spans="1:24" s="98" customFormat="1" ht="12">
      <c r="A13" s="94"/>
      <c r="B13" s="95"/>
      <c r="C13" s="95"/>
      <c r="D13" s="96" t="s">
        <v>25</v>
      </c>
      <c r="E13" s="97">
        <v>11</v>
      </c>
      <c r="F13" s="317">
        <f>SKM!F13/1000</f>
        <v>10500</v>
      </c>
      <c r="G13" s="349">
        <f>SUKB!F15/1000</f>
        <v>40019</v>
      </c>
      <c r="H13" s="349">
        <f>UCT!F13/1000</f>
        <v>443</v>
      </c>
      <c r="I13" s="349">
        <f>SPSSN!F13/1000</f>
        <v>618</v>
      </c>
      <c r="J13" s="349">
        <f>IBA!F13/1000</f>
        <v>150</v>
      </c>
      <c r="K13" s="349">
        <f>CTT!F13/1000</f>
        <v>0</v>
      </c>
      <c r="L13" s="349">
        <f>ÚVT!F13/1000</f>
        <v>44051</v>
      </c>
      <c r="M13" s="349">
        <f>VMU!F13/1000</f>
        <v>0</v>
      </c>
      <c r="N13" s="349">
        <f>CJV!F13/1000</f>
        <v>140</v>
      </c>
      <c r="O13" s="349">
        <f>CZS!F13/1000</f>
        <v>84</v>
      </c>
      <c r="P13" s="341">
        <f>RMU!F13/1000</f>
        <v>58876</v>
      </c>
      <c r="Q13" s="319">
        <f t="shared" si="4"/>
        <v>154881</v>
      </c>
      <c r="R13" s="124"/>
      <c r="S13" s="317">
        <f>SKM!H13/1000+SUKB!H15/1000+UCT!H13/1000+SPSSN!H13/1000+IBA!H13/1000+ÚVT!H13/1000+VMU!H13/1000+CJV!H13/1000+CZS!H13/1000+RMU!H13/1000</f>
        <v>151731</v>
      </c>
      <c r="T13" s="186">
        <f>SKM!I13/1000+SUKB!I15/1000+UCT!I13/1000+SPSSN!I13/1000+IBA!I13/1000+ÚVT!I13/1000+VMU!I13/1000+CJV!I13/1000+CZS!I13/1000+RMU!I13/1000</f>
        <v>3000</v>
      </c>
      <c r="U13" s="186">
        <f>SKM!J13/1000+SUKB!J15/1000+UCT!J13/1000+SPSSN!J13/1000+IBA!J13/1000+ÚVT!J13/1000+VMU!J13/1000+CJV!J13/1000+CZS!J13/1000+RMU!J13/1000</f>
        <v>150</v>
      </c>
      <c r="V13" s="186">
        <f>SKM!K13/1000+SUKB!K15/1000+UCT!K13/1000+SPSSN!K13/1000+IBA!K13/1000+ÚVT!K13/1000+VMU!K13/1000+CJV!K13/1000+CZS!K13/1000+RMU!K13/1000</f>
        <v>0</v>
      </c>
      <c r="W13" s="318">
        <f>SKM!L13/1000+SUKB!L15/1000+UCT!L13/1000+SPSSN!L13/1000+IBA!L13/1000+ÚVT!L13/1000+VMU!L13/1000+CJV!L13/1000+CZS!L13/1000+RMU!L13/1000</f>
        <v>0</v>
      </c>
      <c r="X13" s="319">
        <f>SKM!M13/1000+SUKB!M15/1000+UCT!M13/1000+SPSSN!M13/1000+IBA!M13/1000+ÚVT!M13/1000+VMU!M13/1000+CJV!M13/1000+CZS!M13/1000+RMU!M13/1000</f>
        <v>81952.67400000001</v>
      </c>
    </row>
    <row r="14" spans="1:24" s="98" customFormat="1" ht="12">
      <c r="A14" s="94"/>
      <c r="B14" s="95"/>
      <c r="C14" s="95"/>
      <c r="D14" s="96" t="s">
        <v>26</v>
      </c>
      <c r="E14" s="97">
        <v>12</v>
      </c>
      <c r="F14" s="317">
        <f>SKM!F14/1000</f>
        <v>0</v>
      </c>
      <c r="G14" s="349">
        <f>SUKB!F16/1000</f>
        <v>0</v>
      </c>
      <c r="H14" s="349">
        <f>UCT!F14/1000</f>
        <v>0</v>
      </c>
      <c r="I14" s="349">
        <f>SPSSN!F14/1000</f>
        <v>0</v>
      </c>
      <c r="J14" s="349">
        <f>IBA!F14/1000</f>
        <v>0</v>
      </c>
      <c r="K14" s="349">
        <f>CTT!F14/1000</f>
        <v>0</v>
      </c>
      <c r="L14" s="349">
        <f>ÚVT!F14/1000</f>
        <v>100</v>
      </c>
      <c r="M14" s="349">
        <f>VMU!F14/1000</f>
        <v>0</v>
      </c>
      <c r="N14" s="349">
        <f>CJV!F14/1000</f>
        <v>0</v>
      </c>
      <c r="O14" s="349">
        <f>CZS!F14/1000</f>
        <v>1600</v>
      </c>
      <c r="P14" s="341">
        <f>RMU!F14/1000</f>
        <v>114247.09</v>
      </c>
      <c r="Q14" s="319">
        <f t="shared" si="4"/>
        <v>115947.09</v>
      </c>
      <c r="R14" s="124"/>
      <c r="S14" s="317">
        <f>SKM!H14/1000+SUKB!H16/1000+UCT!H14/1000+SPSSN!H14/1000+IBA!H14/1000+ÚVT!H14/1000+VMU!H14/1000+CJV!H14/1000+CZS!H14/1000+RMU!H14/1000</f>
        <v>115584.824</v>
      </c>
      <c r="T14" s="186">
        <f>SKM!I14/1000+SUKB!I16/1000+UCT!I14/1000+SPSSN!I14/1000+IBA!I14/1000+ÚVT!I14/1000+VMU!I14/1000+CJV!I14/1000+CZS!I14/1000+RMU!I14/1000</f>
        <v>206.09</v>
      </c>
      <c r="U14" s="186">
        <f>SKM!J14/1000+SUKB!J16/1000+UCT!J14/1000+SPSSN!J14/1000+IBA!J14/1000+ÚVT!J14/1000+VMU!J14/1000+CJV!J14/1000+CZS!J14/1000+RMU!J14/1000</f>
        <v>156.176</v>
      </c>
      <c r="V14" s="186">
        <f>SKM!K14/1000+SUKB!K16/1000+UCT!K14/1000+SPSSN!K14/1000+IBA!K14/1000+ÚVT!K14/1000+VMU!K14/1000+CJV!K14/1000+CZS!K14/1000+RMU!K14/1000</f>
        <v>0</v>
      </c>
      <c r="W14" s="318">
        <f>SKM!L14/1000+SUKB!L16/1000+UCT!L14/1000+SPSSN!L14/1000+IBA!L14/1000+ÚVT!L14/1000+VMU!L14/1000+CJV!L14/1000+CZS!L14/1000+RMU!L14/1000</f>
        <v>0</v>
      </c>
      <c r="X14" s="319">
        <f>SKM!M14/1000+SUKB!M16/1000+UCT!M14/1000+SPSSN!M14/1000+IBA!M14/1000+ÚVT!M14/1000+VMU!M14/1000+CJV!M14/1000+CZS!M14/1000+RMU!M14/1000</f>
        <v>108292.201</v>
      </c>
    </row>
    <row r="15" spans="1:24" s="98" customFormat="1" ht="12">
      <c r="A15" s="94"/>
      <c r="B15" s="95"/>
      <c r="C15" s="96"/>
      <c r="D15" s="96" t="s">
        <v>27</v>
      </c>
      <c r="E15" s="97">
        <v>13</v>
      </c>
      <c r="F15" s="317">
        <f>SKM!F15/1000</f>
        <v>-2476</v>
      </c>
      <c r="G15" s="349">
        <f>SUKB!F17/1000</f>
        <v>0</v>
      </c>
      <c r="H15" s="349">
        <f>UCT!F15/1000</f>
        <v>80</v>
      </c>
      <c r="I15" s="349">
        <f>SPSSN!F15/1000</f>
        <v>120</v>
      </c>
      <c r="J15" s="349">
        <f>IBA!F15/1000</f>
        <v>9.95</v>
      </c>
      <c r="K15" s="349">
        <f>CTT!F15/1000</f>
        <v>171.25</v>
      </c>
      <c r="L15" s="349">
        <f>ÚVT!F15/1000</f>
        <v>12088</v>
      </c>
      <c r="M15" s="349">
        <f>VMU!F15/1000</f>
        <v>0</v>
      </c>
      <c r="N15" s="349">
        <f>CJV!F15/1000</f>
        <v>230</v>
      </c>
      <c r="O15" s="349">
        <f>CZS!F15/1000</f>
        <v>1650</v>
      </c>
      <c r="P15" s="341">
        <f>RMU!F15/1000</f>
        <v>10435.1</v>
      </c>
      <c r="Q15" s="319">
        <f t="shared" si="4"/>
        <v>22308.300000000003</v>
      </c>
      <c r="R15" s="124"/>
      <c r="S15" s="320">
        <f>SKM!H15/1000+SUKB!H17/1000+UCT!H15/1000+SPSSN!H15/1000+IBA!H15/1000+ÚVT!H15/1000+VMU!H15/1000+CJV!H15/1000+CZS!H15/1000+RMU!H15/1000</f>
        <v>22127.1</v>
      </c>
      <c r="T15" s="137">
        <f>SKM!I15/1000+SUKB!I17/1000+UCT!I15/1000+SPSSN!I15/1000+IBA!I15/1000+ÚVT!I15/1000+VMU!I15/1000+CJV!I15/1000+CZS!I15/1000+RMU!I15/1000</f>
        <v>0</v>
      </c>
      <c r="U15" s="137">
        <f>SKM!J15/1000+SUKB!J17/1000+UCT!J15/1000+SPSSN!J15/1000+IBA!J15/1000+ÚVT!J15/1000+VMU!J15/1000+CJV!J15/1000+CZS!J15/1000+RMU!J15/1000</f>
        <v>9.95</v>
      </c>
      <c r="V15" s="137">
        <f>SKM!K15/1000+SUKB!K17/1000+UCT!K15/1000+SPSSN!K15/1000+IBA!K15/1000+ÚVT!K15/1000+VMU!K15/1000+CJV!K15/1000+CZS!K15/1000+RMU!K15/1000</f>
        <v>0</v>
      </c>
      <c r="W15" s="194">
        <f>SKM!L15/1000+SUKB!L17/1000+UCT!L15/1000+SPSSN!L15/1000+IBA!L15/1000+ÚVT!L15/1000+VMU!L15/1000+CJV!L15/1000+CZS!L15/1000+RMU!L15/1000</f>
        <v>0</v>
      </c>
      <c r="X15" s="138">
        <f>SKM!M15/1000+SUKB!M17/1000+UCT!M15/1000+SPSSN!M15/1000+IBA!M15/1000+ÚVT!M15/1000+VMU!M15/1000+CJV!M15/1000+CZS!M15/1000+RMU!M15/1000</f>
        <v>94353.417</v>
      </c>
    </row>
    <row r="16" spans="1:24" s="37" customFormat="1" ht="12">
      <c r="A16" s="28"/>
      <c r="B16" s="47" t="s">
        <v>28</v>
      </c>
      <c r="C16" s="39"/>
      <c r="D16" s="39"/>
      <c r="E16" s="40">
        <v>14</v>
      </c>
      <c r="F16" s="320">
        <f>SKM!F16/1000</f>
        <v>0</v>
      </c>
      <c r="G16" s="233">
        <f>SUKB!F18/1000</f>
        <v>0</v>
      </c>
      <c r="H16" s="233">
        <f>UCT!F16/1000</f>
        <v>0</v>
      </c>
      <c r="I16" s="233">
        <f>SPSSN!F16/1000</f>
        <v>0</v>
      </c>
      <c r="J16" s="233">
        <f>IBA!F16/1000</f>
        <v>0</v>
      </c>
      <c r="K16" s="233">
        <f>CTT!F16/1000</f>
        <v>0</v>
      </c>
      <c r="L16" s="233">
        <f>ÚVT!F16/1000</f>
        <v>0</v>
      </c>
      <c r="M16" s="233">
        <f>VMU!F16/1000</f>
        <v>0</v>
      </c>
      <c r="N16" s="233">
        <f>CJV!F16/1000</f>
        <v>0</v>
      </c>
      <c r="O16" s="233">
        <f>CZS!F16/1000</f>
        <v>0</v>
      </c>
      <c r="P16" s="342">
        <f>RMU!F16/1000</f>
        <v>0</v>
      </c>
      <c r="Q16" s="138">
        <f t="shared" si="4"/>
        <v>0</v>
      </c>
      <c r="R16" s="130"/>
      <c r="S16" s="320">
        <f>SKM!H16/1000+SUKB!H18/1000+UCT!H16/1000+SPSSN!H16/1000+IBA!H16/1000+ÚVT!H16/1000+VMU!H16/1000+CJV!H16/1000+CZS!H16/1000+RMU!H16/1000</f>
        <v>0</v>
      </c>
      <c r="T16" s="137">
        <f>SKM!I16/1000+SUKB!I18/1000+UCT!I16/1000+SPSSN!I16/1000+IBA!I16/1000+ÚVT!I16/1000+VMU!I16/1000+CJV!I16/1000+CZS!I16/1000+RMU!I16/1000</f>
        <v>0</v>
      </c>
      <c r="U16" s="137">
        <f>SKM!J16/1000+SUKB!J18/1000+UCT!J16/1000+SPSSN!J16/1000+IBA!J16/1000+ÚVT!J16/1000+VMU!J16/1000+CJV!J16/1000+CZS!J16/1000+RMU!J16/1000</f>
        <v>0</v>
      </c>
      <c r="V16" s="137">
        <f>SKM!K16/1000+SUKB!K18/1000+UCT!K16/1000+SPSSN!K16/1000+IBA!K16/1000+ÚVT!K16/1000+VMU!K16/1000+CJV!K16/1000+CZS!K16/1000+RMU!K16/1000</f>
        <v>0</v>
      </c>
      <c r="W16" s="194">
        <f>SKM!L16/1000+SUKB!L18/1000+UCT!L16/1000+SPSSN!L16/1000+IBA!L16/1000+ÚVT!L16/1000+VMU!L16/1000+CJV!L16/1000+CZS!L16/1000+RMU!L16/1000</f>
        <v>0</v>
      </c>
      <c r="X16" s="138">
        <f>SKM!M16/1000+SUKB!M18/1000+UCT!M16/1000+SPSSN!M16/1000+IBA!M16/1000+ÚVT!M16/1000+VMU!M16/1000+CJV!M16/1000+CZS!M16/1000+RMU!M16/1000</f>
        <v>0</v>
      </c>
    </row>
    <row r="17" spans="1:24" s="37" customFormat="1" ht="12">
      <c r="A17" s="28"/>
      <c r="B17" s="47" t="s">
        <v>30</v>
      </c>
      <c r="C17" s="39"/>
      <c r="D17" s="39"/>
      <c r="E17" s="40">
        <v>15</v>
      </c>
      <c r="F17" s="320">
        <f>SKM!F17/1000</f>
        <v>0</v>
      </c>
      <c r="G17" s="233">
        <f>SUKB!F19/1000</f>
        <v>0</v>
      </c>
      <c r="H17" s="233">
        <f>UCT!F17/1000</f>
        <v>0</v>
      </c>
      <c r="I17" s="233">
        <f>SPSSN!F17/1000</f>
        <v>0</v>
      </c>
      <c r="J17" s="233">
        <f>IBA!F17/1000</f>
        <v>0</v>
      </c>
      <c r="K17" s="233">
        <f>CTT!F17/1000</f>
        <v>0</v>
      </c>
      <c r="L17" s="233">
        <f>ÚVT!F17/1000</f>
        <v>0</v>
      </c>
      <c r="M17" s="233">
        <f>VMU!F17/1000</f>
        <v>0</v>
      </c>
      <c r="N17" s="233">
        <f>CJV!F17/1000</f>
        <v>0</v>
      </c>
      <c r="O17" s="233">
        <f>CZS!F17/1000</f>
        <v>35000</v>
      </c>
      <c r="P17" s="342">
        <f>RMU!F17/1000</f>
        <v>0</v>
      </c>
      <c r="Q17" s="138">
        <f t="shared" si="4"/>
        <v>35000</v>
      </c>
      <c r="R17" s="130"/>
      <c r="S17" s="320">
        <f>SKM!H17/1000+SUKB!H19/1000+UCT!H17/1000+SPSSN!H17/1000+IBA!H17/1000+ÚVT!H17/1000+VMU!H17/1000+CJV!H17/1000+CZS!H17/1000+RMU!H17/1000</f>
        <v>34092.299</v>
      </c>
      <c r="T17" s="137">
        <f>SKM!I17/1000+SUKB!I19/1000+UCT!I17/1000+SPSSN!I17/1000+IBA!I17/1000+ÚVT!I17/1000+VMU!I17/1000+CJV!I17/1000+CZS!I17/1000+RMU!I17/1000</f>
        <v>0</v>
      </c>
      <c r="U17" s="137">
        <f>SKM!J17/1000+SUKB!J19/1000+UCT!J17/1000+SPSSN!J17/1000+IBA!J17/1000+ÚVT!J17/1000+VMU!J17/1000+CJV!J17/1000+CZS!J17/1000+RMU!J17/1000</f>
        <v>907.701</v>
      </c>
      <c r="V17" s="137">
        <f>SKM!K17/1000+SUKB!K19/1000+UCT!K17/1000+SPSSN!K17/1000+IBA!K17/1000+ÚVT!K17/1000+VMU!K17/1000+CJV!K17/1000+CZS!K17/1000+RMU!K17/1000</f>
        <v>0</v>
      </c>
      <c r="W17" s="194">
        <f>SKM!L17/1000+SUKB!L19/1000+UCT!L17/1000+SPSSN!L17/1000+IBA!L17/1000+ÚVT!L17/1000+VMU!L17/1000+CJV!L17/1000+CZS!L17/1000+RMU!L17/1000</f>
        <v>0</v>
      </c>
      <c r="X17" s="138">
        <f>SKM!M17/1000+SUKB!M19/1000+UCT!M17/1000+SPSSN!M17/1000+IBA!M17/1000+ÚVT!M17/1000+VMU!M17/1000+CJV!M17/1000+CZS!M17/1000+RMU!M17/1000</f>
        <v>31702.776</v>
      </c>
    </row>
    <row r="18" spans="1:24" s="37" customFormat="1" ht="12">
      <c r="A18" s="28"/>
      <c r="B18" s="48" t="s">
        <v>32</v>
      </c>
      <c r="C18" s="49"/>
      <c r="D18" s="49"/>
      <c r="E18" s="50">
        <v>16</v>
      </c>
      <c r="F18" s="320">
        <f>SKM!F18/1000</f>
        <v>0</v>
      </c>
      <c r="G18" s="233">
        <f>SUKB!F20/1000</f>
        <v>0</v>
      </c>
      <c r="H18" s="233">
        <f>UCT!F18/1000</f>
        <v>0</v>
      </c>
      <c r="I18" s="233">
        <f>SPSSN!F18/1000</f>
        <v>17714</v>
      </c>
      <c r="J18" s="233">
        <f>IBA!F18/1000</f>
        <v>0</v>
      </c>
      <c r="K18" s="233">
        <f>CTT!F18/1000</f>
        <v>0</v>
      </c>
      <c r="L18" s="233">
        <f>ÚVT!F18/1000</f>
        <v>15838</v>
      </c>
      <c r="M18" s="233">
        <f>VMU!F18/1000</f>
        <v>0</v>
      </c>
      <c r="N18" s="233">
        <f>CJV!F18/1000</f>
        <v>0</v>
      </c>
      <c r="O18" s="233">
        <f>CZS!F18/1000</f>
        <v>6000</v>
      </c>
      <c r="P18" s="342">
        <f>RMU!F18/1000</f>
        <v>46511</v>
      </c>
      <c r="Q18" s="138">
        <f t="shared" si="4"/>
        <v>86063</v>
      </c>
      <c r="R18" s="130"/>
      <c r="S18" s="320">
        <f>SKM!H18/1000+SUKB!H20/1000+UCT!H18/1000+SPSSN!H18/1000+IBA!H18/1000+ÚVT!H18/1000+VMU!H18/1000+CJV!H18/1000+CZS!H18/1000+RMU!H18/1000</f>
        <v>86063</v>
      </c>
      <c r="T18" s="137">
        <f>SKM!I18/1000+SUKB!I20/1000+UCT!I18/1000+SPSSN!I18/1000+IBA!I18/1000+ÚVT!I18/1000+VMU!I18/1000+CJV!I18/1000+CZS!I18/1000+RMU!I18/1000</f>
        <v>0</v>
      </c>
      <c r="U18" s="137">
        <f>SKM!J18/1000+SUKB!J20/1000+UCT!J18/1000+SPSSN!J18/1000+IBA!J18/1000+ÚVT!J18/1000+VMU!J18/1000+CJV!J18/1000+CZS!J18/1000+RMU!J18/1000</f>
        <v>0</v>
      </c>
      <c r="V18" s="137">
        <f>SKM!K18/1000+SUKB!K20/1000+UCT!K18/1000+SPSSN!K18/1000+IBA!K18/1000+ÚVT!K18/1000+VMU!K18/1000+CJV!K18/1000+CZS!K18/1000+RMU!K18/1000</f>
        <v>0</v>
      </c>
      <c r="W18" s="194">
        <f>SKM!L18/1000+SUKB!L20/1000+UCT!L18/1000+SPSSN!L18/1000+IBA!L18/1000+ÚVT!L18/1000+VMU!L18/1000+CJV!L18/1000+CZS!L18/1000+RMU!L18/1000</f>
        <v>0</v>
      </c>
      <c r="X18" s="138">
        <f>SKM!M18/1000+SUKB!M20/1000+UCT!M18/1000+SPSSN!M18/1000+IBA!M18/1000+ÚVT!M18/1000+VMU!M18/1000+CJV!M18/1000+CZS!M18/1000+RMU!M18/1000</f>
        <v>37208.963</v>
      </c>
    </row>
    <row r="19" spans="1:24" s="37" customFormat="1" ht="12">
      <c r="A19" s="28"/>
      <c r="B19" s="48" t="s">
        <v>34</v>
      </c>
      <c r="C19" s="49"/>
      <c r="D19" s="49"/>
      <c r="E19" s="50">
        <v>17</v>
      </c>
      <c r="F19" s="320">
        <f>SKM!F19/1000</f>
        <v>0</v>
      </c>
      <c r="G19" s="233">
        <f>SUKB!F21/1000</f>
        <v>0</v>
      </c>
      <c r="H19" s="233">
        <f>UCT!F19/1000</f>
        <v>0</v>
      </c>
      <c r="I19" s="233">
        <f>SPSSN!F19/1000</f>
        <v>0</v>
      </c>
      <c r="J19" s="233">
        <f>IBA!F19/1000</f>
        <v>0</v>
      </c>
      <c r="K19" s="233">
        <f>CTT!F19/1000</f>
        <v>0</v>
      </c>
      <c r="L19" s="233">
        <f>ÚVT!F19/1000</f>
        <v>0</v>
      </c>
      <c r="M19" s="233">
        <f>VMU!F19/1000</f>
        <v>0</v>
      </c>
      <c r="N19" s="233">
        <f>CJV!F19/1000</f>
        <v>0</v>
      </c>
      <c r="O19" s="233">
        <f>CZS!F19/1000</f>
        <v>0</v>
      </c>
      <c r="P19" s="342">
        <f>RMU!F19/1000</f>
        <v>0</v>
      </c>
      <c r="Q19" s="138">
        <f t="shared" si="4"/>
        <v>0</v>
      </c>
      <c r="R19" s="130"/>
      <c r="S19" s="320">
        <f>SKM!H19/1000+SUKB!H21/1000+UCT!H19/1000+SPSSN!H19/1000+IBA!H19/1000+ÚVT!H19/1000+VMU!H19/1000+CJV!H19/1000+CZS!H19/1000+RMU!H19/1000</f>
        <v>0</v>
      </c>
      <c r="T19" s="137">
        <f>SKM!I19/1000+SUKB!I21/1000+UCT!I19/1000+SPSSN!I19/1000+IBA!I19/1000+ÚVT!I19/1000+VMU!I19/1000+CJV!I19/1000+CZS!I19/1000+RMU!I19/1000</f>
        <v>0</v>
      </c>
      <c r="U19" s="137">
        <f>SKM!J19/1000+SUKB!J21/1000+UCT!J19/1000+SPSSN!J19/1000+IBA!J19/1000+ÚVT!J19/1000+VMU!J19/1000+CJV!J19/1000+CZS!J19/1000+RMU!J19/1000</f>
        <v>0</v>
      </c>
      <c r="V19" s="137">
        <f>SKM!K19/1000+SUKB!K21/1000+UCT!K19/1000+SPSSN!K19/1000+IBA!K19/1000+ÚVT!K19/1000+VMU!K19/1000+CJV!K19/1000+CZS!K19/1000+RMU!K19/1000</f>
        <v>0</v>
      </c>
      <c r="W19" s="194">
        <f>SKM!L19/1000+SUKB!L21/1000+UCT!L19/1000+SPSSN!L19/1000+IBA!L19/1000+ÚVT!L19/1000+VMU!L19/1000+CJV!L19/1000+CZS!L19/1000+RMU!L19/1000</f>
        <v>0</v>
      </c>
      <c r="X19" s="138">
        <f>SKM!M19/1000+SUKB!M21/1000+UCT!M19/1000+SPSSN!M19/1000+IBA!M19/1000+ÚVT!M19/1000+VMU!M19/1000+CJV!M19/1000+CZS!M19/1000+RMU!M19/1000</f>
        <v>638</v>
      </c>
    </row>
    <row r="20" spans="1:24" s="37" customFormat="1" ht="12">
      <c r="A20" s="28"/>
      <c r="B20" s="48" t="s">
        <v>36</v>
      </c>
      <c r="C20" s="48"/>
      <c r="D20" s="48"/>
      <c r="E20" s="50">
        <v>18</v>
      </c>
      <c r="F20" s="320">
        <f>SKM!F20/1000</f>
        <v>0</v>
      </c>
      <c r="G20" s="233">
        <f>SUKB!F22/1000</f>
        <v>0</v>
      </c>
      <c r="H20" s="233">
        <f>UCT!F20/1000</f>
        <v>0</v>
      </c>
      <c r="I20" s="233">
        <f>SPSSN!F20/1000</f>
        <v>0</v>
      </c>
      <c r="J20" s="233">
        <f>IBA!F20/1000</f>
        <v>0</v>
      </c>
      <c r="K20" s="233">
        <f>CTT!F20/1000</f>
        <v>0</v>
      </c>
      <c r="L20" s="233">
        <f>ÚVT!F20/1000</f>
        <v>0</v>
      </c>
      <c r="M20" s="233">
        <f>VMU!F20/1000</f>
        <v>0</v>
      </c>
      <c r="N20" s="233">
        <f>CJV!F20/1000</f>
        <v>30</v>
      </c>
      <c r="O20" s="233">
        <f>CZS!F20/1000</f>
        <v>100</v>
      </c>
      <c r="P20" s="342">
        <f>RMU!F20/1000</f>
        <v>600</v>
      </c>
      <c r="Q20" s="138">
        <f t="shared" si="4"/>
        <v>730</v>
      </c>
      <c r="R20" s="130"/>
      <c r="S20" s="320">
        <f>SKM!H20/1000+SUKB!H22/1000+UCT!H20/1000+SPSSN!H20/1000+IBA!H20/1000+ÚVT!H20/1000+VMU!H20/1000+CJV!H20/1000+CZS!H20/1000+RMU!H20/1000</f>
        <v>730</v>
      </c>
      <c r="T20" s="137">
        <f>SKM!I20/1000+SUKB!I22/1000+UCT!I20/1000+SPSSN!I20/1000+IBA!I20/1000+ÚVT!I20/1000+VMU!I20/1000+CJV!I20/1000+CZS!I20/1000+RMU!I20/1000</f>
        <v>0</v>
      </c>
      <c r="U20" s="137">
        <f>SKM!J20/1000+SUKB!J22/1000+UCT!J20/1000+SPSSN!J20/1000+IBA!J20/1000+ÚVT!J20/1000+VMU!J20/1000+CJV!J20/1000+CZS!J20/1000+RMU!J20/1000</f>
        <v>0</v>
      </c>
      <c r="V20" s="137">
        <f>SKM!K20/1000+SUKB!K22/1000+UCT!K20/1000+SPSSN!K20/1000+IBA!K20/1000+ÚVT!K20/1000+VMU!K20/1000+CJV!K20/1000+CZS!K20/1000+RMU!K20/1000</f>
        <v>0</v>
      </c>
      <c r="W20" s="194">
        <f>SKM!L20/1000+SUKB!L22/1000+UCT!L20/1000+SPSSN!L20/1000+IBA!L20/1000+ÚVT!L20/1000+VMU!L20/1000+CJV!L20/1000+CZS!L20/1000+RMU!L20/1000</f>
        <v>0</v>
      </c>
      <c r="X20" s="138">
        <f>SKM!M20/1000+SUKB!M22/1000+UCT!M20/1000+SPSSN!M20/1000+IBA!M20/1000+ÚVT!M20/1000+VMU!M20/1000+CJV!M20/1000+CZS!M20/1000+RMU!M20/1000</f>
        <v>1120.493</v>
      </c>
    </row>
    <row r="21" spans="1:24" s="37" customFormat="1" ht="12">
      <c r="A21" s="28"/>
      <c r="B21" s="48" t="s">
        <v>38</v>
      </c>
      <c r="C21" s="48"/>
      <c r="D21" s="48"/>
      <c r="E21" s="50">
        <v>19</v>
      </c>
      <c r="F21" s="320">
        <f>SKM!F21/1000</f>
        <v>0</v>
      </c>
      <c r="G21" s="233">
        <f>SUKB!F23/1000</f>
        <v>0</v>
      </c>
      <c r="H21" s="233">
        <f>UCT!F21/1000</f>
        <v>0</v>
      </c>
      <c r="I21" s="233">
        <f>SPSSN!F21/1000</f>
        <v>2000</v>
      </c>
      <c r="J21" s="233">
        <f>IBA!F21/1000</f>
        <v>0</v>
      </c>
      <c r="K21" s="233">
        <f>CTT!F21/1000</f>
        <v>10980.795</v>
      </c>
      <c r="L21" s="233">
        <f>ÚVT!F21/1000</f>
        <v>0</v>
      </c>
      <c r="M21" s="233">
        <f>VMU!F21/1000</f>
        <v>0</v>
      </c>
      <c r="N21" s="233">
        <f>CJV!F21/1000</f>
        <v>0</v>
      </c>
      <c r="O21" s="233">
        <f>CZS!F21/1000</f>
        <v>0</v>
      </c>
      <c r="P21" s="342">
        <f>RMU!F21/1000</f>
        <v>1558.442</v>
      </c>
      <c r="Q21" s="138">
        <f t="shared" si="4"/>
        <v>14539.237000000001</v>
      </c>
      <c r="R21" s="130"/>
      <c r="S21" s="320">
        <f>SKM!H21/1000+SUKB!H23/1000+UCT!H21/1000+SPSSN!H21/1000+IBA!H21/1000+ÚVT!H21/1000+VMU!H21/1000+CJV!H21/1000+CZS!H21/1000+RMU!H21/1000</f>
        <v>3558.442</v>
      </c>
      <c r="T21" s="137">
        <f>SKM!I21/1000+SUKB!I23/1000+UCT!I21/1000+SPSSN!I21/1000+IBA!I21/1000+ÚVT!I21/1000+VMU!I21/1000+CJV!I21/1000+CZS!I21/1000+RMU!I21/1000</f>
        <v>0</v>
      </c>
      <c r="U21" s="137">
        <f>SKM!J21/1000+SUKB!J23/1000+UCT!J21/1000+SPSSN!J21/1000+IBA!J21/1000+ÚVT!J21/1000+VMU!J21/1000+CJV!J21/1000+CZS!J21/1000+RMU!J21/1000</f>
        <v>0</v>
      </c>
      <c r="V21" s="137">
        <f>SKM!K21/1000+SUKB!K23/1000+UCT!K21/1000+SPSSN!K21/1000+IBA!K21/1000+ÚVT!K21/1000+VMU!K21/1000+CJV!K21/1000+CZS!K21/1000+RMU!K21/1000</f>
        <v>0</v>
      </c>
      <c r="W21" s="194">
        <f>SKM!L21/1000+SUKB!L23/1000+UCT!L21/1000+SPSSN!L21/1000+IBA!L21/1000+ÚVT!L21/1000+VMU!L21/1000+CJV!L21/1000+CZS!L21/1000+RMU!L21/1000</f>
        <v>0</v>
      </c>
      <c r="X21" s="138">
        <f>SKM!M21/1000+SUKB!M23/1000+UCT!M21/1000+SPSSN!M21/1000+IBA!M21/1000+ÚVT!M21/1000+VMU!M21/1000+CJV!M21/1000+CZS!M21/1000+RMU!M21/1000</f>
        <v>14412.14</v>
      </c>
    </row>
    <row r="22" spans="1:24" s="37" customFormat="1" ht="12">
      <c r="A22" s="28"/>
      <c r="B22" s="48" t="s">
        <v>40</v>
      </c>
      <c r="C22" s="48"/>
      <c r="D22" s="48"/>
      <c r="E22" s="50">
        <v>20</v>
      </c>
      <c r="F22" s="320">
        <f>SKM!F22/1000</f>
        <v>0</v>
      </c>
      <c r="G22" s="233">
        <f>SUKB!F24/1000</f>
        <v>0</v>
      </c>
      <c r="H22" s="233">
        <f>UCT!F22/1000</f>
        <v>0</v>
      </c>
      <c r="I22" s="233">
        <f>SPSSN!F22/1000</f>
        <v>0</v>
      </c>
      <c r="J22" s="233">
        <f>IBA!F22/1000</f>
        <v>2200</v>
      </c>
      <c r="K22" s="233">
        <f>CTT!F22/1000</f>
        <v>0</v>
      </c>
      <c r="L22" s="233">
        <f>ÚVT!F22/1000</f>
        <v>0</v>
      </c>
      <c r="M22" s="233">
        <f>VMU!F22/1000</f>
        <v>0</v>
      </c>
      <c r="N22" s="233">
        <f>CJV!F22/1000</f>
        <v>1783</v>
      </c>
      <c r="O22" s="233">
        <f>CZS!F22/1000</f>
        <v>25000</v>
      </c>
      <c r="P22" s="342">
        <f>RMU!F22/1000</f>
        <v>1432.05</v>
      </c>
      <c r="Q22" s="138">
        <f t="shared" si="4"/>
        <v>30415.05</v>
      </c>
      <c r="R22" s="130"/>
      <c r="S22" s="320">
        <f>SKM!H22/1000+SUKB!H24/1000+UCT!H22/1000+SPSSN!H22/1000+IBA!H22/1000+ÚVT!H22/1000+VMU!H22/1000+CJV!H22/1000+CZS!H22/1000+RMU!H22/1000</f>
        <v>21747.899</v>
      </c>
      <c r="T22" s="137">
        <f>SKM!I22/1000+SUKB!I24/1000+UCT!I22/1000+SPSSN!I22/1000+IBA!I22/1000+ÚVT!I22/1000+VMU!I22/1000+CJV!I22/1000+CZS!I22/1000+RMU!I22/1000</f>
        <v>0</v>
      </c>
      <c r="U22" s="137">
        <f>SKM!J22/1000+SUKB!J24/1000+UCT!J22/1000+SPSSN!J22/1000+IBA!J22/1000+ÚVT!J22/1000+VMU!J22/1000+CJV!J22/1000+CZS!J22/1000+RMU!J22/1000</f>
        <v>8667.151</v>
      </c>
      <c r="V22" s="137">
        <f>SKM!K22/1000+SUKB!K24/1000+UCT!K22/1000+SPSSN!K22/1000+IBA!K22/1000+ÚVT!K22/1000+VMU!K22/1000+CJV!K22/1000+CZS!K22/1000+RMU!K22/1000</f>
        <v>0</v>
      </c>
      <c r="W22" s="194">
        <f>SKM!L22/1000+SUKB!L24/1000+UCT!L22/1000+SPSSN!L22/1000+IBA!L22/1000+ÚVT!L22/1000+VMU!L22/1000+CJV!L22/1000+CZS!L22/1000+RMU!L22/1000</f>
        <v>0</v>
      </c>
      <c r="X22" s="138">
        <f>SKM!M22/1000+SUKB!M24/1000+UCT!M22/1000+SPSSN!M22/1000+IBA!M22/1000+ÚVT!M22/1000+VMU!M22/1000+CJV!M22/1000+CZS!M22/1000+RMU!M22/1000</f>
        <v>29171.262000000002</v>
      </c>
    </row>
    <row r="23" spans="1:24" s="37" customFormat="1" ht="12">
      <c r="A23" s="28"/>
      <c r="B23" s="48" t="s">
        <v>42</v>
      </c>
      <c r="C23" s="48"/>
      <c r="D23" s="48"/>
      <c r="E23" s="50">
        <v>21</v>
      </c>
      <c r="F23" s="320">
        <f>SKM!F23/1000</f>
        <v>0</v>
      </c>
      <c r="G23" s="233">
        <f>SUKB!F25/1000</f>
        <v>0</v>
      </c>
      <c r="H23" s="233">
        <f>UCT!F23/1000</f>
        <v>0</v>
      </c>
      <c r="I23" s="233">
        <f>SPSSN!F23/1000</f>
        <v>0</v>
      </c>
      <c r="J23" s="233">
        <f>IBA!F23/1000</f>
        <v>0</v>
      </c>
      <c r="K23" s="233">
        <f>CTT!F23/1000</f>
        <v>0</v>
      </c>
      <c r="L23" s="233">
        <f>ÚVT!F23/1000</f>
        <v>0</v>
      </c>
      <c r="M23" s="233">
        <f>VMU!F23/1000</f>
        <v>0</v>
      </c>
      <c r="N23" s="233">
        <f>CJV!F23/1000</f>
        <v>0</v>
      </c>
      <c r="O23" s="233">
        <f>CZS!F23/1000</f>
        <v>0</v>
      </c>
      <c r="P23" s="342">
        <f>RMU!F23/1000</f>
        <v>0</v>
      </c>
      <c r="Q23" s="138">
        <f t="shared" si="4"/>
        <v>0</v>
      </c>
      <c r="R23" s="130"/>
      <c r="S23" s="320">
        <f>SKM!H23/1000+SUKB!H25/1000+UCT!H23/1000+SPSSN!H23/1000+IBA!H23/1000+ÚVT!H23/1000+VMU!H23/1000+CJV!H23/1000+CZS!H23/1000+RMU!H23/1000</f>
        <v>0</v>
      </c>
      <c r="T23" s="137">
        <f>SKM!I23/1000+SUKB!I25/1000+UCT!I23/1000+SPSSN!I23/1000+IBA!I23/1000+ÚVT!I23/1000+VMU!I23/1000+CJV!I23/1000+CZS!I23/1000+RMU!I23/1000</f>
        <v>0</v>
      </c>
      <c r="U23" s="137">
        <f>SKM!J23/1000+SUKB!J25/1000+UCT!J23/1000+SPSSN!J23/1000+IBA!J23/1000+ÚVT!J23/1000+VMU!J23/1000+CJV!J23/1000+CZS!J23/1000+RMU!J23/1000</f>
        <v>0</v>
      </c>
      <c r="V23" s="137">
        <f>SKM!K23/1000+SUKB!K25/1000+UCT!K23/1000+SPSSN!K23/1000+IBA!K23/1000+ÚVT!K23/1000+VMU!K23/1000+CJV!K23/1000+CZS!K23/1000+RMU!K23/1000</f>
        <v>0</v>
      </c>
      <c r="W23" s="194">
        <f>SKM!L23/1000+SUKB!L25/1000+UCT!L23/1000+SPSSN!L23/1000+IBA!L23/1000+ÚVT!L23/1000+VMU!L23/1000+CJV!L23/1000+CZS!L23/1000+RMU!L23/1000</f>
        <v>0</v>
      </c>
      <c r="X23" s="138">
        <f>SKM!M23/1000+SUKB!M25/1000+UCT!M23/1000+SPSSN!M23/1000+IBA!M23/1000+ÚVT!M23/1000+VMU!M23/1000+CJV!M23/1000+CZS!M23/1000+RMU!M23/1000</f>
        <v>1713</v>
      </c>
    </row>
    <row r="24" spans="1:24" s="37" customFormat="1" ht="12">
      <c r="A24" s="28"/>
      <c r="B24" s="48" t="s">
        <v>44</v>
      </c>
      <c r="C24" s="48"/>
      <c r="D24" s="48"/>
      <c r="E24" s="50">
        <v>22</v>
      </c>
      <c r="F24" s="320">
        <f>SKM!F24/1000</f>
        <v>0</v>
      </c>
      <c r="G24" s="233">
        <f>SUKB!F26/1000</f>
        <v>0</v>
      </c>
      <c r="H24" s="233">
        <f>UCT!F24/1000</f>
        <v>0</v>
      </c>
      <c r="I24" s="233">
        <f>SPSSN!F24/1000</f>
        <v>0</v>
      </c>
      <c r="J24" s="233">
        <f>IBA!F24/1000</f>
        <v>1598</v>
      </c>
      <c r="K24" s="233">
        <f>CTT!F24/1000</f>
        <v>0</v>
      </c>
      <c r="L24" s="233">
        <f>ÚVT!F24/1000</f>
        <v>10590</v>
      </c>
      <c r="M24" s="233">
        <f>VMU!F24/1000</f>
        <v>0</v>
      </c>
      <c r="N24" s="233">
        <f>CJV!F24/1000</f>
        <v>0</v>
      </c>
      <c r="O24" s="233">
        <f>CZS!F24/1000</f>
        <v>0</v>
      </c>
      <c r="P24" s="342">
        <f>RMU!F24/1000</f>
        <v>0</v>
      </c>
      <c r="Q24" s="138">
        <f t="shared" si="4"/>
        <v>12188</v>
      </c>
      <c r="R24" s="130"/>
      <c r="S24" s="320">
        <f>SKM!H24/1000+SUKB!H26/1000+UCT!H24/1000+SPSSN!H24/1000+IBA!H24/1000+ÚVT!H24/1000+VMU!H24/1000+CJV!H24/1000+CZS!H24/1000+RMU!H24/1000</f>
        <v>12129</v>
      </c>
      <c r="T24" s="137">
        <f>SKM!I24/1000+SUKB!I26/1000+UCT!I24/1000+SPSSN!I24/1000+IBA!I24/1000+ÚVT!I24/1000+VMU!I24/1000+CJV!I24/1000+CZS!I24/1000+RMU!I24/1000</f>
        <v>0</v>
      </c>
      <c r="U24" s="137">
        <f>SKM!J24/1000+SUKB!J26/1000+UCT!J24/1000+SPSSN!J24/1000+IBA!J24/1000+ÚVT!J24/1000+VMU!J24/1000+CJV!J24/1000+CZS!J24/1000+RMU!J24/1000</f>
        <v>59</v>
      </c>
      <c r="V24" s="137">
        <f>SKM!K24/1000+SUKB!K26/1000+UCT!K24/1000+SPSSN!K24/1000+IBA!K24/1000+ÚVT!K24/1000+VMU!K24/1000+CJV!K24/1000+CZS!K24/1000+RMU!K24/1000</f>
        <v>0</v>
      </c>
      <c r="W24" s="194">
        <f>SKM!L24/1000+SUKB!L26/1000+UCT!L24/1000+SPSSN!L24/1000+IBA!L24/1000+ÚVT!L24/1000+VMU!L24/1000+CJV!L24/1000+CZS!L24/1000+RMU!L24/1000</f>
        <v>0</v>
      </c>
      <c r="X24" s="138">
        <f>SKM!M24/1000+SUKB!M26/1000+UCT!M24/1000+SPSSN!M24/1000+IBA!M24/1000+ÚVT!M24/1000+VMU!M24/1000+CJV!M24/1000+CZS!M24/1000+RMU!M24/1000</f>
        <v>13987.5</v>
      </c>
    </row>
    <row r="25" spans="1:24" s="37" customFormat="1" ht="12">
      <c r="A25" s="28"/>
      <c r="B25" s="48" t="s">
        <v>45</v>
      </c>
      <c r="C25" s="48"/>
      <c r="D25" s="48"/>
      <c r="E25" s="50">
        <v>23</v>
      </c>
      <c r="F25" s="320">
        <f>SKM!F25/1000</f>
        <v>0</v>
      </c>
      <c r="G25" s="233">
        <f>SUKB!F27/1000</f>
        <v>0</v>
      </c>
      <c r="H25" s="233">
        <f>UCT!F25/1000</f>
        <v>0</v>
      </c>
      <c r="I25" s="233">
        <f>SPSSN!F25/1000</f>
        <v>0</v>
      </c>
      <c r="J25" s="233">
        <f>IBA!F25/1000</f>
        <v>1300</v>
      </c>
      <c r="K25" s="233">
        <f>CTT!F25/1000</f>
        <v>0</v>
      </c>
      <c r="L25" s="233">
        <f>ÚVT!F25/1000</f>
        <v>1314.218</v>
      </c>
      <c r="M25" s="233">
        <f>VMU!F25/1000</f>
        <v>0</v>
      </c>
      <c r="N25" s="233">
        <f>CJV!F25/1000</f>
        <v>0</v>
      </c>
      <c r="O25" s="233">
        <f>CZS!F25/1000</f>
        <v>0</v>
      </c>
      <c r="P25" s="342">
        <f>RMU!F25/1000</f>
        <v>0</v>
      </c>
      <c r="Q25" s="138">
        <f t="shared" si="4"/>
        <v>2614.218</v>
      </c>
      <c r="R25" s="130"/>
      <c r="S25" s="320">
        <f>SKM!H25/1000+SUKB!H27/1000+UCT!H25/1000+SPSSN!H25/1000+IBA!H25/1000+ÚVT!H25/1000+VMU!H25/1000+CJV!H25/1000+CZS!H25/1000+RMU!H25/1000</f>
        <v>1930.4070000000002</v>
      </c>
      <c r="T25" s="137">
        <f>SKM!I25/1000+SUKB!I27/1000+UCT!I25/1000+SPSSN!I25/1000+IBA!I25/1000+ÚVT!I25/1000+VMU!I25/1000+CJV!I25/1000+CZS!I25/1000+RMU!I25/1000</f>
        <v>0</v>
      </c>
      <c r="U25" s="137">
        <f>SKM!J25/1000+SUKB!J27/1000+UCT!J25/1000+SPSSN!J25/1000+IBA!J25/1000+ÚVT!J25/1000+VMU!J25/1000+CJV!J25/1000+CZS!J25/1000+RMU!J25/1000</f>
        <v>683.811</v>
      </c>
      <c r="V25" s="137">
        <f>SKM!K25/1000+SUKB!K27/1000+UCT!K25/1000+SPSSN!K25/1000+IBA!K25/1000+ÚVT!K25/1000+VMU!K25/1000+CJV!K25/1000+CZS!K25/1000+RMU!K25/1000</f>
        <v>0</v>
      </c>
      <c r="W25" s="194">
        <f>SKM!L25/1000+SUKB!L27/1000+UCT!L25/1000+SPSSN!L25/1000+IBA!L25/1000+ÚVT!L25/1000+VMU!L25/1000+CJV!L25/1000+CZS!L25/1000+RMU!L25/1000</f>
        <v>0</v>
      </c>
      <c r="X25" s="138">
        <f>SKM!M25/1000+SUKB!M27/1000+UCT!M25/1000+SPSSN!M25/1000+IBA!M25/1000+ÚVT!M25/1000+VMU!M25/1000+CJV!M25/1000+CZS!M25/1000+RMU!M25/1000</f>
        <v>3951.65</v>
      </c>
    </row>
    <row r="26" spans="1:24" s="37" customFormat="1" ht="12">
      <c r="A26" s="28"/>
      <c r="B26" s="48" t="s">
        <v>47</v>
      </c>
      <c r="C26" s="48"/>
      <c r="D26" s="48"/>
      <c r="E26" s="50">
        <v>24</v>
      </c>
      <c r="F26" s="320">
        <f>SKM!F26/1000</f>
        <v>0</v>
      </c>
      <c r="G26" s="233">
        <f>SUKB!F28/1000</f>
        <v>0</v>
      </c>
      <c r="H26" s="233">
        <f>UCT!F26/1000</f>
        <v>0</v>
      </c>
      <c r="I26" s="233">
        <f>SPSSN!F26/1000</f>
        <v>335</v>
      </c>
      <c r="J26" s="233">
        <f>IBA!F26/1000</f>
        <v>0</v>
      </c>
      <c r="K26" s="233">
        <f>CTT!F26/1000</f>
        <v>0</v>
      </c>
      <c r="L26" s="233">
        <f>ÚVT!F26/1000</f>
        <v>0</v>
      </c>
      <c r="M26" s="233">
        <f>VMU!F26/1000</f>
        <v>0</v>
      </c>
      <c r="N26" s="233">
        <f>CJV!F26/1000</f>
        <v>0</v>
      </c>
      <c r="O26" s="233">
        <f>CZS!F26/1000</f>
        <v>0</v>
      </c>
      <c r="P26" s="342">
        <f>RMU!F26/1000</f>
        <v>0</v>
      </c>
      <c r="Q26" s="138">
        <f t="shared" si="4"/>
        <v>335</v>
      </c>
      <c r="R26" s="130"/>
      <c r="S26" s="320">
        <f>SKM!H26/1000+SUKB!H28/1000+UCT!H26/1000+SPSSN!H26/1000+IBA!H26/1000+ÚVT!H26/1000+VMU!H26/1000+CJV!H26/1000+CZS!H26/1000+RMU!H26/1000</f>
        <v>335</v>
      </c>
      <c r="T26" s="137">
        <f>SKM!I26/1000+SUKB!I28/1000+UCT!I26/1000+SPSSN!I26/1000+IBA!I26/1000+ÚVT!I26/1000+VMU!I26/1000+CJV!I26/1000+CZS!I26/1000+RMU!I26/1000</f>
        <v>0</v>
      </c>
      <c r="U26" s="137">
        <f>SKM!J26/1000+SUKB!J28/1000+UCT!J26/1000+SPSSN!J26/1000+IBA!J26/1000+ÚVT!J26/1000+VMU!J26/1000+CJV!J26/1000+CZS!J26/1000+RMU!J26/1000</f>
        <v>0</v>
      </c>
      <c r="V26" s="137">
        <f>SKM!K26/1000+SUKB!K28/1000+UCT!K26/1000+SPSSN!K26/1000+IBA!K26/1000+ÚVT!K26/1000+VMU!K26/1000+CJV!K26/1000+CZS!K26/1000+RMU!K26/1000</f>
        <v>0</v>
      </c>
      <c r="W26" s="194">
        <f>SKM!L26/1000+SUKB!L28/1000+UCT!L26/1000+SPSSN!L26/1000+IBA!L26/1000+ÚVT!L26/1000+VMU!L26/1000+CJV!L26/1000+CZS!L26/1000+RMU!L26/1000</f>
        <v>0</v>
      </c>
      <c r="X26" s="138">
        <f>SKM!M26/1000+SUKB!M28/1000+UCT!M26/1000+SPSSN!M26/1000+IBA!M26/1000+ÚVT!M26/1000+VMU!M26/1000+CJV!M26/1000+CZS!M26/1000+RMU!M26/1000</f>
        <v>64.768</v>
      </c>
    </row>
    <row r="27" spans="1:24" s="37" customFormat="1" ht="12.75" thickBot="1">
      <c r="A27" s="28"/>
      <c r="B27" s="47" t="s">
        <v>49</v>
      </c>
      <c r="C27" s="47"/>
      <c r="D27" s="47"/>
      <c r="E27" s="40">
        <v>25</v>
      </c>
      <c r="F27" s="320">
        <f>SKM!F27/1000</f>
        <v>34500</v>
      </c>
      <c r="G27" s="233">
        <f>SUKB!F29/1000</f>
        <v>0</v>
      </c>
      <c r="H27" s="233">
        <f>UCT!F27/1000</f>
        <v>0</v>
      </c>
      <c r="I27" s="233">
        <f>SPSSN!F27/1000</f>
        <v>0</v>
      </c>
      <c r="J27" s="233">
        <f>IBA!F27/1000</f>
        <v>5700</v>
      </c>
      <c r="K27" s="233">
        <f>CTT!F27/1000</f>
        <v>0</v>
      </c>
      <c r="L27" s="233">
        <f>ÚVT!F27/1000</f>
        <v>9000</v>
      </c>
      <c r="M27" s="233">
        <f>VMU!F27/1000</f>
        <v>0</v>
      </c>
      <c r="N27" s="233">
        <f>CJV!F27/1000</f>
        <v>0</v>
      </c>
      <c r="O27" s="233">
        <f>CZS!F27/1000</f>
        <v>0</v>
      </c>
      <c r="P27" s="342">
        <f>RMU!F27/1000</f>
        <v>1225</v>
      </c>
      <c r="Q27" s="138">
        <f t="shared" si="4"/>
        <v>50425</v>
      </c>
      <c r="R27" s="130"/>
      <c r="S27" s="320">
        <f>SKM!H27/1000+SUKB!H29/1000+UCT!H27/1000+SPSSN!H27/1000+IBA!H27/1000+ÚVT!H27/1000+VMU!H27/1000+CJV!H27/1000+CZS!H27/1000+RMU!H27/1000</f>
        <v>50425</v>
      </c>
      <c r="T27" s="137">
        <f>SKM!I27/1000+SUKB!I29/1000+UCT!I27/1000+SPSSN!I27/1000+IBA!I27/1000+ÚVT!I27/1000+VMU!I27/1000+CJV!I27/1000+CZS!I27/1000+RMU!I27/1000</f>
        <v>0</v>
      </c>
      <c r="U27" s="137">
        <f>SKM!J27/1000+SUKB!J29/1000+UCT!J27/1000+SPSSN!J27/1000+IBA!J27/1000+ÚVT!J27/1000+VMU!J27/1000+CJV!J27/1000+CZS!J27/1000+RMU!J27/1000</f>
        <v>0</v>
      </c>
      <c r="V27" s="137">
        <f>SKM!K27/1000+SUKB!K29/1000+UCT!K27/1000+SPSSN!K27/1000+IBA!K27/1000+ÚVT!K27/1000+VMU!K27/1000+CJV!K27/1000+CZS!K27/1000+RMU!K27/1000</f>
        <v>0</v>
      </c>
      <c r="W27" s="194">
        <f>SKM!L27/1000+SUKB!L29/1000+UCT!L27/1000+SPSSN!L27/1000+IBA!L27/1000+ÚVT!L27/1000+VMU!L27/1000+CJV!L27/1000+CZS!L27/1000+RMU!L27/1000</f>
        <v>0</v>
      </c>
      <c r="X27" s="138">
        <f>SKM!M27/1000+SUKB!M29/1000+UCT!M27/1000+SPSSN!M27/1000+IBA!M27/1000+ÚVT!M27/1000+VMU!M27/1000+CJV!M27/1000+CZS!M27/1000+RMU!M27/1000</f>
        <v>64137.657999999996</v>
      </c>
    </row>
    <row r="28" spans="1:24" ht="13.5" thickBot="1">
      <c r="A28" s="54" t="s">
        <v>51</v>
      </c>
      <c r="B28" s="55"/>
      <c r="C28" s="55"/>
      <c r="D28" s="55"/>
      <c r="E28" s="21">
        <v>26</v>
      </c>
      <c r="F28" s="335">
        <f aca="true" t="shared" si="5" ref="F28:X28">SUM(F29:F45)</f>
        <v>184306</v>
      </c>
      <c r="G28" s="350">
        <f t="shared" si="5"/>
        <v>40888</v>
      </c>
      <c r="H28" s="350">
        <f t="shared" si="5"/>
        <v>6258</v>
      </c>
      <c r="I28" s="350">
        <f t="shared" si="5"/>
        <v>24278</v>
      </c>
      <c r="J28" s="350">
        <f t="shared" si="5"/>
        <v>29322.95</v>
      </c>
      <c r="K28" s="350">
        <f t="shared" si="5"/>
        <v>15840.795</v>
      </c>
      <c r="L28" s="350">
        <f t="shared" si="5"/>
        <v>208031.218</v>
      </c>
      <c r="M28" s="350">
        <f t="shared" si="5"/>
        <v>0</v>
      </c>
      <c r="N28" s="350">
        <f t="shared" si="5"/>
        <v>30745</v>
      </c>
      <c r="O28" s="350">
        <f t="shared" si="5"/>
        <v>79965</v>
      </c>
      <c r="P28" s="343">
        <f t="shared" si="5"/>
        <v>491008.8779999999</v>
      </c>
      <c r="Q28" s="327">
        <f t="shared" si="5"/>
        <v>1110643.841</v>
      </c>
      <c r="R28" s="161">
        <f t="shared" si="5"/>
        <v>0</v>
      </c>
      <c r="S28" s="115">
        <f t="shared" si="5"/>
        <v>1004119.591</v>
      </c>
      <c r="T28" s="116">
        <f t="shared" si="5"/>
        <v>55944.666</v>
      </c>
      <c r="U28" s="116">
        <f t="shared" si="5"/>
        <v>28738.788999999997</v>
      </c>
      <c r="V28" s="116">
        <f t="shared" si="5"/>
        <v>6000</v>
      </c>
      <c r="W28" s="115">
        <f t="shared" si="5"/>
        <v>0</v>
      </c>
      <c r="X28" s="117">
        <f t="shared" si="5"/>
        <v>1062987.732</v>
      </c>
    </row>
    <row r="29" spans="1:25" s="37" customFormat="1" ht="12">
      <c r="A29" s="28" t="s">
        <v>14</v>
      </c>
      <c r="B29" s="39" t="s">
        <v>52</v>
      </c>
      <c r="C29" s="39"/>
      <c r="D29" s="39"/>
      <c r="E29" s="323">
        <v>27</v>
      </c>
      <c r="F29" s="320">
        <f>SKM!F29/1000</f>
        <v>0</v>
      </c>
      <c r="G29" s="233">
        <f>SUKB!F31/1000</f>
        <v>0</v>
      </c>
      <c r="H29" s="233">
        <f>UCT!F29/1000</f>
        <v>4372</v>
      </c>
      <c r="I29" s="233">
        <f>SPSSN!F29/1000</f>
        <v>3295</v>
      </c>
      <c r="J29" s="233">
        <f>IBA!F29/1000</f>
        <v>0</v>
      </c>
      <c r="K29" s="233">
        <f>CTT!F29/1000</f>
        <v>4460</v>
      </c>
      <c r="L29" s="233">
        <f>ÚVT!F29/1000</f>
        <v>134823</v>
      </c>
      <c r="M29" s="233">
        <f>VMU!F29/1000</f>
        <v>0</v>
      </c>
      <c r="N29" s="233">
        <f>CJV!F29/1000</f>
        <v>28604</v>
      </c>
      <c r="O29" s="233">
        <f>CZS!F29/1000</f>
        <v>8365</v>
      </c>
      <c r="P29" s="342">
        <f>RMU!F29/1000</f>
        <v>196231</v>
      </c>
      <c r="Q29" s="138">
        <f t="shared" si="4"/>
        <v>380150</v>
      </c>
      <c r="R29" s="119"/>
      <c r="S29" s="320">
        <f>SKM!H29/1000+SUKB!H31/1000+UCT!H29/1000+SPSSN!H29/1000+IBA!H29/1000+ÚVT!H29/1000+VMU!H29/1000+CJV!H29/1000+CZS!H29/1000+RMU!H29/1000</f>
        <v>375690</v>
      </c>
      <c r="T29" s="137">
        <f>SKM!I29/1000+SUKB!I31/1000+UCT!I29/1000+SPSSN!I29/1000+IBA!I29/1000+ÚVT!I29/1000+VMU!I29/1000+CJV!I29/1000+CZS!I29/1000+RMU!I29/1000</f>
        <v>0</v>
      </c>
      <c r="U29" s="137">
        <f>SKM!J29/1000+SUKB!J31/1000+UCT!J29/1000+SPSSN!J29/1000+IBA!J29/1000+ÚVT!J29/1000+VMU!J29/1000+CJV!J29/1000+CZS!J29/1000+RMU!J29/1000</f>
        <v>0</v>
      </c>
      <c r="V29" s="137">
        <f>SKM!K29/1000+SUKB!K31/1000+UCT!K29/1000+SPSSN!K29/1000+IBA!K29/1000+ÚVT!K29/1000+VMU!K29/1000+CJV!K29/1000+CZS!K29/1000+RMU!K29/1000</f>
        <v>0</v>
      </c>
      <c r="W29" s="194">
        <f>SKM!L29/1000+SUKB!L31/1000+UCT!L29/1000+SPSSN!L29/1000+IBA!L29/1000+ÚVT!L29/1000+VMU!L29/1000+CJV!L29/1000+CZS!L29/1000+RMU!L29/1000</f>
        <v>0</v>
      </c>
      <c r="X29" s="138">
        <f>SKM!M29/1000+SUKB!M31/1000+UCT!M29/1000+SPSSN!M29/1000+IBA!M29/1000+ÚVT!M29/1000+VMU!M29/1000+CJV!M29/1000+CZS!M29/1000+RMU!M29/1000</f>
        <v>400848.18</v>
      </c>
      <c r="Y29" s="438"/>
    </row>
    <row r="30" spans="1:25" s="37" customFormat="1" ht="12">
      <c r="A30" s="28"/>
      <c r="B30" s="47" t="s">
        <v>28</v>
      </c>
      <c r="C30" s="47"/>
      <c r="D30" s="47"/>
      <c r="E30" s="323">
        <v>28</v>
      </c>
      <c r="F30" s="320">
        <f>SKM!F30/1000</f>
        <v>0</v>
      </c>
      <c r="G30" s="233">
        <f>SUKB!F32/1000</f>
        <v>0</v>
      </c>
      <c r="H30" s="233">
        <f>UCT!F30/1000</f>
        <v>0</v>
      </c>
      <c r="I30" s="233">
        <f>SPSSN!F30/1000</f>
        <v>0</v>
      </c>
      <c r="J30" s="233">
        <f>IBA!F30/1000</f>
        <v>0</v>
      </c>
      <c r="K30" s="233">
        <f>CTT!F30/1000</f>
        <v>0</v>
      </c>
      <c r="L30" s="233">
        <f>ÚVT!F30/1000</f>
        <v>0</v>
      </c>
      <c r="M30" s="233">
        <f>VMU!F30/1000</f>
        <v>0</v>
      </c>
      <c r="N30" s="233">
        <f>CJV!F30/1000</f>
        <v>0</v>
      </c>
      <c r="O30" s="233">
        <f>CZS!F30/1000</f>
        <v>0</v>
      </c>
      <c r="P30" s="342">
        <f>RMU!F30/1000</f>
        <v>0</v>
      </c>
      <c r="Q30" s="138">
        <f t="shared" si="4"/>
        <v>0</v>
      </c>
      <c r="R30" s="135"/>
      <c r="S30" s="320">
        <f>SKM!H30/1000+SUKB!H32/1000+UCT!H30/1000+SPSSN!H30/1000+IBA!H30/1000+ÚVT!H30/1000+VMU!H30/1000+CJV!H30/1000+CZS!H30/1000+RMU!H30/1000</f>
        <v>0</v>
      </c>
      <c r="T30" s="137">
        <f>SKM!I30/1000+SUKB!I32/1000+UCT!I30/1000+SPSSN!I30/1000+IBA!I30/1000+ÚVT!I30/1000+VMU!I30/1000+CJV!I30/1000+CZS!I30/1000+RMU!I30/1000</f>
        <v>0</v>
      </c>
      <c r="U30" s="137">
        <f>SKM!J30/1000+SUKB!J32/1000+UCT!J30/1000+SPSSN!J30/1000+IBA!J30/1000+ÚVT!J30/1000+VMU!J30/1000+CJV!J30/1000+CZS!J30/1000+RMU!J30/1000</f>
        <v>0</v>
      </c>
      <c r="V30" s="137">
        <f>SKM!K30/1000+SUKB!K32/1000+UCT!K30/1000+SPSSN!K30/1000+IBA!K30/1000+ÚVT!K30/1000+VMU!K30/1000+CJV!K30/1000+CZS!K30/1000+RMU!K30/1000</f>
        <v>0</v>
      </c>
      <c r="W30" s="194">
        <f>SKM!L30/1000+SUKB!L32/1000+UCT!L30/1000+SPSSN!L30/1000+IBA!L30/1000+ÚVT!L30/1000+VMU!L30/1000+CJV!L30/1000+CZS!L30/1000+RMU!L30/1000</f>
        <v>0</v>
      </c>
      <c r="X30" s="138">
        <f>SKM!M30/1000+SUKB!M32/1000+UCT!M30/1000+SPSSN!M30/1000+IBA!M30/1000+ÚVT!M30/1000+VMU!M30/1000+CJV!M30/1000+CZS!M30/1000+RMU!M30/1000</f>
        <v>0</v>
      </c>
      <c r="Y30" s="438"/>
    </row>
    <row r="31" spans="1:25" s="37" customFormat="1" ht="12">
      <c r="A31" s="28"/>
      <c r="B31" s="47" t="s">
        <v>30</v>
      </c>
      <c r="C31" s="47"/>
      <c r="D31" s="47"/>
      <c r="E31" s="323">
        <v>29</v>
      </c>
      <c r="F31" s="320">
        <f>SKM!F31/1000</f>
        <v>0</v>
      </c>
      <c r="G31" s="233">
        <f>SUKB!F33/1000</f>
        <v>0</v>
      </c>
      <c r="H31" s="233">
        <f>UCT!F31/1000</f>
        <v>0</v>
      </c>
      <c r="I31" s="233">
        <f>SPSSN!F31/1000</f>
        <v>0</v>
      </c>
      <c r="J31" s="233">
        <f>IBA!F31/1000</f>
        <v>0</v>
      </c>
      <c r="K31" s="233">
        <f>CTT!F31/1000</f>
        <v>0</v>
      </c>
      <c r="L31" s="233">
        <f>ÚVT!F31/1000</f>
        <v>0</v>
      </c>
      <c r="M31" s="233">
        <f>VMU!F31/1000</f>
        <v>0</v>
      </c>
      <c r="N31" s="233">
        <f>CJV!F31/1000</f>
        <v>0</v>
      </c>
      <c r="O31" s="233">
        <f>CZS!F31/1000</f>
        <v>35000</v>
      </c>
      <c r="P31" s="342">
        <f>RMU!F31/1000</f>
        <v>0</v>
      </c>
      <c r="Q31" s="138">
        <f t="shared" si="4"/>
        <v>35000</v>
      </c>
      <c r="R31" s="135"/>
      <c r="S31" s="320">
        <f>SKM!H31/1000+SUKB!H33/1000+UCT!H31/1000+SPSSN!H31/1000+IBA!H31/1000+ÚVT!H31/1000+VMU!H31/1000+CJV!H31/1000+CZS!H31/1000+RMU!H31/1000</f>
        <v>34092.299</v>
      </c>
      <c r="T31" s="137">
        <f>SKM!I31/1000+SUKB!I33/1000+UCT!I31/1000+SPSSN!I31/1000+IBA!I31/1000+ÚVT!I31/1000+VMU!I31/1000+CJV!I31/1000+CZS!I31/1000+RMU!I31/1000</f>
        <v>0</v>
      </c>
      <c r="U31" s="137">
        <f>SKM!J31/1000+SUKB!J33/1000+UCT!J31/1000+SPSSN!J31/1000+IBA!J31/1000+ÚVT!J31/1000+VMU!J31/1000+CJV!J31/1000+CZS!J31/1000+RMU!J31/1000</f>
        <v>907.701</v>
      </c>
      <c r="V31" s="137">
        <f>SKM!K31/1000+SUKB!K33/1000+UCT!K31/1000+SPSSN!K31/1000+IBA!K31/1000+ÚVT!K31/1000+VMU!K31/1000+CJV!K31/1000+CZS!K31/1000+RMU!K31/1000</f>
        <v>0</v>
      </c>
      <c r="W31" s="194">
        <f>SKM!L31/1000+SUKB!L33/1000+UCT!L31/1000+SPSSN!L31/1000+IBA!L31/1000+ÚVT!L31/1000+VMU!L31/1000+CJV!L31/1000+CZS!L31/1000+RMU!L31/1000</f>
        <v>0</v>
      </c>
      <c r="X31" s="138">
        <f>SKM!M31/1000+SUKB!M33/1000+UCT!M31/1000+SPSSN!M31/1000+IBA!M31/1000+ÚVT!M31/1000+VMU!M31/1000+CJV!M31/1000+CZS!M31/1000+RMU!M31/1000</f>
        <v>31702.776</v>
      </c>
      <c r="Y31" s="438"/>
    </row>
    <row r="32" spans="1:25" s="37" customFormat="1" ht="12">
      <c r="A32" s="28"/>
      <c r="B32" s="48" t="s">
        <v>32</v>
      </c>
      <c r="C32" s="49"/>
      <c r="D32" s="49"/>
      <c r="E32" s="324">
        <v>30</v>
      </c>
      <c r="F32" s="320">
        <f>SKM!F32/1000</f>
        <v>0</v>
      </c>
      <c r="G32" s="233">
        <f>SUKB!F34/1000</f>
        <v>0</v>
      </c>
      <c r="H32" s="233">
        <f>UCT!F32/1000</f>
        <v>0</v>
      </c>
      <c r="I32" s="233">
        <f>SPSSN!F32/1000</f>
        <v>17714</v>
      </c>
      <c r="J32" s="233">
        <f>IBA!F32/1000</f>
        <v>0</v>
      </c>
      <c r="K32" s="233">
        <f>CTT!F32/1000</f>
        <v>0</v>
      </c>
      <c r="L32" s="233">
        <f>ÚVT!F32/1000</f>
        <v>15838</v>
      </c>
      <c r="M32" s="233">
        <f>VMU!F32/1000</f>
        <v>0</v>
      </c>
      <c r="N32" s="233">
        <f>CJV!F32/1000</f>
        <v>0</v>
      </c>
      <c r="O32" s="233">
        <f>CZS!F32/1000</f>
        <v>6000</v>
      </c>
      <c r="P32" s="342">
        <f>RMU!F32/1000</f>
        <v>46511</v>
      </c>
      <c r="Q32" s="138">
        <f t="shared" si="4"/>
        <v>86063</v>
      </c>
      <c r="R32" s="135"/>
      <c r="S32" s="320">
        <f>SKM!H32/1000+SUKB!H34/1000+UCT!H32/1000+SPSSN!H32/1000+IBA!H32/1000+ÚVT!H32/1000+VMU!H32/1000+CJV!H32/1000+CZS!H32/1000+RMU!H32/1000</f>
        <v>86063</v>
      </c>
      <c r="T32" s="137">
        <f>SKM!I32/1000+SUKB!I34/1000+UCT!I32/1000+SPSSN!I32/1000+IBA!I32/1000+ÚVT!I32/1000+VMU!I32/1000+CJV!I32/1000+CZS!I32/1000+RMU!I32/1000</f>
        <v>0</v>
      </c>
      <c r="U32" s="137">
        <f>SKM!J32/1000+SUKB!J34/1000+UCT!J32/1000+SPSSN!J32/1000+IBA!J32/1000+ÚVT!J32/1000+VMU!J32/1000+CJV!J32/1000+CZS!J32/1000+RMU!J32/1000</f>
        <v>0</v>
      </c>
      <c r="V32" s="137">
        <f>SKM!K32/1000+SUKB!K34/1000+UCT!K32/1000+SPSSN!K32/1000+IBA!K32/1000+ÚVT!K32/1000+VMU!K32/1000+CJV!K32/1000+CZS!K32/1000+RMU!K32/1000</f>
        <v>0</v>
      </c>
      <c r="W32" s="194">
        <f>SKM!L32/1000+SUKB!L34/1000+UCT!L32/1000+SPSSN!L32/1000+IBA!L32/1000+ÚVT!L32/1000+VMU!L32/1000+CJV!L32/1000+CZS!L32/1000+RMU!L32/1000</f>
        <v>0</v>
      </c>
      <c r="X32" s="138">
        <f>SKM!M32/1000+SUKB!M34/1000+UCT!M32/1000+SPSSN!M32/1000+IBA!M32/1000+ÚVT!M32/1000+VMU!M32/1000+CJV!M32/1000+CZS!M32/1000+RMU!M32/1000</f>
        <v>37208.963</v>
      </c>
      <c r="Y32" s="438"/>
    </row>
    <row r="33" spans="1:25" s="37" customFormat="1" ht="12">
      <c r="A33" s="28"/>
      <c r="B33" s="48" t="s">
        <v>34</v>
      </c>
      <c r="C33" s="48"/>
      <c r="D33" s="48"/>
      <c r="E33" s="324">
        <v>31</v>
      </c>
      <c r="F33" s="320">
        <f>SKM!F33/1000</f>
        <v>0</v>
      </c>
      <c r="G33" s="233">
        <f>SUKB!F35/1000</f>
        <v>0</v>
      </c>
      <c r="H33" s="233">
        <f>UCT!F33/1000</f>
        <v>0</v>
      </c>
      <c r="I33" s="233">
        <f>SPSSN!F33/1000</f>
        <v>0</v>
      </c>
      <c r="J33" s="233">
        <f>IBA!F33/1000</f>
        <v>0</v>
      </c>
      <c r="K33" s="233">
        <f>CTT!F33/1000</f>
        <v>0</v>
      </c>
      <c r="L33" s="233">
        <f>ÚVT!F33/1000</f>
        <v>0</v>
      </c>
      <c r="M33" s="233">
        <f>VMU!F33/1000</f>
        <v>0</v>
      </c>
      <c r="N33" s="233">
        <f>CJV!F33/1000</f>
        <v>0</v>
      </c>
      <c r="O33" s="233">
        <f>CZS!F33/1000</f>
        <v>0</v>
      </c>
      <c r="P33" s="342">
        <f>RMU!F33/1000</f>
        <v>0</v>
      </c>
      <c r="Q33" s="138">
        <f t="shared" si="4"/>
        <v>0</v>
      </c>
      <c r="R33" s="135"/>
      <c r="S33" s="320">
        <f>SKM!H33/1000+SUKB!H35/1000+UCT!H33/1000+SPSSN!H33/1000+IBA!H33/1000+ÚVT!H33/1000+VMU!H33/1000+CJV!H33/1000+CZS!H33/1000+RMU!H33/1000</f>
        <v>0</v>
      </c>
      <c r="T33" s="137">
        <f>SKM!I33/1000+SUKB!I35/1000+UCT!I33/1000+SPSSN!I33/1000+IBA!I33/1000+ÚVT!I33/1000+VMU!I33/1000+CJV!I33/1000+CZS!I33/1000+RMU!I33/1000</f>
        <v>0</v>
      </c>
      <c r="U33" s="137">
        <f>SKM!J33/1000+SUKB!J35/1000+UCT!J33/1000+SPSSN!J33/1000+IBA!J33/1000+ÚVT!J33/1000+VMU!J33/1000+CJV!J33/1000+CZS!J33/1000+RMU!J33/1000</f>
        <v>0</v>
      </c>
      <c r="V33" s="137">
        <f>SKM!K33/1000+SUKB!K35/1000+UCT!K33/1000+SPSSN!K33/1000+IBA!K33/1000+ÚVT!K33/1000+VMU!K33/1000+CJV!K33/1000+CZS!K33/1000+RMU!K33/1000</f>
        <v>0</v>
      </c>
      <c r="W33" s="194">
        <f>SKM!L33/1000+SUKB!L35/1000+UCT!L33/1000+SPSSN!L33/1000+IBA!L33/1000+ÚVT!L33/1000+VMU!L33/1000+CJV!L33/1000+CZS!L33/1000+RMU!L33/1000</f>
        <v>0</v>
      </c>
      <c r="X33" s="138">
        <f>SKM!M33/1000+SUKB!M35/1000+UCT!M33/1000+SPSSN!M33/1000+IBA!M33/1000+ÚVT!M33/1000+VMU!M33/1000+CJV!M33/1000+CZS!M33/1000+RMU!M33/1000</f>
        <v>638</v>
      </c>
      <c r="Y33" s="438"/>
    </row>
    <row r="34" spans="1:25" s="37" customFormat="1" ht="12">
      <c r="A34" s="28"/>
      <c r="B34" s="48" t="s">
        <v>54</v>
      </c>
      <c r="C34" s="48"/>
      <c r="D34" s="48"/>
      <c r="E34" s="324">
        <v>32</v>
      </c>
      <c r="F34" s="320">
        <f>SKM!F34/1000</f>
        <v>25416</v>
      </c>
      <c r="G34" s="233">
        <f>SUKB!F36/1000</f>
        <v>0</v>
      </c>
      <c r="H34" s="233">
        <f>UCT!F34/1000</f>
        <v>0</v>
      </c>
      <c r="I34" s="233">
        <f>SPSSN!F34/1000</f>
        <v>0</v>
      </c>
      <c r="J34" s="233">
        <f>IBA!F34/1000</f>
        <v>0</v>
      </c>
      <c r="K34" s="233">
        <f>CTT!F34/1000</f>
        <v>0</v>
      </c>
      <c r="L34" s="233">
        <f>ÚVT!F34/1000</f>
        <v>0</v>
      </c>
      <c r="M34" s="233">
        <f>VMU!F34/1000</f>
        <v>0</v>
      </c>
      <c r="N34" s="233">
        <f>CJV!F34/1000</f>
        <v>0</v>
      </c>
      <c r="O34" s="233">
        <f>CZS!F34/1000</f>
        <v>0</v>
      </c>
      <c r="P34" s="342">
        <f>RMU!F34/1000</f>
        <v>111701</v>
      </c>
      <c r="Q34" s="138">
        <f t="shared" si="4"/>
        <v>137117</v>
      </c>
      <c r="R34" s="135"/>
      <c r="S34" s="320">
        <f>SKM!H34/1000+SUKB!H36/1000+UCT!H34/1000+SPSSN!H34/1000+IBA!H34/1000+ÚVT!H34/1000+VMU!H34/1000+CJV!H34/1000+CZS!H34/1000+RMU!H34/1000</f>
        <v>137117</v>
      </c>
      <c r="T34" s="137">
        <f>SKM!I34/1000+SUKB!I36/1000+UCT!I34/1000+SPSSN!I34/1000+IBA!I34/1000+ÚVT!I34/1000+VMU!I34/1000+CJV!I34/1000+CZS!I34/1000+RMU!I34/1000</f>
        <v>0</v>
      </c>
      <c r="U34" s="137">
        <f>SKM!J34/1000+SUKB!J36/1000+UCT!J34/1000+SPSSN!J34/1000+IBA!J34/1000+ÚVT!J34/1000+VMU!J34/1000+CJV!J34/1000+CZS!J34/1000+RMU!J34/1000</f>
        <v>0</v>
      </c>
      <c r="V34" s="137">
        <f>SKM!K34/1000+SUKB!K36/1000+UCT!K34/1000+SPSSN!K34/1000+IBA!K34/1000+ÚVT!K34/1000+VMU!K34/1000+CJV!K34/1000+CZS!K34/1000+RMU!K34/1000</f>
        <v>0</v>
      </c>
      <c r="W34" s="194">
        <f>SKM!L34/1000+SUKB!L36/1000+UCT!L34/1000+SPSSN!L34/1000+IBA!L34/1000+ÚVT!L34/1000+VMU!L34/1000+CJV!L34/1000+CZS!L34/1000+RMU!L34/1000</f>
        <v>0</v>
      </c>
      <c r="X34" s="138">
        <f>SKM!M34/1000+SUKB!M36/1000+UCT!M34/1000+SPSSN!M34/1000+IBA!M34/1000+ÚVT!M34/1000+VMU!M34/1000+CJV!M34/1000+CZS!M34/1000+RMU!M34/1000</f>
        <v>122657</v>
      </c>
      <c r="Y34" s="438"/>
    </row>
    <row r="35" spans="1:25" s="37" customFormat="1" ht="12">
      <c r="A35" s="28"/>
      <c r="B35" s="48" t="s">
        <v>36</v>
      </c>
      <c r="C35" s="48"/>
      <c r="D35" s="48"/>
      <c r="E35" s="324">
        <v>33</v>
      </c>
      <c r="F35" s="320">
        <f>SKM!F35/1000</f>
        <v>0</v>
      </c>
      <c r="G35" s="233">
        <f>SUKB!F37/1000</f>
        <v>0</v>
      </c>
      <c r="H35" s="233">
        <f>UCT!F35/1000</f>
        <v>0</v>
      </c>
      <c r="I35" s="233">
        <f>SPSSN!F35/1000</f>
        <v>0</v>
      </c>
      <c r="J35" s="233">
        <f>IBA!F35/1000</f>
        <v>0</v>
      </c>
      <c r="K35" s="233">
        <f>CTT!F35/1000</f>
        <v>0</v>
      </c>
      <c r="L35" s="233">
        <f>ÚVT!F35/1000</f>
        <v>0</v>
      </c>
      <c r="M35" s="233">
        <f>VMU!F35/1000</f>
        <v>0</v>
      </c>
      <c r="N35" s="233">
        <f>CJV!F35/1000</f>
        <v>30</v>
      </c>
      <c r="O35" s="233">
        <f>CZS!F35/1000</f>
        <v>100</v>
      </c>
      <c r="P35" s="342">
        <f>RMU!F35/1000</f>
        <v>600</v>
      </c>
      <c r="Q35" s="138">
        <f t="shared" si="4"/>
        <v>730</v>
      </c>
      <c r="R35" s="135"/>
      <c r="S35" s="320">
        <f>SKM!H35/1000+SUKB!H37/1000+UCT!H35/1000+SPSSN!H35/1000+IBA!H35/1000+ÚVT!H35/1000+VMU!H35/1000+CJV!H35/1000+CZS!H35/1000+RMU!H35/1000</f>
        <v>730</v>
      </c>
      <c r="T35" s="137">
        <f>SKM!I35/1000+SUKB!I37/1000+UCT!I35/1000+SPSSN!I35/1000+IBA!I35/1000+ÚVT!I35/1000+VMU!I35/1000+CJV!I35/1000+CZS!I35/1000+RMU!I35/1000</f>
        <v>0</v>
      </c>
      <c r="U35" s="137">
        <f>SKM!J35/1000+SUKB!J37/1000+UCT!J35/1000+SPSSN!J35/1000+IBA!J35/1000+ÚVT!J35/1000+VMU!J35/1000+CJV!J35/1000+CZS!J35/1000+RMU!J35/1000</f>
        <v>0</v>
      </c>
      <c r="V35" s="137">
        <f>SKM!K35/1000+SUKB!K37/1000+UCT!K35/1000+SPSSN!K35/1000+IBA!K35/1000+ÚVT!K35/1000+VMU!K35/1000+CJV!K35/1000+CZS!K35/1000+RMU!K35/1000</f>
        <v>0</v>
      </c>
      <c r="W35" s="194">
        <f>SKM!L35/1000+SUKB!L37/1000+UCT!L35/1000+SPSSN!L35/1000+IBA!L35/1000+ÚVT!L35/1000+VMU!L35/1000+CJV!L35/1000+CZS!L35/1000+RMU!L35/1000</f>
        <v>0</v>
      </c>
      <c r="X35" s="138">
        <f>SKM!M35/1000+SUKB!M37/1000+UCT!M35/1000+SPSSN!M35/1000+IBA!M35/1000+ÚVT!M35/1000+VMU!M35/1000+CJV!M35/1000+CZS!M35/1000+RMU!M35/1000</f>
        <v>1120.493</v>
      </c>
      <c r="Y35" s="438"/>
    </row>
    <row r="36" spans="1:25" s="37" customFormat="1" ht="12">
      <c r="A36" s="28"/>
      <c r="B36" s="48" t="s">
        <v>38</v>
      </c>
      <c r="C36" s="48"/>
      <c r="D36" s="48"/>
      <c r="E36" s="324">
        <v>34</v>
      </c>
      <c r="F36" s="320">
        <f>SKM!F36/1000</f>
        <v>0</v>
      </c>
      <c r="G36" s="233">
        <f>SUKB!F38/1000</f>
        <v>0</v>
      </c>
      <c r="H36" s="233">
        <f>UCT!F36/1000</f>
        <v>0</v>
      </c>
      <c r="I36" s="233">
        <f>SPSSN!F36/1000</f>
        <v>2000</v>
      </c>
      <c r="J36" s="233">
        <f>IBA!F36/1000</f>
        <v>0</v>
      </c>
      <c r="K36" s="233">
        <f>CTT!F36/1000</f>
        <v>10980.795</v>
      </c>
      <c r="L36" s="233">
        <f>ÚVT!F36/1000</f>
        <v>0</v>
      </c>
      <c r="M36" s="233">
        <f>VMU!F36/1000</f>
        <v>0</v>
      </c>
      <c r="N36" s="233">
        <f>CJV!F36/1000</f>
        <v>1783</v>
      </c>
      <c r="O36" s="233">
        <f>CZS!F36/1000</f>
        <v>0</v>
      </c>
      <c r="P36" s="342">
        <f>RMU!F36/1000</f>
        <v>1558.442</v>
      </c>
      <c r="Q36" s="138">
        <f t="shared" si="4"/>
        <v>16322.237000000001</v>
      </c>
      <c r="R36" s="135"/>
      <c r="S36" s="320">
        <f>SKM!H36/1000+SUKB!H38/1000+UCT!H36/1000+SPSSN!H36/1000+IBA!H36/1000+ÚVT!H36/1000+VMU!H36/1000+CJV!H36/1000+CZS!H36/1000+RMU!H36/1000</f>
        <v>5341.442</v>
      </c>
      <c r="T36" s="137">
        <f>SKM!I36/1000+SUKB!I38/1000+UCT!I36/1000+SPSSN!I36/1000+IBA!I36/1000+ÚVT!I36/1000+VMU!I36/1000+CJV!I36/1000+CZS!I36/1000+RMU!I36/1000</f>
        <v>0</v>
      </c>
      <c r="U36" s="137">
        <f>SKM!J36/1000+SUKB!J38/1000+UCT!J36/1000+SPSSN!J36/1000+IBA!J36/1000+ÚVT!J36/1000+VMU!J36/1000+CJV!J36/1000+CZS!J36/1000+RMU!J36/1000</f>
        <v>0</v>
      </c>
      <c r="V36" s="137">
        <f>SKM!K36/1000+SUKB!K38/1000+UCT!K36/1000+SPSSN!K36/1000+IBA!K36/1000+ÚVT!K36/1000+VMU!K36/1000+CJV!K36/1000+CZS!K36/1000+RMU!K36/1000</f>
        <v>0</v>
      </c>
      <c r="W36" s="194">
        <f>SKM!L36/1000+SUKB!L38/1000+UCT!L36/1000+SPSSN!L36/1000+IBA!L36/1000+ÚVT!L36/1000+VMU!L36/1000+CJV!L36/1000+CZS!L36/1000+RMU!L36/1000</f>
        <v>0</v>
      </c>
      <c r="X36" s="138">
        <f>SKM!M36/1000+SUKB!M38/1000+UCT!M36/1000+SPSSN!M36/1000+IBA!M36/1000+ÚVT!M36/1000+VMU!M36/1000+CJV!M36/1000+CZS!M36/1000+RMU!M36/1000</f>
        <v>14412.14</v>
      </c>
      <c r="Y36" s="438"/>
    </row>
    <row r="37" spans="1:25" s="37" customFormat="1" ht="12">
      <c r="A37" s="28"/>
      <c r="B37" s="48" t="s">
        <v>56</v>
      </c>
      <c r="C37" s="48"/>
      <c r="D37" s="48"/>
      <c r="E37" s="324">
        <v>35</v>
      </c>
      <c r="F37" s="320">
        <f>SKM!F37/1000</f>
        <v>0</v>
      </c>
      <c r="G37" s="233">
        <f>SUKB!F39/1000</f>
        <v>0</v>
      </c>
      <c r="H37" s="233">
        <f>UCT!F37/1000</f>
        <v>0</v>
      </c>
      <c r="I37" s="233">
        <f>SPSSN!F37/1000</f>
        <v>0</v>
      </c>
      <c r="J37" s="233">
        <f>IBA!F37/1000</f>
        <v>2200</v>
      </c>
      <c r="K37" s="233">
        <f>CTT!F37/1000</f>
        <v>0</v>
      </c>
      <c r="L37" s="233">
        <f>ÚVT!F37/1000</f>
        <v>0</v>
      </c>
      <c r="M37" s="233">
        <f>VMU!F37/1000</f>
        <v>0</v>
      </c>
      <c r="N37" s="233">
        <f>CJV!F37/1000</f>
        <v>0</v>
      </c>
      <c r="O37" s="233">
        <f>CZS!F37/1000</f>
        <v>25000</v>
      </c>
      <c r="P37" s="342">
        <f>RMU!F37/1000</f>
        <v>1432.05</v>
      </c>
      <c r="Q37" s="138">
        <f t="shared" si="4"/>
        <v>28632.05</v>
      </c>
      <c r="R37" s="135"/>
      <c r="S37" s="320">
        <f>SKM!H37/1000+SUKB!H39/1000+UCT!H37/1000+SPSSN!H37/1000+IBA!H37/1000+ÚVT!H37/1000+VMU!H37/1000+CJV!H37/1000+CZS!H37/1000+RMU!H37/1000</f>
        <v>19964.899</v>
      </c>
      <c r="T37" s="137">
        <f>SKM!I37/1000+SUKB!I39/1000+UCT!I37/1000+SPSSN!I37/1000+IBA!I37/1000+ÚVT!I37/1000+VMU!I37/1000+CJV!I37/1000+CZS!I37/1000+RMU!I37/1000</f>
        <v>0</v>
      </c>
      <c r="U37" s="137">
        <f>SKM!J37/1000+SUKB!J39/1000+UCT!J37/1000+SPSSN!J37/1000+IBA!J37/1000+ÚVT!J37/1000+VMU!J37/1000+CJV!J37/1000+CZS!J37/1000+RMU!J37/1000</f>
        <v>8667.151</v>
      </c>
      <c r="V37" s="137">
        <f>SKM!K37/1000+SUKB!K39/1000+UCT!K37/1000+SPSSN!K37/1000+IBA!K37/1000+ÚVT!K37/1000+VMU!K37/1000+CJV!K37/1000+CZS!K37/1000+RMU!K37/1000</f>
        <v>0</v>
      </c>
      <c r="W37" s="194">
        <f>SKM!L37/1000+SUKB!L39/1000+UCT!L37/1000+SPSSN!L37/1000+IBA!L37/1000+ÚVT!L37/1000+VMU!L37/1000+CJV!L37/1000+CZS!L37/1000+RMU!L37/1000</f>
        <v>0</v>
      </c>
      <c r="X37" s="138">
        <f>SKM!M37/1000+SUKB!M39/1000+UCT!M37/1000+SPSSN!M37/1000+IBA!M37/1000+ÚVT!M37/1000+VMU!M37/1000+CJV!M37/1000+CZS!M37/1000+RMU!M37/1000</f>
        <v>29171.262000000002</v>
      </c>
      <c r="Y37" s="438"/>
    </row>
    <row r="38" spans="1:25" s="37" customFormat="1" ht="12">
      <c r="A38" s="28"/>
      <c r="B38" s="48" t="s">
        <v>57</v>
      </c>
      <c r="C38" s="48"/>
      <c r="D38" s="48"/>
      <c r="E38" s="324">
        <v>36</v>
      </c>
      <c r="F38" s="320">
        <f>SKM!F38/1000</f>
        <v>0</v>
      </c>
      <c r="G38" s="233">
        <f>SUKB!F40/1000</f>
        <v>0</v>
      </c>
      <c r="H38" s="233">
        <f>UCT!F38/1000</f>
        <v>0</v>
      </c>
      <c r="I38" s="233">
        <f>SPSSN!F38/1000</f>
        <v>0</v>
      </c>
      <c r="J38" s="233">
        <f>IBA!F38/1000</f>
        <v>0</v>
      </c>
      <c r="K38" s="233">
        <f>CTT!F38/1000</f>
        <v>0</v>
      </c>
      <c r="L38" s="233">
        <f>ÚVT!F38/1000</f>
        <v>0</v>
      </c>
      <c r="M38" s="233">
        <f>VMU!F38/1000</f>
        <v>0</v>
      </c>
      <c r="N38" s="233">
        <f>CJV!F38/1000</f>
        <v>0</v>
      </c>
      <c r="O38" s="233">
        <f>CZS!F38/1000</f>
        <v>0</v>
      </c>
      <c r="P38" s="342">
        <f>RMU!F38/1000</f>
        <v>0</v>
      </c>
      <c r="Q38" s="138">
        <f t="shared" si="4"/>
        <v>0</v>
      </c>
      <c r="R38" s="135"/>
      <c r="S38" s="320">
        <f>SKM!H38/1000+SUKB!H40/1000+UCT!H38/1000+SPSSN!H38/1000+IBA!H38/1000+ÚVT!H38/1000+VMU!H38/1000+CJV!H38/1000+CZS!H38/1000+RMU!H38/1000</f>
        <v>0</v>
      </c>
      <c r="T38" s="137">
        <f>SKM!I38/1000+SUKB!I40/1000+UCT!I38/1000+SPSSN!I38/1000+IBA!I38/1000+ÚVT!I38/1000+VMU!I38/1000+CJV!I38/1000+CZS!I38/1000+RMU!I38/1000</f>
        <v>0</v>
      </c>
      <c r="U38" s="137">
        <f>SKM!J38/1000+SUKB!J40/1000+UCT!J38/1000+SPSSN!J38/1000+IBA!J38/1000+ÚVT!J38/1000+VMU!J38/1000+CJV!J38/1000+CZS!J38/1000+RMU!J38/1000</f>
        <v>0</v>
      </c>
      <c r="V38" s="137">
        <f>SKM!K38/1000+SUKB!K40/1000+UCT!K38/1000+SPSSN!K38/1000+IBA!K38/1000+ÚVT!K38/1000+VMU!K38/1000+CJV!K38/1000+CZS!K38/1000+RMU!K38/1000</f>
        <v>0</v>
      </c>
      <c r="W38" s="194">
        <f>SKM!L38/1000+SUKB!L40/1000+UCT!L38/1000+SPSSN!L38/1000+IBA!L38/1000+ÚVT!L38/1000+VMU!L38/1000+CJV!L38/1000+CZS!L38/1000+RMU!L38/1000</f>
        <v>0</v>
      </c>
      <c r="X38" s="138">
        <f>SKM!M38/1000+SUKB!M40/1000+UCT!M38/1000+SPSSN!M38/1000+IBA!M38/1000+ÚVT!M38/1000+VMU!M38/1000+CJV!M38/1000+CZS!M38/1000+RMU!M38/1000</f>
        <v>0</v>
      </c>
      <c r="Y38" s="438"/>
    </row>
    <row r="39" spans="1:25" s="37" customFormat="1" ht="12">
      <c r="A39" s="28"/>
      <c r="B39" s="48" t="s">
        <v>59</v>
      </c>
      <c r="C39" s="48"/>
      <c r="D39" s="48"/>
      <c r="E39" s="324">
        <v>37</v>
      </c>
      <c r="F39" s="320">
        <f>SKM!F39/1000</f>
        <v>0</v>
      </c>
      <c r="G39" s="233">
        <f>SUKB!F41/1000</f>
        <v>0</v>
      </c>
      <c r="H39" s="233">
        <f>UCT!F39/1000</f>
        <v>0</v>
      </c>
      <c r="I39" s="233">
        <f>SPSSN!F39/1000</f>
        <v>0</v>
      </c>
      <c r="J39" s="233">
        <f>IBA!F39/1000</f>
        <v>0</v>
      </c>
      <c r="K39" s="233">
        <f>CTT!F39/1000</f>
        <v>0</v>
      </c>
      <c r="L39" s="233">
        <f>ÚVT!F39/1000</f>
        <v>0</v>
      </c>
      <c r="M39" s="233">
        <f>VMU!F39/1000</f>
        <v>0</v>
      </c>
      <c r="N39" s="233">
        <f>CJV!F39/1000</f>
        <v>0</v>
      </c>
      <c r="O39" s="233">
        <f>CZS!F39/1000</f>
        <v>0</v>
      </c>
      <c r="P39" s="342">
        <f>RMU!F39/1000</f>
        <v>0</v>
      </c>
      <c r="Q39" s="138">
        <f t="shared" si="4"/>
        <v>0</v>
      </c>
      <c r="R39" s="135"/>
      <c r="S39" s="320">
        <f>SKM!H39/1000+SUKB!H41/1000+UCT!H39/1000+SPSSN!H39/1000+IBA!H39/1000+ÚVT!H39/1000+VMU!H39/1000+CJV!H39/1000+CZS!H39/1000+RMU!H39/1000</f>
        <v>0</v>
      </c>
      <c r="T39" s="137">
        <f>SKM!I39/1000+SUKB!I41/1000+UCT!I39/1000+SPSSN!I39/1000+IBA!I39/1000+ÚVT!I39/1000+VMU!I39/1000+CJV!I39/1000+CZS!I39/1000+RMU!I39/1000</f>
        <v>0</v>
      </c>
      <c r="U39" s="137">
        <f>SKM!J39/1000+SUKB!J41/1000+UCT!J39/1000+SPSSN!J39/1000+IBA!J39/1000+ÚVT!J39/1000+VMU!J39/1000+CJV!J39/1000+CZS!J39/1000+RMU!J39/1000</f>
        <v>0</v>
      </c>
      <c r="V39" s="137">
        <f>SKM!K39/1000+SUKB!K41/1000+UCT!K39/1000+SPSSN!K39/1000+IBA!K39/1000+ÚVT!K39/1000+VMU!K39/1000+CJV!K39/1000+CZS!K39/1000+RMU!K39/1000</f>
        <v>0</v>
      </c>
      <c r="W39" s="194">
        <f>SKM!L39/1000+SUKB!L41/1000+UCT!L39/1000+SPSSN!L39/1000+IBA!L39/1000+ÚVT!L39/1000+VMU!L39/1000+CJV!L39/1000+CZS!L39/1000+RMU!L39/1000</f>
        <v>0</v>
      </c>
      <c r="X39" s="138">
        <f>SKM!M39/1000+SUKB!M41/1000+UCT!M39/1000+SPSSN!M39/1000+IBA!M39/1000+ÚVT!M39/1000+VMU!M39/1000+CJV!M39/1000+CZS!M39/1000+RMU!M39/1000</f>
        <v>1713</v>
      </c>
      <c r="Y39" s="438"/>
    </row>
    <row r="40" spans="1:25" s="37" customFormat="1" ht="12">
      <c r="A40" s="28"/>
      <c r="B40" s="48" t="s">
        <v>60</v>
      </c>
      <c r="C40" s="48"/>
      <c r="D40" s="48"/>
      <c r="E40" s="324">
        <v>38</v>
      </c>
      <c r="F40" s="320">
        <f>SKM!F40/1000</f>
        <v>0</v>
      </c>
      <c r="G40" s="233">
        <f>SUKB!F42/1000</f>
        <v>0</v>
      </c>
      <c r="H40" s="233">
        <f>UCT!F40/1000</f>
        <v>0</v>
      </c>
      <c r="I40" s="233">
        <f>SPSSN!F40/1000</f>
        <v>0</v>
      </c>
      <c r="J40" s="233">
        <f>IBA!F40/1000</f>
        <v>1598</v>
      </c>
      <c r="K40" s="233">
        <f>CTT!F40/1000</f>
        <v>0</v>
      </c>
      <c r="L40" s="233">
        <f>ÚVT!F40/1000</f>
        <v>10590</v>
      </c>
      <c r="M40" s="233">
        <f>VMU!F40/1000</f>
        <v>0</v>
      </c>
      <c r="N40" s="233">
        <f>CJV!F40/1000</f>
        <v>0</v>
      </c>
      <c r="O40" s="233">
        <f>CZS!F40/1000</f>
        <v>0</v>
      </c>
      <c r="P40" s="342">
        <f>RMU!F40/1000</f>
        <v>0</v>
      </c>
      <c r="Q40" s="138">
        <f t="shared" si="4"/>
        <v>12188</v>
      </c>
      <c r="R40" s="135"/>
      <c r="S40" s="320">
        <f>SKM!H40/1000+SUKB!H42/1000+UCT!H40/1000+SPSSN!H40/1000+IBA!H40/1000+ÚVT!H40/1000+VMU!H40/1000+CJV!H40/1000+CZS!H40/1000+RMU!H40/1000</f>
        <v>12129</v>
      </c>
      <c r="T40" s="137">
        <f>SKM!I40/1000+SUKB!I42/1000+UCT!I40/1000+SPSSN!I40/1000+IBA!I40/1000+ÚVT!I40/1000+VMU!I40/1000+CJV!I40/1000+CZS!I40/1000+RMU!I40/1000</f>
        <v>0</v>
      </c>
      <c r="U40" s="137">
        <f>SKM!J40/1000+SUKB!J42/1000+UCT!J40/1000+SPSSN!J40/1000+IBA!J40/1000+ÚVT!J40/1000+VMU!J40/1000+CJV!J40/1000+CZS!J40/1000+RMU!J40/1000</f>
        <v>59</v>
      </c>
      <c r="V40" s="137">
        <f>SKM!K40/1000+SUKB!K42/1000+UCT!K40/1000+SPSSN!K40/1000+IBA!K40/1000+ÚVT!K40/1000+VMU!K40/1000+CJV!K40/1000+CZS!K40/1000+RMU!K40/1000</f>
        <v>0</v>
      </c>
      <c r="W40" s="194">
        <f>SKM!L40/1000+SUKB!L42/1000+UCT!L40/1000+SPSSN!L40/1000+IBA!L40/1000+ÚVT!L40/1000+VMU!L40/1000+CJV!L40/1000+CZS!L40/1000+RMU!L40/1000</f>
        <v>0</v>
      </c>
      <c r="X40" s="138">
        <f>SKM!M40/1000+SUKB!M42/1000+UCT!M40/1000+SPSSN!M40/1000+IBA!M40/1000+ÚVT!M40/1000+VMU!M40/1000+CJV!M40/1000+CZS!M40/1000+RMU!M40/1000</f>
        <v>13987.5</v>
      </c>
      <c r="Y40" s="438"/>
    </row>
    <row r="41" spans="1:25" s="37" customFormat="1" ht="12">
      <c r="A41" s="28"/>
      <c r="B41" s="48" t="s">
        <v>45</v>
      </c>
      <c r="C41" s="48"/>
      <c r="D41" s="48"/>
      <c r="E41" s="324">
        <v>39</v>
      </c>
      <c r="F41" s="320">
        <f>SKM!F41/1000</f>
        <v>0</v>
      </c>
      <c r="G41" s="233">
        <f>SUKB!F43/1000</f>
        <v>0</v>
      </c>
      <c r="H41" s="233">
        <f>UCT!F41/1000</f>
        <v>0</v>
      </c>
      <c r="I41" s="233">
        <f>SPSSN!F41/1000</f>
        <v>0</v>
      </c>
      <c r="J41" s="233">
        <f>IBA!F41/1000</f>
        <v>1300</v>
      </c>
      <c r="K41" s="233">
        <f>CTT!F41/1000</f>
        <v>0</v>
      </c>
      <c r="L41" s="233">
        <f>ÚVT!F41/1000</f>
        <v>1314.218</v>
      </c>
      <c r="M41" s="233">
        <f>VMU!F41/1000</f>
        <v>0</v>
      </c>
      <c r="N41" s="233">
        <f>CJV!F41/1000</f>
        <v>0</v>
      </c>
      <c r="O41" s="233">
        <f>CZS!F41/1000</f>
        <v>0</v>
      </c>
      <c r="P41" s="342">
        <f>RMU!F41/1000</f>
        <v>0</v>
      </c>
      <c r="Q41" s="138">
        <f t="shared" si="4"/>
        <v>2614.218</v>
      </c>
      <c r="R41" s="135"/>
      <c r="S41" s="320">
        <f>SKM!H41/1000+SUKB!H43/1000+UCT!H41/1000+SPSSN!H41/1000+IBA!H41/1000+ÚVT!H41/1000+VMU!H41/1000+CJV!H41/1000+CZS!H41/1000+RMU!H41/1000</f>
        <v>1930.4070000000002</v>
      </c>
      <c r="T41" s="137">
        <f>SKM!I41/1000+SUKB!I43/1000+UCT!I41/1000+SPSSN!I41/1000+IBA!I41/1000+ÚVT!I41/1000+VMU!I41/1000+CJV!I41/1000+CZS!I41/1000+RMU!I41/1000</f>
        <v>0</v>
      </c>
      <c r="U41" s="137">
        <f>SKM!J41/1000+SUKB!J43/1000+UCT!J41/1000+SPSSN!J41/1000+IBA!J41/1000+ÚVT!J41/1000+VMU!J41/1000+CJV!J41/1000+CZS!J41/1000+RMU!J41/1000</f>
        <v>683.811</v>
      </c>
      <c r="V41" s="137">
        <f>SKM!K41/1000+SUKB!K43/1000+UCT!K41/1000+SPSSN!K41/1000+IBA!K41/1000+ÚVT!K41/1000+VMU!K41/1000+CJV!K41/1000+CZS!K41/1000+RMU!K41/1000</f>
        <v>0</v>
      </c>
      <c r="W41" s="194">
        <f>SKM!L41/1000+SUKB!L43/1000+UCT!L41/1000+SPSSN!L41/1000+IBA!L41/1000+ÚVT!L41/1000+VMU!L41/1000+CJV!L41/1000+CZS!L41/1000+RMU!L41/1000</f>
        <v>0</v>
      </c>
      <c r="X41" s="138">
        <f>SKM!M41/1000+SUKB!M43/1000+UCT!M41/1000+SPSSN!M41/1000+IBA!M41/1000+ÚVT!M41/1000+VMU!M41/1000+CJV!M41/1000+CZS!M41/1000+RMU!M41/1000</f>
        <v>3951.65</v>
      </c>
      <c r="Y41" s="438"/>
    </row>
    <row r="42" spans="1:25" s="37" customFormat="1" ht="12">
      <c r="A42" s="28"/>
      <c r="B42" s="48" t="s">
        <v>61</v>
      </c>
      <c r="C42" s="48"/>
      <c r="D42" s="48"/>
      <c r="E42" s="324">
        <v>40</v>
      </c>
      <c r="F42" s="320">
        <f>SKM!F42/1000</f>
        <v>0</v>
      </c>
      <c r="G42" s="233">
        <f>SUKB!F44/1000</f>
        <v>0</v>
      </c>
      <c r="H42" s="233">
        <f>UCT!F42/1000</f>
        <v>0</v>
      </c>
      <c r="I42" s="233">
        <f>SPSSN!F42/1000</f>
        <v>335</v>
      </c>
      <c r="J42" s="233">
        <f>IBA!F42/1000</f>
        <v>0</v>
      </c>
      <c r="K42" s="233">
        <f>CTT!F42/1000</f>
        <v>0</v>
      </c>
      <c r="L42" s="233">
        <f>ÚVT!F42/1000</f>
        <v>0</v>
      </c>
      <c r="M42" s="233">
        <f>VMU!F42/1000</f>
        <v>0</v>
      </c>
      <c r="N42" s="233">
        <f>CJV!F42/1000</f>
        <v>0</v>
      </c>
      <c r="O42" s="233">
        <f>CZS!F42/1000</f>
        <v>0</v>
      </c>
      <c r="P42" s="342">
        <f>RMU!F42/1000</f>
        <v>0</v>
      </c>
      <c r="Q42" s="138">
        <f t="shared" si="4"/>
        <v>335</v>
      </c>
      <c r="R42" s="135"/>
      <c r="S42" s="320">
        <f>SKM!H42/1000+SUKB!H44/1000+UCT!H42/1000+SPSSN!H42/1000+IBA!H42/1000+ÚVT!H42/1000+VMU!H42/1000+CJV!H42/1000+CZS!H42/1000+RMU!H42/1000</f>
        <v>335</v>
      </c>
      <c r="T42" s="137">
        <f>SKM!I42/1000+SUKB!I44/1000+UCT!I42/1000+SPSSN!I42/1000+IBA!I42/1000+ÚVT!I42/1000+VMU!I42/1000+CJV!I42/1000+CZS!I42/1000+RMU!I42/1000</f>
        <v>0</v>
      </c>
      <c r="U42" s="137">
        <f>SKM!J42/1000+SUKB!J44/1000+UCT!J42/1000+SPSSN!J42/1000+IBA!J42/1000+ÚVT!J42/1000+VMU!J42/1000+CJV!J42/1000+CZS!J42/1000+RMU!J42/1000</f>
        <v>0</v>
      </c>
      <c r="V42" s="137">
        <f>SKM!K42/1000+SUKB!K44/1000+UCT!K42/1000+SPSSN!K42/1000+IBA!K42/1000+ÚVT!K42/1000+VMU!K42/1000+CJV!K42/1000+CZS!K42/1000+RMU!K42/1000</f>
        <v>0</v>
      </c>
      <c r="W42" s="194">
        <f>SKM!L42/1000+SUKB!L44/1000+UCT!L42/1000+SPSSN!L42/1000+IBA!L42/1000+ÚVT!L42/1000+VMU!L42/1000+CJV!L42/1000+CZS!L42/1000+RMU!L42/1000</f>
        <v>0</v>
      </c>
      <c r="X42" s="138">
        <f>SKM!M42/1000+SUKB!M44/1000+UCT!M42/1000+SPSSN!M42/1000+IBA!M42/1000+ÚVT!M42/1000+VMU!M42/1000+CJV!M42/1000+CZS!M42/1000+RMU!M42/1000</f>
        <v>64.768</v>
      </c>
      <c r="Y42" s="438"/>
    </row>
    <row r="43" spans="1:25" s="37" customFormat="1" ht="12">
      <c r="A43" s="28"/>
      <c r="B43" s="48" t="s">
        <v>62</v>
      </c>
      <c r="C43" s="48"/>
      <c r="D43" s="48"/>
      <c r="E43" s="324">
        <v>41</v>
      </c>
      <c r="F43" s="320">
        <f>SKM!F43/1000</f>
        <v>115740</v>
      </c>
      <c r="G43" s="233">
        <f>SUKB!F45/1000</f>
        <v>40353</v>
      </c>
      <c r="H43" s="233">
        <f>UCT!F43/1000</f>
        <v>853</v>
      </c>
      <c r="I43" s="233">
        <f>SPSSN!F43/1000</f>
        <v>645</v>
      </c>
      <c r="J43" s="233">
        <f>IBA!F43/1000</f>
        <v>0</v>
      </c>
      <c r="K43" s="233">
        <f>CTT!F43/1000</f>
        <v>400</v>
      </c>
      <c r="L43" s="233">
        <f>ÚVT!F43/1000</f>
        <v>28316</v>
      </c>
      <c r="M43" s="233">
        <f>VMU!F43/1000</f>
        <v>0</v>
      </c>
      <c r="N43" s="233">
        <f>CJV!F43/1000</f>
        <v>328</v>
      </c>
      <c r="O43" s="233">
        <f>CZS!F43/1000</f>
        <v>5500</v>
      </c>
      <c r="P43" s="342">
        <f>RMU!F43/1000</f>
        <v>79202.72</v>
      </c>
      <c r="Q43" s="138">
        <f t="shared" si="4"/>
        <v>271337.72</v>
      </c>
      <c r="R43" s="135"/>
      <c r="S43" s="320">
        <f>SKM!H43/1000+SUKB!H45/1000+UCT!H43/1000+SPSSN!H43/1000+IBA!H43/1000+ÚVT!H43/1000+VMU!H43/1000+CJV!H43/1000+CZS!H43/1000+RMU!H43/1000</f>
        <v>270781.544</v>
      </c>
      <c r="T43" s="137">
        <f>SKM!I43/1000+SUKB!I45/1000+UCT!I43/1000+SPSSN!I43/1000+IBA!I43/1000+ÚVT!I43/1000+VMU!I43/1000+CJV!I43/1000+CZS!I43/1000+RMU!I43/1000</f>
        <v>0</v>
      </c>
      <c r="U43" s="137">
        <f>SKM!J43/1000+SUKB!J45/1000+UCT!J43/1000+SPSSN!J43/1000+IBA!J43/1000+ÚVT!J43/1000+VMU!J43/1000+CJV!J43/1000+CZS!J43/1000+RMU!J43/1000</f>
        <v>156.176</v>
      </c>
      <c r="V43" s="137">
        <f>SKM!K43/1000+SUKB!K45/1000+UCT!K43/1000+SPSSN!K43/1000+IBA!K43/1000+ÚVT!K43/1000+VMU!K43/1000+CJV!K43/1000+CZS!K43/1000+RMU!K43/1000</f>
        <v>0</v>
      </c>
      <c r="W43" s="194">
        <f>SKM!L43/1000+SUKB!L45/1000+UCT!L43/1000+SPSSN!L43/1000+IBA!L43/1000+ÚVT!L43/1000+VMU!L43/1000+CJV!L43/1000+CZS!L43/1000+RMU!L43/1000</f>
        <v>0</v>
      </c>
      <c r="X43" s="138">
        <f>SKM!M43/1000+SUKB!M45/1000+UCT!M43/1000+SPSSN!M43/1000+IBA!M43/1000+ÚVT!M43/1000+VMU!M43/1000+CJV!M43/1000+CZS!M43/1000+RMU!M43/1000</f>
        <v>254334.896</v>
      </c>
      <c r="Y43" s="438"/>
    </row>
    <row r="44" spans="1:25" s="37" customFormat="1" ht="12">
      <c r="A44" s="28"/>
      <c r="B44" s="48" t="s">
        <v>63</v>
      </c>
      <c r="C44" s="48"/>
      <c r="D44" s="48"/>
      <c r="E44" s="324">
        <v>42</v>
      </c>
      <c r="F44" s="320">
        <f>SKM!F44/1000</f>
        <v>0</v>
      </c>
      <c r="G44" s="233">
        <f>SUKB!F46/1000</f>
        <v>535</v>
      </c>
      <c r="H44" s="233">
        <f>UCT!F44/1000</f>
        <v>1033</v>
      </c>
      <c r="I44" s="233">
        <f>SPSSN!F44/1000</f>
        <v>289</v>
      </c>
      <c r="J44" s="233">
        <f>IBA!F44/1000</f>
        <v>18224.95</v>
      </c>
      <c r="K44" s="233">
        <f>CTT!F44/1000</f>
        <v>0</v>
      </c>
      <c r="L44" s="233">
        <f>ÚVT!F44/1000</f>
        <v>7650</v>
      </c>
      <c r="M44" s="233">
        <f>VMU!F44/1000</f>
        <v>0</v>
      </c>
      <c r="N44" s="233">
        <f>CJV!F44/1000</f>
        <v>0</v>
      </c>
      <c r="O44" s="233">
        <f>CZS!F44/1000</f>
        <v>0</v>
      </c>
      <c r="P44" s="342">
        <f>RMU!F44/1000</f>
        <v>52477.666</v>
      </c>
      <c r="Q44" s="138">
        <f t="shared" si="4"/>
        <v>80209.616</v>
      </c>
      <c r="R44" s="135"/>
      <c r="S44" s="320"/>
      <c r="T44" s="137">
        <f>SKM!I44/1000+SUKB!I46/1000+UCT!I44/1000+SPSSN!I44/1000+IBA!I44/1000+ÚVT!I44/1000+VMU!I44/1000+CJV!I44/1000+CZS!I44/1000+RMU!I44/1000</f>
        <v>55944.666</v>
      </c>
      <c r="U44" s="137">
        <f>SKM!J44/1000+SUKB!J46/1000+UCT!J44/1000+SPSSN!J44/1000+IBA!J44/1000+ÚVT!J44/1000+VMU!J44/1000+CJV!J44/1000+CZS!J44/1000+RMU!J44/1000</f>
        <v>18264.95</v>
      </c>
      <c r="V44" s="137">
        <f>SKM!K44/1000+SUKB!K46/1000+UCT!K44/1000+SPSSN!K44/1000+IBA!K44/1000+ÚVT!K44/1000+VMU!K44/1000+CJV!K44/1000+CZS!K44/1000+RMU!K44/1000</f>
        <v>6000</v>
      </c>
      <c r="W44" s="194">
        <f>SKM!L44/1000+SUKB!L46/1000+UCT!L44/1000+SPSSN!L44/1000+IBA!L44/1000+ÚVT!L44/1000+VMU!L44/1000+CJV!L44/1000+CZS!L44/1000+RMU!L44/1000</f>
        <v>0</v>
      </c>
      <c r="X44" s="138">
        <f>SKM!M44/1000+SUKB!M46/1000+UCT!M44/1000+SPSSN!M44/1000+IBA!M44/1000+ÚVT!M44/1000+VMU!M44/1000+CJV!M44/1000+CZS!M44/1000+RMU!M44/1000</f>
        <v>71924.554</v>
      </c>
      <c r="Y44" s="438"/>
    </row>
    <row r="45" spans="1:25" s="37" customFormat="1" ht="12">
      <c r="A45" s="65"/>
      <c r="B45" s="66" t="s">
        <v>49</v>
      </c>
      <c r="C45" s="66"/>
      <c r="D45" s="66"/>
      <c r="E45" s="325">
        <v>43</v>
      </c>
      <c r="F45" s="321">
        <f>SKM!F45/1000</f>
        <v>43150</v>
      </c>
      <c r="G45" s="351">
        <f>SUKB!F47/1000</f>
        <v>0</v>
      </c>
      <c r="H45" s="351">
        <f>UCT!F45/1000</f>
        <v>0</v>
      </c>
      <c r="I45" s="351">
        <f>SPSSN!F45/1000</f>
        <v>0</v>
      </c>
      <c r="J45" s="351">
        <f>IBA!F45/1000</f>
        <v>6000</v>
      </c>
      <c r="K45" s="351">
        <f>CTT!F45/1000</f>
        <v>0</v>
      </c>
      <c r="L45" s="351">
        <f>ÚVT!F45/1000</f>
        <v>9500</v>
      </c>
      <c r="M45" s="351">
        <f>VMU!F45/1000</f>
        <v>0</v>
      </c>
      <c r="N45" s="351">
        <f>CJV!F45/1000</f>
        <v>0</v>
      </c>
      <c r="O45" s="351">
        <f>CZS!F45/1000</f>
        <v>0</v>
      </c>
      <c r="P45" s="322">
        <f>RMU!F45/1000</f>
        <v>1295</v>
      </c>
      <c r="Q45" s="144">
        <f t="shared" si="4"/>
        <v>59945</v>
      </c>
      <c r="R45" s="141"/>
      <c r="S45" s="321">
        <f>SKM!H45/1000+SUKB!H47/1000+UCT!H45/1000+SPSSN!H45/1000+IBA!H45/1000+ÚVT!H45/1000+VMU!H45/1000+CJV!H45/1000+CZS!H45/1000+RMU!H45/1000</f>
        <v>59945</v>
      </c>
      <c r="T45" s="143">
        <f>SKM!I45/1000+SUKB!I47/1000+UCT!I45/1000+SPSSN!I45/1000+IBA!I45/1000+ÚVT!I45/1000+VMU!I45/1000+CJV!I45/1000+CZS!I45/1000+RMU!I45/1000</f>
        <v>0</v>
      </c>
      <c r="U45" s="143">
        <f>SKM!J45/1000+SUKB!J47/1000+UCT!J45/1000+SPSSN!J45/1000+IBA!J45/1000+ÚVT!J45/1000+VMU!J45/1000+CJV!J45/1000+CZS!J45/1000+RMU!J45/1000</f>
        <v>0</v>
      </c>
      <c r="V45" s="143">
        <f>SKM!K45/1000+SUKB!K47/1000+UCT!K45/1000+SPSSN!K45/1000+IBA!K45/1000+ÚVT!K45/1000+VMU!K45/1000+CJV!K45/1000+CZS!K45/1000+RMU!K45/1000</f>
        <v>0</v>
      </c>
      <c r="W45" s="330">
        <f>SKM!L45/1000+SUKB!L47/1000+UCT!L45/1000+SPSSN!L45/1000+IBA!L45/1000+ÚVT!L45/1000+VMU!L45/1000+CJV!L45/1000+CZS!L45/1000+RMU!L45/1000</f>
        <v>0</v>
      </c>
      <c r="X45" s="144">
        <f>SKM!M45/1000+SUKB!M47/1000+UCT!M45/1000+SPSSN!M45/1000+IBA!M45/1000+ÚVT!M45/1000+VMU!M45/1000+CJV!M45/1000+CZS!M45/1000+RMU!M45/1000</f>
        <v>79252.55</v>
      </c>
      <c r="Y45" s="438"/>
    </row>
    <row r="46" spans="1:24" s="37" customFormat="1" ht="12.75" thickBot="1">
      <c r="A46" s="73" t="s">
        <v>65</v>
      </c>
      <c r="B46" s="74"/>
      <c r="C46" s="74"/>
      <c r="D46" s="74"/>
      <c r="E46" s="323">
        <v>44</v>
      </c>
      <c r="F46" s="336">
        <f aca="true" t="shared" si="6" ref="F46:Q46">F29+F34+F38+F43+F44+F45-F4-F27</f>
        <v>3217</v>
      </c>
      <c r="G46" s="352">
        <f t="shared" si="6"/>
        <v>0</v>
      </c>
      <c r="H46" s="352">
        <f t="shared" si="6"/>
        <v>200</v>
      </c>
      <c r="I46" s="352">
        <f t="shared" si="6"/>
        <v>49</v>
      </c>
      <c r="J46" s="352">
        <f t="shared" si="6"/>
        <v>300</v>
      </c>
      <c r="K46" s="352">
        <f>CTT!F46/1000</f>
        <v>20</v>
      </c>
      <c r="L46" s="352">
        <f t="shared" si="6"/>
        <v>750</v>
      </c>
      <c r="M46" s="352">
        <f t="shared" si="6"/>
        <v>0</v>
      </c>
      <c r="N46" s="352">
        <f t="shared" si="6"/>
        <v>70</v>
      </c>
      <c r="O46" s="352">
        <f t="shared" si="6"/>
        <v>628.6000000000004</v>
      </c>
      <c r="P46" s="344">
        <f t="shared" si="6"/>
        <v>15883.419999999925</v>
      </c>
      <c r="Q46" s="147">
        <f t="shared" si="6"/>
        <v>21118.02000000002</v>
      </c>
      <c r="R46" s="146">
        <f>R29+R34+R38+R43+R44+R45+-R4-R27</f>
        <v>0</v>
      </c>
      <c r="S46" s="146">
        <f>S29+S34+S38+S43+S45-S4-S27</f>
        <v>21098.02000000002</v>
      </c>
      <c r="T46" s="146">
        <f>T29+T34+T38+T43+T44+T45-T4-T27</f>
        <v>0</v>
      </c>
      <c r="U46" s="146">
        <f>U29+U34+U38+U43+U44+U45-U4-U27</f>
        <v>0</v>
      </c>
      <c r="V46" s="146">
        <f>V29+V34+V38+V43+V44+V45-V4-V27</f>
        <v>0</v>
      </c>
      <c r="W46" s="146">
        <f>W29+W34+W38+W43+W44+W45-W4-W27</f>
        <v>0</v>
      </c>
      <c r="X46" s="147">
        <f>X29+X34+X38+X43+X44+X45-X4-X27</f>
        <v>37444.30100000015</v>
      </c>
    </row>
    <row r="47" spans="1:24" ht="13.5" thickBot="1">
      <c r="A47" s="54" t="s">
        <v>66</v>
      </c>
      <c r="B47" s="55"/>
      <c r="C47" s="55"/>
      <c r="D47" s="55"/>
      <c r="E47" s="326">
        <v>45</v>
      </c>
      <c r="F47" s="333">
        <f aca="true" t="shared" si="7" ref="F47:Q47">F28-F3</f>
        <v>3217</v>
      </c>
      <c r="G47" s="347">
        <f t="shared" si="7"/>
        <v>0</v>
      </c>
      <c r="H47" s="347">
        <f t="shared" si="7"/>
        <v>200</v>
      </c>
      <c r="I47" s="347">
        <f t="shared" si="7"/>
        <v>49</v>
      </c>
      <c r="J47" s="347">
        <f t="shared" si="7"/>
        <v>300</v>
      </c>
      <c r="K47" s="347">
        <f t="shared" si="7"/>
        <v>20</v>
      </c>
      <c r="L47" s="347">
        <f t="shared" si="7"/>
        <v>750</v>
      </c>
      <c r="M47" s="347">
        <f t="shared" si="7"/>
        <v>0</v>
      </c>
      <c r="N47" s="347">
        <f t="shared" si="7"/>
        <v>70</v>
      </c>
      <c r="O47" s="347">
        <f t="shared" si="7"/>
        <v>628.6000000000058</v>
      </c>
      <c r="P47" s="339">
        <f t="shared" si="7"/>
        <v>15883.419999999925</v>
      </c>
      <c r="Q47" s="161">
        <f t="shared" si="7"/>
        <v>21118.02000000002</v>
      </c>
      <c r="R47" s="114">
        <f aca="true" t="shared" si="8" ref="R47:X47">R28-R3</f>
        <v>0</v>
      </c>
      <c r="S47" s="115">
        <f t="shared" si="8"/>
        <v>21098.02000000002</v>
      </c>
      <c r="T47" s="116">
        <f t="shared" si="8"/>
        <v>0</v>
      </c>
      <c r="U47" s="116">
        <f t="shared" si="8"/>
        <v>0</v>
      </c>
      <c r="V47" s="116">
        <f t="shared" si="8"/>
        <v>0</v>
      </c>
      <c r="W47" s="115">
        <f t="shared" si="8"/>
        <v>0</v>
      </c>
      <c r="X47" s="117">
        <f t="shared" si="8"/>
        <v>37444.30100000021</v>
      </c>
    </row>
    <row r="48" spans="1:5" ht="9" customHeight="1">
      <c r="A48" s="80"/>
      <c r="B48" s="80"/>
      <c r="C48" s="80"/>
      <c r="D48" s="80"/>
      <c r="E48" s="81"/>
    </row>
    <row r="49" spans="1:24" s="80" customFormat="1" ht="11.25">
      <c r="A49" s="84" t="s">
        <v>99</v>
      </c>
      <c r="E49" s="8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402">
        <f>ostatni!J50/1000</f>
        <v>0</v>
      </c>
      <c r="R49" s="92"/>
      <c r="T49" s="92"/>
      <c r="V49" s="92"/>
      <c r="W49" s="399"/>
      <c r="X49" s="399"/>
    </row>
    <row r="50" spans="5:24" s="80" customFormat="1" ht="11.25">
      <c r="E50" s="81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S50" s="92"/>
      <c r="T50" s="92"/>
      <c r="U50" s="92"/>
      <c r="V50" s="92"/>
      <c r="W50" s="92"/>
      <c r="X50" s="92"/>
    </row>
    <row r="51" spans="1:24" s="80" customFormat="1" ht="11.25" hidden="1">
      <c r="A51" s="84" t="s">
        <v>69</v>
      </c>
      <c r="E51" s="8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S51" s="92"/>
      <c r="T51" s="92"/>
      <c r="U51" s="92"/>
      <c r="V51" s="92"/>
      <c r="W51" s="92"/>
      <c r="X51" s="92"/>
    </row>
    <row r="52" spans="1:24" s="80" customFormat="1" ht="11.25" hidden="1">
      <c r="A52" s="84" t="s">
        <v>70</v>
      </c>
      <c r="E52" s="81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S52" s="92"/>
      <c r="T52" s="92"/>
      <c r="U52" s="92"/>
      <c r="V52" s="92"/>
      <c r="W52" s="92"/>
      <c r="X52" s="92"/>
    </row>
    <row r="53" spans="1:24" s="84" customFormat="1" ht="11.25" hidden="1">
      <c r="A53" s="84" t="s">
        <v>72</v>
      </c>
      <c r="E53" s="86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S53" s="108"/>
      <c r="T53" s="108"/>
      <c r="U53" s="108"/>
      <c r="V53" s="108"/>
      <c r="W53" s="108"/>
      <c r="X53" s="108"/>
    </row>
    <row r="54" spans="1:24" s="84" customFormat="1" ht="11.25" hidden="1">
      <c r="A54" s="84" t="s">
        <v>73</v>
      </c>
      <c r="E54" s="86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S54" s="108"/>
      <c r="T54" s="108"/>
      <c r="U54" s="108"/>
      <c r="V54" s="108"/>
      <c r="W54" s="108"/>
      <c r="X54" s="108"/>
    </row>
    <row r="55" spans="1:24" s="84" customFormat="1" ht="11.25" hidden="1">
      <c r="A55" s="84" t="s">
        <v>74</v>
      </c>
      <c r="E55" s="86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S55" s="108"/>
      <c r="T55" s="108"/>
      <c r="U55" s="108"/>
      <c r="V55" s="108"/>
      <c r="W55" s="108"/>
      <c r="X55" s="108"/>
    </row>
    <row r="56" spans="1:24" s="80" customFormat="1" ht="11.25">
      <c r="A56" s="84"/>
      <c r="B56" s="84"/>
      <c r="C56" s="84"/>
      <c r="D56" s="84"/>
      <c r="E56" s="81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S56" s="92"/>
      <c r="T56" s="92"/>
      <c r="U56" s="92"/>
      <c r="V56" s="92"/>
      <c r="W56" s="92"/>
      <c r="X56" s="92"/>
    </row>
    <row r="57" spans="1:5" s="92" customFormat="1" ht="11.25">
      <c r="A57" s="84"/>
      <c r="B57" s="84"/>
      <c r="C57" s="84"/>
      <c r="D57" s="84"/>
      <c r="E57" s="90"/>
    </row>
    <row r="58" spans="1:5" s="92" customFormat="1" ht="11.25">
      <c r="A58" s="84"/>
      <c r="B58" s="84"/>
      <c r="C58" s="84"/>
      <c r="D58" s="84"/>
      <c r="E58" s="90"/>
    </row>
    <row r="59" spans="1:5" s="92" customFormat="1" ht="11.25">
      <c r="A59" s="84"/>
      <c r="B59" s="84"/>
      <c r="C59" s="84"/>
      <c r="D59" s="84"/>
      <c r="E59" s="90"/>
    </row>
  </sheetData>
  <mergeCells count="3">
    <mergeCell ref="A1:D1"/>
    <mergeCell ref="T1:W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9">
      <selection activeCell="N9" sqref="N1:N1638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125" style="37" customWidth="1"/>
    <col min="7" max="7" width="5.125" style="0" hidden="1" customWidth="1"/>
    <col min="8" max="8" width="10.875" style="92" customWidth="1"/>
    <col min="9" max="9" width="9.625" style="92" customWidth="1"/>
    <col min="10" max="11" width="8.00390625" style="92" customWidth="1"/>
    <col min="12" max="12" width="8.125" style="92" customWidth="1"/>
    <col min="13" max="13" width="10.00390625" style="92" customWidth="1"/>
    <col min="14" max="14" width="9.625" style="433" bestFit="1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75</v>
      </c>
      <c r="B2" s="8"/>
      <c r="C2" s="493" t="s">
        <v>79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4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>SUM(F5:F27)</f>
        <v>538512000</v>
      </c>
      <c r="G3" s="114">
        <f aca="true" t="shared" si="0" ref="G3:M3">SUM(G5:G27)</f>
        <v>0</v>
      </c>
      <c r="H3" s="115">
        <f t="shared" si="0"/>
        <v>517158000</v>
      </c>
      <c r="I3" s="116">
        <f t="shared" si="0"/>
        <v>11470000</v>
      </c>
      <c r="J3" s="116">
        <f t="shared" si="0"/>
        <v>1125000</v>
      </c>
      <c r="K3" s="116">
        <f t="shared" si="0"/>
        <v>7259000</v>
      </c>
      <c r="L3" s="115">
        <f t="shared" si="0"/>
        <v>1500000</v>
      </c>
      <c r="M3" s="117">
        <f t="shared" si="0"/>
        <v>538682177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387536000</v>
      </c>
      <c r="G4" s="119">
        <f aca="true" t="shared" si="1" ref="G4:M4">SUM(G5:G15)</f>
        <v>0</v>
      </c>
      <c r="H4" s="120">
        <f t="shared" si="1"/>
        <v>367307000</v>
      </c>
      <c r="I4" s="121">
        <f t="shared" si="1"/>
        <v>11470000</v>
      </c>
      <c r="J4" s="121">
        <f t="shared" si="1"/>
        <v>0</v>
      </c>
      <c r="K4" s="121">
        <f t="shared" si="1"/>
        <v>7259000</v>
      </c>
      <c r="L4" s="120">
        <f t="shared" si="1"/>
        <v>1500000</v>
      </c>
      <c r="M4" s="122">
        <f t="shared" si="1"/>
        <v>372288553</v>
      </c>
      <c r="N4" s="434"/>
    </row>
    <row r="5" spans="1:14" s="37" customFormat="1" ht="12">
      <c r="A5" s="28"/>
      <c r="B5" s="38"/>
      <c r="C5" s="38" t="s">
        <v>16</v>
      </c>
      <c r="D5" s="39" t="s">
        <v>17</v>
      </c>
      <c r="E5" s="40">
        <v>3</v>
      </c>
      <c r="F5" s="163">
        <f>SUM(H5:L5)</f>
        <v>190000000</v>
      </c>
      <c r="G5" s="124"/>
      <c r="H5" s="125">
        <v>183200000</v>
      </c>
      <c r="I5" s="125">
        <v>1501000</v>
      </c>
      <c r="J5" s="126"/>
      <c r="K5" s="126">
        <v>5299000</v>
      </c>
      <c r="L5" s="127"/>
      <c r="M5" s="128">
        <v>191028996</v>
      </c>
      <c r="N5" s="434"/>
    </row>
    <row r="6" spans="1:14" s="37" customFormat="1" ht="12">
      <c r="A6" s="28"/>
      <c r="B6" s="38"/>
      <c r="C6" s="38"/>
      <c r="D6" s="39" t="s">
        <v>18</v>
      </c>
      <c r="E6" s="40">
        <v>4</v>
      </c>
      <c r="F6" s="163">
        <f aca="true" t="shared" si="2" ref="F6:F45">SUM(H6:L6)</f>
        <v>4500000</v>
      </c>
      <c r="G6" s="124"/>
      <c r="H6" s="125">
        <v>4500000</v>
      </c>
      <c r="I6" s="125"/>
      <c r="J6" s="126"/>
      <c r="K6" s="126"/>
      <c r="L6" s="127"/>
      <c r="M6" s="128">
        <v>4207663</v>
      </c>
      <c r="N6" s="434"/>
    </row>
    <row r="7" spans="1:14" s="37" customFormat="1" ht="12">
      <c r="A7" s="28"/>
      <c r="B7" s="38"/>
      <c r="C7" s="38"/>
      <c r="D7" s="39" t="s">
        <v>19</v>
      </c>
      <c r="E7" s="40">
        <v>5</v>
      </c>
      <c r="F7" s="163">
        <f t="shared" si="2"/>
        <v>70299000</v>
      </c>
      <c r="G7" s="124"/>
      <c r="H7" s="125">
        <v>67784000</v>
      </c>
      <c r="I7" s="125">
        <v>555000</v>
      </c>
      <c r="J7" s="126"/>
      <c r="K7" s="126">
        <v>1960000</v>
      </c>
      <c r="L7" s="127"/>
      <c r="M7" s="128">
        <v>67290169</v>
      </c>
      <c r="N7" s="434"/>
    </row>
    <row r="8" spans="1:14" s="37" customFormat="1" ht="12">
      <c r="A8" s="28"/>
      <c r="B8" s="38"/>
      <c r="C8" s="38"/>
      <c r="D8" s="39" t="s">
        <v>20</v>
      </c>
      <c r="E8" s="40">
        <v>6</v>
      </c>
      <c r="F8" s="163">
        <f t="shared" si="2"/>
        <v>24070000</v>
      </c>
      <c r="G8" s="124"/>
      <c r="H8" s="125">
        <v>19051000</v>
      </c>
      <c r="I8" s="125">
        <v>5019000</v>
      </c>
      <c r="J8" s="126"/>
      <c r="K8" s="126"/>
      <c r="L8" s="127"/>
      <c r="M8" s="128">
        <v>9770561</v>
      </c>
      <c r="N8" s="434"/>
    </row>
    <row r="9" spans="1:14" s="37" customFormat="1" ht="12">
      <c r="A9" s="28"/>
      <c r="B9" s="38"/>
      <c r="C9" s="38"/>
      <c r="D9" s="39" t="s">
        <v>21</v>
      </c>
      <c r="E9" s="40">
        <v>7</v>
      </c>
      <c r="F9" s="163">
        <f t="shared" si="2"/>
        <v>5000000</v>
      </c>
      <c r="G9" s="124"/>
      <c r="H9" s="125">
        <v>4012000</v>
      </c>
      <c r="I9" s="125">
        <v>988000</v>
      </c>
      <c r="J9" s="126"/>
      <c r="K9" s="126"/>
      <c r="L9" s="127"/>
      <c r="M9" s="128">
        <v>3874076</v>
      </c>
      <c r="N9" s="434"/>
    </row>
    <row r="10" spans="1:14" s="37" customFormat="1" ht="12">
      <c r="A10" s="28"/>
      <c r="B10" s="38"/>
      <c r="C10" s="38"/>
      <c r="D10" s="39" t="s">
        <v>22</v>
      </c>
      <c r="E10" s="40">
        <v>8</v>
      </c>
      <c r="F10" s="163">
        <f t="shared" si="2"/>
        <v>15000000</v>
      </c>
      <c r="G10" s="124"/>
      <c r="H10" s="125">
        <v>14737000</v>
      </c>
      <c r="I10" s="125">
        <v>263000</v>
      </c>
      <c r="J10" s="126"/>
      <c r="K10" s="126"/>
      <c r="L10" s="127"/>
      <c r="M10" s="128">
        <v>13415756</v>
      </c>
      <c r="N10" s="434"/>
    </row>
    <row r="11" spans="1:14" s="37" customFormat="1" ht="12">
      <c r="A11" s="28"/>
      <c r="B11" s="38"/>
      <c r="C11" s="38"/>
      <c r="D11" s="39" t="s">
        <v>23</v>
      </c>
      <c r="E11" s="40">
        <v>9</v>
      </c>
      <c r="F11" s="163">
        <f t="shared" si="2"/>
        <v>19500000</v>
      </c>
      <c r="G11" s="124"/>
      <c r="H11" s="125">
        <v>18151000</v>
      </c>
      <c r="I11" s="125">
        <v>1349000</v>
      </c>
      <c r="J11" s="126"/>
      <c r="K11" s="126"/>
      <c r="L11" s="127"/>
      <c r="M11" s="128">
        <v>17178730</v>
      </c>
      <c r="N11" s="434"/>
    </row>
    <row r="12" spans="1:14" s="37" customFormat="1" ht="12">
      <c r="A12" s="28"/>
      <c r="B12" s="38"/>
      <c r="C12" s="38"/>
      <c r="D12" s="39" t="s">
        <v>24</v>
      </c>
      <c r="E12" s="40">
        <v>10</v>
      </c>
      <c r="F12" s="163">
        <f t="shared" si="2"/>
        <v>1000000</v>
      </c>
      <c r="G12" s="124"/>
      <c r="H12" s="125">
        <v>986000</v>
      </c>
      <c r="I12" s="125">
        <v>14000</v>
      </c>
      <c r="J12" s="126"/>
      <c r="K12" s="126"/>
      <c r="L12" s="127"/>
      <c r="M12" s="128">
        <v>858968</v>
      </c>
      <c r="N12" s="434"/>
    </row>
    <row r="13" spans="1:14" s="37" customFormat="1" ht="12">
      <c r="A13" s="28"/>
      <c r="B13" s="38"/>
      <c r="C13" s="38"/>
      <c r="D13" s="39" t="s">
        <v>25</v>
      </c>
      <c r="E13" s="40">
        <v>11</v>
      </c>
      <c r="F13" s="163">
        <f t="shared" si="2"/>
        <v>46755000</v>
      </c>
      <c r="G13" s="124"/>
      <c r="H13" s="125">
        <v>45061000</v>
      </c>
      <c r="I13" s="125">
        <v>1694000</v>
      </c>
      <c r="J13" s="126"/>
      <c r="K13" s="126"/>
      <c r="L13" s="127"/>
      <c r="M13" s="128">
        <v>41867953</v>
      </c>
      <c r="N13" s="434"/>
    </row>
    <row r="14" spans="1:14" s="37" customFormat="1" ht="12">
      <c r="A14" s="28"/>
      <c r="B14" s="38"/>
      <c r="C14" s="38"/>
      <c r="D14" s="39" t="s">
        <v>26</v>
      </c>
      <c r="E14" s="40">
        <v>12</v>
      </c>
      <c r="F14" s="163">
        <f t="shared" si="2"/>
        <v>2500000</v>
      </c>
      <c r="G14" s="124"/>
      <c r="H14" s="125">
        <v>1000000</v>
      </c>
      <c r="I14" s="125"/>
      <c r="J14" s="126"/>
      <c r="K14" s="126"/>
      <c r="L14" s="127">
        <v>1500000</v>
      </c>
      <c r="M14" s="128">
        <v>886001</v>
      </c>
      <c r="N14" s="434"/>
    </row>
    <row r="15" spans="1:14" s="37" customFormat="1" ht="12">
      <c r="A15" s="28"/>
      <c r="B15" s="38"/>
      <c r="C15" s="39"/>
      <c r="D15" s="39" t="s">
        <v>27</v>
      </c>
      <c r="E15" s="40">
        <v>13</v>
      </c>
      <c r="F15" s="163">
        <f t="shared" si="2"/>
        <v>8912000</v>
      </c>
      <c r="G15" s="124"/>
      <c r="H15" s="125">
        <v>8825000</v>
      </c>
      <c r="I15" s="125">
        <v>87000</v>
      </c>
      <c r="J15" s="126"/>
      <c r="K15" s="126"/>
      <c r="L15" s="127"/>
      <c r="M15" s="128">
        <v>21909680</v>
      </c>
      <c r="N15" s="434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19797000</v>
      </c>
      <c r="G16" s="130"/>
      <c r="H16" s="131">
        <v>19797000</v>
      </c>
      <c r="I16" s="131"/>
      <c r="J16" s="132"/>
      <c r="K16" s="132"/>
      <c r="L16" s="133"/>
      <c r="M16" s="134">
        <v>18056849</v>
      </c>
      <c r="N16" s="434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34">
        <v>1071545</v>
      </c>
      <c r="N17" s="434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0</v>
      </c>
      <c r="G18" s="130"/>
      <c r="H18" s="131"/>
      <c r="I18" s="131"/>
      <c r="J18" s="132"/>
      <c r="K18" s="132"/>
      <c r="L18" s="133"/>
      <c r="M18" s="134">
        <v>6947484</v>
      </c>
      <c r="N18" s="434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1108000</v>
      </c>
      <c r="G19" s="130"/>
      <c r="H19" s="131">
        <v>1108000</v>
      </c>
      <c r="I19" s="131"/>
      <c r="J19" s="132"/>
      <c r="K19" s="132"/>
      <c r="L19" s="133"/>
      <c r="M19" s="134">
        <v>748000</v>
      </c>
      <c r="N19" s="434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>
        <v>15000</v>
      </c>
      <c r="N20" s="434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  <c r="N21" s="434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0</v>
      </c>
      <c r="G22" s="130"/>
      <c r="H22" s="133"/>
      <c r="I22" s="132"/>
      <c r="J22" s="132"/>
      <c r="K22" s="132"/>
      <c r="L22" s="133"/>
      <c r="M22" s="134">
        <v>242623</v>
      </c>
      <c r="N22" s="434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55051000</v>
      </c>
      <c r="G23" s="130"/>
      <c r="H23" s="133">
        <v>54641000</v>
      </c>
      <c r="I23" s="132"/>
      <c r="J23" s="132">
        <v>410000</v>
      </c>
      <c r="K23" s="132"/>
      <c r="L23" s="133"/>
      <c r="M23" s="134">
        <v>51367014</v>
      </c>
      <c r="N23" s="434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65324000</v>
      </c>
      <c r="G24" s="130"/>
      <c r="H24" s="133">
        <v>64678000</v>
      </c>
      <c r="I24" s="132"/>
      <c r="J24" s="132">
        <v>646000</v>
      </c>
      <c r="K24" s="132"/>
      <c r="L24" s="133"/>
      <c r="M24" s="134">
        <v>74167756</v>
      </c>
      <c r="N24" s="434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1069000</v>
      </c>
      <c r="G25" s="130"/>
      <c r="H25" s="133">
        <v>1000000</v>
      </c>
      <c r="I25" s="132"/>
      <c r="J25" s="132">
        <v>69000</v>
      </c>
      <c r="K25" s="132"/>
      <c r="L25" s="133"/>
      <c r="M25" s="134">
        <v>966564</v>
      </c>
      <c r="N25" s="434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6627000</v>
      </c>
      <c r="G26" s="130"/>
      <c r="H26" s="133">
        <v>6627000</v>
      </c>
      <c r="I26" s="132"/>
      <c r="J26" s="132"/>
      <c r="K26" s="132"/>
      <c r="L26" s="133"/>
      <c r="M26" s="134">
        <v>9968097</v>
      </c>
      <c r="N26" s="434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2000000</v>
      </c>
      <c r="G27" s="130"/>
      <c r="H27" s="133">
        <v>2000000</v>
      </c>
      <c r="I27" s="132"/>
      <c r="J27" s="132"/>
      <c r="K27" s="132"/>
      <c r="L27" s="133"/>
      <c r="M27" s="134">
        <v>2842692</v>
      </c>
      <c r="N27" s="434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540991000</v>
      </c>
      <c r="G28" s="114">
        <f aca="true" t="shared" si="3" ref="G28:M28">SUM(G29:G45)</f>
        <v>0</v>
      </c>
      <c r="H28" s="115">
        <f t="shared" si="3"/>
        <v>519637000</v>
      </c>
      <c r="I28" s="116">
        <f t="shared" si="3"/>
        <v>11470000</v>
      </c>
      <c r="J28" s="116">
        <f t="shared" si="3"/>
        <v>1125000</v>
      </c>
      <c r="K28" s="116">
        <f t="shared" si="3"/>
        <v>7259000</v>
      </c>
      <c r="L28" s="115">
        <f t="shared" si="3"/>
        <v>1500000</v>
      </c>
      <c r="M28" s="117">
        <f t="shared" si="3"/>
        <v>550242591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262708000</v>
      </c>
      <c r="G29" s="119"/>
      <c r="H29" s="120">
        <v>262708000</v>
      </c>
      <c r="I29" s="121"/>
      <c r="J29" s="121"/>
      <c r="K29" s="121"/>
      <c r="L29" s="120"/>
      <c r="M29" s="122">
        <v>247564469</v>
      </c>
      <c r="N29" s="432"/>
    </row>
    <row r="30" spans="1:14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19797000</v>
      </c>
      <c r="G30" s="135"/>
      <c r="H30" s="136">
        <v>19797000</v>
      </c>
      <c r="I30" s="137"/>
      <c r="J30" s="137"/>
      <c r="K30" s="137"/>
      <c r="L30" s="136"/>
      <c r="M30" s="138">
        <v>18056849</v>
      </c>
      <c r="N30" s="434"/>
    </row>
    <row r="31" spans="1:14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>
        <v>1071545</v>
      </c>
      <c r="N31" s="434"/>
    </row>
    <row r="32" spans="1:14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0</v>
      </c>
      <c r="G32" s="135"/>
      <c r="H32" s="136"/>
      <c r="I32" s="137"/>
      <c r="J32" s="137"/>
      <c r="K32" s="137"/>
      <c r="L32" s="136"/>
      <c r="M32" s="138">
        <v>6947484</v>
      </c>
      <c r="N32" s="434"/>
    </row>
    <row r="33" spans="1:14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1108000</v>
      </c>
      <c r="G33" s="135"/>
      <c r="H33" s="136">
        <v>1108000</v>
      </c>
      <c r="I33" s="137"/>
      <c r="J33" s="137"/>
      <c r="K33" s="137"/>
      <c r="L33" s="136"/>
      <c r="M33" s="138">
        <v>748000</v>
      </c>
      <c r="N33" s="434"/>
    </row>
    <row r="34" spans="1:14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  <c r="N34" s="434"/>
    </row>
    <row r="35" spans="1:14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>
        <v>15000</v>
      </c>
      <c r="N35" s="434"/>
    </row>
    <row r="36" spans="1:14" s="37" customFormat="1" ht="12">
      <c r="A36" s="28"/>
      <c r="B36" s="48" t="s">
        <v>38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  <c r="N36" s="434"/>
    </row>
    <row r="37" spans="1:14" s="37" customFormat="1" ht="12">
      <c r="A37" s="28"/>
      <c r="B37" s="48" t="s">
        <v>56</v>
      </c>
      <c r="C37" s="48"/>
      <c r="D37" s="48"/>
      <c r="E37" s="50">
        <v>35</v>
      </c>
      <c r="F37" s="164">
        <f t="shared" si="2"/>
        <v>0</v>
      </c>
      <c r="G37" s="135"/>
      <c r="H37" s="136"/>
      <c r="I37" s="137"/>
      <c r="J37" s="137"/>
      <c r="K37" s="137"/>
      <c r="L37" s="136"/>
      <c r="M37" s="138">
        <v>242623</v>
      </c>
      <c r="N37" s="434"/>
    </row>
    <row r="38" spans="1:14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28673000</v>
      </c>
      <c r="G38" s="135"/>
      <c r="H38" s="136">
        <v>28673000</v>
      </c>
      <c r="I38" s="137"/>
      <c r="J38" s="137"/>
      <c r="K38" s="137"/>
      <c r="L38" s="136"/>
      <c r="M38" s="138">
        <v>27207000</v>
      </c>
      <c r="N38" s="432"/>
    </row>
    <row r="39" spans="1:14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55051000</v>
      </c>
      <c r="G39" s="135"/>
      <c r="H39" s="136">
        <v>54641000</v>
      </c>
      <c r="I39" s="137"/>
      <c r="J39" s="137">
        <v>410000</v>
      </c>
      <c r="K39" s="137"/>
      <c r="L39" s="136"/>
      <c r="M39" s="138">
        <v>51367014</v>
      </c>
      <c r="N39" s="434"/>
    </row>
    <row r="40" spans="1:14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65324000</v>
      </c>
      <c r="G40" s="135"/>
      <c r="H40" s="136">
        <v>64678000</v>
      </c>
      <c r="I40" s="137"/>
      <c r="J40" s="137">
        <v>646000</v>
      </c>
      <c r="K40" s="137"/>
      <c r="L40" s="136"/>
      <c r="M40" s="138">
        <v>74167756</v>
      </c>
      <c r="N40" s="434"/>
    </row>
    <row r="41" spans="1:14" s="37" customFormat="1" ht="12">
      <c r="A41" s="28"/>
      <c r="B41" s="48" t="s">
        <v>45</v>
      </c>
      <c r="C41" s="48"/>
      <c r="D41" s="48"/>
      <c r="E41" s="50">
        <v>39</v>
      </c>
      <c r="F41" s="164">
        <f t="shared" si="2"/>
        <v>1069000</v>
      </c>
      <c r="G41" s="135"/>
      <c r="H41" s="136">
        <v>1000000</v>
      </c>
      <c r="I41" s="137"/>
      <c r="J41" s="137">
        <v>69000</v>
      </c>
      <c r="K41" s="137"/>
      <c r="L41" s="136"/>
      <c r="M41" s="138">
        <v>966564</v>
      </c>
      <c r="N41" s="434"/>
    </row>
    <row r="42" spans="1:14" s="37" customFormat="1" ht="12">
      <c r="A42" s="28"/>
      <c r="B42" s="48" t="s">
        <v>61</v>
      </c>
      <c r="C42" s="48"/>
      <c r="D42" s="48"/>
      <c r="E42" s="50">
        <v>40</v>
      </c>
      <c r="F42" s="164">
        <f t="shared" si="2"/>
        <v>6627000</v>
      </c>
      <c r="G42" s="135"/>
      <c r="H42" s="136">
        <v>6627000</v>
      </c>
      <c r="I42" s="137"/>
      <c r="J42" s="137"/>
      <c r="K42" s="137"/>
      <c r="L42" s="136"/>
      <c r="M42" s="138">
        <v>9968097</v>
      </c>
      <c r="N42" s="434"/>
    </row>
    <row r="43" spans="1:14" s="37" customFormat="1" ht="12">
      <c r="A43" s="28"/>
      <c r="B43" s="48" t="s">
        <v>62</v>
      </c>
      <c r="C43" s="48"/>
      <c r="D43" s="48"/>
      <c r="E43" s="50">
        <v>41</v>
      </c>
      <c r="F43" s="164">
        <f t="shared" si="2"/>
        <v>78105000</v>
      </c>
      <c r="G43" s="135"/>
      <c r="H43" s="136">
        <v>78105000</v>
      </c>
      <c r="I43" s="137"/>
      <c r="J43" s="137"/>
      <c r="K43" s="137"/>
      <c r="L43" s="136"/>
      <c r="M43" s="138">
        <v>88928230</v>
      </c>
      <c r="N43" s="434"/>
    </row>
    <row r="44" spans="1:14" s="37" customFormat="1" ht="12">
      <c r="A44" s="28"/>
      <c r="B44" s="48" t="s">
        <v>63</v>
      </c>
      <c r="C44" s="48"/>
      <c r="D44" s="48"/>
      <c r="E44" s="50">
        <v>42</v>
      </c>
      <c r="F44" s="164">
        <f t="shared" si="2"/>
        <v>20229000</v>
      </c>
      <c r="G44" s="135"/>
      <c r="H44" s="139" t="s">
        <v>98</v>
      </c>
      <c r="I44" s="137">
        <v>11470000</v>
      </c>
      <c r="J44" s="137"/>
      <c r="K44" s="137">
        <v>7259000</v>
      </c>
      <c r="L44" s="136">
        <v>1500000</v>
      </c>
      <c r="M44" s="138">
        <v>20079622</v>
      </c>
      <c r="N44" s="434"/>
    </row>
    <row r="45" spans="1:14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2300000</v>
      </c>
      <c r="G45" s="141"/>
      <c r="H45" s="142">
        <v>2300000</v>
      </c>
      <c r="I45" s="143"/>
      <c r="J45" s="143"/>
      <c r="K45" s="143"/>
      <c r="L45" s="142"/>
      <c r="M45" s="144">
        <v>2912338</v>
      </c>
      <c r="N45" s="434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2479000</v>
      </c>
      <c r="G46" s="146">
        <f>G29+G34+G38+G43+G44+G45+-G4-G27</f>
        <v>0</v>
      </c>
      <c r="H46" s="146">
        <f>H29+H34+H38+H43+H45-H4-H27</f>
        <v>2479000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11560414</v>
      </c>
      <c r="N46" s="434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>F28-F3</f>
        <v>2479000</v>
      </c>
      <c r="G47" s="114">
        <f aca="true" t="shared" si="4" ref="G47:M47">G28-G3</f>
        <v>0</v>
      </c>
      <c r="H47" s="115">
        <f t="shared" si="4"/>
        <v>2479000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11560414</v>
      </c>
    </row>
    <row r="48" spans="1:5" ht="12.75">
      <c r="A48" s="80" t="s">
        <v>67</v>
      </c>
      <c r="B48" s="80"/>
      <c r="C48" s="80"/>
      <c r="D48" s="188">
        <v>39518</v>
      </c>
      <c r="E48" s="81"/>
    </row>
    <row r="49" spans="5:14" s="80" customFormat="1" ht="12">
      <c r="E49" s="81"/>
      <c r="F49" s="37"/>
      <c r="H49" s="92"/>
      <c r="I49" s="92"/>
      <c r="J49" s="92"/>
      <c r="K49" s="92"/>
      <c r="L49" s="92"/>
      <c r="M49" s="92"/>
      <c r="N49" s="434"/>
    </row>
    <row r="50" spans="1:14" s="80" customFormat="1" ht="12" hidden="1">
      <c r="A50" s="84" t="s">
        <v>69</v>
      </c>
      <c r="E50" s="81"/>
      <c r="F50" s="37"/>
      <c r="H50" s="92"/>
      <c r="I50" s="92"/>
      <c r="J50" s="92"/>
      <c r="K50" s="92"/>
      <c r="L50" s="92"/>
      <c r="M50" s="92"/>
      <c r="N50" s="434"/>
    </row>
    <row r="51" spans="1:14" s="80" customFormat="1" ht="12" hidden="1">
      <c r="A51" s="84" t="s">
        <v>70</v>
      </c>
      <c r="E51" s="81"/>
      <c r="F51" s="37"/>
      <c r="H51" s="92"/>
      <c r="I51" s="92"/>
      <c r="J51" s="92"/>
      <c r="K51" s="92"/>
      <c r="L51" s="92"/>
      <c r="M51" s="92"/>
      <c r="N51" s="434"/>
    </row>
    <row r="52" spans="1:14" s="80" customFormat="1" ht="12">
      <c r="A52" s="84" t="s">
        <v>99</v>
      </c>
      <c r="E52" s="81"/>
      <c r="F52" s="167"/>
      <c r="H52" s="92"/>
      <c r="J52" s="310"/>
      <c r="L52" s="92"/>
      <c r="M52" s="92"/>
      <c r="N52" s="434"/>
    </row>
    <row r="53" spans="1:14" s="84" customFormat="1" ht="12" hidden="1">
      <c r="A53" s="84" t="s">
        <v>72</v>
      </c>
      <c r="E53" s="86"/>
      <c r="F53" s="168"/>
      <c r="H53" s="108"/>
      <c r="I53" s="108"/>
      <c r="J53" s="108"/>
      <c r="K53" s="108"/>
      <c r="L53" s="108"/>
      <c r="M53" s="108"/>
      <c r="N53" s="434"/>
    </row>
    <row r="54" spans="1:14" s="84" customFormat="1" ht="12" hidden="1">
      <c r="A54" s="84" t="s">
        <v>73</v>
      </c>
      <c r="E54" s="86"/>
      <c r="F54" s="168"/>
      <c r="H54" s="108"/>
      <c r="I54" s="108"/>
      <c r="J54" s="108"/>
      <c r="K54" s="108"/>
      <c r="L54" s="108"/>
      <c r="M54" s="108"/>
      <c r="N54" s="434"/>
    </row>
    <row r="55" spans="1:14" s="84" customFormat="1" ht="12" hidden="1">
      <c r="A55" s="84" t="s">
        <v>74</v>
      </c>
      <c r="E55" s="86"/>
      <c r="F55" s="168"/>
      <c r="H55" s="108"/>
      <c r="I55" s="108"/>
      <c r="J55" s="108"/>
      <c r="K55" s="108"/>
      <c r="L55" s="108"/>
      <c r="M55" s="108"/>
      <c r="N55" s="434"/>
    </row>
    <row r="56" spans="1:14" s="80" customFormat="1" ht="12">
      <c r="A56" s="84"/>
      <c r="B56" s="84"/>
      <c r="C56" s="84"/>
      <c r="D56" s="84"/>
      <c r="E56" s="81"/>
      <c r="F56" s="37"/>
      <c r="H56" s="92"/>
      <c r="I56" s="92"/>
      <c r="J56" s="92"/>
      <c r="K56" s="92"/>
      <c r="L56" s="92"/>
      <c r="M56" s="92"/>
      <c r="N56" s="434"/>
    </row>
    <row r="57" spans="1:14" s="92" customFormat="1" ht="12">
      <c r="A57" s="84"/>
      <c r="B57" s="84"/>
      <c r="C57" s="84"/>
      <c r="D57" s="84"/>
      <c r="E57" s="90"/>
      <c r="F57" s="37"/>
      <c r="N57" s="433"/>
    </row>
    <row r="58" spans="1:14" s="92" customFormat="1" ht="12">
      <c r="A58" s="84"/>
      <c r="B58" s="84"/>
      <c r="C58" s="84"/>
      <c r="D58" s="84"/>
      <c r="E58" s="90"/>
      <c r="F58" s="37"/>
      <c r="N58" s="433"/>
    </row>
    <row r="59" spans="1:14" s="92" customFormat="1" ht="12">
      <c r="A59" s="84"/>
      <c r="B59" s="84"/>
      <c r="C59" s="84"/>
      <c r="D59" s="84"/>
      <c r="E59" s="90"/>
      <c r="F59" s="37"/>
      <c r="N59" s="433"/>
    </row>
  </sheetData>
  <mergeCells count="3">
    <mergeCell ref="A1:D1"/>
    <mergeCell ref="I1:L1"/>
    <mergeCell ref="C2:D2"/>
  </mergeCells>
  <printOptions horizontalCentered="1" verticalCentered="1"/>
  <pageMargins left="0.4330708661417323" right="0.2755905511811024" top="0.4330708661417323" bottom="0.35433070866141736" header="0.1968503937007874" footer="0.275590551181102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48">
      <selection activeCell="N56" sqref="N56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25390625" style="37" customWidth="1"/>
    <col min="7" max="7" width="5.125" style="0" hidden="1" customWidth="1"/>
    <col min="8" max="8" width="10.875" style="92" customWidth="1"/>
    <col min="9" max="11" width="8.00390625" style="92" customWidth="1"/>
    <col min="12" max="12" width="8.125" style="92" customWidth="1"/>
    <col min="13" max="13" width="9.625" style="92" customWidth="1"/>
    <col min="14" max="14" width="9.625" style="433" bestFit="1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406" t="s">
        <v>2</v>
      </c>
      <c r="I1" s="491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75</v>
      </c>
      <c r="B2" s="8"/>
      <c r="C2" s="493" t="s">
        <v>80</v>
      </c>
      <c r="D2" s="494"/>
      <c r="E2" s="10" t="s">
        <v>5</v>
      </c>
      <c r="F2" s="160">
        <v>2008</v>
      </c>
      <c r="G2" s="13" t="s">
        <v>7</v>
      </c>
      <c r="H2" s="407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4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>SUM(F5:F27)</f>
        <v>364427060</v>
      </c>
      <c r="G3" s="114">
        <f aca="true" t="shared" si="0" ref="G3:M3">SUM(G5:G27)</f>
        <v>0</v>
      </c>
      <c r="H3" s="408">
        <f t="shared" si="0"/>
        <v>359456760</v>
      </c>
      <c r="I3" s="193">
        <f t="shared" si="0"/>
        <v>0</v>
      </c>
      <c r="J3" s="116">
        <f t="shared" si="0"/>
        <v>714000</v>
      </c>
      <c r="K3" s="116">
        <f t="shared" si="0"/>
        <v>1356300</v>
      </c>
      <c r="L3" s="115">
        <f t="shared" si="0"/>
        <v>2900000</v>
      </c>
      <c r="M3" s="117">
        <f t="shared" si="0"/>
        <v>365327963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278718560</v>
      </c>
      <c r="G4" s="119">
        <f aca="true" t="shared" si="1" ref="G4:M4">SUM(G5:G15)</f>
        <v>0</v>
      </c>
      <c r="H4" s="409">
        <f t="shared" si="1"/>
        <v>274462260</v>
      </c>
      <c r="I4" s="171">
        <f t="shared" si="1"/>
        <v>0</v>
      </c>
      <c r="J4" s="121">
        <f t="shared" si="1"/>
        <v>0</v>
      </c>
      <c r="K4" s="121">
        <f t="shared" si="1"/>
        <v>1356300</v>
      </c>
      <c r="L4" s="120">
        <f t="shared" si="1"/>
        <v>2900000</v>
      </c>
      <c r="M4" s="122">
        <f t="shared" si="1"/>
        <v>261701644</v>
      </c>
      <c r="N4" s="434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>SUM(H5:L5)</f>
        <v>150688000</v>
      </c>
      <c r="G5" s="124"/>
      <c r="H5" s="200">
        <v>149698000</v>
      </c>
      <c r="I5" s="201"/>
      <c r="J5" s="112"/>
      <c r="K5" s="112">
        <v>990000</v>
      </c>
      <c r="L5" s="202"/>
      <c r="M5" s="202">
        <v>140703689</v>
      </c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aca="true" t="shared" si="2" ref="F6:F45">SUM(H6:L6)</f>
        <v>5885000</v>
      </c>
      <c r="G6" s="124"/>
      <c r="H6" s="200">
        <v>5885000</v>
      </c>
      <c r="I6" s="201"/>
      <c r="J6" s="112"/>
      <c r="K6" s="112"/>
      <c r="L6" s="202"/>
      <c r="M6" s="202">
        <v>5776753</v>
      </c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55754560</v>
      </c>
      <c r="G7" s="124"/>
      <c r="H7" s="200">
        <v>55388260</v>
      </c>
      <c r="I7" s="201"/>
      <c r="J7" s="112"/>
      <c r="K7" s="112">
        <v>366300</v>
      </c>
      <c r="L7" s="202"/>
      <c r="M7" s="202">
        <v>49575691</v>
      </c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5900000</v>
      </c>
      <c r="G8" s="124"/>
      <c r="H8" s="200">
        <v>5900000</v>
      </c>
      <c r="I8" s="201"/>
      <c r="J8" s="112"/>
      <c r="K8" s="112"/>
      <c r="L8" s="202"/>
      <c r="M8" s="202">
        <v>4828706</v>
      </c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2300000</v>
      </c>
      <c r="G9" s="124"/>
      <c r="H9" s="200">
        <v>2300000</v>
      </c>
      <c r="I9" s="201"/>
      <c r="J9" s="112"/>
      <c r="K9" s="112"/>
      <c r="L9" s="202"/>
      <c r="M9" s="202">
        <v>1456054</v>
      </c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13191000</v>
      </c>
      <c r="G10" s="124"/>
      <c r="H10" s="200">
        <v>13191000</v>
      </c>
      <c r="I10" s="201"/>
      <c r="J10" s="112"/>
      <c r="K10" s="112"/>
      <c r="L10" s="202"/>
      <c r="M10" s="202">
        <v>11641254</v>
      </c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10800000</v>
      </c>
      <c r="G11" s="124"/>
      <c r="H11" s="200">
        <v>10800000</v>
      </c>
      <c r="I11" s="201"/>
      <c r="J11" s="112"/>
      <c r="K11" s="112"/>
      <c r="L11" s="202"/>
      <c r="M11" s="202">
        <v>9739426</v>
      </c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2200000</v>
      </c>
      <c r="G12" s="124"/>
      <c r="H12" s="200">
        <v>2200000</v>
      </c>
      <c r="I12" s="201"/>
      <c r="J12" s="112"/>
      <c r="K12" s="112"/>
      <c r="L12" s="202"/>
      <c r="M12" s="202">
        <v>2147392</v>
      </c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8344000</v>
      </c>
      <c r="G13" s="124"/>
      <c r="H13" s="200">
        <v>8344000</v>
      </c>
      <c r="I13" s="201"/>
      <c r="J13" s="112"/>
      <c r="K13" s="112"/>
      <c r="L13" s="202"/>
      <c r="M13" s="202">
        <v>8343532</v>
      </c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7660000</v>
      </c>
      <c r="G14" s="124"/>
      <c r="H14" s="200">
        <v>4760000</v>
      </c>
      <c r="I14" s="201"/>
      <c r="J14" s="112"/>
      <c r="K14" s="112"/>
      <c r="L14" s="202">
        <v>2900000</v>
      </c>
      <c r="M14" s="202">
        <v>6810109</v>
      </c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63">
        <f t="shared" si="2"/>
        <v>15996000</v>
      </c>
      <c r="G15" s="124"/>
      <c r="H15" s="200">
        <v>15996000</v>
      </c>
      <c r="I15" s="201"/>
      <c r="J15" s="112"/>
      <c r="K15" s="112"/>
      <c r="L15" s="202"/>
      <c r="M15" s="202">
        <v>20679038</v>
      </c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18300000</v>
      </c>
      <c r="G16" s="130"/>
      <c r="H16" s="200">
        <v>18300000</v>
      </c>
      <c r="I16" s="201"/>
      <c r="J16" s="112"/>
      <c r="K16" s="112"/>
      <c r="L16" s="202"/>
      <c r="M16" s="202">
        <v>18509303</v>
      </c>
      <c r="N16" s="434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3000000</v>
      </c>
      <c r="G17" s="130"/>
      <c r="H17" s="200">
        <v>3000000</v>
      </c>
      <c r="I17" s="201"/>
      <c r="J17" s="112"/>
      <c r="K17" s="112"/>
      <c r="L17" s="202"/>
      <c r="M17" s="202">
        <v>4757823</v>
      </c>
      <c r="N17" s="434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0</v>
      </c>
      <c r="G18" s="130"/>
      <c r="H18" s="200"/>
      <c r="I18" s="201"/>
      <c r="J18" s="112"/>
      <c r="K18" s="112"/>
      <c r="L18" s="202"/>
      <c r="M18" s="202">
        <v>11567580</v>
      </c>
      <c r="N18" s="434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1567000</v>
      </c>
      <c r="G19" s="130"/>
      <c r="H19" s="200">
        <v>1567000</v>
      </c>
      <c r="I19" s="201"/>
      <c r="J19" s="112"/>
      <c r="K19" s="112"/>
      <c r="L19" s="202"/>
      <c r="M19" s="202">
        <v>1980000</v>
      </c>
      <c r="N19" s="434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500000</v>
      </c>
      <c r="G20" s="130"/>
      <c r="H20" s="200">
        <v>500000</v>
      </c>
      <c r="I20" s="201"/>
      <c r="J20" s="112"/>
      <c r="K20" s="112"/>
      <c r="L20" s="202"/>
      <c r="M20" s="202">
        <v>611944</v>
      </c>
      <c r="N20" s="434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1567000</v>
      </c>
      <c r="G21" s="130"/>
      <c r="H21" s="200">
        <v>1567000</v>
      </c>
      <c r="I21" s="201"/>
      <c r="J21" s="112"/>
      <c r="K21" s="112"/>
      <c r="L21" s="202"/>
      <c r="M21" s="202">
        <v>5866158</v>
      </c>
      <c r="N21" s="434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1514000</v>
      </c>
      <c r="G22" s="130"/>
      <c r="H22" s="200">
        <v>800000</v>
      </c>
      <c r="I22" s="201"/>
      <c r="J22" s="112">
        <v>714000</v>
      </c>
      <c r="K22" s="112"/>
      <c r="L22" s="202"/>
      <c r="M22" s="202">
        <v>4403372</v>
      </c>
      <c r="N22" s="434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34410000</v>
      </c>
      <c r="G23" s="130"/>
      <c r="H23" s="200">
        <v>34410000</v>
      </c>
      <c r="I23" s="201"/>
      <c r="J23" s="112"/>
      <c r="K23" s="112"/>
      <c r="L23" s="202"/>
      <c r="M23" s="202">
        <v>30674400</v>
      </c>
      <c r="N23" s="434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23990500</v>
      </c>
      <c r="G24" s="130"/>
      <c r="H24" s="200">
        <v>23990500</v>
      </c>
      <c r="I24" s="201"/>
      <c r="J24" s="112"/>
      <c r="K24" s="112"/>
      <c r="L24" s="202"/>
      <c r="M24" s="202">
        <v>24363124</v>
      </c>
      <c r="N24" s="434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380000</v>
      </c>
      <c r="G25" s="130"/>
      <c r="H25" s="200">
        <v>380000</v>
      </c>
      <c r="I25" s="201"/>
      <c r="J25" s="112"/>
      <c r="K25" s="112"/>
      <c r="L25" s="202"/>
      <c r="M25" s="202">
        <v>765615</v>
      </c>
      <c r="N25" s="434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130000</v>
      </c>
      <c r="G26" s="130"/>
      <c r="H26" s="200">
        <v>130000</v>
      </c>
      <c r="I26" s="201"/>
      <c r="J26" s="112"/>
      <c r="K26" s="112"/>
      <c r="L26" s="202"/>
      <c r="M26" s="202">
        <v>127000</v>
      </c>
      <c r="N26" s="434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350000</v>
      </c>
      <c r="G27" s="130"/>
      <c r="H27" s="203">
        <v>350000</v>
      </c>
      <c r="I27" s="204"/>
      <c r="J27" s="205"/>
      <c r="K27" s="205"/>
      <c r="L27" s="206"/>
      <c r="M27" s="206"/>
      <c r="N27" s="434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366226800</v>
      </c>
      <c r="G28" s="114">
        <f aca="true" t="shared" si="3" ref="G28:M28">SUM(G29:G45)</f>
        <v>0</v>
      </c>
      <c r="H28" s="115">
        <f t="shared" si="3"/>
        <v>361256500</v>
      </c>
      <c r="I28" s="116">
        <f t="shared" si="3"/>
        <v>0</v>
      </c>
      <c r="J28" s="116">
        <f t="shared" si="3"/>
        <v>714000</v>
      </c>
      <c r="K28" s="116">
        <f t="shared" si="3"/>
        <v>1356300</v>
      </c>
      <c r="L28" s="115">
        <f t="shared" si="3"/>
        <v>2900000</v>
      </c>
      <c r="M28" s="117">
        <f t="shared" si="3"/>
        <v>371854961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238507000</v>
      </c>
      <c r="G29" s="119"/>
      <c r="H29" s="200">
        <v>238507000</v>
      </c>
      <c r="I29" s="201"/>
      <c r="J29" s="112"/>
      <c r="K29" s="112"/>
      <c r="L29" s="201"/>
      <c r="M29" s="152">
        <v>213489299</v>
      </c>
      <c r="N29" s="432"/>
    </row>
    <row r="30" spans="1:14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18300000</v>
      </c>
      <c r="G30" s="135"/>
      <c r="H30" s="207">
        <v>18300000</v>
      </c>
      <c r="I30" s="155"/>
      <c r="J30" s="154"/>
      <c r="K30" s="154"/>
      <c r="L30" s="155"/>
      <c r="M30" s="153">
        <v>18509303</v>
      </c>
      <c r="N30" s="434"/>
    </row>
    <row r="31" spans="1:14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3000000</v>
      </c>
      <c r="G31" s="135"/>
      <c r="H31" s="207">
        <v>3000000</v>
      </c>
      <c r="I31" s="155"/>
      <c r="J31" s="154"/>
      <c r="K31" s="154"/>
      <c r="L31" s="155"/>
      <c r="M31" s="153">
        <v>4757823</v>
      </c>
      <c r="N31" s="434"/>
    </row>
    <row r="32" spans="1:14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0</v>
      </c>
      <c r="G32" s="135"/>
      <c r="H32" s="207"/>
      <c r="I32" s="155"/>
      <c r="J32" s="154"/>
      <c r="K32" s="154"/>
      <c r="L32" s="155"/>
      <c r="M32" s="153">
        <v>11567580</v>
      </c>
      <c r="N32" s="434"/>
    </row>
    <row r="33" spans="1:14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1567000</v>
      </c>
      <c r="G33" s="135"/>
      <c r="H33" s="207">
        <v>1567000</v>
      </c>
      <c r="I33" s="155"/>
      <c r="J33" s="154"/>
      <c r="K33" s="154"/>
      <c r="L33" s="155"/>
      <c r="M33" s="153">
        <v>1980000</v>
      </c>
      <c r="N33" s="434"/>
    </row>
    <row r="34" spans="1:14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0</v>
      </c>
      <c r="G34" s="135"/>
      <c r="H34" s="207">
        <v>0</v>
      </c>
      <c r="I34" s="155"/>
      <c r="J34" s="154"/>
      <c r="K34" s="154"/>
      <c r="L34" s="155"/>
      <c r="M34" s="153">
        <v>0</v>
      </c>
      <c r="N34" s="434"/>
    </row>
    <row r="35" spans="1:14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500000</v>
      </c>
      <c r="G35" s="135"/>
      <c r="H35" s="207">
        <v>500000</v>
      </c>
      <c r="I35" s="155"/>
      <c r="J35" s="154"/>
      <c r="K35" s="154"/>
      <c r="L35" s="155"/>
      <c r="M35" s="148">
        <v>611944</v>
      </c>
      <c r="N35" s="434"/>
    </row>
    <row r="36" spans="1:14" s="37" customFormat="1" ht="12">
      <c r="A36" s="28"/>
      <c r="B36" s="48" t="s">
        <v>38</v>
      </c>
      <c r="C36" s="48"/>
      <c r="D36" s="48"/>
      <c r="E36" s="50">
        <v>34</v>
      </c>
      <c r="F36" s="164">
        <f t="shared" si="2"/>
        <v>1567000</v>
      </c>
      <c r="G36" s="135"/>
      <c r="H36" s="207">
        <v>1567000</v>
      </c>
      <c r="I36" s="155"/>
      <c r="J36" s="154"/>
      <c r="K36" s="154"/>
      <c r="L36" s="155"/>
      <c r="M36" s="148">
        <v>5866158</v>
      </c>
      <c r="N36" s="434"/>
    </row>
    <row r="37" spans="1:14" s="37" customFormat="1" ht="12">
      <c r="A37" s="28"/>
      <c r="B37" s="48" t="s">
        <v>56</v>
      </c>
      <c r="C37" s="48"/>
      <c r="D37" s="48"/>
      <c r="E37" s="50">
        <v>35</v>
      </c>
      <c r="F37" s="164">
        <f t="shared" si="2"/>
        <v>1514000</v>
      </c>
      <c r="G37" s="135"/>
      <c r="H37" s="207">
        <v>800000</v>
      </c>
      <c r="I37" s="155"/>
      <c r="J37" s="154">
        <v>714000</v>
      </c>
      <c r="K37" s="154"/>
      <c r="L37" s="155"/>
      <c r="M37" s="148">
        <v>4403372</v>
      </c>
      <c r="N37" s="434"/>
    </row>
    <row r="38" spans="1:14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13730000</v>
      </c>
      <c r="G38" s="135"/>
      <c r="H38" s="207">
        <v>13730000</v>
      </c>
      <c r="I38" s="155"/>
      <c r="J38" s="154"/>
      <c r="K38" s="154"/>
      <c r="L38" s="155"/>
      <c r="M38" s="153">
        <v>13192000</v>
      </c>
      <c r="N38" s="432"/>
    </row>
    <row r="39" spans="1:14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34410000</v>
      </c>
      <c r="G39" s="135"/>
      <c r="H39" s="207">
        <v>34410000</v>
      </c>
      <c r="I39" s="155"/>
      <c r="J39" s="154"/>
      <c r="K39" s="154"/>
      <c r="L39" s="155"/>
      <c r="M39" s="148">
        <v>30674400</v>
      </c>
      <c r="N39" s="434"/>
    </row>
    <row r="40" spans="1:14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23990500</v>
      </c>
      <c r="G40" s="135"/>
      <c r="H40" s="207">
        <v>23990500</v>
      </c>
      <c r="I40" s="155"/>
      <c r="J40" s="154"/>
      <c r="K40" s="154"/>
      <c r="L40" s="155"/>
      <c r="M40" s="148">
        <v>24363124</v>
      </c>
      <c r="N40" s="434"/>
    </row>
    <row r="41" spans="1:14" s="37" customFormat="1" ht="12">
      <c r="A41" s="28"/>
      <c r="B41" s="48" t="s">
        <v>45</v>
      </c>
      <c r="C41" s="48"/>
      <c r="D41" s="48"/>
      <c r="E41" s="50">
        <v>39</v>
      </c>
      <c r="F41" s="164">
        <f t="shared" si="2"/>
        <v>380000</v>
      </c>
      <c r="G41" s="135"/>
      <c r="H41" s="207">
        <v>380000</v>
      </c>
      <c r="I41" s="155"/>
      <c r="J41" s="154"/>
      <c r="K41" s="154"/>
      <c r="L41" s="155"/>
      <c r="M41" s="148">
        <v>765615</v>
      </c>
      <c r="N41" s="434"/>
    </row>
    <row r="42" spans="1:14" s="37" customFormat="1" ht="12">
      <c r="A42" s="28"/>
      <c r="B42" s="48" t="s">
        <v>61</v>
      </c>
      <c r="C42" s="48"/>
      <c r="D42" s="48"/>
      <c r="E42" s="50">
        <v>40</v>
      </c>
      <c r="F42" s="164">
        <f t="shared" si="2"/>
        <v>130000</v>
      </c>
      <c r="G42" s="135"/>
      <c r="H42" s="207">
        <v>130000</v>
      </c>
      <c r="I42" s="155"/>
      <c r="J42" s="154"/>
      <c r="K42" s="154"/>
      <c r="L42" s="155"/>
      <c r="M42" s="148">
        <v>127000</v>
      </c>
      <c r="N42" s="434"/>
    </row>
    <row r="43" spans="1:14" s="37" customFormat="1" ht="12">
      <c r="A43" s="28"/>
      <c r="B43" s="48" t="s">
        <v>62</v>
      </c>
      <c r="C43" s="48"/>
      <c r="D43" s="48"/>
      <c r="E43" s="50">
        <v>41</v>
      </c>
      <c r="F43" s="164">
        <f t="shared" si="2"/>
        <v>23995000</v>
      </c>
      <c r="G43" s="135"/>
      <c r="H43" s="207">
        <v>23995000</v>
      </c>
      <c r="I43" s="155"/>
      <c r="J43" s="154"/>
      <c r="K43" s="154"/>
      <c r="L43" s="155"/>
      <c r="M43" s="153">
        <v>25114735</v>
      </c>
      <c r="N43" s="434"/>
    </row>
    <row r="44" spans="1:14" s="37" customFormat="1" ht="12">
      <c r="A44" s="28"/>
      <c r="B44" s="48" t="s">
        <v>63</v>
      </c>
      <c r="C44" s="48"/>
      <c r="D44" s="48"/>
      <c r="E44" s="50">
        <v>42</v>
      </c>
      <c r="F44" s="164">
        <f t="shared" si="2"/>
        <v>4256300</v>
      </c>
      <c r="G44" s="135"/>
      <c r="H44" s="442" t="s">
        <v>98</v>
      </c>
      <c r="I44" s="155">
        <f>I3</f>
        <v>0</v>
      </c>
      <c r="J44" s="154"/>
      <c r="K44" s="154">
        <f>K3</f>
        <v>1356300</v>
      </c>
      <c r="L44" s="443">
        <f>L3</f>
        <v>2900000</v>
      </c>
      <c r="M44" s="153">
        <v>16432608</v>
      </c>
      <c r="N44" s="434"/>
    </row>
    <row r="45" spans="1:14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380000</v>
      </c>
      <c r="G45" s="141"/>
      <c r="H45" s="208">
        <v>380000</v>
      </c>
      <c r="I45" s="209"/>
      <c r="J45" s="210"/>
      <c r="K45" s="210"/>
      <c r="L45" s="209"/>
      <c r="M45" s="444"/>
      <c r="N45" s="434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1799740</v>
      </c>
      <c r="G46" s="146">
        <f>G29+G34+G38+G43+G44+G45+-G4-G27</f>
        <v>0</v>
      </c>
      <c r="H46" s="146">
        <f>H29+H34+H38+H43+H45-H4-H27</f>
        <v>1799740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6526998</v>
      </c>
      <c r="N46" s="434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>F28-F3</f>
        <v>1799740</v>
      </c>
      <c r="G47" s="114">
        <f aca="true" t="shared" si="4" ref="G47:M47">G28-G3</f>
        <v>0</v>
      </c>
      <c r="H47" s="115">
        <f t="shared" si="4"/>
        <v>1799740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6526998</v>
      </c>
    </row>
    <row r="48" spans="1:5" ht="12.75">
      <c r="A48" s="80" t="s">
        <v>67</v>
      </c>
      <c r="B48" s="80"/>
      <c r="C48" s="80"/>
      <c r="D48" s="188">
        <v>39511</v>
      </c>
      <c r="E48" s="81"/>
    </row>
    <row r="49" spans="4:14" s="80" customFormat="1" ht="9" customHeight="1">
      <c r="D49" s="84"/>
      <c r="E49" s="81"/>
      <c r="F49" s="37"/>
      <c r="H49" s="92"/>
      <c r="I49" s="92"/>
      <c r="J49" s="92"/>
      <c r="K49" s="92"/>
      <c r="L49" s="92"/>
      <c r="M49" s="92"/>
      <c r="N49" s="434"/>
    </row>
    <row r="50" spans="1:14" s="80" customFormat="1" ht="12">
      <c r="A50" s="84" t="s">
        <v>99</v>
      </c>
      <c r="D50" s="84"/>
      <c r="E50" s="81"/>
      <c r="F50" s="167"/>
      <c r="H50" s="92"/>
      <c r="J50" s="156"/>
      <c r="L50" s="92"/>
      <c r="M50" s="92"/>
      <c r="N50" s="434"/>
    </row>
    <row r="51" spans="5:14" s="84" customFormat="1" ht="12">
      <c r="E51" s="86"/>
      <c r="F51" s="168"/>
      <c r="H51" s="108"/>
      <c r="I51" s="108"/>
      <c r="J51" s="108"/>
      <c r="K51" s="108"/>
      <c r="L51" s="108"/>
      <c r="M51" s="108"/>
      <c r="N51" s="434"/>
    </row>
    <row r="52" spans="5:14" s="84" customFormat="1" ht="12">
      <c r="E52" s="86"/>
      <c r="F52" s="168"/>
      <c r="H52" s="108"/>
      <c r="I52" s="108"/>
      <c r="J52" s="108"/>
      <c r="K52" s="108"/>
      <c r="L52" s="108"/>
      <c r="M52" s="108"/>
      <c r="N52" s="434"/>
    </row>
    <row r="53" spans="5:14" s="84" customFormat="1" ht="12">
      <c r="E53" s="86"/>
      <c r="F53" s="168"/>
      <c r="H53" s="108"/>
      <c r="I53" s="108"/>
      <c r="J53" s="108"/>
      <c r="K53" s="108"/>
      <c r="L53" s="108"/>
      <c r="M53" s="108"/>
      <c r="N53" s="434"/>
    </row>
    <row r="54" spans="1:14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  <c r="N54" s="434"/>
    </row>
    <row r="55" spans="1:14" s="92" customFormat="1" ht="12">
      <c r="A55" s="84"/>
      <c r="B55" s="84"/>
      <c r="C55" s="84"/>
      <c r="D55" s="84"/>
      <c r="E55" s="90"/>
      <c r="F55" s="37"/>
      <c r="N55" s="433"/>
    </row>
    <row r="56" spans="1:14" s="92" customFormat="1" ht="12">
      <c r="A56" s="84"/>
      <c r="B56" s="84"/>
      <c r="C56" s="84"/>
      <c r="D56" s="84"/>
      <c r="E56" s="90"/>
      <c r="F56" s="37"/>
      <c r="N56" s="433"/>
    </row>
    <row r="57" spans="1:14" s="92" customFormat="1" ht="12">
      <c r="A57" s="84"/>
      <c r="B57" s="84"/>
      <c r="C57" s="84"/>
      <c r="D57" s="84"/>
      <c r="E57" s="90"/>
      <c r="F57" s="37"/>
      <c r="N57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48">
      <selection activeCell="N56" sqref="N56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375" style="37" customWidth="1"/>
    <col min="7" max="7" width="5.125" style="0" hidden="1" customWidth="1"/>
    <col min="8" max="8" width="11.125" style="92" customWidth="1"/>
    <col min="9" max="11" width="8.00390625" style="92" customWidth="1"/>
    <col min="12" max="12" width="8.125" style="92" customWidth="1"/>
    <col min="13" max="13" width="10.375" style="92" customWidth="1"/>
    <col min="14" max="14" width="9.125" style="433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75</v>
      </c>
      <c r="B2" s="8"/>
      <c r="C2" s="493" t="s">
        <v>81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4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>SUM(F5:F27)</f>
        <v>135765000</v>
      </c>
      <c r="G3" s="114">
        <f aca="true" t="shared" si="0" ref="G3:M3">SUM(G5:G27)</f>
        <v>0</v>
      </c>
      <c r="H3" s="115">
        <f t="shared" si="0"/>
        <v>130902000</v>
      </c>
      <c r="I3" s="116">
        <f t="shared" si="0"/>
        <v>3320000</v>
      </c>
      <c r="J3" s="116">
        <f t="shared" si="0"/>
        <v>443000</v>
      </c>
      <c r="K3" s="116">
        <f t="shared" si="0"/>
        <v>0</v>
      </c>
      <c r="L3" s="115">
        <f t="shared" si="0"/>
        <v>1100000</v>
      </c>
      <c r="M3" s="117">
        <f t="shared" si="0"/>
        <v>135257724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123949000</v>
      </c>
      <c r="G4" s="119">
        <f aca="true" t="shared" si="1" ref="G4:M4">SUM(G5:G15)</f>
        <v>0</v>
      </c>
      <c r="H4" s="120">
        <f t="shared" si="1"/>
        <v>119516000</v>
      </c>
      <c r="I4" s="121">
        <f t="shared" si="1"/>
        <v>3320000</v>
      </c>
      <c r="J4" s="121">
        <f t="shared" si="1"/>
        <v>13000</v>
      </c>
      <c r="K4" s="121">
        <f t="shared" si="1"/>
        <v>0</v>
      </c>
      <c r="L4" s="120">
        <f t="shared" si="1"/>
        <v>1100000</v>
      </c>
      <c r="M4" s="122">
        <f t="shared" si="1"/>
        <v>120519975</v>
      </c>
      <c r="N4" s="434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>SUM(H5:L5)</f>
        <v>62000000</v>
      </c>
      <c r="G5" s="124"/>
      <c r="H5" s="125">
        <v>62000000</v>
      </c>
      <c r="I5" s="125"/>
      <c r="J5" s="126"/>
      <c r="K5" s="126"/>
      <c r="L5" s="127"/>
      <c r="M5" s="128">
        <v>59376824</v>
      </c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aca="true" t="shared" si="2" ref="F6:F45">SUM(H6:L6)</f>
        <v>1800000</v>
      </c>
      <c r="G6" s="124"/>
      <c r="H6" s="125">
        <v>1800000</v>
      </c>
      <c r="I6" s="125"/>
      <c r="J6" s="126"/>
      <c r="K6" s="126"/>
      <c r="L6" s="127"/>
      <c r="M6" s="128">
        <v>1733221</v>
      </c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22900000</v>
      </c>
      <c r="G7" s="124"/>
      <c r="H7" s="125">
        <v>22900000</v>
      </c>
      <c r="I7" s="125"/>
      <c r="J7" s="126"/>
      <c r="K7" s="126"/>
      <c r="L7" s="127"/>
      <c r="M7" s="128">
        <v>21077068</v>
      </c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4000000</v>
      </c>
      <c r="G8" s="124"/>
      <c r="H8" s="125">
        <v>4000000</v>
      </c>
      <c r="I8" s="125"/>
      <c r="J8" s="126"/>
      <c r="K8" s="126"/>
      <c r="L8" s="127"/>
      <c r="M8" s="128">
        <v>2905214</v>
      </c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1500000</v>
      </c>
      <c r="G9" s="124"/>
      <c r="H9" s="125">
        <v>1500000</v>
      </c>
      <c r="I9" s="125"/>
      <c r="J9" s="126"/>
      <c r="K9" s="126"/>
      <c r="L9" s="127"/>
      <c r="M9" s="128">
        <v>1438127</v>
      </c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11823000</v>
      </c>
      <c r="G10" s="124"/>
      <c r="H10" s="125">
        <v>9500000</v>
      </c>
      <c r="I10" s="125">
        <v>2320000</v>
      </c>
      <c r="J10" s="126">
        <v>3000</v>
      </c>
      <c r="K10" s="126"/>
      <c r="L10" s="127"/>
      <c r="M10" s="128">
        <v>11610904</v>
      </c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9500000</v>
      </c>
      <c r="G11" s="124"/>
      <c r="H11" s="125">
        <v>8500000</v>
      </c>
      <c r="I11" s="125">
        <v>1000000</v>
      </c>
      <c r="J11" s="126"/>
      <c r="K11" s="126"/>
      <c r="L11" s="127"/>
      <c r="M11" s="128">
        <v>9078418</v>
      </c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600000</v>
      </c>
      <c r="G12" s="124"/>
      <c r="H12" s="125">
        <v>600000</v>
      </c>
      <c r="I12" s="125"/>
      <c r="J12" s="126"/>
      <c r="K12" s="126"/>
      <c r="L12" s="127"/>
      <c r="M12" s="128">
        <v>532826</v>
      </c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2716000</v>
      </c>
      <c r="G13" s="124"/>
      <c r="H13" s="125">
        <v>2716000</v>
      </c>
      <c r="I13" s="125"/>
      <c r="J13" s="126"/>
      <c r="K13" s="126"/>
      <c r="L13" s="127"/>
      <c r="M13" s="128">
        <v>2681077</v>
      </c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1110000</v>
      </c>
      <c r="G14" s="124"/>
      <c r="H14" s="125"/>
      <c r="I14" s="125"/>
      <c r="J14" s="126">
        <v>10000</v>
      </c>
      <c r="K14" s="126"/>
      <c r="L14" s="127">
        <v>1100000</v>
      </c>
      <c r="M14" s="128">
        <v>1185064</v>
      </c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63">
        <f t="shared" si="2"/>
        <v>6000000</v>
      </c>
      <c r="G15" s="124"/>
      <c r="H15" s="125">
        <v>6000000</v>
      </c>
      <c r="I15" s="125"/>
      <c r="J15" s="126"/>
      <c r="K15" s="126"/>
      <c r="L15" s="127"/>
      <c r="M15" s="128">
        <v>8901232</v>
      </c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3800000</v>
      </c>
      <c r="G16" s="130"/>
      <c r="H16" s="131">
        <v>3800000</v>
      </c>
      <c r="I16" s="131"/>
      <c r="J16" s="132"/>
      <c r="K16" s="132"/>
      <c r="L16" s="133"/>
      <c r="M16" s="134">
        <v>3727727</v>
      </c>
      <c r="N16" s="434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34">
        <v>2850</v>
      </c>
      <c r="N17" s="434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0</v>
      </c>
      <c r="G18" s="130"/>
      <c r="H18" s="131"/>
      <c r="I18" s="131"/>
      <c r="J18" s="132"/>
      <c r="K18" s="132"/>
      <c r="L18" s="133"/>
      <c r="M18" s="134">
        <v>3392399</v>
      </c>
      <c r="N18" s="434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  <c r="N19" s="434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  <c r="N20" s="434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  <c r="N21" s="434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2"/>
        <v>0</v>
      </c>
      <c r="G22" s="130"/>
      <c r="H22" s="133"/>
      <c r="I22" s="132"/>
      <c r="J22" s="132"/>
      <c r="K22" s="132"/>
      <c r="L22" s="133"/>
      <c r="M22" s="134"/>
      <c r="N22" s="434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2"/>
        <v>6859000</v>
      </c>
      <c r="G23" s="130"/>
      <c r="H23" s="133">
        <v>6452000</v>
      </c>
      <c r="I23" s="132"/>
      <c r="J23" s="132">
        <v>407000</v>
      </c>
      <c r="K23" s="132"/>
      <c r="L23" s="133"/>
      <c r="M23" s="134">
        <v>6488543</v>
      </c>
      <c r="N23" s="434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2"/>
        <v>867000</v>
      </c>
      <c r="G24" s="130"/>
      <c r="H24" s="133">
        <v>844000</v>
      </c>
      <c r="I24" s="132"/>
      <c r="J24" s="132">
        <v>23000</v>
      </c>
      <c r="K24" s="132"/>
      <c r="L24" s="133"/>
      <c r="M24" s="134">
        <v>849637</v>
      </c>
      <c r="N24" s="434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  <c r="N25" s="434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  <c r="N26" s="434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290000</v>
      </c>
      <c r="G27" s="130"/>
      <c r="H27" s="133">
        <v>290000</v>
      </c>
      <c r="I27" s="132"/>
      <c r="J27" s="132"/>
      <c r="K27" s="132"/>
      <c r="L27" s="133"/>
      <c r="M27" s="134">
        <v>276593</v>
      </c>
      <c r="N27" s="434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137610000</v>
      </c>
      <c r="G28" s="114">
        <f aca="true" t="shared" si="3" ref="G28:M28">SUM(G29:G45)</f>
        <v>0</v>
      </c>
      <c r="H28" s="115">
        <f t="shared" si="3"/>
        <v>132747000</v>
      </c>
      <c r="I28" s="116">
        <f t="shared" si="3"/>
        <v>3320000</v>
      </c>
      <c r="J28" s="116">
        <f t="shared" si="3"/>
        <v>443000</v>
      </c>
      <c r="K28" s="116">
        <f t="shared" si="3"/>
        <v>0</v>
      </c>
      <c r="L28" s="115">
        <f t="shared" si="3"/>
        <v>1100000</v>
      </c>
      <c r="M28" s="117">
        <f t="shared" si="3"/>
        <v>139938877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83194000</v>
      </c>
      <c r="G29" s="119"/>
      <c r="H29" s="120">
        <v>83194000</v>
      </c>
      <c r="I29" s="121"/>
      <c r="J29" s="121"/>
      <c r="K29" s="121"/>
      <c r="L29" s="120"/>
      <c r="M29" s="122">
        <v>81205000</v>
      </c>
      <c r="N29" s="432"/>
    </row>
    <row r="30" spans="1:14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3800000</v>
      </c>
      <c r="G30" s="135"/>
      <c r="H30" s="136">
        <v>3800000</v>
      </c>
      <c r="I30" s="137"/>
      <c r="J30" s="137"/>
      <c r="K30" s="137"/>
      <c r="L30" s="136"/>
      <c r="M30" s="138">
        <v>3727727</v>
      </c>
      <c r="N30" s="434"/>
    </row>
    <row r="31" spans="1:14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>
        <v>2850</v>
      </c>
      <c r="N31" s="434"/>
    </row>
    <row r="32" spans="1:14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0</v>
      </c>
      <c r="G32" s="135"/>
      <c r="H32" s="136"/>
      <c r="I32" s="137"/>
      <c r="J32" s="137"/>
      <c r="K32" s="137"/>
      <c r="L32" s="136"/>
      <c r="M32" s="138">
        <v>3392399</v>
      </c>
      <c r="N32" s="434"/>
    </row>
    <row r="33" spans="1:14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  <c r="N33" s="434"/>
    </row>
    <row r="34" spans="1:14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  <c r="N34" s="434"/>
    </row>
    <row r="35" spans="1:14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  <c r="N35" s="434"/>
    </row>
    <row r="36" spans="1:14" s="37" customFormat="1" ht="12">
      <c r="A36" s="28"/>
      <c r="B36" s="48" t="s">
        <v>38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  <c r="N36" s="434"/>
    </row>
    <row r="37" spans="1:14" s="37" customFormat="1" ht="12">
      <c r="A37" s="28"/>
      <c r="B37" s="48" t="s">
        <v>56</v>
      </c>
      <c r="C37" s="48"/>
      <c r="D37" s="48"/>
      <c r="E37" s="50">
        <v>35</v>
      </c>
      <c r="F37" s="164">
        <f t="shared" si="2"/>
        <v>0</v>
      </c>
      <c r="G37" s="135"/>
      <c r="H37" s="136"/>
      <c r="I37" s="137"/>
      <c r="J37" s="137"/>
      <c r="K37" s="137"/>
      <c r="L37" s="136"/>
      <c r="M37" s="138"/>
      <c r="N37" s="434"/>
    </row>
    <row r="38" spans="1:14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2269000</v>
      </c>
      <c r="G38" s="135"/>
      <c r="H38" s="136">
        <v>2269000</v>
      </c>
      <c r="I38" s="137"/>
      <c r="J38" s="137"/>
      <c r="K38" s="137"/>
      <c r="L38" s="136"/>
      <c r="M38" s="138">
        <v>2089000</v>
      </c>
      <c r="N38" s="432"/>
    </row>
    <row r="39" spans="1:14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6859000</v>
      </c>
      <c r="G39" s="135"/>
      <c r="H39" s="136">
        <v>6452000</v>
      </c>
      <c r="I39" s="137"/>
      <c r="J39" s="137">
        <f>J23</f>
        <v>407000</v>
      </c>
      <c r="K39" s="137"/>
      <c r="L39" s="136"/>
      <c r="M39" s="138">
        <v>6488543</v>
      </c>
      <c r="N39" s="434"/>
    </row>
    <row r="40" spans="1:14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867000</v>
      </c>
      <c r="G40" s="135"/>
      <c r="H40" s="136">
        <v>844000</v>
      </c>
      <c r="I40" s="137"/>
      <c r="J40" s="137">
        <f>J24</f>
        <v>23000</v>
      </c>
      <c r="K40" s="137"/>
      <c r="L40" s="136"/>
      <c r="M40" s="138">
        <v>849637</v>
      </c>
      <c r="N40" s="434"/>
    </row>
    <row r="41" spans="1:14" s="37" customFormat="1" ht="12">
      <c r="A41" s="28"/>
      <c r="B41" s="48" t="s">
        <v>45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/>
      <c r="N41" s="434"/>
    </row>
    <row r="42" spans="1:14" s="37" customFormat="1" ht="12">
      <c r="A42" s="28"/>
      <c r="B42" s="48" t="s">
        <v>61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/>
      <c r="N42" s="434"/>
    </row>
    <row r="43" spans="1:14" s="37" customFormat="1" ht="12">
      <c r="A43" s="28"/>
      <c r="B43" s="48" t="s">
        <v>62</v>
      </c>
      <c r="C43" s="48"/>
      <c r="D43" s="48"/>
      <c r="E43" s="50">
        <v>41</v>
      </c>
      <c r="F43" s="164">
        <f t="shared" si="2"/>
        <v>35904000</v>
      </c>
      <c r="G43" s="135"/>
      <c r="H43" s="136">
        <v>35891000</v>
      </c>
      <c r="I43" s="137"/>
      <c r="J43" s="415">
        <v>13000</v>
      </c>
      <c r="K43" s="137"/>
      <c r="L43" s="136"/>
      <c r="M43" s="138">
        <v>36280087</v>
      </c>
      <c r="N43" s="434"/>
    </row>
    <row r="44" spans="1:14" s="37" customFormat="1" ht="12">
      <c r="A44" s="28"/>
      <c r="B44" s="48" t="s">
        <v>63</v>
      </c>
      <c r="C44" s="48"/>
      <c r="D44" s="48"/>
      <c r="E44" s="50">
        <v>42</v>
      </c>
      <c r="F44" s="164">
        <f t="shared" si="2"/>
        <v>4420000</v>
      </c>
      <c r="G44" s="135"/>
      <c r="H44" s="139" t="s">
        <v>98</v>
      </c>
      <c r="I44" s="137">
        <v>3320000</v>
      </c>
      <c r="J44" s="415"/>
      <c r="K44" s="137"/>
      <c r="L44" s="136">
        <f>L3</f>
        <v>1100000</v>
      </c>
      <c r="M44" s="138">
        <v>5604323</v>
      </c>
      <c r="N44" s="434"/>
    </row>
    <row r="45" spans="1:14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297000</v>
      </c>
      <c r="G45" s="141"/>
      <c r="H45" s="142">
        <v>297000</v>
      </c>
      <c r="I45" s="143"/>
      <c r="J45" s="143"/>
      <c r="K45" s="143"/>
      <c r="L45" s="142"/>
      <c r="M45" s="144">
        <v>299311</v>
      </c>
      <c r="N45" s="434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1845000</v>
      </c>
      <c r="G46" s="146">
        <f>G29+G34+G38+G43+G44+G45+-G4-G27</f>
        <v>0</v>
      </c>
      <c r="H46" s="146">
        <f>H29+H34+H38+H43+H45-H4-H27</f>
        <v>1845000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4681153</v>
      </c>
      <c r="N46" s="434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>F28-F3</f>
        <v>1845000</v>
      </c>
      <c r="G47" s="114">
        <f aca="true" t="shared" si="4" ref="G47:M47">G28-G3</f>
        <v>0</v>
      </c>
      <c r="H47" s="115">
        <f t="shared" si="4"/>
        <v>1845000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4681153</v>
      </c>
    </row>
    <row r="48" spans="1:5" ht="12.75">
      <c r="A48" s="80" t="s">
        <v>67</v>
      </c>
      <c r="B48" s="80"/>
      <c r="C48" s="80"/>
      <c r="D48" s="188">
        <v>39504</v>
      </c>
      <c r="E48" s="81"/>
    </row>
    <row r="49" spans="5:14" s="80" customFormat="1" ht="9.75" customHeight="1">
      <c r="E49" s="81"/>
      <c r="F49" s="37"/>
      <c r="H49" s="92"/>
      <c r="I49" s="92"/>
      <c r="J49" s="92"/>
      <c r="K49" s="92"/>
      <c r="L49" s="92"/>
      <c r="M49" s="92"/>
      <c r="N49" s="434"/>
    </row>
    <row r="50" spans="1:14" s="80" customFormat="1" ht="12">
      <c r="A50" s="84" t="s">
        <v>99</v>
      </c>
      <c r="D50" s="84"/>
      <c r="E50" s="81"/>
      <c r="F50" s="167"/>
      <c r="H50" s="92"/>
      <c r="J50" s="156"/>
      <c r="K50" s="92"/>
      <c r="L50" s="92"/>
      <c r="M50" s="92"/>
      <c r="N50" s="434"/>
    </row>
    <row r="51" spans="1:14" s="80" customFormat="1" ht="12">
      <c r="A51" s="84"/>
      <c r="B51" s="84"/>
      <c r="C51" s="84"/>
      <c r="D51" s="84"/>
      <c r="E51" s="81"/>
      <c r="F51" s="37"/>
      <c r="H51" s="92"/>
      <c r="I51" s="92"/>
      <c r="J51" s="92"/>
      <c r="K51" s="92"/>
      <c r="L51" s="92"/>
      <c r="M51" s="92"/>
      <c r="N51" s="434"/>
    </row>
    <row r="52" spans="1:14" s="92" customFormat="1" ht="12">
      <c r="A52" s="84"/>
      <c r="B52" s="84"/>
      <c r="C52" s="84"/>
      <c r="D52" s="84"/>
      <c r="E52" s="90"/>
      <c r="F52" s="37"/>
      <c r="N52" s="433"/>
    </row>
    <row r="53" spans="1:14" s="92" customFormat="1" ht="12">
      <c r="A53" s="84"/>
      <c r="B53" s="84"/>
      <c r="C53" s="84"/>
      <c r="D53" s="84"/>
      <c r="E53" s="90"/>
      <c r="F53" s="37"/>
      <c r="N53" s="433"/>
    </row>
    <row r="54" spans="1:14" s="92" customFormat="1" ht="12">
      <c r="A54" s="84"/>
      <c r="B54" s="84"/>
      <c r="C54" s="84"/>
      <c r="D54" s="84"/>
      <c r="E54" s="90"/>
      <c r="F54" s="37"/>
      <c r="N54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N9" sqref="N9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00390625" style="37" customWidth="1"/>
    <col min="7" max="7" width="5.125" style="0" hidden="1" customWidth="1"/>
    <col min="8" max="8" width="11.00390625" style="92" customWidth="1"/>
    <col min="9" max="11" width="8.00390625" style="92" customWidth="1"/>
    <col min="12" max="12" width="8.125" style="92" customWidth="1"/>
    <col min="13" max="13" width="9.875" style="92" customWidth="1"/>
    <col min="14" max="14" width="9.125" style="433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75</v>
      </c>
      <c r="B2" s="8"/>
      <c r="C2" s="493" t="s">
        <v>82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4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 aca="true" t="shared" si="0" ref="F3:M3">SUM(F5:F27)</f>
        <v>181264878</v>
      </c>
      <c r="G3" s="114">
        <f t="shared" si="0"/>
        <v>0</v>
      </c>
      <c r="H3" s="115">
        <f t="shared" si="0"/>
        <v>173652051</v>
      </c>
      <c r="I3" s="116">
        <f t="shared" si="0"/>
        <v>3000000</v>
      </c>
      <c r="J3" s="116">
        <f t="shared" si="0"/>
        <v>2620327</v>
      </c>
      <c r="K3" s="116">
        <f t="shared" si="0"/>
        <v>0</v>
      </c>
      <c r="L3" s="115">
        <f t="shared" si="0"/>
        <v>1992500</v>
      </c>
      <c r="M3" s="117">
        <f t="shared" si="0"/>
        <v>194799847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119431351</v>
      </c>
      <c r="G4" s="119">
        <f aca="true" t="shared" si="1" ref="G4:M4">SUM(G5:G15)</f>
        <v>0</v>
      </c>
      <c r="H4" s="120">
        <f t="shared" si="1"/>
        <v>114303051</v>
      </c>
      <c r="I4" s="121">
        <f t="shared" si="1"/>
        <v>3000000</v>
      </c>
      <c r="J4" s="121">
        <f t="shared" si="1"/>
        <v>135800</v>
      </c>
      <c r="K4" s="121">
        <f t="shared" si="1"/>
        <v>0</v>
      </c>
      <c r="L4" s="120">
        <f t="shared" si="1"/>
        <v>1992500</v>
      </c>
      <c r="M4" s="122">
        <f t="shared" si="1"/>
        <v>117300544</v>
      </c>
      <c r="N4" s="434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>SUM(H5:L5)</f>
        <v>60326334</v>
      </c>
      <c r="G5" s="124"/>
      <c r="H5" s="311">
        <v>58136553</v>
      </c>
      <c r="I5" s="314">
        <v>2189781</v>
      </c>
      <c r="J5" s="314"/>
      <c r="K5" s="314"/>
      <c r="L5" s="311"/>
      <c r="M5" s="134">
        <v>57845504</v>
      </c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aca="true" t="shared" si="2" ref="F6:F45">SUM(H6:L6)</f>
        <v>2200000</v>
      </c>
      <c r="G6" s="124"/>
      <c r="H6" s="311">
        <v>2200000</v>
      </c>
      <c r="I6" s="315"/>
      <c r="J6" s="315"/>
      <c r="K6" s="315"/>
      <c r="L6" s="311"/>
      <c r="M6" s="134">
        <v>2403912</v>
      </c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2"/>
        <v>21206217</v>
      </c>
      <c r="G7" s="124"/>
      <c r="H7" s="311">
        <v>20395998</v>
      </c>
      <c r="I7" s="315">
        <v>810219</v>
      </c>
      <c r="J7" s="315"/>
      <c r="K7" s="315"/>
      <c r="L7" s="311"/>
      <c r="M7" s="134">
        <v>20353588</v>
      </c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2"/>
        <v>2575500</v>
      </c>
      <c r="G8" s="124"/>
      <c r="H8" s="311">
        <v>2575500</v>
      </c>
      <c r="I8" s="315"/>
      <c r="J8" s="315"/>
      <c r="K8" s="315"/>
      <c r="L8" s="311"/>
      <c r="M8" s="134">
        <v>1822041</v>
      </c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2"/>
        <v>1194000</v>
      </c>
      <c r="G9" s="124"/>
      <c r="H9" s="311">
        <v>1194000</v>
      </c>
      <c r="I9" s="315"/>
      <c r="J9" s="315"/>
      <c r="K9" s="315"/>
      <c r="L9" s="311"/>
      <c r="M9" s="134">
        <v>856601</v>
      </c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2"/>
        <v>6000000</v>
      </c>
      <c r="G10" s="124"/>
      <c r="H10" s="311">
        <v>6000000</v>
      </c>
      <c r="I10" s="315"/>
      <c r="J10" s="315"/>
      <c r="K10" s="315"/>
      <c r="L10" s="311"/>
      <c r="M10" s="134">
        <v>6917715</v>
      </c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2"/>
        <v>6035800</v>
      </c>
      <c r="G11" s="124"/>
      <c r="H11" s="311">
        <v>5900000</v>
      </c>
      <c r="I11" s="315"/>
      <c r="J11" s="315">
        <v>135800</v>
      </c>
      <c r="K11" s="315"/>
      <c r="L11" s="311"/>
      <c r="M11" s="134">
        <v>7422692</v>
      </c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2"/>
        <v>580000</v>
      </c>
      <c r="G12" s="124"/>
      <c r="H12" s="311">
        <v>580000</v>
      </c>
      <c r="I12" s="315"/>
      <c r="J12" s="315"/>
      <c r="K12" s="315"/>
      <c r="L12" s="311"/>
      <c r="M12" s="134">
        <v>512227</v>
      </c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2"/>
        <v>7483000</v>
      </c>
      <c r="G13" s="124"/>
      <c r="H13" s="311">
        <v>7483000</v>
      </c>
      <c r="I13" s="315"/>
      <c r="J13" s="315"/>
      <c r="K13" s="315"/>
      <c r="L13" s="311"/>
      <c r="M13" s="134">
        <v>7288658</v>
      </c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2"/>
        <v>1992500</v>
      </c>
      <c r="G14" s="124"/>
      <c r="H14" s="311">
        <v>0</v>
      </c>
      <c r="I14" s="315"/>
      <c r="J14" s="315"/>
      <c r="K14" s="315"/>
      <c r="L14" s="311">
        <v>1992500</v>
      </c>
      <c r="M14" s="134">
        <v>1782425</v>
      </c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63">
        <f t="shared" si="2"/>
        <v>9838000</v>
      </c>
      <c r="G15" s="124"/>
      <c r="H15" s="311">
        <v>9838000</v>
      </c>
      <c r="I15" s="315"/>
      <c r="J15" s="315"/>
      <c r="K15" s="315"/>
      <c r="L15" s="311"/>
      <c r="M15" s="134">
        <v>10095181</v>
      </c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2"/>
        <v>10500000</v>
      </c>
      <c r="G16" s="130"/>
      <c r="H16" s="311">
        <v>10500000</v>
      </c>
      <c r="I16" s="315"/>
      <c r="J16" s="315"/>
      <c r="K16" s="315"/>
      <c r="L16" s="311"/>
      <c r="M16" s="312">
        <v>10989252</v>
      </c>
      <c r="N16" s="434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2"/>
        <v>1000000</v>
      </c>
      <c r="G17" s="130"/>
      <c r="H17" s="311">
        <v>1000000</v>
      </c>
      <c r="I17" s="315"/>
      <c r="J17" s="315"/>
      <c r="K17" s="315"/>
      <c r="L17" s="311"/>
      <c r="M17" s="134">
        <v>1038424</v>
      </c>
      <c r="N17" s="434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2"/>
        <v>2000000</v>
      </c>
      <c r="G18" s="130"/>
      <c r="H18" s="311">
        <v>2000000</v>
      </c>
      <c r="I18" s="315"/>
      <c r="J18" s="315"/>
      <c r="K18" s="315"/>
      <c r="L18" s="311"/>
      <c r="M18" s="312">
        <v>4492033</v>
      </c>
      <c r="N18" s="434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2"/>
        <v>260000</v>
      </c>
      <c r="G19" s="130"/>
      <c r="H19" s="311">
        <v>260000</v>
      </c>
      <c r="I19" s="315"/>
      <c r="J19" s="315"/>
      <c r="K19" s="315"/>
      <c r="L19" s="311"/>
      <c r="M19" s="312">
        <v>385965</v>
      </c>
      <c r="N19" s="434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2"/>
        <v>0</v>
      </c>
      <c r="G20" s="130"/>
      <c r="H20" s="311"/>
      <c r="I20" s="315"/>
      <c r="J20" s="315"/>
      <c r="K20" s="315"/>
      <c r="L20" s="311"/>
      <c r="M20" s="312"/>
      <c r="N20" s="434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9">
        <f t="shared" si="2"/>
        <v>0</v>
      </c>
      <c r="G21" s="396"/>
      <c r="H21" s="311"/>
      <c r="I21" s="315"/>
      <c r="J21" s="315"/>
      <c r="K21" s="315"/>
      <c r="L21" s="311"/>
      <c r="M21" s="312">
        <v>8724754</v>
      </c>
      <c r="N21" s="434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9">
        <f t="shared" si="2"/>
        <v>2796319</v>
      </c>
      <c r="G22" s="396"/>
      <c r="H22" s="394">
        <v>2000000</v>
      </c>
      <c r="I22" s="314"/>
      <c r="J22" s="314">
        <v>796319</v>
      </c>
      <c r="K22" s="314"/>
      <c r="L22" s="394"/>
      <c r="M22" s="312">
        <v>2380460</v>
      </c>
      <c r="N22" s="434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9">
        <f t="shared" si="2"/>
        <v>32469065</v>
      </c>
      <c r="G23" s="396"/>
      <c r="H23" s="311">
        <v>31449000</v>
      </c>
      <c r="I23" s="315"/>
      <c r="J23" s="315">
        <v>1020065</v>
      </c>
      <c r="K23" s="315"/>
      <c r="L23" s="311"/>
      <c r="M23" s="312">
        <v>30923104</v>
      </c>
      <c r="N23" s="434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9">
        <f t="shared" si="2"/>
        <v>6365538</v>
      </c>
      <c r="G24" s="396"/>
      <c r="H24" s="311">
        <v>6000000</v>
      </c>
      <c r="I24" s="315"/>
      <c r="J24" s="315">
        <v>365538</v>
      </c>
      <c r="K24" s="315"/>
      <c r="L24" s="311"/>
      <c r="M24" s="312">
        <v>11995310</v>
      </c>
      <c r="N24" s="434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9">
        <f t="shared" si="2"/>
        <v>4302605</v>
      </c>
      <c r="G25" s="396"/>
      <c r="H25" s="311">
        <v>4000000</v>
      </c>
      <c r="I25" s="315"/>
      <c r="J25" s="315">
        <v>302605</v>
      </c>
      <c r="K25" s="315"/>
      <c r="L25" s="311"/>
      <c r="M25" s="312">
        <v>4126086</v>
      </c>
      <c r="N25" s="434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9">
        <f t="shared" si="2"/>
        <v>2000000</v>
      </c>
      <c r="G26" s="396"/>
      <c r="H26" s="394">
        <v>2000000</v>
      </c>
      <c r="I26" s="314"/>
      <c r="J26" s="314"/>
      <c r="K26" s="314"/>
      <c r="L26" s="394"/>
      <c r="M26" s="312">
        <v>2304158</v>
      </c>
      <c r="N26" s="434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2"/>
        <v>140000</v>
      </c>
      <c r="G27" s="130"/>
      <c r="H27" s="313">
        <v>140000</v>
      </c>
      <c r="I27" s="316"/>
      <c r="J27" s="316"/>
      <c r="K27" s="316"/>
      <c r="L27" s="313"/>
      <c r="M27" s="147">
        <v>139757</v>
      </c>
      <c r="N27" s="434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182285827</v>
      </c>
      <c r="G28" s="114">
        <f aca="true" t="shared" si="3" ref="G28:M28">SUM(G29:G45)</f>
        <v>0</v>
      </c>
      <c r="H28" s="115">
        <f t="shared" si="3"/>
        <v>174673000</v>
      </c>
      <c r="I28" s="116">
        <f t="shared" si="3"/>
        <v>3000000</v>
      </c>
      <c r="J28" s="116">
        <f t="shared" si="3"/>
        <v>2620327</v>
      </c>
      <c r="K28" s="116">
        <f t="shared" si="3"/>
        <v>0</v>
      </c>
      <c r="L28" s="115">
        <f t="shared" si="3"/>
        <v>1992500</v>
      </c>
      <c r="M28" s="117">
        <f t="shared" si="3"/>
        <v>197051083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2"/>
        <v>94988000</v>
      </c>
      <c r="G29" s="119"/>
      <c r="H29" s="446">
        <v>94988000</v>
      </c>
      <c r="I29" s="121"/>
      <c r="J29" s="121"/>
      <c r="K29" s="121"/>
      <c r="L29" s="120"/>
      <c r="M29" s="122">
        <v>87385122</v>
      </c>
      <c r="N29" s="432"/>
    </row>
    <row r="30" spans="1:14" s="37" customFormat="1" ht="12">
      <c r="A30" s="28"/>
      <c r="B30" s="47" t="s">
        <v>28</v>
      </c>
      <c r="C30" s="47"/>
      <c r="D30" s="47"/>
      <c r="E30" s="40">
        <v>28</v>
      </c>
      <c r="F30" s="164">
        <f t="shared" si="2"/>
        <v>10500000</v>
      </c>
      <c r="G30" s="135"/>
      <c r="H30" s="136">
        <f>H16</f>
        <v>10500000</v>
      </c>
      <c r="I30" s="137"/>
      <c r="J30" s="137"/>
      <c r="K30" s="137"/>
      <c r="L30" s="136"/>
      <c r="M30" s="138">
        <v>10989252</v>
      </c>
      <c r="N30" s="434"/>
    </row>
    <row r="31" spans="1:14" s="37" customFormat="1" ht="12">
      <c r="A31" s="28"/>
      <c r="B31" s="47" t="s">
        <v>30</v>
      </c>
      <c r="C31" s="47"/>
      <c r="D31" s="47"/>
      <c r="E31" s="40">
        <v>29</v>
      </c>
      <c r="F31" s="164">
        <f t="shared" si="2"/>
        <v>1000000</v>
      </c>
      <c r="G31" s="135"/>
      <c r="H31" s="136">
        <f>H17</f>
        <v>1000000</v>
      </c>
      <c r="I31" s="137"/>
      <c r="J31" s="137"/>
      <c r="K31" s="137"/>
      <c r="L31" s="136"/>
      <c r="M31" s="138">
        <v>1038424</v>
      </c>
      <c r="N31" s="434"/>
    </row>
    <row r="32" spans="1:14" s="37" customFormat="1" ht="12">
      <c r="A32" s="28"/>
      <c r="B32" s="48" t="s">
        <v>32</v>
      </c>
      <c r="C32" s="49"/>
      <c r="D32" s="49"/>
      <c r="E32" s="50">
        <v>30</v>
      </c>
      <c r="F32" s="164">
        <f t="shared" si="2"/>
        <v>2000000</v>
      </c>
      <c r="G32" s="135"/>
      <c r="H32" s="136">
        <f>H18</f>
        <v>2000000</v>
      </c>
      <c r="I32" s="137"/>
      <c r="J32" s="137"/>
      <c r="K32" s="137"/>
      <c r="L32" s="136"/>
      <c r="M32" s="138">
        <v>4492033</v>
      </c>
      <c r="N32" s="434"/>
    </row>
    <row r="33" spans="1:14" s="37" customFormat="1" ht="12">
      <c r="A33" s="28"/>
      <c r="B33" s="48" t="s">
        <v>34</v>
      </c>
      <c r="C33" s="48"/>
      <c r="D33" s="48"/>
      <c r="E33" s="50">
        <v>31</v>
      </c>
      <c r="F33" s="164">
        <f t="shared" si="2"/>
        <v>260000</v>
      </c>
      <c r="G33" s="135"/>
      <c r="H33" s="136">
        <f>H19</f>
        <v>260000</v>
      </c>
      <c r="I33" s="137"/>
      <c r="J33" s="137"/>
      <c r="K33" s="137"/>
      <c r="L33" s="136"/>
      <c r="M33" s="138">
        <v>385965</v>
      </c>
      <c r="N33" s="434"/>
    </row>
    <row r="34" spans="1:14" s="37" customFormat="1" ht="12">
      <c r="A34" s="28"/>
      <c r="B34" s="48" t="s">
        <v>54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  <c r="N34" s="434"/>
    </row>
    <row r="35" spans="1:14" s="37" customFormat="1" ht="12">
      <c r="A35" s="28"/>
      <c r="B35" s="48" t="s">
        <v>36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  <c r="N35" s="434"/>
    </row>
    <row r="36" spans="1:14" s="37" customFormat="1" ht="12">
      <c r="A36" s="28"/>
      <c r="B36" s="48" t="s">
        <v>38</v>
      </c>
      <c r="C36" s="48"/>
      <c r="D36" s="48"/>
      <c r="E36" s="50">
        <v>34</v>
      </c>
      <c r="F36" s="169">
        <f t="shared" si="2"/>
        <v>0</v>
      </c>
      <c r="G36" s="393"/>
      <c r="H36" s="394"/>
      <c r="I36" s="314"/>
      <c r="J36" s="314"/>
      <c r="K36" s="314"/>
      <c r="L36" s="394"/>
      <c r="M36" s="395">
        <v>8724754</v>
      </c>
      <c r="N36" s="434"/>
    </row>
    <row r="37" spans="1:14" s="37" customFormat="1" ht="12">
      <c r="A37" s="28"/>
      <c r="B37" s="48" t="s">
        <v>56</v>
      </c>
      <c r="C37" s="48"/>
      <c r="D37" s="48"/>
      <c r="E37" s="50">
        <v>35</v>
      </c>
      <c r="F37" s="169">
        <f t="shared" si="2"/>
        <v>2796319</v>
      </c>
      <c r="G37" s="393"/>
      <c r="H37" s="394">
        <f>H22</f>
        <v>2000000</v>
      </c>
      <c r="I37" s="314"/>
      <c r="J37" s="314">
        <f>J22</f>
        <v>796319</v>
      </c>
      <c r="K37" s="314"/>
      <c r="L37" s="394"/>
      <c r="M37" s="395">
        <v>2395427</v>
      </c>
      <c r="N37" s="434"/>
    </row>
    <row r="38" spans="1:14" s="37" customFormat="1" ht="12">
      <c r="A38" s="28"/>
      <c r="B38" s="48" t="s">
        <v>57</v>
      </c>
      <c r="C38" s="48"/>
      <c r="D38" s="48"/>
      <c r="E38" s="50">
        <v>36</v>
      </c>
      <c r="F38" s="164">
        <f t="shared" si="2"/>
        <v>9326000</v>
      </c>
      <c r="G38" s="135"/>
      <c r="H38" s="136">
        <v>9326000</v>
      </c>
      <c r="I38" s="137"/>
      <c r="J38" s="137"/>
      <c r="K38" s="137"/>
      <c r="L38" s="136"/>
      <c r="M38" s="138">
        <v>9669000</v>
      </c>
      <c r="N38" s="432"/>
    </row>
    <row r="39" spans="1:14" s="37" customFormat="1" ht="12">
      <c r="A39" s="28"/>
      <c r="B39" s="48" t="s">
        <v>59</v>
      </c>
      <c r="C39" s="48"/>
      <c r="D39" s="48"/>
      <c r="E39" s="50">
        <v>37</v>
      </c>
      <c r="F39" s="164">
        <f t="shared" si="2"/>
        <v>32469065</v>
      </c>
      <c r="G39" s="135"/>
      <c r="H39" s="136">
        <f>H23</f>
        <v>31449000</v>
      </c>
      <c r="I39" s="137"/>
      <c r="J39" s="137">
        <f>J23</f>
        <v>1020065</v>
      </c>
      <c r="K39" s="137"/>
      <c r="L39" s="136"/>
      <c r="M39" s="138">
        <v>30923104</v>
      </c>
      <c r="N39" s="434"/>
    </row>
    <row r="40" spans="1:14" s="37" customFormat="1" ht="12">
      <c r="A40" s="28"/>
      <c r="B40" s="48" t="s">
        <v>60</v>
      </c>
      <c r="C40" s="48"/>
      <c r="D40" s="48"/>
      <c r="E40" s="50">
        <v>38</v>
      </c>
      <c r="F40" s="164">
        <f t="shared" si="2"/>
        <v>6365538</v>
      </c>
      <c r="G40" s="135"/>
      <c r="H40" s="136">
        <f>H24</f>
        <v>6000000</v>
      </c>
      <c r="I40" s="137"/>
      <c r="J40" s="137">
        <f>J24</f>
        <v>365538</v>
      </c>
      <c r="K40" s="137"/>
      <c r="L40" s="136"/>
      <c r="M40" s="138">
        <v>11995310</v>
      </c>
      <c r="N40" s="434"/>
    </row>
    <row r="41" spans="1:14" s="37" customFormat="1" ht="12">
      <c r="A41" s="28"/>
      <c r="B41" s="48" t="s">
        <v>45</v>
      </c>
      <c r="C41" s="48"/>
      <c r="D41" s="48"/>
      <c r="E41" s="50">
        <v>39</v>
      </c>
      <c r="F41" s="169">
        <f t="shared" si="2"/>
        <v>4302605</v>
      </c>
      <c r="G41" s="393"/>
      <c r="H41" s="136">
        <f>H25</f>
        <v>4000000</v>
      </c>
      <c r="I41" s="314"/>
      <c r="J41" s="137">
        <f>J25</f>
        <v>302605</v>
      </c>
      <c r="K41" s="314"/>
      <c r="L41" s="394"/>
      <c r="M41" s="395">
        <v>4126086</v>
      </c>
      <c r="N41" s="434"/>
    </row>
    <row r="42" spans="1:14" s="37" customFormat="1" ht="12">
      <c r="A42" s="28"/>
      <c r="B42" s="48" t="s">
        <v>61</v>
      </c>
      <c r="C42" s="48"/>
      <c r="D42" s="48"/>
      <c r="E42" s="50">
        <v>40</v>
      </c>
      <c r="F42" s="169">
        <f t="shared" si="2"/>
        <v>2000000</v>
      </c>
      <c r="G42" s="393"/>
      <c r="H42" s="136">
        <f>H26</f>
        <v>2000000</v>
      </c>
      <c r="I42" s="314"/>
      <c r="J42" s="314"/>
      <c r="K42" s="314"/>
      <c r="L42" s="394"/>
      <c r="M42" s="395">
        <v>2304158</v>
      </c>
      <c r="N42" s="434"/>
    </row>
    <row r="43" spans="1:14" s="37" customFormat="1" ht="12">
      <c r="A43" s="28"/>
      <c r="B43" s="48" t="s">
        <v>62</v>
      </c>
      <c r="C43" s="48"/>
      <c r="D43" s="48"/>
      <c r="E43" s="50">
        <v>41</v>
      </c>
      <c r="F43" s="164">
        <f t="shared" si="2"/>
        <v>11000000</v>
      </c>
      <c r="G43" s="135"/>
      <c r="H43" s="136">
        <v>11000000</v>
      </c>
      <c r="I43" s="137"/>
      <c r="J43" s="314"/>
      <c r="K43" s="137"/>
      <c r="L43" s="136"/>
      <c r="M43" s="138">
        <v>17136632</v>
      </c>
      <c r="N43" s="434"/>
    </row>
    <row r="44" spans="1:14" s="37" customFormat="1" ht="12">
      <c r="A44" s="28"/>
      <c r="B44" s="48" t="s">
        <v>63</v>
      </c>
      <c r="C44" s="48"/>
      <c r="D44" s="48"/>
      <c r="E44" s="50">
        <v>42</v>
      </c>
      <c r="F44" s="164">
        <f t="shared" si="2"/>
        <v>5128300</v>
      </c>
      <c r="G44" s="135"/>
      <c r="H44" s="139" t="s">
        <v>98</v>
      </c>
      <c r="I44" s="137">
        <f>I3</f>
        <v>3000000</v>
      </c>
      <c r="J44" s="314">
        <v>135800</v>
      </c>
      <c r="K44" s="137"/>
      <c r="L44" s="136">
        <f>L14</f>
        <v>1992500</v>
      </c>
      <c r="M44" s="138">
        <v>5336197</v>
      </c>
      <c r="N44" s="434"/>
    </row>
    <row r="45" spans="1:14" s="37" customFormat="1" ht="12">
      <c r="A45" s="65"/>
      <c r="B45" s="66" t="s">
        <v>49</v>
      </c>
      <c r="C45" s="66"/>
      <c r="D45" s="66"/>
      <c r="E45" s="67">
        <v>43</v>
      </c>
      <c r="F45" s="165">
        <f t="shared" si="2"/>
        <v>150000</v>
      </c>
      <c r="G45" s="141"/>
      <c r="H45" s="142">
        <v>150000</v>
      </c>
      <c r="I45" s="143"/>
      <c r="J45" s="143"/>
      <c r="K45" s="143"/>
      <c r="L45" s="142"/>
      <c r="M45" s="144">
        <v>149619</v>
      </c>
      <c r="N45" s="434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1020949</v>
      </c>
      <c r="G46" s="146">
        <f>G29+G34+G38+G43+G44+G45+-G4-G27</f>
        <v>0</v>
      </c>
      <c r="H46" s="146">
        <f>H29+H34+H38+H43+H45-H4-H27</f>
        <v>1020949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2236269</v>
      </c>
      <c r="N46" s="434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>F28-F3</f>
        <v>1020949</v>
      </c>
      <c r="G47" s="114">
        <f aca="true" t="shared" si="4" ref="G47:M47">G28-G3</f>
        <v>0</v>
      </c>
      <c r="H47" s="115">
        <f t="shared" si="4"/>
        <v>1020949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2251236</v>
      </c>
    </row>
    <row r="48" spans="1:5" ht="12.75">
      <c r="A48" s="80" t="s">
        <v>67</v>
      </c>
      <c r="B48" s="80"/>
      <c r="C48" s="80"/>
      <c r="D48" s="397">
        <v>39513</v>
      </c>
      <c r="E48" s="81"/>
    </row>
    <row r="49" spans="5:14" s="80" customFormat="1" ht="9.75" customHeight="1">
      <c r="E49" s="81"/>
      <c r="F49" s="37"/>
      <c r="H49" s="92"/>
      <c r="I49" s="92"/>
      <c r="J49" s="92"/>
      <c r="K49" s="92"/>
      <c r="L49" s="92"/>
      <c r="M49" s="92"/>
      <c r="N49" s="434"/>
    </row>
    <row r="50" spans="1:14" s="80" customFormat="1" ht="12">
      <c r="A50" s="84" t="s">
        <v>99</v>
      </c>
      <c r="E50" s="81"/>
      <c r="F50" s="167"/>
      <c r="H50" s="92"/>
      <c r="I50" s="92"/>
      <c r="J50" s="156"/>
      <c r="K50" s="92"/>
      <c r="L50" s="92"/>
      <c r="M50" s="92"/>
      <c r="N50" s="434"/>
    </row>
    <row r="51" spans="1:14" s="80" customFormat="1" ht="12">
      <c r="A51" s="84"/>
      <c r="B51" s="84"/>
      <c r="C51" s="84"/>
      <c r="D51" s="84"/>
      <c r="E51" s="81"/>
      <c r="F51" s="37"/>
      <c r="H51" s="92"/>
      <c r="I51" s="92"/>
      <c r="J51" s="92"/>
      <c r="K51" s="92"/>
      <c r="L51" s="92"/>
      <c r="M51" s="92"/>
      <c r="N51" s="434"/>
    </row>
    <row r="52" spans="1:14" s="92" customFormat="1" ht="12">
      <c r="A52" s="84"/>
      <c r="B52" s="84"/>
      <c r="C52" s="84"/>
      <c r="D52" s="84"/>
      <c r="E52" s="90"/>
      <c r="F52" s="37"/>
      <c r="N52" s="433"/>
    </row>
    <row r="53" spans="1:14" s="92" customFormat="1" ht="12">
      <c r="A53" s="84"/>
      <c r="B53" s="84"/>
      <c r="C53" s="84"/>
      <c r="D53" s="84"/>
      <c r="E53" s="90"/>
      <c r="F53" s="37"/>
      <c r="N53" s="433"/>
    </row>
    <row r="54" spans="1:14" s="92" customFormat="1" ht="12">
      <c r="A54" s="84"/>
      <c r="B54" s="84"/>
      <c r="C54" s="84"/>
      <c r="D54" s="84"/>
      <c r="E54" s="90"/>
      <c r="F54" s="37"/>
      <c r="N54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4">
      <selection activeCell="F49" sqref="F49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625" style="37" customWidth="1"/>
    <col min="7" max="7" width="5.125" style="0" hidden="1" customWidth="1"/>
    <col min="8" max="8" width="10.875" style="92" customWidth="1"/>
    <col min="9" max="10" width="8.75390625" style="92" customWidth="1"/>
    <col min="11" max="12" width="9.25390625" style="92" customWidth="1"/>
    <col min="13" max="13" width="9.625" style="92" customWidth="1"/>
    <col min="14" max="14" width="9.625" style="433" bestFit="1" customWidth="1"/>
  </cols>
  <sheetData>
    <row r="1" spans="1:13" ht="15.75" customHeight="1">
      <c r="A1" s="487" t="s">
        <v>141</v>
      </c>
      <c r="B1" s="488"/>
      <c r="C1" s="488"/>
      <c r="D1" s="489"/>
      <c r="E1" s="1"/>
      <c r="F1" s="159" t="s">
        <v>0</v>
      </c>
      <c r="G1" s="4" t="s">
        <v>1</v>
      </c>
      <c r="H1" s="101" t="s">
        <v>2</v>
      </c>
      <c r="I1" s="490" t="s">
        <v>3</v>
      </c>
      <c r="J1" s="491"/>
      <c r="K1" s="491"/>
      <c r="L1" s="492"/>
      <c r="M1" s="102" t="s">
        <v>4</v>
      </c>
    </row>
    <row r="2" spans="1:14" s="18" customFormat="1" ht="13.5" thickBot="1">
      <c r="A2" s="7" t="s">
        <v>75</v>
      </c>
      <c r="B2" s="8"/>
      <c r="C2" s="493" t="s">
        <v>83</v>
      </c>
      <c r="D2" s="494"/>
      <c r="E2" s="10" t="s">
        <v>5</v>
      </c>
      <c r="F2" s="160">
        <v>2008</v>
      </c>
      <c r="G2" s="13" t="s">
        <v>7</v>
      </c>
      <c r="H2" s="103" t="s">
        <v>8</v>
      </c>
      <c r="I2" s="104" t="s">
        <v>9</v>
      </c>
      <c r="J2" s="105" t="s">
        <v>10</v>
      </c>
      <c r="K2" s="105" t="s">
        <v>11</v>
      </c>
      <c r="L2" s="105" t="s">
        <v>12</v>
      </c>
      <c r="M2" s="106">
        <v>2007</v>
      </c>
      <c r="N2" s="434"/>
    </row>
    <row r="3" spans="1:13" ht="13.5" thickBot="1">
      <c r="A3" s="19" t="s">
        <v>13</v>
      </c>
      <c r="B3" s="20"/>
      <c r="C3" s="20"/>
      <c r="D3" s="20"/>
      <c r="E3" s="21">
        <v>1</v>
      </c>
      <c r="F3" s="161">
        <f>SUM(F5:F27)</f>
        <v>668465000</v>
      </c>
      <c r="G3" s="114">
        <f aca="true" t="shared" si="0" ref="G3:M3">SUM(G5:G27)</f>
        <v>0</v>
      </c>
      <c r="H3" s="115">
        <f t="shared" si="0"/>
        <v>641350000</v>
      </c>
      <c r="I3" s="116">
        <f t="shared" si="0"/>
        <v>15000000</v>
      </c>
      <c r="J3" s="116">
        <f t="shared" si="0"/>
        <v>10615000</v>
      </c>
      <c r="K3" s="116">
        <f t="shared" si="0"/>
        <v>0</v>
      </c>
      <c r="L3" s="115">
        <f t="shared" si="0"/>
        <v>1500000</v>
      </c>
      <c r="M3" s="117">
        <f t="shared" si="0"/>
        <v>645114457</v>
      </c>
    </row>
    <row r="4" spans="1:14" s="37" customFormat="1" ht="12">
      <c r="A4" s="28" t="s">
        <v>14</v>
      </c>
      <c r="B4" s="29" t="s">
        <v>15</v>
      </c>
      <c r="C4" s="29"/>
      <c r="D4" s="29"/>
      <c r="E4" s="30">
        <v>2</v>
      </c>
      <c r="F4" s="162">
        <f>SUM(F5:F15)</f>
        <v>311689000</v>
      </c>
      <c r="G4" s="119">
        <f aca="true" t="shared" si="1" ref="G4:M4">SUM(G5:G15)</f>
        <v>0</v>
      </c>
      <c r="H4" s="120">
        <f t="shared" si="1"/>
        <v>295189000</v>
      </c>
      <c r="I4" s="121">
        <f t="shared" si="1"/>
        <v>15000000</v>
      </c>
      <c r="J4" s="121">
        <f t="shared" si="1"/>
        <v>0</v>
      </c>
      <c r="K4" s="121">
        <f t="shared" si="1"/>
        <v>0</v>
      </c>
      <c r="L4" s="120">
        <f t="shared" si="1"/>
        <v>1500000</v>
      </c>
      <c r="M4" s="122">
        <f t="shared" si="1"/>
        <v>290451837</v>
      </c>
      <c r="N4" s="434"/>
    </row>
    <row r="5" spans="1:14" s="98" customFormat="1" ht="12">
      <c r="A5" s="94"/>
      <c r="B5" s="95"/>
      <c r="C5" s="95" t="s">
        <v>16</v>
      </c>
      <c r="D5" s="96" t="s">
        <v>17</v>
      </c>
      <c r="E5" s="97">
        <v>3</v>
      </c>
      <c r="F5" s="163">
        <f>SUM(H5:L5)</f>
        <v>115000000</v>
      </c>
      <c r="G5" s="124"/>
      <c r="H5" s="185">
        <v>101500000</v>
      </c>
      <c r="I5" s="186">
        <v>13500000</v>
      </c>
      <c r="J5" s="186">
        <f aca="true" t="shared" si="2" ref="J5:L20">O5/1000</f>
        <v>0</v>
      </c>
      <c r="K5" s="186"/>
      <c r="L5" s="187">
        <f t="shared" si="2"/>
        <v>0</v>
      </c>
      <c r="M5" s="128">
        <v>104096334</v>
      </c>
      <c r="N5" s="435"/>
    </row>
    <row r="6" spans="1:14" s="98" customFormat="1" ht="12">
      <c r="A6" s="94"/>
      <c r="B6" s="95"/>
      <c r="C6" s="95"/>
      <c r="D6" s="96" t="s">
        <v>18</v>
      </c>
      <c r="E6" s="97">
        <v>4</v>
      </c>
      <c r="F6" s="163">
        <f aca="true" t="shared" si="3" ref="F6:F45">SUM(H6:L6)</f>
        <v>2500000</v>
      </c>
      <c r="G6" s="124"/>
      <c r="H6" s="185">
        <v>2500000</v>
      </c>
      <c r="I6" s="186"/>
      <c r="J6" s="186">
        <f t="shared" si="2"/>
        <v>0</v>
      </c>
      <c r="K6" s="186">
        <f t="shared" si="2"/>
        <v>0</v>
      </c>
      <c r="L6" s="187">
        <f t="shared" si="2"/>
        <v>0</v>
      </c>
      <c r="M6" s="128">
        <v>2508847</v>
      </c>
      <c r="N6" s="435"/>
    </row>
    <row r="7" spans="1:14" s="98" customFormat="1" ht="12">
      <c r="A7" s="94"/>
      <c r="B7" s="95"/>
      <c r="C7" s="95"/>
      <c r="D7" s="96" t="s">
        <v>19</v>
      </c>
      <c r="E7" s="97">
        <v>5</v>
      </c>
      <c r="F7" s="163">
        <f t="shared" si="3"/>
        <v>42550000</v>
      </c>
      <c r="G7" s="124"/>
      <c r="H7" s="185">
        <v>42550000</v>
      </c>
      <c r="I7" s="466"/>
      <c r="J7" s="186">
        <f t="shared" si="2"/>
        <v>0</v>
      </c>
      <c r="K7" s="186"/>
      <c r="L7" s="187">
        <f t="shared" si="2"/>
        <v>0</v>
      </c>
      <c r="M7" s="128">
        <v>36701201</v>
      </c>
      <c r="N7" s="435"/>
    </row>
    <row r="8" spans="1:14" s="98" customFormat="1" ht="12">
      <c r="A8" s="94"/>
      <c r="B8" s="95"/>
      <c r="C8" s="95"/>
      <c r="D8" s="96" t="s">
        <v>20</v>
      </c>
      <c r="E8" s="97">
        <v>6</v>
      </c>
      <c r="F8" s="163">
        <f t="shared" si="3"/>
        <v>17943000</v>
      </c>
      <c r="G8" s="124"/>
      <c r="H8" s="185">
        <v>17943000</v>
      </c>
      <c r="I8" s="186"/>
      <c r="J8" s="186">
        <f t="shared" si="2"/>
        <v>0</v>
      </c>
      <c r="K8" s="186">
        <f t="shared" si="2"/>
        <v>0</v>
      </c>
      <c r="L8" s="187">
        <f t="shared" si="2"/>
        <v>0</v>
      </c>
      <c r="M8" s="128">
        <v>15141895</v>
      </c>
      <c r="N8" s="435"/>
    </row>
    <row r="9" spans="1:14" s="98" customFormat="1" ht="12">
      <c r="A9" s="94"/>
      <c r="B9" s="95"/>
      <c r="C9" s="95"/>
      <c r="D9" s="96" t="s">
        <v>21</v>
      </c>
      <c r="E9" s="97">
        <v>7</v>
      </c>
      <c r="F9" s="163">
        <f t="shared" si="3"/>
        <v>2500000</v>
      </c>
      <c r="G9" s="124"/>
      <c r="H9" s="185">
        <v>2500000</v>
      </c>
      <c r="I9" s="186"/>
      <c r="J9" s="186">
        <f t="shared" si="2"/>
        <v>0</v>
      </c>
      <c r="K9" s="186">
        <f t="shared" si="2"/>
        <v>0</v>
      </c>
      <c r="L9" s="187">
        <f t="shared" si="2"/>
        <v>0</v>
      </c>
      <c r="M9" s="128">
        <v>2397704</v>
      </c>
      <c r="N9" s="435"/>
    </row>
    <row r="10" spans="1:14" s="98" customFormat="1" ht="12">
      <c r="A10" s="94"/>
      <c r="B10" s="95"/>
      <c r="C10" s="95"/>
      <c r="D10" s="96" t="s">
        <v>22</v>
      </c>
      <c r="E10" s="97">
        <v>8</v>
      </c>
      <c r="F10" s="163">
        <f t="shared" si="3"/>
        <v>9500000</v>
      </c>
      <c r="G10" s="124"/>
      <c r="H10" s="185">
        <v>9000000</v>
      </c>
      <c r="I10" s="186">
        <v>500000</v>
      </c>
      <c r="J10" s="186">
        <f t="shared" si="2"/>
        <v>0</v>
      </c>
      <c r="K10" s="186">
        <f t="shared" si="2"/>
        <v>0</v>
      </c>
      <c r="L10" s="187">
        <f t="shared" si="2"/>
        <v>0</v>
      </c>
      <c r="M10" s="128">
        <v>6339657</v>
      </c>
      <c r="N10" s="435"/>
    </row>
    <row r="11" spans="1:14" s="98" customFormat="1" ht="12">
      <c r="A11" s="94"/>
      <c r="B11" s="95"/>
      <c r="C11" s="95"/>
      <c r="D11" s="96" t="s">
        <v>23</v>
      </c>
      <c r="E11" s="97">
        <v>9</v>
      </c>
      <c r="F11" s="163">
        <f t="shared" si="3"/>
        <v>15000000</v>
      </c>
      <c r="G11" s="124"/>
      <c r="H11" s="185">
        <v>14000000</v>
      </c>
      <c r="I11" s="186">
        <v>1000000</v>
      </c>
      <c r="J11" s="186">
        <f t="shared" si="2"/>
        <v>0</v>
      </c>
      <c r="K11" s="186">
        <f t="shared" si="2"/>
        <v>0</v>
      </c>
      <c r="L11" s="187">
        <f t="shared" si="2"/>
        <v>0</v>
      </c>
      <c r="M11" s="128">
        <v>14693503</v>
      </c>
      <c r="N11" s="435"/>
    </row>
    <row r="12" spans="1:14" s="98" customFormat="1" ht="12">
      <c r="A12" s="94"/>
      <c r="B12" s="95"/>
      <c r="C12" s="95"/>
      <c r="D12" s="96" t="s">
        <v>24</v>
      </c>
      <c r="E12" s="97">
        <v>10</v>
      </c>
      <c r="F12" s="163">
        <f t="shared" si="3"/>
        <v>2000000</v>
      </c>
      <c r="G12" s="124"/>
      <c r="H12" s="185">
        <v>2000000</v>
      </c>
      <c r="I12" s="186"/>
      <c r="J12" s="186">
        <f t="shared" si="2"/>
        <v>0</v>
      </c>
      <c r="K12" s="186">
        <f t="shared" si="2"/>
        <v>0</v>
      </c>
      <c r="L12" s="187">
        <f t="shared" si="2"/>
        <v>0</v>
      </c>
      <c r="M12" s="128">
        <v>2086067</v>
      </c>
      <c r="N12" s="435"/>
    </row>
    <row r="13" spans="1:14" s="98" customFormat="1" ht="12">
      <c r="A13" s="94"/>
      <c r="B13" s="95"/>
      <c r="C13" s="95"/>
      <c r="D13" s="96" t="s">
        <v>25</v>
      </c>
      <c r="E13" s="97">
        <v>11</v>
      </c>
      <c r="F13" s="163">
        <f t="shared" si="3"/>
        <v>81000000</v>
      </c>
      <c r="G13" s="124"/>
      <c r="H13" s="185">
        <v>81000000</v>
      </c>
      <c r="I13" s="186"/>
      <c r="J13" s="186">
        <f t="shared" si="2"/>
        <v>0</v>
      </c>
      <c r="K13" s="186">
        <f t="shared" si="2"/>
        <v>0</v>
      </c>
      <c r="L13" s="187">
        <f t="shared" si="2"/>
        <v>0</v>
      </c>
      <c r="M13" s="128">
        <v>80135968</v>
      </c>
      <c r="N13" s="435"/>
    </row>
    <row r="14" spans="1:14" s="98" customFormat="1" ht="12">
      <c r="A14" s="94"/>
      <c r="B14" s="95"/>
      <c r="C14" s="95"/>
      <c r="D14" s="96" t="s">
        <v>26</v>
      </c>
      <c r="E14" s="97">
        <v>12</v>
      </c>
      <c r="F14" s="163">
        <f t="shared" si="3"/>
        <v>3300000</v>
      </c>
      <c r="G14" s="124"/>
      <c r="H14" s="185">
        <v>1800000</v>
      </c>
      <c r="I14" s="186"/>
      <c r="J14" s="186">
        <f t="shared" si="2"/>
        <v>0</v>
      </c>
      <c r="K14" s="186">
        <f t="shared" si="2"/>
        <v>0</v>
      </c>
      <c r="L14" s="187">
        <v>1500000</v>
      </c>
      <c r="M14" s="128">
        <v>2818573</v>
      </c>
      <c r="N14" s="435"/>
    </row>
    <row r="15" spans="1:14" s="98" customFormat="1" ht="12">
      <c r="A15" s="94"/>
      <c r="B15" s="95"/>
      <c r="C15" s="96"/>
      <c r="D15" s="96" t="s">
        <v>27</v>
      </c>
      <c r="E15" s="97">
        <v>13</v>
      </c>
      <c r="F15" s="163">
        <f t="shared" si="3"/>
        <v>20396000</v>
      </c>
      <c r="G15" s="124"/>
      <c r="H15" s="185">
        <v>20396000</v>
      </c>
      <c r="I15" s="186"/>
      <c r="J15" s="186"/>
      <c r="K15" s="186">
        <f t="shared" si="2"/>
        <v>0</v>
      </c>
      <c r="L15" s="187">
        <f t="shared" si="2"/>
        <v>0</v>
      </c>
      <c r="M15" s="128">
        <v>23532088</v>
      </c>
      <c r="N15" s="435"/>
    </row>
    <row r="16" spans="1:14" s="37" customFormat="1" ht="12">
      <c r="A16" s="28"/>
      <c r="B16" s="47" t="s">
        <v>28</v>
      </c>
      <c r="C16" s="39"/>
      <c r="D16" s="39"/>
      <c r="E16" s="40">
        <v>14</v>
      </c>
      <c r="F16" s="164">
        <f t="shared" si="3"/>
        <v>35000000</v>
      </c>
      <c r="G16" s="130"/>
      <c r="H16" s="178">
        <v>35000000</v>
      </c>
      <c r="I16" s="179"/>
      <c r="J16" s="179">
        <f t="shared" si="2"/>
        <v>0</v>
      </c>
      <c r="K16" s="179">
        <f t="shared" si="2"/>
        <v>0</v>
      </c>
      <c r="L16" s="180">
        <f t="shared" si="2"/>
        <v>0</v>
      </c>
      <c r="M16" s="181">
        <v>34002039</v>
      </c>
      <c r="N16" s="434"/>
    </row>
    <row r="17" spans="1:14" s="37" customFormat="1" ht="12">
      <c r="A17" s="28"/>
      <c r="B17" s="47" t="s">
        <v>30</v>
      </c>
      <c r="C17" s="39"/>
      <c r="D17" s="39"/>
      <c r="E17" s="40">
        <v>15</v>
      </c>
      <c r="F17" s="164">
        <f t="shared" si="3"/>
        <v>950000</v>
      </c>
      <c r="G17" s="130"/>
      <c r="H17" s="178">
        <v>950000</v>
      </c>
      <c r="I17" s="179"/>
      <c r="J17" s="179">
        <f t="shared" si="2"/>
        <v>0</v>
      </c>
      <c r="K17" s="179">
        <f t="shared" si="2"/>
        <v>0</v>
      </c>
      <c r="L17" s="180">
        <f t="shared" si="2"/>
        <v>0</v>
      </c>
      <c r="M17" s="181">
        <v>948212</v>
      </c>
      <c r="N17" s="434"/>
    </row>
    <row r="18" spans="1:14" s="37" customFormat="1" ht="12">
      <c r="A18" s="28"/>
      <c r="B18" s="48" t="s">
        <v>32</v>
      </c>
      <c r="C18" s="49"/>
      <c r="D18" s="49"/>
      <c r="E18" s="50">
        <v>16</v>
      </c>
      <c r="F18" s="164">
        <f t="shared" si="3"/>
        <v>8500000</v>
      </c>
      <c r="G18" s="130"/>
      <c r="H18" s="178">
        <v>8500000</v>
      </c>
      <c r="I18" s="179"/>
      <c r="J18" s="179">
        <f t="shared" si="2"/>
        <v>0</v>
      </c>
      <c r="K18" s="179">
        <f t="shared" si="2"/>
        <v>0</v>
      </c>
      <c r="L18" s="180">
        <f t="shared" si="2"/>
        <v>0</v>
      </c>
      <c r="M18" s="181">
        <v>10274390</v>
      </c>
      <c r="N18" s="434"/>
    </row>
    <row r="19" spans="1:14" s="37" customFormat="1" ht="12">
      <c r="A19" s="28"/>
      <c r="B19" s="48" t="s">
        <v>34</v>
      </c>
      <c r="C19" s="49"/>
      <c r="D19" s="49"/>
      <c r="E19" s="50">
        <v>17</v>
      </c>
      <c r="F19" s="164">
        <f t="shared" si="3"/>
        <v>3636000</v>
      </c>
      <c r="G19" s="130"/>
      <c r="H19" s="178">
        <v>3636000</v>
      </c>
      <c r="I19" s="179"/>
      <c r="J19" s="179">
        <f t="shared" si="2"/>
        <v>0</v>
      </c>
      <c r="K19" s="179">
        <f t="shared" si="2"/>
        <v>0</v>
      </c>
      <c r="L19" s="180">
        <f t="shared" si="2"/>
        <v>0</v>
      </c>
      <c r="M19" s="181">
        <v>3189768</v>
      </c>
      <c r="N19" s="434"/>
    </row>
    <row r="20" spans="1:14" s="37" customFormat="1" ht="12">
      <c r="A20" s="28"/>
      <c r="B20" s="48" t="s">
        <v>36</v>
      </c>
      <c r="C20" s="48"/>
      <c r="D20" s="48"/>
      <c r="E20" s="50">
        <v>18</v>
      </c>
      <c r="F20" s="164">
        <f t="shared" si="3"/>
        <v>100000</v>
      </c>
      <c r="G20" s="130"/>
      <c r="H20" s="178">
        <v>100000</v>
      </c>
      <c r="I20" s="179"/>
      <c r="J20" s="179">
        <f t="shared" si="2"/>
        <v>0</v>
      </c>
      <c r="K20" s="179">
        <f t="shared" si="2"/>
        <v>0</v>
      </c>
      <c r="L20" s="180">
        <f t="shared" si="2"/>
        <v>0</v>
      </c>
      <c r="M20" s="181">
        <v>246094</v>
      </c>
      <c r="N20" s="434"/>
    </row>
    <row r="21" spans="1:14" s="37" customFormat="1" ht="12">
      <c r="A21" s="28"/>
      <c r="B21" s="48" t="s">
        <v>38</v>
      </c>
      <c r="C21" s="48"/>
      <c r="D21" s="48"/>
      <c r="E21" s="50">
        <v>19</v>
      </c>
      <c r="F21" s="164">
        <f t="shared" si="3"/>
        <v>0</v>
      </c>
      <c r="G21" s="130"/>
      <c r="H21" s="178"/>
      <c r="I21" s="179"/>
      <c r="J21" s="179">
        <f aca="true" t="shared" si="4" ref="J21:L27">O21/1000</f>
        <v>0</v>
      </c>
      <c r="K21" s="179">
        <f t="shared" si="4"/>
        <v>0</v>
      </c>
      <c r="L21" s="180">
        <f t="shared" si="4"/>
        <v>0</v>
      </c>
      <c r="M21" s="181">
        <v>0</v>
      </c>
      <c r="N21" s="434"/>
    </row>
    <row r="22" spans="1:14" s="37" customFormat="1" ht="12">
      <c r="A22" s="28"/>
      <c r="B22" s="48" t="s">
        <v>40</v>
      </c>
      <c r="C22" s="48"/>
      <c r="D22" s="48"/>
      <c r="E22" s="50">
        <v>20</v>
      </c>
      <c r="F22" s="164">
        <f t="shared" si="3"/>
        <v>5505000</v>
      </c>
      <c r="G22" s="130"/>
      <c r="H22" s="178">
        <v>2500000</v>
      </c>
      <c r="I22" s="179"/>
      <c r="J22" s="137">
        <v>3005000</v>
      </c>
      <c r="K22" s="179"/>
      <c r="L22" s="180">
        <f t="shared" si="4"/>
        <v>0</v>
      </c>
      <c r="M22" s="181">
        <v>5743525</v>
      </c>
      <c r="N22" s="434"/>
    </row>
    <row r="23" spans="1:14" s="37" customFormat="1" ht="12">
      <c r="A23" s="28"/>
      <c r="B23" s="48" t="s">
        <v>42</v>
      </c>
      <c r="C23" s="48"/>
      <c r="D23" s="48"/>
      <c r="E23" s="50">
        <v>21</v>
      </c>
      <c r="F23" s="164">
        <f t="shared" si="3"/>
        <v>163201000</v>
      </c>
      <c r="G23" s="130"/>
      <c r="H23" s="178">
        <v>159126000</v>
      </c>
      <c r="I23" s="179"/>
      <c r="J23" s="137">
        <v>4075000</v>
      </c>
      <c r="K23" s="179"/>
      <c r="L23" s="180">
        <f t="shared" si="4"/>
        <v>0</v>
      </c>
      <c r="M23" s="181">
        <v>166705252</v>
      </c>
      <c r="N23" s="434"/>
    </row>
    <row r="24" spans="1:14" s="37" customFormat="1" ht="12">
      <c r="A24" s="28"/>
      <c r="B24" s="48" t="s">
        <v>44</v>
      </c>
      <c r="C24" s="48"/>
      <c r="D24" s="48"/>
      <c r="E24" s="50">
        <v>22</v>
      </c>
      <c r="F24" s="164">
        <f t="shared" si="3"/>
        <v>90832000</v>
      </c>
      <c r="G24" s="130"/>
      <c r="H24" s="178">
        <v>90000000</v>
      </c>
      <c r="I24" s="179"/>
      <c r="J24" s="137">
        <v>832000</v>
      </c>
      <c r="K24" s="179"/>
      <c r="L24" s="180">
        <f t="shared" si="4"/>
        <v>0</v>
      </c>
      <c r="M24" s="181">
        <v>86824106</v>
      </c>
      <c r="N24" s="434"/>
    </row>
    <row r="25" spans="1:14" s="37" customFormat="1" ht="12">
      <c r="A25" s="28"/>
      <c r="B25" s="48" t="s">
        <v>45</v>
      </c>
      <c r="C25" s="48"/>
      <c r="D25" s="48"/>
      <c r="E25" s="50">
        <v>23</v>
      </c>
      <c r="F25" s="164">
        <f t="shared" si="3"/>
        <v>17000000</v>
      </c>
      <c r="G25" s="130"/>
      <c r="H25" s="178">
        <v>14349000</v>
      </c>
      <c r="I25" s="179"/>
      <c r="J25" s="137">
        <v>2651000</v>
      </c>
      <c r="K25" s="179"/>
      <c r="L25" s="180">
        <f t="shared" si="4"/>
        <v>0</v>
      </c>
      <c r="M25" s="181">
        <v>13422635</v>
      </c>
      <c r="N25" s="434"/>
    </row>
    <row r="26" spans="1:14" s="37" customFormat="1" ht="12">
      <c r="A26" s="28"/>
      <c r="B26" s="48" t="s">
        <v>47</v>
      </c>
      <c r="C26" s="48"/>
      <c r="D26" s="48"/>
      <c r="E26" s="50">
        <v>24</v>
      </c>
      <c r="F26" s="164">
        <f t="shared" si="3"/>
        <v>15052000</v>
      </c>
      <c r="G26" s="130"/>
      <c r="H26" s="178">
        <v>15000000</v>
      </c>
      <c r="I26" s="179"/>
      <c r="J26" s="137">
        <v>52000</v>
      </c>
      <c r="K26" s="179"/>
      <c r="L26" s="180">
        <f t="shared" si="4"/>
        <v>0</v>
      </c>
      <c r="M26" s="181">
        <v>15383854</v>
      </c>
      <c r="N26" s="434"/>
    </row>
    <row r="27" spans="1:14" s="37" customFormat="1" ht="12.75" thickBot="1">
      <c r="A27" s="28"/>
      <c r="B27" s="47" t="s">
        <v>49</v>
      </c>
      <c r="C27" s="47"/>
      <c r="D27" s="47"/>
      <c r="E27" s="40">
        <v>25</v>
      </c>
      <c r="F27" s="164">
        <f t="shared" si="3"/>
        <v>17000000</v>
      </c>
      <c r="G27" s="130"/>
      <c r="H27" s="182">
        <v>17000000</v>
      </c>
      <c r="I27" s="183"/>
      <c r="J27" s="183">
        <f t="shared" si="4"/>
        <v>0</v>
      </c>
      <c r="K27" s="183">
        <f t="shared" si="4"/>
        <v>0</v>
      </c>
      <c r="L27" s="184">
        <f t="shared" si="4"/>
        <v>0</v>
      </c>
      <c r="M27" s="181">
        <v>17922745</v>
      </c>
      <c r="N27" s="434"/>
    </row>
    <row r="28" spans="1:13" ht="13.5" thickBot="1">
      <c r="A28" s="54" t="s">
        <v>51</v>
      </c>
      <c r="B28" s="55"/>
      <c r="C28" s="55"/>
      <c r="D28" s="55"/>
      <c r="E28" s="21">
        <v>26</v>
      </c>
      <c r="F28" s="161">
        <f>SUM(F29:F45)</f>
        <v>669365000</v>
      </c>
      <c r="G28" s="114">
        <f aca="true" t="shared" si="5" ref="G28:M28">SUM(G29:G45)</f>
        <v>0</v>
      </c>
      <c r="H28" s="115">
        <f t="shared" si="5"/>
        <v>642250000</v>
      </c>
      <c r="I28" s="116">
        <f t="shared" si="5"/>
        <v>15000000</v>
      </c>
      <c r="J28" s="116">
        <f t="shared" si="5"/>
        <v>10615000</v>
      </c>
      <c r="K28" s="116">
        <f t="shared" si="5"/>
        <v>0</v>
      </c>
      <c r="L28" s="115">
        <f t="shared" si="5"/>
        <v>1500000</v>
      </c>
      <c r="M28" s="117">
        <f t="shared" si="5"/>
        <v>649039049</v>
      </c>
    </row>
    <row r="29" spans="1:14" s="37" customFormat="1" ht="12">
      <c r="A29" s="28" t="s">
        <v>14</v>
      </c>
      <c r="B29" s="39" t="s">
        <v>52</v>
      </c>
      <c r="C29" s="39"/>
      <c r="D29" s="39"/>
      <c r="E29" s="40">
        <v>27</v>
      </c>
      <c r="F29" s="164">
        <f t="shared" si="3"/>
        <v>169612000</v>
      </c>
      <c r="G29" s="119"/>
      <c r="H29" s="120">
        <v>169612000</v>
      </c>
      <c r="I29" s="121"/>
      <c r="J29" s="121">
        <v>0</v>
      </c>
      <c r="K29" s="121">
        <v>0</v>
      </c>
      <c r="L29" s="120">
        <v>0</v>
      </c>
      <c r="M29" s="122">
        <v>158719151</v>
      </c>
      <c r="N29" s="432"/>
    </row>
    <row r="30" spans="1:14" s="37" customFormat="1" ht="12">
      <c r="A30" s="28"/>
      <c r="B30" s="47" t="s">
        <v>28</v>
      </c>
      <c r="C30" s="47"/>
      <c r="D30" s="47"/>
      <c r="E30" s="40">
        <v>28</v>
      </c>
      <c r="F30" s="164">
        <f t="shared" si="3"/>
        <v>35000000</v>
      </c>
      <c r="G30" s="135"/>
      <c r="H30" s="136">
        <v>35000000</v>
      </c>
      <c r="I30" s="137"/>
      <c r="J30" s="137">
        <v>0</v>
      </c>
      <c r="K30" s="137">
        <v>0</v>
      </c>
      <c r="L30" s="136">
        <v>0</v>
      </c>
      <c r="M30" s="138">
        <v>34002039</v>
      </c>
      <c r="N30" s="434"/>
    </row>
    <row r="31" spans="1:14" s="37" customFormat="1" ht="12">
      <c r="A31" s="28"/>
      <c r="B31" s="47" t="s">
        <v>30</v>
      </c>
      <c r="C31" s="47"/>
      <c r="D31" s="47"/>
      <c r="E31" s="40">
        <v>29</v>
      </c>
      <c r="F31" s="164">
        <f t="shared" si="3"/>
        <v>950000</v>
      </c>
      <c r="G31" s="135"/>
      <c r="H31" s="136">
        <v>950000</v>
      </c>
      <c r="I31" s="137"/>
      <c r="J31" s="137">
        <v>0</v>
      </c>
      <c r="K31" s="137">
        <v>0</v>
      </c>
      <c r="L31" s="136">
        <v>0</v>
      </c>
      <c r="M31" s="138">
        <v>948212</v>
      </c>
      <c r="N31" s="434"/>
    </row>
    <row r="32" spans="1:14" s="37" customFormat="1" ht="12">
      <c r="A32" s="28"/>
      <c r="B32" s="48" t="s">
        <v>32</v>
      </c>
      <c r="C32" s="49"/>
      <c r="D32" s="49"/>
      <c r="E32" s="50">
        <v>30</v>
      </c>
      <c r="F32" s="164">
        <f t="shared" si="3"/>
        <v>8500000</v>
      </c>
      <c r="G32" s="135"/>
      <c r="H32" s="136">
        <v>8500000</v>
      </c>
      <c r="I32" s="137"/>
      <c r="J32" s="137">
        <v>0</v>
      </c>
      <c r="K32" s="137">
        <v>0</v>
      </c>
      <c r="L32" s="136">
        <v>0</v>
      </c>
      <c r="M32" s="138">
        <v>10274390</v>
      </c>
      <c r="N32" s="434"/>
    </row>
    <row r="33" spans="1:14" s="37" customFormat="1" ht="12">
      <c r="A33" s="28"/>
      <c r="B33" s="48" t="s">
        <v>34</v>
      </c>
      <c r="C33" s="48"/>
      <c r="D33" s="48"/>
      <c r="E33" s="50">
        <v>31</v>
      </c>
      <c r="F33" s="164">
        <f t="shared" si="3"/>
        <v>3636000</v>
      </c>
      <c r="G33" s="135"/>
      <c r="H33" s="136">
        <v>3636000</v>
      </c>
      <c r="I33" s="137"/>
      <c r="J33" s="137">
        <v>0</v>
      </c>
      <c r="K33" s="137">
        <v>0</v>
      </c>
      <c r="L33" s="136">
        <v>0</v>
      </c>
      <c r="M33" s="138">
        <v>3189768</v>
      </c>
      <c r="N33" s="434"/>
    </row>
    <row r="34" spans="1:14" s="37" customFormat="1" ht="12">
      <c r="A34" s="28"/>
      <c r="B34" s="48" t="s">
        <v>54</v>
      </c>
      <c r="C34" s="48"/>
      <c r="D34" s="48"/>
      <c r="E34" s="50">
        <v>32</v>
      </c>
      <c r="F34" s="164">
        <f t="shared" si="3"/>
        <v>0</v>
      </c>
      <c r="G34" s="135"/>
      <c r="H34" s="136"/>
      <c r="I34" s="137"/>
      <c r="J34" s="137">
        <v>0</v>
      </c>
      <c r="K34" s="137">
        <v>0</v>
      </c>
      <c r="L34" s="136">
        <v>0</v>
      </c>
      <c r="M34" s="138">
        <v>0</v>
      </c>
      <c r="N34" s="434"/>
    </row>
    <row r="35" spans="1:14" s="37" customFormat="1" ht="12">
      <c r="A35" s="28"/>
      <c r="B35" s="48" t="s">
        <v>36</v>
      </c>
      <c r="C35" s="48"/>
      <c r="D35" s="48"/>
      <c r="E35" s="50">
        <v>33</v>
      </c>
      <c r="F35" s="164">
        <f t="shared" si="3"/>
        <v>100000</v>
      </c>
      <c r="G35" s="135"/>
      <c r="H35" s="136">
        <v>100000</v>
      </c>
      <c r="I35" s="137"/>
      <c r="J35" s="137">
        <v>0</v>
      </c>
      <c r="K35" s="137">
        <v>0</v>
      </c>
      <c r="L35" s="136">
        <v>0</v>
      </c>
      <c r="M35" s="138">
        <f>M20</f>
        <v>246094</v>
      </c>
      <c r="N35" s="434"/>
    </row>
    <row r="36" spans="1:14" s="37" customFormat="1" ht="12">
      <c r="A36" s="28"/>
      <c r="B36" s="48" t="s">
        <v>38</v>
      </c>
      <c r="C36" s="48"/>
      <c r="D36" s="48"/>
      <c r="E36" s="50">
        <v>34</v>
      </c>
      <c r="F36" s="164">
        <f t="shared" si="3"/>
        <v>0</v>
      </c>
      <c r="G36" s="135"/>
      <c r="H36" s="136">
        <v>0</v>
      </c>
      <c r="I36" s="137"/>
      <c r="J36" s="137">
        <v>0</v>
      </c>
      <c r="K36" s="137">
        <v>0</v>
      </c>
      <c r="L36" s="136">
        <v>0</v>
      </c>
      <c r="M36" s="138">
        <v>0</v>
      </c>
      <c r="N36" s="434"/>
    </row>
    <row r="37" spans="1:14" s="37" customFormat="1" ht="12">
      <c r="A37" s="28"/>
      <c r="B37" s="48" t="s">
        <v>56</v>
      </c>
      <c r="C37" s="48"/>
      <c r="D37" s="48"/>
      <c r="E37" s="50">
        <v>35</v>
      </c>
      <c r="F37" s="164">
        <f t="shared" si="3"/>
        <v>5505000</v>
      </c>
      <c r="G37" s="135"/>
      <c r="H37" s="136">
        <v>2500000</v>
      </c>
      <c r="I37" s="137"/>
      <c r="J37" s="137">
        <f>J22</f>
        <v>3005000</v>
      </c>
      <c r="K37" s="137">
        <v>0</v>
      </c>
      <c r="L37" s="136">
        <v>0</v>
      </c>
      <c r="M37" s="138">
        <v>5720993</v>
      </c>
      <c r="N37" s="434"/>
    </row>
    <row r="38" spans="1:14" s="37" customFormat="1" ht="12">
      <c r="A38" s="28"/>
      <c r="B38" s="48" t="s">
        <v>57</v>
      </c>
      <c r="C38" s="48"/>
      <c r="D38" s="48"/>
      <c r="E38" s="50">
        <v>36</v>
      </c>
      <c r="F38" s="164">
        <f t="shared" si="3"/>
        <v>50477000</v>
      </c>
      <c r="G38" s="135"/>
      <c r="H38" s="136">
        <v>50477000</v>
      </c>
      <c r="I38" s="137"/>
      <c r="J38" s="137">
        <v>0</v>
      </c>
      <c r="K38" s="137">
        <v>0</v>
      </c>
      <c r="L38" s="136">
        <v>0</v>
      </c>
      <c r="M38" s="138">
        <v>51472000</v>
      </c>
      <c r="N38" s="432"/>
    </row>
    <row r="39" spans="1:14" s="37" customFormat="1" ht="12">
      <c r="A39" s="28"/>
      <c r="B39" s="48" t="s">
        <v>59</v>
      </c>
      <c r="C39" s="48"/>
      <c r="D39" s="48"/>
      <c r="E39" s="50">
        <v>37</v>
      </c>
      <c r="F39" s="164">
        <f t="shared" si="3"/>
        <v>163201000</v>
      </c>
      <c r="G39" s="135"/>
      <c r="H39" s="136">
        <v>159126000</v>
      </c>
      <c r="I39" s="137"/>
      <c r="J39" s="137">
        <f>J23</f>
        <v>4075000</v>
      </c>
      <c r="K39" s="137">
        <v>0</v>
      </c>
      <c r="L39" s="136">
        <v>0</v>
      </c>
      <c r="M39" s="138">
        <v>166705252</v>
      </c>
      <c r="N39" s="434"/>
    </row>
    <row r="40" spans="1:14" s="37" customFormat="1" ht="12">
      <c r="A40" s="28"/>
      <c r="B40" s="48" t="s">
        <v>60</v>
      </c>
      <c r="C40" s="48"/>
      <c r="D40" s="48"/>
      <c r="E40" s="50">
        <v>38</v>
      </c>
      <c r="F40" s="164">
        <f t="shared" si="3"/>
        <v>90832000</v>
      </c>
      <c r="G40" s="135"/>
      <c r="H40" s="136">
        <v>90000000</v>
      </c>
      <c r="I40" s="137"/>
      <c r="J40" s="137">
        <f>J24</f>
        <v>832000</v>
      </c>
      <c r="K40" s="137">
        <v>0</v>
      </c>
      <c r="L40" s="136">
        <v>0</v>
      </c>
      <c r="M40" s="138">
        <v>86824106</v>
      </c>
      <c r="N40" s="434"/>
    </row>
    <row r="41" spans="1:14" s="37" customFormat="1" ht="12">
      <c r="A41" s="28"/>
      <c r="B41" s="48" t="s">
        <v>45</v>
      </c>
      <c r="C41" s="48"/>
      <c r="D41" s="48"/>
      <c r="E41" s="50">
        <v>39</v>
      </c>
      <c r="F41" s="164">
        <f t="shared" si="3"/>
        <v>17000000</v>
      </c>
      <c r="G41" s="135"/>
      <c r="H41" s="136">
        <f>H25</f>
        <v>14349000</v>
      </c>
      <c r="I41" s="137"/>
      <c r="J41" s="137">
        <f>J25</f>
        <v>2651000</v>
      </c>
      <c r="K41" s="137">
        <v>0</v>
      </c>
      <c r="L41" s="136">
        <v>0</v>
      </c>
      <c r="M41" s="138">
        <v>13422635</v>
      </c>
      <c r="N41" s="434"/>
    </row>
    <row r="42" spans="1:14" s="37" customFormat="1" ht="12">
      <c r="A42" s="28"/>
      <c r="B42" s="48" t="s">
        <v>61</v>
      </c>
      <c r="C42" s="48"/>
      <c r="D42" s="48"/>
      <c r="E42" s="50">
        <v>40</v>
      </c>
      <c r="F42" s="164">
        <f t="shared" si="3"/>
        <v>15052000</v>
      </c>
      <c r="G42" s="135"/>
      <c r="H42" s="136">
        <f>H26</f>
        <v>15000000</v>
      </c>
      <c r="I42" s="137"/>
      <c r="J42" s="137">
        <f>J26</f>
        <v>52000</v>
      </c>
      <c r="K42" s="137">
        <v>0</v>
      </c>
      <c r="L42" s="136">
        <v>0</v>
      </c>
      <c r="M42" s="138">
        <v>15383854</v>
      </c>
      <c r="N42" s="434"/>
    </row>
    <row r="43" spans="1:14" s="37" customFormat="1" ht="12">
      <c r="A43" s="28"/>
      <c r="B43" s="48" t="s">
        <v>62</v>
      </c>
      <c r="C43" s="48"/>
      <c r="D43" s="48"/>
      <c r="E43" s="50">
        <v>41</v>
      </c>
      <c r="F43" s="164">
        <f t="shared" si="3"/>
        <v>75000000</v>
      </c>
      <c r="G43" s="135"/>
      <c r="H43" s="136">
        <v>75000000</v>
      </c>
      <c r="I43" s="137"/>
      <c r="J43" s="137"/>
      <c r="K43" s="137">
        <v>0</v>
      </c>
      <c r="L43" s="136">
        <v>0</v>
      </c>
      <c r="M43" s="138">
        <v>75694382</v>
      </c>
      <c r="N43" s="434"/>
    </row>
    <row r="44" spans="1:14" s="37" customFormat="1" ht="12">
      <c r="A44" s="28"/>
      <c r="B44" s="48" t="s">
        <v>63</v>
      </c>
      <c r="C44" s="48"/>
      <c r="D44" s="48"/>
      <c r="E44" s="50">
        <v>42</v>
      </c>
      <c r="F44" s="164">
        <f t="shared" si="3"/>
        <v>16500000</v>
      </c>
      <c r="G44" s="135"/>
      <c r="H44" s="139" t="s">
        <v>98</v>
      </c>
      <c r="I44" s="137">
        <v>15000000</v>
      </c>
      <c r="J44" s="137">
        <v>0</v>
      </c>
      <c r="K44" s="137"/>
      <c r="L44" s="136">
        <v>1500000</v>
      </c>
      <c r="M44" s="138">
        <v>6987501</v>
      </c>
      <c r="N44" s="434"/>
    </row>
    <row r="45" spans="1:14" s="37" customFormat="1" ht="12">
      <c r="A45" s="65"/>
      <c r="B45" s="66" t="s">
        <v>49</v>
      </c>
      <c r="C45" s="66"/>
      <c r="D45" s="66"/>
      <c r="E45" s="67">
        <v>43</v>
      </c>
      <c r="F45" s="165">
        <f t="shared" si="3"/>
        <v>18000000</v>
      </c>
      <c r="G45" s="141"/>
      <c r="H45" s="142">
        <v>18000000</v>
      </c>
      <c r="I45" s="143"/>
      <c r="J45" s="143">
        <v>0</v>
      </c>
      <c r="K45" s="143">
        <v>0</v>
      </c>
      <c r="L45" s="142">
        <v>0</v>
      </c>
      <c r="M45" s="144">
        <v>19448672</v>
      </c>
      <c r="N45" s="434"/>
    </row>
    <row r="46" spans="1:14" s="37" customFormat="1" ht="12.75" thickBot="1">
      <c r="A46" s="73" t="s">
        <v>65</v>
      </c>
      <c r="B46" s="74"/>
      <c r="C46" s="74"/>
      <c r="D46" s="74"/>
      <c r="E46" s="40">
        <v>44</v>
      </c>
      <c r="F46" s="147">
        <f>F29+F34+F38+F43+F44+F45-F4-F27</f>
        <v>900000</v>
      </c>
      <c r="G46" s="146">
        <f>G29+G34+G38+G43+G44+G45+-G4-G27</f>
        <v>0</v>
      </c>
      <c r="H46" s="146">
        <f>H29+H34+H38+H43+H45-H4-H27</f>
        <v>900000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3947124</v>
      </c>
      <c r="N46" s="434"/>
    </row>
    <row r="47" spans="1:13" ht="13.5" thickBot="1">
      <c r="A47" s="54" t="s">
        <v>66</v>
      </c>
      <c r="B47" s="55"/>
      <c r="C47" s="55"/>
      <c r="D47" s="55"/>
      <c r="E47" s="21">
        <v>45</v>
      </c>
      <c r="F47" s="161">
        <f>F28-F3</f>
        <v>900000</v>
      </c>
      <c r="G47" s="114">
        <f aca="true" t="shared" si="6" ref="G47:M47">G28-G3</f>
        <v>0</v>
      </c>
      <c r="H47" s="115">
        <f t="shared" si="6"/>
        <v>900000</v>
      </c>
      <c r="I47" s="116">
        <f t="shared" si="6"/>
        <v>0</v>
      </c>
      <c r="J47" s="116">
        <f t="shared" si="6"/>
        <v>0</v>
      </c>
      <c r="K47" s="116">
        <f t="shared" si="6"/>
        <v>0</v>
      </c>
      <c r="L47" s="115">
        <f t="shared" si="6"/>
        <v>0</v>
      </c>
      <c r="M47" s="117">
        <f t="shared" si="6"/>
        <v>3924592</v>
      </c>
    </row>
    <row r="48" spans="1:5" ht="12.75">
      <c r="A48" s="80" t="s">
        <v>67</v>
      </c>
      <c r="B48" s="80"/>
      <c r="C48" s="80"/>
      <c r="D48" s="188">
        <v>39517</v>
      </c>
      <c r="E48" s="81"/>
    </row>
    <row r="49" spans="5:14" s="80" customFormat="1" ht="12">
      <c r="E49" s="81"/>
      <c r="F49" s="37"/>
      <c r="H49" s="92"/>
      <c r="I49" s="92"/>
      <c r="J49" s="92"/>
      <c r="K49" s="92"/>
      <c r="L49" s="92"/>
      <c r="M49" s="92"/>
      <c r="N49" s="434"/>
    </row>
    <row r="50" spans="1:14" s="80" customFormat="1" ht="12">
      <c r="A50" s="84" t="s">
        <v>99</v>
      </c>
      <c r="E50" s="81"/>
      <c r="F50" s="167"/>
      <c r="H50" s="92"/>
      <c r="J50" s="156"/>
      <c r="L50" s="92"/>
      <c r="M50" s="92"/>
      <c r="N50" s="434"/>
    </row>
    <row r="51" spans="1:14" s="80" customFormat="1" ht="12">
      <c r="A51" s="84"/>
      <c r="B51" s="84"/>
      <c r="C51" s="84"/>
      <c r="D51" s="84"/>
      <c r="E51" s="81"/>
      <c r="F51" s="37"/>
      <c r="H51" s="92"/>
      <c r="I51" s="92"/>
      <c r="J51" s="92"/>
      <c r="K51" s="92"/>
      <c r="L51" s="92"/>
      <c r="M51" s="92"/>
      <c r="N51" s="434"/>
    </row>
    <row r="52" spans="1:14" s="92" customFormat="1" ht="12">
      <c r="A52" s="84"/>
      <c r="B52" s="84"/>
      <c r="C52" s="84"/>
      <c r="D52" s="84"/>
      <c r="E52" s="90"/>
      <c r="F52" s="37"/>
      <c r="N52" s="433"/>
    </row>
    <row r="53" spans="1:14" s="92" customFormat="1" ht="12">
      <c r="A53" s="84"/>
      <c r="B53" s="84"/>
      <c r="C53" s="84"/>
      <c r="D53" s="84"/>
      <c r="E53" s="90"/>
      <c r="F53" s="37"/>
      <c r="N53" s="433"/>
    </row>
    <row r="54" spans="1:14" s="92" customFormat="1" ht="12">
      <c r="A54" s="84"/>
      <c r="B54" s="84"/>
      <c r="C54" s="84"/>
      <c r="D54" s="84"/>
      <c r="E54" s="90"/>
      <c r="F54" s="37"/>
      <c r="N54" s="433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Foukalova</dc:creator>
  <cp:keywords/>
  <dc:description/>
  <cp:lastModifiedBy>Foukalova</cp:lastModifiedBy>
  <cp:lastPrinted>2008-04-10T12:44:00Z</cp:lastPrinted>
  <dcterms:created xsi:type="dcterms:W3CDTF">2007-02-17T11:42:05Z</dcterms:created>
  <dcterms:modified xsi:type="dcterms:W3CDTF">2008-04-10T12:46:05Z</dcterms:modified>
  <cp:category/>
  <cp:version/>
  <cp:contentType/>
  <cp:contentStatus/>
</cp:coreProperties>
</file>