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00" windowWidth="24555" windowHeight="10470" tabRatio="682" firstSheet="6" activeTab="6"/>
  </bookViews>
  <sheets>
    <sheet name="titl" sheetId="1" r:id="rId1"/>
    <sheet name="MU" sheetId="2" r:id="rId2"/>
    <sheet name="LF" sheetId="3" r:id="rId3"/>
    <sheet name="FF" sheetId="4" r:id="rId4"/>
    <sheet name="PrF" sheetId="5" r:id="rId5"/>
    <sheet name="FSS" sheetId="6" r:id="rId6"/>
    <sheet name="PřF" sheetId="7" r:id="rId7"/>
    <sheet name="FI" sheetId="8" r:id="rId8"/>
    <sheet name="PdF" sheetId="9" r:id="rId9"/>
    <sheet name="FSpS" sheetId="10" r:id="rId10"/>
    <sheet name="ESF" sheetId="11" r:id="rId11"/>
    <sheet name="fak" sheetId="12" r:id="rId12"/>
    <sheet name="SKM" sheetId="13" r:id="rId13"/>
    <sheet name="SUKB" sheetId="14" r:id="rId14"/>
    <sheet name="UCT" sheetId="15" r:id="rId15"/>
    <sheet name="SPSSN" sheetId="16" r:id="rId16"/>
    <sheet name="IBA" sheetId="17" r:id="rId17"/>
    <sheet name="ÚVT" sheetId="18" r:id="rId18"/>
    <sheet name="CJV" sheetId="19" r:id="rId19"/>
    <sheet name="CZS" sheetId="20" r:id="rId20"/>
    <sheet name="RMU" sheetId="21" r:id="rId21"/>
    <sheet name="RMU-IO" sheetId="22" r:id="rId22"/>
    <sheet name="RMU-ost" sheetId="23" r:id="rId23"/>
    <sheet name="ostatni" sheetId="24" r:id="rId24"/>
    <sheet name="osnova " sheetId="25" r:id="rId25"/>
    <sheet name="centraliz.stavby" sheetId="26" r:id="rId26"/>
    <sheet name="centraliz.INV ostatní" sheetId="27" r:id="rId27"/>
    <sheet name="tab1" sheetId="28" r:id="rId28"/>
    <sheet name="tab1a" sheetId="29" r:id="rId29"/>
    <sheet name="proúčt.HV09" sheetId="30" r:id="rId30"/>
  </sheets>
  <externalReferences>
    <externalReference r:id="rId33"/>
    <externalReference r:id="rId34"/>
  </externalReferences>
  <definedNames>
    <definedName name="bla" localSheetId="26">#REF!</definedName>
    <definedName name="bla" localSheetId="25">#REF!</definedName>
    <definedName name="bla" localSheetId="28">#REF!</definedName>
    <definedName name="bla">#REF!</definedName>
    <definedName name="_xlnm.Print_Titles" localSheetId="25">'centraliz.stavby'!$1:$5</definedName>
    <definedName name="_xlnm.Print_Area" localSheetId="25">'centraliz.stavby'!$A$1:$S$149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<sst xmlns="http://schemas.openxmlformats.org/spreadsheetml/2006/main" count="1588" uniqueCount="454">
  <si>
    <t>CELKEM</t>
  </si>
  <si>
    <t>stroje</t>
  </si>
  <si>
    <t>HS:</t>
  </si>
  <si>
    <t>stavby</t>
  </si>
  <si>
    <t>a zařízení</t>
  </si>
  <si>
    <t>jiné</t>
  </si>
  <si>
    <t>FRVŠ</t>
  </si>
  <si>
    <t>rozvojové programy (ukazatel I)</t>
  </si>
  <si>
    <t>VaV ostatní SR</t>
  </si>
  <si>
    <t xml:space="preserve">dotace od ÚSC </t>
  </si>
  <si>
    <t>dotace ze zahraničí</t>
  </si>
  <si>
    <t>NFV</t>
  </si>
  <si>
    <t>MU celkem</t>
  </si>
  <si>
    <t>v tis. Kč</t>
  </si>
  <si>
    <t xml:space="preserve">ř. 11 </t>
  </si>
  <si>
    <t>jiné zdroje (dary apod.)</t>
  </si>
  <si>
    <t xml:space="preserve">FRIM </t>
  </si>
  <si>
    <t>jiné bez VaV (vč.dotace na Program)</t>
  </si>
  <si>
    <t>Příspěvek MŠMT na kapitál.výdaje (výměna NEI/INV)</t>
  </si>
  <si>
    <t>&lt; 99 - RMU &gt;</t>
  </si>
  <si>
    <t>celkem</t>
  </si>
  <si>
    <t>mimo Program 233 330</t>
  </si>
  <si>
    <t>Program 233 330</t>
  </si>
  <si>
    <t>POUŽITÍ</t>
  </si>
  <si>
    <t>sl.2 až 4</t>
  </si>
  <si>
    <t>sl.6 až 8</t>
  </si>
  <si>
    <t>sl.5+9</t>
  </si>
  <si>
    <t>dotace ze SR (ř.3 až 7)</t>
  </si>
  <si>
    <t>ZDROJE celkem (ř.2+8 až 13)</t>
  </si>
  <si>
    <t>&lt; 97 - CZS &gt;</t>
  </si>
  <si>
    <t>Jedná se o částku příspěvku na ukazatel A, o jehož poskytnutí MU požádala či požádá na kapitálové výdaje</t>
  </si>
  <si>
    <t>ř. 8</t>
  </si>
  <si>
    <t>sl.6 až 9 vyplňuje pouze RMU</t>
  </si>
  <si>
    <t>&lt; 96 - CJV &gt;</t>
  </si>
  <si>
    <t>&lt; 92 - ÚVT &gt;</t>
  </si>
  <si>
    <t>&lt; 84 - SPSSN &gt;</t>
  </si>
  <si>
    <t>&lt; 83 - UCT &gt;</t>
  </si>
  <si>
    <t>&lt; 82 - SUKB &gt;</t>
  </si>
  <si>
    <t>&lt; 81 - SKM &gt;</t>
  </si>
  <si>
    <t>&lt; 56 - ESF &gt;</t>
  </si>
  <si>
    <t>&lt; 51 - FSpS &gt;</t>
  </si>
  <si>
    <t>&lt; 41 - PdF &gt;</t>
  </si>
  <si>
    <t>&lt; 33 - FI &gt;</t>
  </si>
  <si>
    <t>&lt; 31 - PřF &gt;</t>
  </si>
  <si>
    <t>&lt; 23 - FSS &gt;</t>
  </si>
  <si>
    <t>&lt; 22 - PrF &gt;</t>
  </si>
  <si>
    <t>&lt; 21 - FF &gt;</t>
  </si>
  <si>
    <t>&lt; 11 - LF &gt;</t>
  </si>
  <si>
    <t>fakulty celkem</t>
  </si>
  <si>
    <t>Zpracovala: Ing.Foukalová</t>
  </si>
  <si>
    <t>HS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</si>
  <si>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</si>
  <si>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</si>
  <si>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</si>
  <si>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</si>
  <si>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</si>
  <si>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</si>
  <si>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</si>
  <si>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</si>
  <si>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</si>
  <si>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</si>
  <si>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UCT</t>
  </si>
  <si>
    <t>SPSSN</t>
  </si>
  <si>
    <t>ÚVT</t>
  </si>
  <si>
    <t>CJV</t>
  </si>
  <si>
    <t>CZS</t>
  </si>
  <si>
    <t>RMU</t>
  </si>
  <si>
    <t xml:space="preserve">Název akce </t>
  </si>
  <si>
    <t>Místo</t>
  </si>
  <si>
    <t>Poříčí 31</t>
  </si>
  <si>
    <t>Poříčí 7</t>
  </si>
  <si>
    <t>Botanická 68a</t>
  </si>
  <si>
    <t>&lt; 99* - RMU bez IO &gt;</t>
  </si>
  <si>
    <t>ostatní celkem</t>
  </si>
  <si>
    <t xml:space="preserve">Masarykova univerzita </t>
  </si>
  <si>
    <t>Příloha pokynu kvestora č. 12/06</t>
  </si>
  <si>
    <t>SUKB</t>
  </si>
  <si>
    <t>IBA</t>
  </si>
  <si>
    <t>rezerva</t>
  </si>
  <si>
    <t>MU</t>
  </si>
  <si>
    <t>*)</t>
  </si>
  <si>
    <t>fakulty</t>
  </si>
  <si>
    <t>ostatní</t>
  </si>
  <si>
    <t>Číslo</t>
  </si>
  <si>
    <t>Zdroj</t>
  </si>
  <si>
    <t>náklady v Kč vč. DPH</t>
  </si>
  <si>
    <t>Akceptace</t>
  </si>
  <si>
    <t>FRIM rezerva</t>
  </si>
  <si>
    <t>Lomená 48</t>
  </si>
  <si>
    <t>UVT</t>
  </si>
  <si>
    <t>Vyřizování věcných břemen</t>
  </si>
  <si>
    <t>Lipová 41a</t>
  </si>
  <si>
    <t>Telč</t>
  </si>
  <si>
    <t>&lt; 85 - IBA &gt;</t>
  </si>
  <si>
    <t>&lt; 999800 - IO RMU &gt;</t>
  </si>
  <si>
    <t>zdroje</t>
  </si>
  <si>
    <t>Odbor financování RMU</t>
  </si>
  <si>
    <t>zůst.INV přísp. (č.4745)</t>
  </si>
  <si>
    <t>Zpracovala: Foukalová</t>
  </si>
  <si>
    <t>k použití 2009</t>
  </si>
  <si>
    <t>č.ř.</t>
  </si>
  <si>
    <t>zdroj tvorby\použití</t>
  </si>
  <si>
    <t>Program</t>
  </si>
  <si>
    <t>mimo Program</t>
  </si>
  <si>
    <t>tvorba z HV po zdanění</t>
  </si>
  <si>
    <t xml:space="preserve"> FRIM HS</t>
  </si>
  <si>
    <t>FRIM HS převeden na IO RMU (na dofinanc.)</t>
  </si>
  <si>
    <t>Poříčí 7/9/31</t>
  </si>
  <si>
    <t>Rekonstrukce 4 ks výtahů dle norem EU</t>
  </si>
  <si>
    <t>Rekonstrukce výtahu dle norem EU</t>
  </si>
  <si>
    <t>Janáčkovo nám 2a</t>
  </si>
  <si>
    <t>Panská Lhota</t>
  </si>
  <si>
    <t>Oprava povrchu komunikace kolem fakulty</t>
  </si>
  <si>
    <t>Žerotínovo nám. 9</t>
  </si>
  <si>
    <t>Žerotínovo nám. 10</t>
  </si>
  <si>
    <t>Žerotínovo nám. 11</t>
  </si>
  <si>
    <t>Samoobslužný výpůjční systém</t>
  </si>
  <si>
    <t>Drobné stavební úpravy v objektech FI a LF</t>
  </si>
  <si>
    <t>Posílení opt. trasy v úseku Lipová - Kampus tunelem</t>
  </si>
  <si>
    <t>Demontáž závěsné optické trasy v úseku Lipová - Barvičova - nám. Míru</t>
  </si>
  <si>
    <t>Přepojení opt. spojky v trase A. Nováka - Poříčí</t>
  </si>
  <si>
    <t>Vybavení přednáškových sálů řídícím systémem Crestron</t>
  </si>
  <si>
    <t>9528</t>
  </si>
  <si>
    <t>Rekonstrukce bývalé jezuitské koleje v Telči (15% z celkové dotace)</t>
  </si>
  <si>
    <t>Celkem</t>
  </si>
  <si>
    <t>VaVpI</t>
  </si>
  <si>
    <t>CEITEC</t>
  </si>
  <si>
    <t>zůst.FRIM mimo Program (č.č.4746)</t>
  </si>
  <si>
    <t>rezerva FRIM (č.č.4744)</t>
  </si>
  <si>
    <t>Použití příspěvku:</t>
  </si>
  <si>
    <t>plán celkem</t>
  </si>
  <si>
    <t xml:space="preserve">   rezerva s HV</t>
  </si>
  <si>
    <r>
      <t xml:space="preserve">RMU </t>
    </r>
    <r>
      <rPr>
        <vertAlign val="superscript"/>
        <sz val="10"/>
        <rFont val="Arial"/>
        <family val="2"/>
      </rPr>
      <t>*)</t>
    </r>
  </si>
  <si>
    <t xml:space="preserve">plán </t>
  </si>
  <si>
    <t>Rozpočet MU 2010 INV</t>
  </si>
  <si>
    <t>VaV MŠMT bez VaVpI</t>
  </si>
  <si>
    <t>ř.9</t>
  </si>
  <si>
    <t>plán u HS, u kterého bude rozepsáno dle tabulek Centraliz.stavby a Centraliz.INV ostatní</t>
  </si>
  <si>
    <t>FRIM do výše zůstatku + FRIM vytvořený z HV 2009</t>
  </si>
  <si>
    <t>rozpis</t>
  </si>
  <si>
    <t>Rozdělení HV MU za rok 2009 do finančních fondů</t>
  </si>
  <si>
    <t>NÁVRH</t>
  </si>
  <si>
    <t>(v Kč)</t>
  </si>
  <si>
    <t>HV MU</t>
  </si>
  <si>
    <t>odvod do</t>
  </si>
  <si>
    <t>Proúčtovat do fondů   HS</t>
  </si>
  <si>
    <t>za r.2009</t>
  </si>
  <si>
    <t>10% ze sl.1</t>
  </si>
  <si>
    <t>zbývá</t>
  </si>
  <si>
    <t>do RF HS</t>
  </si>
  <si>
    <t>do FO HS</t>
  </si>
  <si>
    <t>do FRIM HS</t>
  </si>
  <si>
    <t>Pracoviště</t>
  </si>
  <si>
    <t>po zdanění</t>
  </si>
  <si>
    <t>sl.1-3</t>
  </si>
  <si>
    <t>č.č.4720</t>
  </si>
  <si>
    <t>č.č.4730</t>
  </si>
  <si>
    <t>O.K.9.3</t>
  </si>
  <si>
    <t>OK 26.2.</t>
  </si>
  <si>
    <t>OK 23.2.</t>
  </si>
  <si>
    <t>O.K. 8.3</t>
  </si>
  <si>
    <t>OK 24.2..</t>
  </si>
  <si>
    <t>O.K. 9.3</t>
  </si>
  <si>
    <t>OK 3.3.</t>
  </si>
  <si>
    <t>OK 25.2.</t>
  </si>
  <si>
    <t>OK 4.3.Q</t>
  </si>
  <si>
    <t>RMU-rezerva</t>
  </si>
  <si>
    <t>k.s.</t>
  </si>
  <si>
    <t>FRIM 2010</t>
  </si>
  <si>
    <t>centralizace tvorby z odpisů na schválené INV akce</t>
  </si>
  <si>
    <t>nedotační odpisy 2010-odhad</t>
  </si>
  <si>
    <t>zůstatek FRIM k 31.12.2009</t>
  </si>
  <si>
    <t>z HV 2009</t>
  </si>
  <si>
    <t>celkem k použití 2010 (sl. 2 až 5)</t>
  </si>
  <si>
    <t>IO RMU</t>
  </si>
  <si>
    <t>bez zůstatku FRIM na Program (41,348 mil. Kč) .</t>
  </si>
  <si>
    <r>
      <t xml:space="preserve">FO RMU </t>
    </r>
    <r>
      <rPr>
        <vertAlign val="superscript"/>
        <sz val="8"/>
        <color indexed="12"/>
        <rFont val="Arial CE"/>
        <family val="0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</si>
  <si>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  <family val="0"/>
      </rPr>
      <t>*)</t>
    </r>
  </si>
  <si>
    <r>
      <t>č.č. 4741</t>
    </r>
    <r>
      <rPr>
        <b/>
        <i/>
        <vertAlign val="superscript"/>
        <sz val="9"/>
        <rFont val="Arial CE"/>
        <family val="0"/>
      </rPr>
      <t>**)</t>
    </r>
  </si>
  <si>
    <r>
      <t>RMU</t>
    </r>
    <r>
      <rPr>
        <vertAlign val="superscript"/>
        <sz val="10"/>
        <rFont val="Arial CE"/>
        <family val="0"/>
      </rPr>
      <t xml:space="preserve"> </t>
    </r>
  </si>
  <si>
    <r>
      <t>*)</t>
    </r>
    <r>
      <rPr>
        <i/>
        <sz val="8"/>
        <rFont val="Arial CE"/>
        <family val="0"/>
      </rPr>
      <t xml:space="preserve"> centralizace u RMU na hmotnou zainteresovanost dle Pravidel hospodaření MU (zaokr.na celé Kč dolů), č.ú. 911 101</t>
    </r>
  </si>
  <si>
    <r>
      <t xml:space="preserve">**) </t>
    </r>
    <r>
      <rPr>
        <i/>
        <sz val="8"/>
        <rFont val="Arial CE"/>
        <family val="0"/>
      </rPr>
      <t>zisk RMU centralizovat do rezervy FRIM (č.č. 4744)</t>
    </r>
  </si>
  <si>
    <r>
      <t xml:space="preserve">Tabulka 1: FRIM 2010 - tvorba a použití - plán </t>
    </r>
    <r>
      <rPr>
        <sz val="12"/>
        <rFont val="Arial"/>
        <family val="2"/>
      </rPr>
      <t>(v tis. Kč)</t>
    </r>
  </si>
  <si>
    <t>ROZPOČET 2010 - Investice</t>
  </si>
  <si>
    <t>&lt; číslo a název HS &gt;</t>
  </si>
  <si>
    <t>Plánu centralizovaných stavebních akcí v roce 2010</t>
  </si>
  <si>
    <t>Požadavky</t>
  </si>
  <si>
    <t>Poznámky</t>
  </si>
  <si>
    <t>Prostavěno</t>
  </si>
  <si>
    <t>činnost</t>
  </si>
  <si>
    <t>zak./podzak.</t>
  </si>
  <si>
    <t>IZ</t>
  </si>
  <si>
    <t>FRIM ze zůst.INV přísp.</t>
  </si>
  <si>
    <t>FRIM centraliz.u IO RMU</t>
  </si>
  <si>
    <t>INV přísp.u IO RMU</t>
  </si>
  <si>
    <t>INV přísp. RMU za NEI HS (na dofinanc.)</t>
  </si>
  <si>
    <t>INV přísp. RMU za    NEI HS</t>
  </si>
  <si>
    <t>INV přísp. RMU za    FRIM HS</t>
  </si>
  <si>
    <t>INV přísp. RMU za FRIM HS</t>
  </si>
  <si>
    <t>INV přísp. do rozpisu HS bez protiplnění</t>
  </si>
  <si>
    <t>č.sl.</t>
  </si>
  <si>
    <t>Zdroj v rozpočtu</t>
  </si>
  <si>
    <t>IO RMU / HS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</si>
  <si>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</si>
  <si>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</si>
  <si>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</si>
  <si>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</si>
  <si>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</si>
  <si>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</si>
  <si>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</si>
  <si>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zařazuje</t>
  </si>
  <si>
    <t>Přestavba tělocvičny na učebnu/aulu</t>
  </si>
  <si>
    <t>Rekonstrukce učebny č. 1</t>
  </si>
  <si>
    <t>Zastřešení venkovního schodiště</t>
  </si>
  <si>
    <t>Poříčí 9</t>
  </si>
  <si>
    <t>Schodiště k fotovoltaické elektrárně</t>
  </si>
  <si>
    <t>Počíří 31</t>
  </si>
  <si>
    <t>Rekonstrukce vestibulu</t>
  </si>
  <si>
    <t>Digitalizacče současného kamerového systému</t>
  </si>
  <si>
    <t>Instalace ochrany proti holubům</t>
  </si>
  <si>
    <t>Polykarbonátové zastřešení pro venkovní výuku</t>
  </si>
  <si>
    <t>Vinohrady 100</t>
  </si>
  <si>
    <t>PdF celkem</t>
  </si>
  <si>
    <t>Rekonstrukce kotelny - havarijní stav</t>
  </si>
  <si>
    <t>VRS Cikháj</t>
  </si>
  <si>
    <t>Bratří Žurků 5</t>
  </si>
  <si>
    <t>Modernizace 2 výtahů</t>
  </si>
  <si>
    <t>Sladkého 13</t>
  </si>
  <si>
    <t>Rekonstrukce elektroinstalace celé budovy vč. výměny svítidel, rozvaděčů apod. - havarijní stav</t>
  </si>
  <si>
    <t>Klácelova 2</t>
  </si>
  <si>
    <t>Rekonstrukce výměníkové stanice</t>
  </si>
  <si>
    <t>Tvrdého 5/7</t>
  </si>
  <si>
    <t>Zateplení budovy a výměna oken, regulace topení - možnost částečného krytí z evropských programů (cca 50%?)</t>
  </si>
  <si>
    <t>Vinařská A1+A2</t>
  </si>
  <si>
    <t>Vložkování komínů, rekonstrukce kotelny</t>
  </si>
  <si>
    <t>Veveří 29</t>
  </si>
  <si>
    <t>Ležatá kanalizace, nové rozvody kanalizace i pod budovou - II. Etapa</t>
  </si>
  <si>
    <t>Rekonstrukce VRS Cikháj vč. půdní vestavby a sadových úprav</t>
  </si>
  <si>
    <t>Cikháj</t>
  </si>
  <si>
    <t>SKM celkem</t>
  </si>
  <si>
    <t>Rekonstrukce elektroinstalace a osvětlení ve vestibulu</t>
  </si>
  <si>
    <t>Arna Nováka, bud D</t>
  </si>
  <si>
    <t>Zateplení ploché střechy-hydroizolace, hromosvod, klempířské práce</t>
  </si>
  <si>
    <t>Montář venkovních protislunečních, antireflexních folií - Ústřední knihovna FF</t>
  </si>
  <si>
    <t>Arna Nováka, bud F</t>
  </si>
  <si>
    <t xml:space="preserve">Vzduchotechnika a klimatizace auly pro zlepšení podmínek </t>
  </si>
  <si>
    <t xml:space="preserve">Vzduchotechnika a klimatizace ve studovnách </t>
  </si>
  <si>
    <t>Výstavba malé solární elektrárny o výkonu min 36kVA na střeše budovy CaD, případně F</t>
  </si>
  <si>
    <t>Rekonstrukce slaboproudých a silnoproudých rozvodů dle zpracované PD</t>
  </si>
  <si>
    <t>Obložení stěn a stropu koncertního sálu JN 2a protihlukovým materiálem</t>
  </si>
  <si>
    <t>Rekonstrukce seminárních pracoven, cvičeben 2+3+4NP a velkokapacitní multimediální posluchárny 5NP</t>
  </si>
  <si>
    <t>Dokončení rekonstrukce přístavku-omítky v dvorní čási, kanalizace</t>
  </si>
  <si>
    <t>Oprava ÚT v budově F</t>
  </si>
  <si>
    <t>Arna Nováka</t>
  </si>
  <si>
    <t>Sanace základů budovy dle statického posouzení z r.2005</t>
  </si>
  <si>
    <t>Těšetice-Kyjovice</t>
  </si>
  <si>
    <t>FF celkem</t>
  </si>
  <si>
    <t>Vybudování nové serverovny pro laboratoře ISu</t>
  </si>
  <si>
    <t>Rekonstrukce centrální kompenzace, FI+UVT</t>
  </si>
  <si>
    <t>Rekonstrukce 2ks výtahů v objektu</t>
  </si>
  <si>
    <t>FI celkem</t>
  </si>
  <si>
    <t>Generální rekonstrukce objektu</t>
  </si>
  <si>
    <t>Tvrdéhoé 14</t>
  </si>
  <si>
    <t>Oprava venkovních rozvodů vody</t>
  </si>
  <si>
    <t>Kotlářská 2</t>
  </si>
  <si>
    <t>Ústav fyziky koncenzovaných látek - úprava akustiky místnosti 02030</t>
  </si>
  <si>
    <t>Kotlářská 3</t>
  </si>
  <si>
    <t>Sjednocení komunikace MaR</t>
  </si>
  <si>
    <t>PřF celkem</t>
  </si>
  <si>
    <t>Komplexní rekonstrukce WC ( muži a ženy )ve 4. NP, 3. NP a 2. NP - větev rektor, kvestor</t>
  </si>
  <si>
    <t>Dokončení rekonstrukce osvětlení - 5. NP ( 573, 574, 575, 559, 558, 557, 556, 553, 552, 551,  a 550</t>
  </si>
  <si>
    <t>Rekonstrukce chodby a WC u velké zasedací místnosti</t>
  </si>
  <si>
    <t>Rekonstrukce prostoru pro rozšíření pracoviště CEITEC ( včetně interierů )</t>
  </si>
  <si>
    <t>Kabelové propojení rozvodných skříní  PS 1 - PS 4</t>
  </si>
  <si>
    <t>Žerotínovo nám. 12</t>
  </si>
  <si>
    <t>Výměna 2 ks požárních dveří pro zajištění přístupu vozíčkářů do menzy</t>
  </si>
  <si>
    <t>Žerotínovo nám. 13</t>
  </si>
  <si>
    <t>Oprava topného systému v 5. NP ( vyřazení 2 ks stávajících tepelných zásobníků a napojení na topný systém )</t>
  </si>
  <si>
    <t>Žerotínovo nám. 14</t>
  </si>
  <si>
    <t>Rekonstrukce chodby před kanceláří rektora MU</t>
  </si>
  <si>
    <t>Žerotínovo nám. 15</t>
  </si>
  <si>
    <t>Sadové úpravy parčíku</t>
  </si>
  <si>
    <t>Žerotínovo nám. 16</t>
  </si>
  <si>
    <t>Vybudování druhé požární únikové cesty z univerzitního klubu</t>
  </si>
  <si>
    <t>Žerotínovo nám. 17</t>
  </si>
  <si>
    <t>RMU celkem</t>
  </si>
  <si>
    <t>Vzduchová clona VH1</t>
  </si>
  <si>
    <t>Chlazení v místnosti 1S106 - tato suterénní místnost je využívána jako kancelář pro techniky odpadového hospodářství</t>
  </si>
  <si>
    <t>Doplnění místnosti A2/1S55 o chlazení - přehřívá se UPS</t>
  </si>
  <si>
    <t>Přemístění kompresoru pro tlakový vzduch vlhčícího systému skleníku do suterénu</t>
  </si>
  <si>
    <t>Doplnění spínače osvětlení koridorů ve 2NP a 3. NP u A8</t>
  </si>
  <si>
    <t>Ovládání klapek Colt v A9 systémem MaR a z ovládacího pultu v informačním centru KUK pro fyzikální větrání</t>
  </si>
  <si>
    <t>Ovládání VZT ve výškové budově A1 systémem MaR a ovládání předávacích stanic tepla v obou budovách A1 systémem MaR.</t>
  </si>
  <si>
    <t>Doplnění vnitřních žaluzií do všech pavilonů UKB (Poznámka SUKB: pokud by se do seminárních místností zvolil motorový pohon žaluzií, musela by se cena navýšit cca o 1 000 000 Kč)</t>
  </si>
  <si>
    <t xml:space="preserve">Instalace turniketů s přístupovým systémem                                                   </t>
  </si>
  <si>
    <t>SUKB-FSpS</t>
  </si>
  <si>
    <t>Doplnění čteček karet do koláren FSpS</t>
  </si>
  <si>
    <t>A34</t>
  </si>
  <si>
    <t>Instalace vnitřních žaluzií v pavilonech FSpS</t>
  </si>
  <si>
    <t>A33,A34</t>
  </si>
  <si>
    <t>SUKB-PřF</t>
  </si>
  <si>
    <t>Doplnění další (4.) rozvaděčové skříně 19'' do rozvodny SLP pavilonu A2 s příslušenstvím, současné posílení klimatizace v této rozvodně.</t>
  </si>
  <si>
    <t>A2</t>
  </si>
  <si>
    <t>A4</t>
  </si>
  <si>
    <t>Posílení elektroinstalace v pavilonu - doplnění dalších rozvaděčů.
Místnost A4/S23 na min. 22 kW,  A4/S24 na min. 16  kW, A4/S28 na min. 44  kW, A4/S29 na min. 10 kW, A4/331doplnit další zásuvkový okruh min 10 kW,  A4/223 - navýšit počet zásuvek o 16</t>
  </si>
  <si>
    <t>Nahradit stávající nezálohované zásuvky (8 ks) zálohovanými UPS zásuvkami v místnost A7/320</t>
  </si>
  <si>
    <t>A7</t>
  </si>
  <si>
    <t>A5</t>
  </si>
  <si>
    <t xml:space="preserve">Prodloužení rozvodů stlačeného vzduchu do místností A5/1S13 a A5/1S24 </t>
  </si>
  <si>
    <t xml:space="preserve">Nákup zdroje demineralizované vody pro místnost A5/108 (laboratoř základního praktika) </t>
  </si>
  <si>
    <t>Instalace skříně na kyseliny a louhy napojené na odtah do místností A5/311</t>
  </si>
  <si>
    <t>Posílení klimatizace v místnosti A5/341 (fytotron) - dokupení 18 kW chladící jednotky</t>
  </si>
  <si>
    <t>SUKB-LF</t>
  </si>
  <si>
    <t>Rozvod CO2 v místnosti č.: 0.28, 0.29, 0.31, 0.23, 0.24</t>
  </si>
  <si>
    <t>A3</t>
  </si>
  <si>
    <t>Rozvod vakua v místnosti č.: 0.28, 0.29, 0.31, 0.23, 0.24</t>
  </si>
  <si>
    <t>Rozvody vody do místností 0.28, 0.29, 0.31, 0.24</t>
  </si>
  <si>
    <t>Úprava elektro-rozvodů + doplnění rozvaděče v místnostech č.: 0.28, 0.29, 0.31, 0.23, 0.24</t>
  </si>
  <si>
    <t>Další stavební úpravy - příčky, obklady, UV lampy, chlazení v místnostech č.: 0.28, 0.29, 0.31</t>
  </si>
  <si>
    <t>Optimalizace rozvodů destilované vody včetně zvýšení tlaku tak, aby systém fungoval ve všech podlažích pavilonu</t>
  </si>
  <si>
    <t>A6</t>
  </si>
  <si>
    <t>Centrální rozvod CO2 do kultivačních místností (1.04 a 3.01)</t>
  </si>
  <si>
    <t>Instalace dekontaminačních UV zářičů v prostorách sloužících ke kultivaci lidských nádorových a kmenových buněk (3.01 a 1.04) a v laboratoři pro práci s klinickým infekčním materiálem (1.06)</t>
  </si>
  <si>
    <t>Zavedení vakua do laboratoře pro kultivaci embryonálních kmenových buněk (1.04)</t>
  </si>
  <si>
    <t xml:space="preserve">Rozšíření kapacity náhradního zdroje a počtu zálohovaných zásuvek tak, aby byly dostupné ve všech laboratořích </t>
  </si>
  <si>
    <t>SUKB celkem</t>
  </si>
  <si>
    <t>Zálohovací uzel el. energie - CPS Komenského</t>
  </si>
  <si>
    <t>Komenského</t>
  </si>
  <si>
    <t>Rozšíření slaboproudých a silnoproudých rozvodů na sálech ÚVT</t>
  </si>
  <si>
    <t>Přístupové systémy EKV - ÚVT, Botanická</t>
  </si>
  <si>
    <t>Rekonstrukce zasedací místnosti ÚVT</t>
  </si>
  <si>
    <t>Elektronická forma projektové dokumenace</t>
  </si>
  <si>
    <t>Přeložení venkovní opt. sítě v ulici Dvořákova do zemní optokabelové trasy</t>
  </si>
  <si>
    <t>Přeložení venkovní opt. sítě v ulici Mozartova do zemní optokabelové trasy</t>
  </si>
  <si>
    <t>Přeložení venkovní opt. sítě v ulici Rooseveltova do zemní optokabelové trasy</t>
  </si>
  <si>
    <t>Vydělení z opt. trasy Pekařská a připojení zemní opt. trasou zemní box Husova</t>
  </si>
  <si>
    <t xml:space="preserve">Překládka ze vzdušného do zemního koridoru Kozí - Orlí </t>
  </si>
  <si>
    <t>Optický kabel nemocnice Sv. Anna - Husova zemní box</t>
  </si>
  <si>
    <t>Zemní trasa Botanická - Gotex</t>
  </si>
  <si>
    <t>Optická trasa Botanická - Gotex</t>
  </si>
  <si>
    <t xml:space="preserve">Drobná rozšíření optokabelové sítě </t>
  </si>
  <si>
    <t>ÚVT celkem</t>
  </si>
  <si>
    <t>rozpis u ÚVT</t>
  </si>
  <si>
    <t>Rekonstrukce prostor dvorního traktu - 2.NP</t>
  </si>
  <si>
    <t>Údolní</t>
  </si>
  <si>
    <t>Rekonstrukce sociálního zařízení a výměna oken</t>
  </si>
  <si>
    <t>Veslařská 193</t>
  </si>
  <si>
    <t>FSpS celkem</t>
  </si>
  <si>
    <t>IV. Etapa řešení klimatizace na ESF</t>
  </si>
  <si>
    <t>ESF celkem</t>
  </si>
  <si>
    <t>Přestavba na 2 bezbariérové pokoje</t>
  </si>
  <si>
    <t>SKM-Sladkého 13 nebo Vinařská 5</t>
  </si>
  <si>
    <t>Úprava dvou WC dle požadavku vyhl. 369/2001 Sb.</t>
  </si>
  <si>
    <t>PdF-Poříčí 31</t>
  </si>
  <si>
    <t>Vybudování bezbariérové WC blok EF u víceúčelového sálu</t>
  </si>
  <si>
    <t>SKM-Vinařská 5</t>
  </si>
  <si>
    <t>Vybudování zařízení pro překonání výškové bariéry z auly PdF</t>
  </si>
  <si>
    <t>PdF -Poříčí 7</t>
  </si>
  <si>
    <t>Rekonstrukce výtahu.</t>
  </si>
  <si>
    <t>FF-Janáčkovo nám. 2a</t>
  </si>
  <si>
    <t>Vybudování zařízení pro překonání této výškové bariéry.</t>
  </si>
  <si>
    <t>Přebudování tří soc. zařízení na bezbariérové.</t>
  </si>
  <si>
    <t>Zvýšení podlahy části chodby u učebny G01 a divadelního sálu.</t>
  </si>
  <si>
    <t>FF-Gorkého 7</t>
  </si>
  <si>
    <t>Vybudování výtahu k menze</t>
  </si>
  <si>
    <t>Úprava WC dle požadavku vyhl. 369/2001 Sb.</t>
  </si>
  <si>
    <t>SKM-Veveří 70</t>
  </si>
  <si>
    <t>součet INV příspěvek</t>
  </si>
  <si>
    <t xml:space="preserve">rezerva </t>
  </si>
  <si>
    <t>celkem INV příspěvek na stavby</t>
  </si>
  <si>
    <t>INV příspěvek na ostatní akce</t>
  </si>
  <si>
    <t>FRIM ze zůst.INV příspěvku centraliz.u IO RMU</t>
  </si>
  <si>
    <t>Plán centrálně zajišťovaného financování INV akcí v roce 2010 - mimo stavby</t>
  </si>
  <si>
    <t>Fakulta, Číslo zak.</t>
  </si>
  <si>
    <t>Plán po zdrojích</t>
  </si>
  <si>
    <t>FRIM</t>
  </si>
  <si>
    <t>INV příspěvek</t>
  </si>
  <si>
    <t>ÚEB, pro detašované pracoviště mikrobiologie a molekulární biologie prokaryot</t>
  </si>
  <si>
    <t>Tvrdého 14</t>
  </si>
  <si>
    <t>ÚEB, laboratorní odstředivka pro praktickou výuku</t>
  </si>
  <si>
    <t>UKB, A13 - hlubokomrazící box</t>
  </si>
  <si>
    <t>UKB A13</t>
  </si>
  <si>
    <t>UKB, A13 - laminární box</t>
  </si>
  <si>
    <t>Celkem PřF</t>
  </si>
  <si>
    <t>Pořízení vizualizéru Volfvizion VZ 9</t>
  </si>
  <si>
    <t>Napojení ovládání světel na systém Crestron v učebně P11</t>
  </si>
  <si>
    <t>Celkem ESF</t>
  </si>
  <si>
    <t>Strojní vybavení ventilace Ustřední knihovny</t>
  </si>
  <si>
    <t>ÚK FF</t>
  </si>
  <si>
    <t>Rozvoj přístrojového vybavení kinoválů Ústavu filmu  a audiovizuální kultury</t>
  </si>
  <si>
    <t>D+M   doplňujících ohřívačů TUV pro letní ohřev</t>
  </si>
  <si>
    <t>Multifunkční čistídí stroj RIDER</t>
  </si>
  <si>
    <t>Dovybavení instrumentálního fondu ÚHV o koncerní křídlo</t>
  </si>
  <si>
    <t xml:space="preserve">Dva kusy tech. vybavení pro velkokapacitní multimediální posluchárny ÚHV </t>
  </si>
  <si>
    <t xml:space="preserve">Janáčkovo nám. </t>
  </si>
  <si>
    <t>Dovybavení instrumentálního fondu o speciální cembalo pro ÚHV</t>
  </si>
  <si>
    <t>Celkem FF</t>
  </si>
  <si>
    <t>Regálové zakladače do Spisovny</t>
  </si>
  <si>
    <t>Barevná kopírka ( CEITEC )</t>
  </si>
  <si>
    <t>SW IBM Tivoli maitenance</t>
  </si>
  <si>
    <t>Aktivní prvky sítě</t>
  </si>
  <si>
    <t>Upgrade serverů, disky</t>
  </si>
  <si>
    <t>UPS - záložní zdroj pro rekonstruovanou část 3. NP a 4. NP</t>
  </si>
  <si>
    <t>Celkem RMU</t>
  </si>
  <si>
    <t>rozpis u RMU</t>
  </si>
  <si>
    <t>Zakoupení serveru pro ICT, které vznikne v příštím roce pro UKB</t>
  </si>
  <si>
    <t>Osobní automobil s tažným zařízení - zajištění nákupů materiálu pro Správu UKB, doprava techniky mezi severní a jižní částí areálu UKB</t>
  </si>
  <si>
    <t>Vybavení pro zahradníka - rider nebo zahradní traktor+příslušenství</t>
  </si>
  <si>
    <t>Jednodvéřový mycí a dezinfekční automat Miele s horkovzdušným sušením</t>
  </si>
  <si>
    <t>Nákup sušárny</t>
  </si>
  <si>
    <t>Celkem SUKB</t>
  </si>
  <si>
    <t>rozpis u SUKB</t>
  </si>
  <si>
    <t>Strojní vybavení (celouniverzitní účel)</t>
  </si>
  <si>
    <t>Celkem ÚVT</t>
  </si>
  <si>
    <r>
      <t>Zvýšení ochrany vstupu do knihovny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1NP (infrazávora/mechanika)                                                  </t>
    </r>
  </si>
  <si>
    <r>
      <t>Stavební úpravy k odstranění nekomfortu kanceláří a studoven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1NP                                                   </t>
    </r>
  </si>
  <si>
    <r>
      <t>Izolace chladících místností</t>
    </r>
    <r>
      <rPr>
        <i/>
        <sz val="9"/>
        <rFont val="Arial"/>
        <family val="2"/>
      </rPr>
      <t xml:space="preserve"> (Poznámka SUKB: je nutno konzultovat s GD za jakých podmínek je možné provést izolaci a nechat nacenit - požadavek byl předán 24.9. - tzn. nemohl jsme nachat nacenit do 25.9.)</t>
    </r>
  </si>
  <si>
    <r>
      <t xml:space="preserve">Odvod pachu z jímky pod pavilonem A4 </t>
    </r>
    <r>
      <rPr>
        <i/>
        <sz val="9"/>
        <rFont val="Arial"/>
        <family val="2"/>
      </rPr>
      <t>(Poznámka SUKB: na RP v září 2009 byl vyzván GP ke zmapování problému a navržení řešení)</t>
    </r>
  </si>
  <si>
    <r>
      <t xml:space="preserve">Dodělání odpadu v chladové místnosti A4/S29, aby mohla byt připojena nainstalovaná výlevka. </t>
    </r>
    <r>
      <rPr>
        <i/>
        <sz val="9"/>
        <rFont val="Arial"/>
        <family val="2"/>
      </rPr>
      <t>(Poznámka SUKB: je nutno konzultovat s GD za jakých podmínek je možné provést odpady a nechat nacenit - požadavek byl předán 25.9. - nemohli jsme nachat nacenit</t>
    </r>
  </si>
  <si>
    <r>
      <t xml:space="preserve">Vybavení pavilonu žaluziemi </t>
    </r>
    <r>
      <rPr>
        <i/>
        <sz val="9"/>
        <rFont val="Arial"/>
        <family val="2"/>
      </rPr>
      <t>(Poznámka SUKB: realizovat jen pokud nebude schváleno vybavení všech pavilonů žaluziemi)</t>
    </r>
  </si>
  <si>
    <r>
      <t xml:space="preserve">Telč </t>
    </r>
    <r>
      <rPr>
        <b/>
        <vertAlign val="superscript"/>
        <sz val="10"/>
        <rFont val="Arial CE"/>
        <family val="0"/>
      </rPr>
      <t>*)</t>
    </r>
  </si>
  <si>
    <r>
      <t xml:space="preserve">*) </t>
    </r>
    <r>
      <rPr>
        <sz val="9"/>
        <color indexed="10"/>
        <rFont val="Arial CE"/>
        <family val="0"/>
      </rPr>
      <t xml:space="preserve">Telč - kromě spolufinancování bude v r.2010 potřeba až 60 mil. Kč na zajištění předfinancování INV výdajů z FRIM </t>
    </r>
  </si>
  <si>
    <t>ze zůst. INV příspěvku 2006-2009</t>
  </si>
  <si>
    <t>Potřeba FRIM na předfinancování :</t>
  </si>
  <si>
    <t>Potřeba FRIM na spolufinancování:</t>
  </si>
  <si>
    <t>z central.odpisů 2010 (č.č.4746)</t>
  </si>
  <si>
    <t>zůst.FRIM 2009 Program</t>
  </si>
  <si>
    <t>FRIM ze zůst.INV přísp.09</t>
  </si>
  <si>
    <t>INV přísp.2010</t>
  </si>
  <si>
    <t>tvorba FRIM z HV09 - rezerva (č.č.4744)</t>
  </si>
  <si>
    <t>centralizované stavby</t>
  </si>
  <si>
    <t>centraliz.ostatní</t>
  </si>
  <si>
    <t>tvorba FRIM z central.odpisů 2010 (č.č.4746)</t>
  </si>
  <si>
    <t>Ceitec kopírka</t>
  </si>
  <si>
    <t>Telč dotace - úhrada až po vyúčtování 2011</t>
  </si>
  <si>
    <t xml:space="preserve">   z toho u ÚVT</t>
  </si>
  <si>
    <t xml:space="preserve">   z toho u SUKB</t>
  </si>
  <si>
    <t xml:space="preserve">   z toho u RMU ost.=Ceitec</t>
  </si>
  <si>
    <t xml:space="preserve">   z toho u IO RMU rezerva </t>
  </si>
  <si>
    <t>OK 12.3</t>
  </si>
  <si>
    <t>OK 11.3</t>
  </si>
  <si>
    <t>O.K.</t>
  </si>
  <si>
    <r>
      <t>ze zůst.FRIM 2009 pro Program</t>
    </r>
    <r>
      <rPr>
        <vertAlign val="superscript"/>
        <sz val="10"/>
        <rFont val="Arial"/>
        <family val="2"/>
      </rPr>
      <t>*)</t>
    </r>
  </si>
  <si>
    <r>
      <t xml:space="preserve">*) </t>
    </r>
    <r>
      <rPr>
        <i/>
        <sz val="8"/>
        <rFont val="Arial"/>
        <family val="2"/>
      </rPr>
      <t>potřeba bude vyšší, upřesněno IO až 16.3.2010 na částku 41 966 tis. Kč</t>
    </r>
  </si>
  <si>
    <t xml:space="preserve">z účetních odpisů 2010 nedotačních </t>
  </si>
  <si>
    <r>
      <t xml:space="preserve">VaV MŠMT bez VaVpI </t>
    </r>
    <r>
      <rPr>
        <i/>
        <vertAlign val="superscript"/>
        <sz val="9"/>
        <rFont val="Times New Roman"/>
        <family val="1"/>
      </rPr>
      <t>*)</t>
    </r>
  </si>
  <si>
    <t xml:space="preserve">*) </t>
  </si>
  <si>
    <t>dotace VZ</t>
  </si>
  <si>
    <t>dofinancování VZ - z výměny NEI instit.podpory?</t>
  </si>
  <si>
    <t>V Brně dne 25.3.2010</t>
  </si>
  <si>
    <t>bez zrušeného pož. 26 mil. na Program a bez plánované výměny 35 mil. na spoluf. PO4 VaVpI</t>
  </si>
  <si>
    <t>předfin.Telč a Ceitec a spoluf.Telč</t>
  </si>
  <si>
    <t>Ceitec dotace - úhrada až 2011</t>
  </si>
  <si>
    <t>V Brně 25.3.2010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</si>
</sst>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\ _K_č"/>
    <numFmt numFmtId="188" formatCode="0.0000000000"/>
    <numFmt numFmtId="189" formatCode="0.00000000000"/>
    <numFmt numFmtId="190" formatCode="0.00000000"/>
    <numFmt numFmtId="191" formatCode="#,##0.00000"/>
    <numFmt numFmtId="192" formatCode="#,##0.00\ &quot;Kč&quot;"/>
    <numFmt numFmtId="193" formatCode="[$-405]d\.\ mmmm\ yyyy"/>
    <numFmt numFmtId="194" formatCode="#,##0.000000"/>
    <numFmt numFmtId="195" formatCode="#,##0.00000000"/>
    <numFmt numFmtId="196" formatCode="#,##0.0000000"/>
    <numFmt numFmtId="197" formatCode="_-* #,##0.0\ _K_č_-;\-* #,##0.0\ _K_č_-;_-* &quot;-&quot;??\ _K_č_-;_-@_-"/>
    <numFmt numFmtId="198" formatCode="#,##0.00\ _K_č"/>
    <numFmt numFmtId="199" formatCode="#,##0.0\ _K_č"/>
    <numFmt numFmtId="200" formatCode="[$-F400]h:mm:ss\ AM/PM"/>
    <numFmt numFmtId="201" formatCode="#,"/>
    <numFmt numFmtId="202" formatCode="dd/mm/yy;@"/>
    <numFmt numFmtId="203" formatCode="0\4\-0\5"/>
    <numFmt numFmtId="204" formatCode="_-* #,##0.0\ &quot;Kč&quot;_-;\-* #,##0.0\ &quot;Kč&quot;_-;_-* &quot;-&quot;??\ &quot;Kč&quot;_-;_-@_-"/>
    <numFmt numFmtId="205" formatCode="_-* #,##0\ &quot;Kč&quot;_-;\-* #,##0\ &quot;Kč&quot;_-;_-* &quot;-&quot;??\ &quot;Kč&quot;_-;_-@_-"/>
    <numFmt numFmtId="206" formatCode="0.00000%"/>
    <numFmt numFmtId="207" formatCode="0.0000%"/>
  </numFmts>
  <fonts count="128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2"/>
    </font>
    <font>
      <b/>
      <sz val="8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9"/>
      <color indexed="12"/>
      <name val="Times New Roman"/>
      <family val="1"/>
    </font>
    <font>
      <b/>
      <sz val="9"/>
      <name val="Arial CE"/>
      <family val="0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9"/>
      <color indexed="10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10"/>
      <color indexed="17"/>
      <name val="Arial CE"/>
      <family val="0"/>
    </font>
    <font>
      <sz val="8"/>
      <color indexed="10"/>
      <name val="Arial CE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8"/>
      <color indexed="10"/>
      <name val="Arial CE"/>
      <family val="0"/>
    </font>
    <font>
      <i/>
      <sz val="10"/>
      <color indexed="8"/>
      <name val="Arial CE"/>
      <family val="0"/>
    </font>
    <font>
      <vertAlign val="superscript"/>
      <sz val="8"/>
      <color indexed="12"/>
      <name val="Arial CE"/>
      <family val="0"/>
    </font>
    <font>
      <b/>
      <vertAlign val="superscript"/>
      <sz val="9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color indexed="8"/>
      <name val="Arial CE"/>
      <family val="0"/>
    </font>
    <font>
      <i/>
      <sz val="8"/>
      <color indexed="12"/>
      <name val="Arial CE"/>
      <family val="0"/>
    </font>
    <font>
      <i/>
      <sz val="8"/>
      <name val="Arial CE"/>
      <family val="0"/>
    </font>
    <font>
      <b/>
      <i/>
      <sz val="9"/>
      <color indexed="12"/>
      <name val="Arial CE"/>
      <family val="0"/>
    </font>
    <font>
      <b/>
      <i/>
      <sz val="9"/>
      <color indexed="8"/>
      <name val="Arial CE"/>
      <family val="0"/>
    </font>
    <font>
      <b/>
      <i/>
      <sz val="9"/>
      <name val="Arial CE"/>
      <family val="0"/>
    </font>
    <font>
      <b/>
      <i/>
      <vertAlign val="superscript"/>
      <sz val="9"/>
      <name val="Arial CE"/>
      <family val="0"/>
    </font>
    <font>
      <i/>
      <sz val="10"/>
      <name val="Arial CE"/>
      <family val="2"/>
    </font>
    <font>
      <i/>
      <sz val="9"/>
      <name val="Arial CE"/>
      <family val="0"/>
    </font>
    <font>
      <sz val="9"/>
      <color indexed="8"/>
      <name val="Arial CE"/>
      <family val="0"/>
    </font>
    <font>
      <vertAlign val="superscript"/>
      <sz val="10"/>
      <name val="Arial CE"/>
      <family val="0"/>
    </font>
    <font>
      <i/>
      <sz val="8"/>
      <color indexed="9"/>
      <name val="Arial CE"/>
      <family val="0"/>
    </font>
    <font>
      <b/>
      <i/>
      <sz val="8"/>
      <name val="Arial CE"/>
      <family val="0"/>
    </font>
    <font>
      <i/>
      <vertAlign val="superscript"/>
      <sz val="8"/>
      <name val="Arial CE"/>
      <family val="0"/>
    </font>
    <font>
      <sz val="8"/>
      <color indexed="9"/>
      <name val="Arial CE"/>
      <family val="0"/>
    </font>
    <font>
      <i/>
      <sz val="8"/>
      <color indexed="10"/>
      <name val="Arial"/>
      <family val="2"/>
    </font>
    <font>
      <sz val="8"/>
      <name val="Times New Roman"/>
      <family val="1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sz val="9"/>
      <name val="Arial"/>
      <family val="2"/>
    </font>
    <font>
      <b/>
      <vertAlign val="superscript"/>
      <sz val="10"/>
      <name val="Arial CE"/>
      <family val="0"/>
    </font>
    <font>
      <vertAlign val="superscript"/>
      <sz val="9"/>
      <color indexed="10"/>
      <name val="Arial CE"/>
      <family val="0"/>
    </font>
    <font>
      <sz val="10"/>
      <color indexed="9"/>
      <name val="Arial CE"/>
      <family val="0"/>
    </font>
    <font>
      <b/>
      <sz val="8"/>
      <name val="Arial"/>
      <family val="2"/>
    </font>
    <font>
      <sz val="7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i/>
      <sz val="8"/>
      <color indexed="9"/>
      <name val="Arial"/>
      <family val="2"/>
    </font>
    <font>
      <i/>
      <vertAlign val="superscript"/>
      <sz val="8"/>
      <color indexed="9"/>
      <name val="Arial"/>
      <family val="2"/>
    </font>
    <font>
      <b/>
      <i/>
      <sz val="9"/>
      <color indexed="10"/>
      <name val="Times New Roman"/>
      <family val="1"/>
    </font>
    <font>
      <b/>
      <i/>
      <sz val="9"/>
      <color indexed="10"/>
      <name val="Arial CE"/>
      <family val="0"/>
    </font>
    <font>
      <sz val="9"/>
      <color indexed="21"/>
      <name val="Times New Roman"/>
      <family val="1"/>
    </font>
    <font>
      <sz val="10"/>
      <color indexed="21"/>
      <name val="Arial CE"/>
      <family val="0"/>
    </font>
    <font>
      <sz val="8"/>
      <color indexed="21"/>
      <name val="Arial CE"/>
      <family val="2"/>
    </font>
    <font>
      <sz val="8"/>
      <color indexed="12"/>
      <name val="Times New Roman"/>
      <family val="1"/>
    </font>
    <font>
      <sz val="8"/>
      <color indexed="21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i/>
      <sz val="9"/>
      <color indexed="9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9"/>
      <name val="Arial CE"/>
      <family val="0"/>
    </font>
    <font>
      <b/>
      <i/>
      <sz val="8"/>
      <color indexed="9"/>
      <name val="Arial CE"/>
      <family val="0"/>
    </font>
    <font>
      <b/>
      <i/>
      <sz val="8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</cellStyleXfs>
  <cellXfs count="843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0" fontId="8" fillId="0" borderId="12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5" fillId="4" borderId="14" xfId="52" applyFont="1" applyFill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11" fillId="0" borderId="17" xfId="52" applyFont="1" applyBorder="1" applyAlignment="1">
      <alignment vertical="center"/>
      <protection/>
    </xf>
    <xf numFmtId="0" fontId="9" fillId="0" borderId="17" xfId="52" applyFont="1" applyBorder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6" fillId="0" borderId="14" xfId="52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14" xfId="52" applyFont="1" applyBorder="1" applyAlignment="1">
      <alignment vertical="center"/>
      <protection/>
    </xf>
    <xf numFmtId="0" fontId="11" fillId="0" borderId="0" xfId="52" applyFont="1">
      <alignment/>
      <protection/>
    </xf>
    <xf numFmtId="3" fontId="11" fillId="0" borderId="18" xfId="52" applyNumberFormat="1" applyFont="1" applyBorder="1" applyAlignment="1">
      <alignment vertical="center"/>
      <protection/>
    </xf>
    <xf numFmtId="3" fontId="11" fillId="0" borderId="19" xfId="52" applyNumberFormat="1" applyFont="1" applyBorder="1" applyAlignment="1">
      <alignment vertical="center"/>
      <protection/>
    </xf>
    <xf numFmtId="3" fontId="6" fillId="0" borderId="15" xfId="52" applyNumberFormat="1" applyFont="1" applyBorder="1" applyAlignment="1">
      <alignment vertical="center"/>
      <protection/>
    </xf>
    <xf numFmtId="3" fontId="6" fillId="0" borderId="20" xfId="52" applyNumberFormat="1" applyFont="1" applyBorder="1" applyAlignment="1">
      <alignment vertical="center"/>
      <protection/>
    </xf>
    <xf numFmtId="3" fontId="6" fillId="0" borderId="21" xfId="52" applyNumberFormat="1" applyFont="1" applyBorder="1" applyAlignment="1">
      <alignment vertical="center"/>
      <protection/>
    </xf>
    <xf numFmtId="3" fontId="6" fillId="0" borderId="22" xfId="52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3" fontId="4" fillId="0" borderId="0" xfId="52" applyNumberFormat="1" applyFont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0" fontId="11" fillId="0" borderId="0" xfId="52" applyFont="1" applyBorder="1" applyAlignment="1">
      <alignment vertical="center"/>
      <protection/>
    </xf>
    <xf numFmtId="3" fontId="11" fillId="0" borderId="13" xfId="52" applyNumberFormat="1" applyFont="1" applyBorder="1" applyAlignment="1">
      <alignment vertical="center"/>
      <protection/>
    </xf>
    <xf numFmtId="3" fontId="11" fillId="0" borderId="23" xfId="52" applyNumberFormat="1" applyFont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3" fontId="9" fillId="0" borderId="18" xfId="52" applyNumberFormat="1" applyFont="1" applyBorder="1" applyAlignment="1">
      <alignment vertical="center"/>
      <protection/>
    </xf>
    <xf numFmtId="3" fontId="9" fillId="0" borderId="19" xfId="52" applyNumberFormat="1" applyFont="1" applyBorder="1" applyAlignment="1">
      <alignment vertical="center"/>
      <protection/>
    </xf>
    <xf numFmtId="3" fontId="11" fillId="0" borderId="24" xfId="52" applyNumberFormat="1" applyFont="1" applyBorder="1" applyAlignment="1">
      <alignment vertical="center"/>
      <protection/>
    </xf>
    <xf numFmtId="3" fontId="9" fillId="0" borderId="24" xfId="52" applyNumberFormat="1" applyFont="1" applyBorder="1" applyAlignment="1">
      <alignment vertical="center"/>
      <protection/>
    </xf>
    <xf numFmtId="3" fontId="11" fillId="0" borderId="25" xfId="52" applyNumberFormat="1" applyFont="1" applyBorder="1" applyAlignment="1">
      <alignment vertical="center"/>
      <protection/>
    </xf>
    <xf numFmtId="3" fontId="6" fillId="0" borderId="26" xfId="52" applyNumberFormat="1" applyFont="1" applyBorder="1" applyAlignment="1">
      <alignment vertical="center"/>
      <protection/>
    </xf>
    <xf numFmtId="3" fontId="6" fillId="0" borderId="27" xfId="52" applyNumberFormat="1" applyFont="1" applyBorder="1" applyAlignment="1">
      <alignment vertical="center"/>
      <protection/>
    </xf>
    <xf numFmtId="0" fontId="12" fillId="0" borderId="0" xfId="0" applyFont="1" applyAlignment="1">
      <alignment horizontal="right"/>
    </xf>
    <xf numFmtId="3" fontId="6" fillId="0" borderId="0" xfId="52" applyNumberFormat="1" applyFont="1" applyBorder="1" applyAlignment="1">
      <alignment vertical="center"/>
      <protection/>
    </xf>
    <xf numFmtId="3" fontId="6" fillId="0" borderId="25" xfId="52" applyNumberFormat="1" applyFont="1" applyBorder="1" applyAlignment="1">
      <alignment vertical="center"/>
      <protection/>
    </xf>
    <xf numFmtId="3" fontId="6" fillId="0" borderId="13" xfId="52" applyNumberFormat="1" applyFont="1" applyBorder="1" applyAlignment="1">
      <alignment vertical="center"/>
      <protection/>
    </xf>
    <xf numFmtId="3" fontId="6" fillId="0" borderId="23" xfId="52" applyNumberFormat="1" applyFont="1" applyBorder="1" applyAlignment="1">
      <alignment vertical="center"/>
      <protection/>
    </xf>
    <xf numFmtId="0" fontId="6" fillId="0" borderId="28" xfId="52" applyFont="1" applyBorder="1" applyAlignment="1">
      <alignment horizontal="center"/>
      <protection/>
    </xf>
    <xf numFmtId="0" fontId="11" fillId="0" borderId="29" xfId="52" applyFont="1" applyBorder="1" applyAlignment="1">
      <alignment horizontal="center"/>
      <protection/>
    </xf>
    <xf numFmtId="3" fontId="6" fillId="0" borderId="28" xfId="52" applyNumberFormat="1" applyFont="1" applyBorder="1" applyAlignment="1">
      <alignment vertical="center"/>
      <protection/>
    </xf>
    <xf numFmtId="3" fontId="11" fillId="0" borderId="30" xfId="52" applyNumberFormat="1" applyFont="1" applyBorder="1" applyAlignment="1">
      <alignment vertical="center"/>
      <protection/>
    </xf>
    <xf numFmtId="3" fontId="9" fillId="0" borderId="30" xfId="52" applyNumberFormat="1" applyFont="1" applyBorder="1" applyAlignment="1">
      <alignment vertical="center"/>
      <protection/>
    </xf>
    <xf numFmtId="3" fontId="11" fillId="0" borderId="28" xfId="52" applyNumberFormat="1" applyFont="1" applyBorder="1" applyAlignment="1">
      <alignment vertical="center"/>
      <protection/>
    </xf>
    <xf numFmtId="3" fontId="6" fillId="0" borderId="29" xfId="52" applyNumberFormat="1" applyFont="1" applyBorder="1" applyAlignment="1">
      <alignment vertical="center"/>
      <protection/>
    </xf>
    <xf numFmtId="3" fontId="6" fillId="0" borderId="31" xfId="52" applyNumberFormat="1" applyFont="1" applyBorder="1" applyAlignment="1">
      <alignment vertical="center"/>
      <protection/>
    </xf>
    <xf numFmtId="0" fontId="4" fillId="0" borderId="27" xfId="52" applyFont="1" applyBorder="1">
      <alignment/>
      <protection/>
    </xf>
    <xf numFmtId="0" fontId="6" fillId="0" borderId="32" xfId="52" applyFont="1" applyBorder="1" applyAlignment="1">
      <alignment horizontal="center"/>
      <protection/>
    </xf>
    <xf numFmtId="3" fontId="7" fillId="4" borderId="29" xfId="52" applyNumberFormat="1" applyFont="1" applyFill="1" applyBorder="1">
      <alignment/>
      <protection/>
    </xf>
    <xf numFmtId="3" fontId="7" fillId="4" borderId="26" xfId="52" applyNumberFormat="1" applyFont="1" applyFill="1" applyBorder="1">
      <alignment/>
      <protection/>
    </xf>
    <xf numFmtId="3" fontId="7" fillId="4" borderId="15" xfId="52" applyNumberFormat="1" applyFont="1" applyFill="1" applyBorder="1">
      <alignment/>
      <protection/>
    </xf>
    <xf numFmtId="3" fontId="7" fillId="4" borderId="16" xfId="52" applyNumberFormat="1" applyFont="1" applyFill="1" applyBorder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52" applyFont="1" applyBorder="1">
      <alignment/>
      <protection/>
    </xf>
    <xf numFmtId="0" fontId="6" fillId="0" borderId="36" xfId="52" applyFont="1" applyBorder="1" applyAlignment="1">
      <alignment horizontal="center"/>
      <protection/>
    </xf>
    <xf numFmtId="0" fontId="4" fillId="0" borderId="37" xfId="52" applyFont="1" applyBorder="1">
      <alignment/>
      <protection/>
    </xf>
    <xf numFmtId="0" fontId="6" fillId="0" borderId="38" xfId="52" applyFont="1" applyBorder="1" applyAlignment="1">
      <alignment horizontal="center"/>
      <protection/>
    </xf>
    <xf numFmtId="0" fontId="9" fillId="0" borderId="39" xfId="52" applyFont="1" applyBorder="1" applyAlignment="1">
      <alignment horizontal="center"/>
      <protection/>
    </xf>
    <xf numFmtId="0" fontId="11" fillId="0" borderId="40" xfId="52" applyFont="1" applyBorder="1" applyAlignment="1">
      <alignment horizontal="center"/>
      <protection/>
    </xf>
    <xf numFmtId="0" fontId="5" fillId="4" borderId="39" xfId="52" applyFont="1" applyFill="1" applyBorder="1" applyAlignment="1">
      <alignment horizontal="center" vertical="center"/>
      <protection/>
    </xf>
    <xf numFmtId="3" fontId="7" fillId="4" borderId="40" xfId="52" applyNumberFormat="1" applyFont="1" applyFill="1" applyBorder="1">
      <alignment/>
      <protection/>
    </xf>
    <xf numFmtId="0" fontId="4" fillId="0" borderId="41" xfId="52" applyFont="1" applyBorder="1" applyAlignment="1">
      <alignment horizontal="center" vertical="center"/>
      <protection/>
    </xf>
    <xf numFmtId="3" fontId="6" fillId="0" borderId="38" xfId="52" applyNumberFormat="1" applyFont="1" applyBorder="1" applyAlignment="1">
      <alignment vertical="center"/>
      <protection/>
    </xf>
    <xf numFmtId="0" fontId="9" fillId="0" borderId="42" xfId="52" applyFont="1" applyBorder="1" applyAlignment="1">
      <alignment horizontal="center" vertical="center"/>
      <protection/>
    </xf>
    <xf numFmtId="3" fontId="11" fillId="0" borderId="43" xfId="52" applyNumberFormat="1" applyFont="1" applyBorder="1" applyAlignment="1">
      <alignment vertical="center"/>
      <protection/>
    </xf>
    <xf numFmtId="3" fontId="9" fillId="0" borderId="43" xfId="52" applyNumberFormat="1" applyFont="1" applyBorder="1" applyAlignment="1">
      <alignment vertical="center"/>
      <protection/>
    </xf>
    <xf numFmtId="0" fontId="9" fillId="0" borderId="41" xfId="52" applyFont="1" applyBorder="1" applyAlignment="1">
      <alignment horizontal="center" vertical="center"/>
      <protection/>
    </xf>
    <xf numFmtId="3" fontId="11" fillId="0" borderId="38" xfId="52" applyNumberFormat="1" applyFont="1" applyBorder="1" applyAlignment="1">
      <alignment vertical="center"/>
      <protection/>
    </xf>
    <xf numFmtId="0" fontId="4" fillId="0" borderId="39" xfId="52" applyFont="1" applyBorder="1" applyAlignment="1">
      <alignment horizontal="center" vertical="center"/>
      <protection/>
    </xf>
    <xf numFmtId="3" fontId="6" fillId="0" borderId="40" xfId="52" applyNumberFormat="1" applyFont="1" applyBorder="1" applyAlignment="1">
      <alignment vertical="center"/>
      <protection/>
    </xf>
    <xf numFmtId="3" fontId="6" fillId="0" borderId="44" xfId="52" applyNumberFormat="1" applyFont="1" applyBorder="1" applyAlignment="1">
      <alignment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vertical="center"/>
      <protection/>
    </xf>
    <xf numFmtId="3" fontId="4" fillId="0" borderId="47" xfId="52" applyNumberFormat="1" applyFont="1" applyBorder="1" applyAlignment="1">
      <alignment vertical="center"/>
      <protection/>
    </xf>
    <xf numFmtId="3" fontId="4" fillId="0" borderId="48" xfId="52" applyNumberFormat="1" applyFont="1" applyBorder="1" applyAlignment="1">
      <alignment vertical="center"/>
      <protection/>
    </xf>
    <xf numFmtId="3" fontId="4" fillId="0" borderId="49" xfId="52" applyNumberFormat="1" applyFont="1" applyBorder="1" applyAlignment="1">
      <alignment vertical="center"/>
      <protection/>
    </xf>
    <xf numFmtId="3" fontId="4" fillId="0" borderId="50" xfId="52" applyNumberFormat="1" applyFont="1" applyBorder="1" applyAlignment="1">
      <alignment vertical="center"/>
      <protection/>
    </xf>
    <xf numFmtId="3" fontId="4" fillId="0" borderId="51" xfId="52" applyNumberFormat="1" applyFont="1" applyBorder="1" applyAlignment="1">
      <alignment vertical="center"/>
      <protection/>
    </xf>
    <xf numFmtId="0" fontId="0" fillId="0" borderId="52" xfId="0" applyBorder="1" applyAlignment="1">
      <alignment/>
    </xf>
    <xf numFmtId="0" fontId="7" fillId="0" borderId="41" xfId="52" applyFont="1" applyBorder="1" applyAlignment="1">
      <alignment horizontal="center"/>
      <protection/>
    </xf>
    <xf numFmtId="0" fontId="7" fillId="0" borderId="53" xfId="52" applyFont="1" applyBorder="1" applyAlignment="1">
      <alignment horizontal="center"/>
      <protection/>
    </xf>
    <xf numFmtId="0" fontId="10" fillId="0" borderId="39" xfId="52" applyFont="1" applyBorder="1" applyAlignment="1">
      <alignment horizontal="center"/>
      <protection/>
    </xf>
    <xf numFmtId="3" fontId="7" fillId="4" borderId="39" xfId="52" applyNumberFormat="1" applyFont="1" applyFill="1" applyBorder="1">
      <alignment/>
      <protection/>
    </xf>
    <xf numFmtId="3" fontId="7" fillId="0" borderId="54" xfId="52" applyNumberFormat="1" applyFont="1" applyFill="1" applyBorder="1">
      <alignment/>
      <protection/>
    </xf>
    <xf numFmtId="3" fontId="6" fillId="0" borderId="41" xfId="52" applyNumberFormat="1" applyFont="1" applyBorder="1" applyAlignment="1">
      <alignment vertical="center"/>
      <protection/>
    </xf>
    <xf numFmtId="3" fontId="10" fillId="0" borderId="42" xfId="52" applyNumberFormat="1" applyFont="1" applyBorder="1" applyAlignment="1">
      <alignment vertical="center"/>
      <protection/>
    </xf>
    <xf numFmtId="3" fontId="21" fillId="0" borderId="55" xfId="52" applyNumberFormat="1" applyFont="1" applyBorder="1" applyAlignment="1">
      <alignment vertical="center"/>
      <protection/>
    </xf>
    <xf numFmtId="3" fontId="7" fillId="0" borderId="39" xfId="52" applyNumberFormat="1" applyFont="1" applyBorder="1" applyAlignment="1">
      <alignment vertical="center"/>
      <protection/>
    </xf>
    <xf numFmtId="3" fontId="7" fillId="0" borderId="53" xfId="52" applyNumberFormat="1" applyFont="1" applyBorder="1" applyAlignment="1">
      <alignment vertical="center"/>
      <protection/>
    </xf>
    <xf numFmtId="3" fontId="7" fillId="0" borderId="45" xfId="52" applyNumberFormat="1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vertical="center"/>
      <protection/>
    </xf>
    <xf numFmtId="3" fontId="22" fillId="0" borderId="0" xfId="52" applyNumberFormat="1" applyFont="1">
      <alignment/>
      <protection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6" fillId="0" borderId="0" xfId="52" applyNumberFormat="1" applyFont="1">
      <alignment/>
      <protection/>
    </xf>
    <xf numFmtId="0" fontId="2" fillId="0" borderId="0" xfId="50">
      <alignment/>
      <protection/>
    </xf>
    <xf numFmtId="0" fontId="2" fillId="0" borderId="29" xfId="50" applyFont="1" applyBorder="1" applyAlignment="1">
      <alignment horizontal="center"/>
      <protection/>
    </xf>
    <xf numFmtId="0" fontId="2" fillId="0" borderId="56" xfId="50" applyBorder="1">
      <alignment/>
      <protection/>
    </xf>
    <xf numFmtId="0" fontId="2" fillId="0" borderId="57" xfId="50" applyBorder="1">
      <alignment/>
      <protection/>
    </xf>
    <xf numFmtId="0" fontId="2" fillId="0" borderId="32" xfId="50" applyBorder="1">
      <alignment/>
      <protection/>
    </xf>
    <xf numFmtId="0" fontId="2" fillId="0" borderId="27" xfId="50" applyBorder="1" applyAlignment="1">
      <alignment horizontal="right"/>
      <protection/>
    </xf>
    <xf numFmtId="0" fontId="2" fillId="0" borderId="12" xfId="50" applyBorder="1">
      <alignment/>
      <protection/>
    </xf>
    <xf numFmtId="0" fontId="24" fillId="0" borderId="31" xfId="50" applyFont="1" applyBorder="1" applyAlignment="1">
      <alignment horizontal="center" vertical="center" wrapText="1"/>
      <protection/>
    </xf>
    <xf numFmtId="0" fontId="24" fillId="0" borderId="22" xfId="50" applyFont="1" applyBorder="1" applyAlignment="1">
      <alignment horizontal="center" vertical="center" wrapText="1"/>
      <protection/>
    </xf>
    <xf numFmtId="0" fontId="27" fillId="0" borderId="0" xfId="50" applyFont="1">
      <alignment/>
      <protection/>
    </xf>
    <xf numFmtId="0" fontId="28" fillId="0" borderId="27" xfId="50" applyFont="1" applyBorder="1" applyAlignment="1">
      <alignment horizontal="center"/>
      <protection/>
    </xf>
    <xf numFmtId="0" fontId="28" fillId="0" borderId="12" xfId="50" applyFont="1" applyBorder="1" applyAlignment="1">
      <alignment horizontal="center"/>
      <protection/>
    </xf>
    <xf numFmtId="0" fontId="28" fillId="0" borderId="31" xfId="50" applyFont="1" applyBorder="1" applyAlignment="1">
      <alignment horizontal="center"/>
      <protection/>
    </xf>
    <xf numFmtId="0" fontId="28" fillId="0" borderId="22" xfId="50" applyFont="1" applyBorder="1" applyAlignment="1">
      <alignment horizontal="center"/>
      <protection/>
    </xf>
    <xf numFmtId="0" fontId="28" fillId="0" borderId="0" xfId="50" applyFont="1" applyAlignment="1">
      <alignment horizontal="center"/>
      <protection/>
    </xf>
    <xf numFmtId="0" fontId="2" fillId="0" borderId="25" xfId="50" applyBorder="1">
      <alignment/>
      <protection/>
    </xf>
    <xf numFmtId="3" fontId="2" fillId="0" borderId="28" xfId="50" applyNumberFormat="1" applyBorder="1">
      <alignment/>
      <protection/>
    </xf>
    <xf numFmtId="3" fontId="2" fillId="17" borderId="11" xfId="50" applyNumberFormat="1" applyFill="1" applyBorder="1">
      <alignment/>
      <protection/>
    </xf>
    <xf numFmtId="3" fontId="2" fillId="0" borderId="0" xfId="50" applyNumberFormat="1">
      <alignment/>
      <protection/>
    </xf>
    <xf numFmtId="0" fontId="2" fillId="0" borderId="24" xfId="50" applyBorder="1">
      <alignment/>
      <protection/>
    </xf>
    <xf numFmtId="0" fontId="2" fillId="0" borderId="17" xfId="50" applyBorder="1">
      <alignment/>
      <protection/>
    </xf>
    <xf numFmtId="3" fontId="2" fillId="0" borderId="30" xfId="50" applyNumberFormat="1" applyBorder="1">
      <alignment/>
      <protection/>
    </xf>
    <xf numFmtId="3" fontId="2" fillId="17" borderId="30" xfId="50" applyNumberFormat="1" applyFill="1" applyBorder="1">
      <alignment/>
      <protection/>
    </xf>
    <xf numFmtId="0" fontId="2" fillId="0" borderId="17" xfId="50" applyFont="1" applyBorder="1">
      <alignment/>
      <protection/>
    </xf>
    <xf numFmtId="0" fontId="2" fillId="0" borderId="58" xfId="50" applyBorder="1">
      <alignment/>
      <protection/>
    </xf>
    <xf numFmtId="0" fontId="2" fillId="0" borderId="59" xfId="50" applyFont="1" applyBorder="1">
      <alignment/>
      <protection/>
    </xf>
    <xf numFmtId="3" fontId="2" fillId="0" borderId="60" xfId="50" applyNumberFormat="1" applyBorder="1">
      <alignment/>
      <protection/>
    </xf>
    <xf numFmtId="3" fontId="2" fillId="17" borderId="60" xfId="50" applyNumberFormat="1" applyFill="1" applyBorder="1">
      <alignment/>
      <protection/>
    </xf>
    <xf numFmtId="0" fontId="2" fillId="0" borderId="26" xfId="50" applyBorder="1" applyAlignment="1">
      <alignment horizontal="right"/>
      <protection/>
    </xf>
    <xf numFmtId="0" fontId="2" fillId="0" borderId="14" xfId="50" applyBorder="1">
      <alignment/>
      <protection/>
    </xf>
    <xf numFmtId="3" fontId="2" fillId="0" borderId="29" xfId="50" applyNumberFormat="1" applyBorder="1">
      <alignment/>
      <protection/>
    </xf>
    <xf numFmtId="3" fontId="2" fillId="17" borderId="29" xfId="50" applyNumberFormat="1" applyFill="1" applyBorder="1">
      <alignment/>
      <protection/>
    </xf>
    <xf numFmtId="0" fontId="31" fillId="0" borderId="0" xfId="50" applyFont="1">
      <alignment/>
      <protection/>
    </xf>
    <xf numFmtId="0" fontId="32" fillId="0" borderId="0" xfId="50" applyFont="1" applyFill="1" applyBorder="1">
      <alignment/>
      <protection/>
    </xf>
    <xf numFmtId="0" fontId="32" fillId="0" borderId="0" xfId="50" applyFont="1">
      <alignment/>
      <protection/>
    </xf>
    <xf numFmtId="0" fontId="33" fillId="0" borderId="0" xfId="50" applyFont="1">
      <alignment/>
      <protection/>
    </xf>
    <xf numFmtId="3" fontId="33" fillId="0" borderId="0" xfId="50" applyNumberFormat="1" applyFont="1">
      <alignment/>
      <protection/>
    </xf>
    <xf numFmtId="3" fontId="6" fillId="0" borderId="0" xfId="52" applyNumberFormat="1" applyFont="1" applyFill="1">
      <alignment/>
      <protection/>
    </xf>
    <xf numFmtId="3" fontId="11" fillId="0" borderId="0" xfId="52" applyNumberFormat="1" applyFont="1">
      <alignment/>
      <protection/>
    </xf>
    <xf numFmtId="3" fontId="6" fillId="0" borderId="15" xfId="52" applyNumberFormat="1" applyFont="1" applyFill="1" applyBorder="1" applyAlignment="1">
      <alignment vertical="center"/>
      <protection/>
    </xf>
    <xf numFmtId="3" fontId="36" fillId="0" borderId="12" xfId="52" applyNumberFormat="1" applyFont="1" applyBorder="1">
      <alignment/>
      <protection/>
    </xf>
    <xf numFmtId="0" fontId="36" fillId="0" borderId="12" xfId="52" applyFont="1" applyBorder="1">
      <alignment/>
      <protection/>
    </xf>
    <xf numFmtId="0" fontId="11" fillId="0" borderId="0" xfId="52" applyFont="1" applyFill="1">
      <alignment/>
      <protection/>
    </xf>
    <xf numFmtId="3" fontId="11" fillId="0" borderId="19" xfId="52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center"/>
    </xf>
    <xf numFmtId="3" fontId="6" fillId="0" borderId="26" xfId="52" applyNumberFormat="1" applyFont="1" applyFill="1" applyBorder="1" applyAlignment="1">
      <alignment vertical="center"/>
      <protection/>
    </xf>
    <xf numFmtId="0" fontId="28" fillId="7" borderId="31" xfId="50" applyFont="1" applyFill="1" applyBorder="1" applyAlignment="1">
      <alignment horizontal="center"/>
      <protection/>
    </xf>
    <xf numFmtId="3" fontId="2" fillId="7" borderId="28" xfId="50" applyNumberFormat="1" applyFill="1" applyBorder="1">
      <alignment/>
      <protection/>
    </xf>
    <xf numFmtId="3" fontId="2" fillId="7" borderId="30" xfId="50" applyNumberFormat="1" applyFill="1" applyBorder="1">
      <alignment/>
      <protection/>
    </xf>
    <xf numFmtId="3" fontId="2" fillId="7" borderId="60" xfId="50" applyNumberFormat="1" applyFill="1" applyBorder="1">
      <alignment/>
      <protection/>
    </xf>
    <xf numFmtId="3" fontId="2" fillId="7" borderId="26" xfId="50" applyNumberFormat="1" applyFill="1" applyBorder="1">
      <alignment/>
      <protection/>
    </xf>
    <xf numFmtId="0" fontId="2" fillId="0" borderId="0" xfId="50" applyFont="1">
      <alignment/>
      <protection/>
    </xf>
    <xf numFmtId="0" fontId="38" fillId="0" borderId="0" xfId="50" applyFont="1" applyAlignment="1">
      <alignment horizontal="center"/>
      <protection/>
    </xf>
    <xf numFmtId="0" fontId="32" fillId="0" borderId="58" xfId="50" applyFont="1" applyBorder="1">
      <alignment/>
      <protection/>
    </xf>
    <xf numFmtId="0" fontId="32" fillId="0" borderId="59" xfId="50" applyFont="1" applyBorder="1">
      <alignment/>
      <protection/>
    </xf>
    <xf numFmtId="3" fontId="32" fillId="0" borderId="60" xfId="50" applyNumberFormat="1" applyFont="1" applyBorder="1">
      <alignment/>
      <protection/>
    </xf>
    <xf numFmtId="3" fontId="32" fillId="0" borderId="60" xfId="50" applyNumberFormat="1" applyFont="1" applyFill="1" applyBorder="1">
      <alignment/>
      <protection/>
    </xf>
    <xf numFmtId="3" fontId="32" fillId="7" borderId="60" xfId="50" applyNumberFormat="1" applyFont="1" applyFill="1" applyBorder="1">
      <alignment/>
      <protection/>
    </xf>
    <xf numFmtId="3" fontId="32" fillId="0" borderId="0" xfId="50" applyNumberFormat="1" applyFont="1">
      <alignment/>
      <protection/>
    </xf>
    <xf numFmtId="0" fontId="40" fillId="0" borderId="0" xfId="50" applyFont="1">
      <alignment/>
      <protection/>
    </xf>
    <xf numFmtId="0" fontId="2" fillId="0" borderId="61" xfId="50" applyBorder="1" applyAlignment="1">
      <alignment horizontal="center"/>
      <protection/>
    </xf>
    <xf numFmtId="0" fontId="2" fillId="0" borderId="52" xfId="50" applyBorder="1">
      <alignment/>
      <protection/>
    </xf>
    <xf numFmtId="0" fontId="2" fillId="0" borderId="62" xfId="50" applyBorder="1" applyAlignment="1">
      <alignment horizontal="center"/>
      <protection/>
    </xf>
    <xf numFmtId="0" fontId="2" fillId="0" borderId="63" xfId="50" applyBorder="1" applyAlignment="1">
      <alignment horizontal="center"/>
      <protection/>
    </xf>
    <xf numFmtId="0" fontId="2" fillId="0" borderId="45" xfId="50" applyBorder="1" applyAlignment="1">
      <alignment horizontal="center"/>
      <protection/>
    </xf>
    <xf numFmtId="0" fontId="2" fillId="0" borderId="46" xfId="50" applyBorder="1">
      <alignment/>
      <protection/>
    </xf>
    <xf numFmtId="0" fontId="28" fillId="0" borderId="64" xfId="50" applyFont="1" applyBorder="1" applyAlignment="1">
      <alignment horizontal="center"/>
      <protection/>
    </xf>
    <xf numFmtId="0" fontId="28" fillId="0" borderId="45" xfId="50" applyFont="1" applyBorder="1" applyAlignment="1">
      <alignment horizontal="center"/>
      <protection/>
    </xf>
    <xf numFmtId="0" fontId="28" fillId="0" borderId="65" xfId="50" applyFont="1" applyBorder="1" applyAlignment="1">
      <alignment horizontal="center"/>
      <protection/>
    </xf>
    <xf numFmtId="0" fontId="2" fillId="0" borderId="41" xfId="50" applyBorder="1" applyAlignment="1">
      <alignment horizontal="center"/>
      <protection/>
    </xf>
    <xf numFmtId="0" fontId="2" fillId="0" borderId="0" xfId="50" applyFont="1" applyBorder="1">
      <alignment/>
      <protection/>
    </xf>
    <xf numFmtId="3" fontId="2" fillId="0" borderId="66" xfId="50" applyNumberFormat="1" applyBorder="1">
      <alignment/>
      <protection/>
    </xf>
    <xf numFmtId="3" fontId="2" fillId="0" borderId="41" xfId="50" applyNumberFormat="1" applyFill="1" applyBorder="1">
      <alignment/>
      <protection/>
    </xf>
    <xf numFmtId="3" fontId="2" fillId="0" borderId="67" xfId="50" applyNumberFormat="1" applyBorder="1">
      <alignment/>
      <protection/>
    </xf>
    <xf numFmtId="0" fontId="2" fillId="0" borderId="39" xfId="50" applyBorder="1" applyAlignment="1">
      <alignment horizontal="center"/>
      <protection/>
    </xf>
    <xf numFmtId="0" fontId="2" fillId="0" borderId="14" xfId="50" applyFont="1" applyBorder="1">
      <alignment/>
      <protection/>
    </xf>
    <xf numFmtId="3" fontId="2" fillId="0" borderId="68" xfId="50" applyNumberFormat="1" applyBorder="1">
      <alignment/>
      <protection/>
    </xf>
    <xf numFmtId="3" fontId="2" fillId="0" borderId="39" xfId="50" applyNumberFormat="1" applyFill="1" applyBorder="1">
      <alignment/>
      <protection/>
    </xf>
    <xf numFmtId="3" fontId="2" fillId="0" borderId="69" xfId="50" applyNumberFormat="1" applyBorder="1">
      <alignment/>
      <protection/>
    </xf>
    <xf numFmtId="0" fontId="2" fillId="0" borderId="0" xfId="50" applyFont="1" applyFill="1" applyAlignment="1">
      <alignment horizontal="center"/>
      <protection/>
    </xf>
    <xf numFmtId="0" fontId="2" fillId="17" borderId="70" xfId="50" applyFill="1" applyBorder="1" applyAlignment="1">
      <alignment horizontal="center"/>
      <protection/>
    </xf>
    <xf numFmtId="0" fontId="2" fillId="17" borderId="71" xfId="50" applyFill="1" applyBorder="1">
      <alignment/>
      <protection/>
    </xf>
    <xf numFmtId="3" fontId="2" fillId="17" borderId="72" xfId="50" applyNumberFormat="1" applyFill="1" applyBorder="1">
      <alignment/>
      <protection/>
    </xf>
    <xf numFmtId="3" fontId="2" fillId="17" borderId="70" xfId="50" applyNumberFormat="1" applyFill="1" applyBorder="1">
      <alignment/>
      <protection/>
    </xf>
    <xf numFmtId="3" fontId="2" fillId="17" borderId="73" xfId="50" applyNumberFormat="1" applyFill="1" applyBorder="1">
      <alignment/>
      <protection/>
    </xf>
    <xf numFmtId="0" fontId="36" fillId="0" borderId="0" xfId="52" applyFont="1" applyFill="1">
      <alignment/>
      <protection/>
    </xf>
    <xf numFmtId="3" fontId="36" fillId="0" borderId="0" xfId="52" applyNumberFormat="1" applyFont="1" applyFill="1">
      <alignment/>
      <protection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12" xfId="0" applyFont="1" applyBorder="1" applyAlignment="1">
      <alignment/>
    </xf>
    <xf numFmtId="3" fontId="43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3" fontId="6" fillId="0" borderId="21" xfId="52" applyNumberFormat="1" applyFont="1" applyFill="1" applyBorder="1" applyAlignment="1">
      <alignment vertical="center"/>
      <protection/>
    </xf>
    <xf numFmtId="3" fontId="6" fillId="0" borderId="27" xfId="52" applyNumberFormat="1" applyFont="1" applyFill="1" applyBorder="1" applyAlignment="1">
      <alignment vertical="center"/>
      <protection/>
    </xf>
    <xf numFmtId="0" fontId="46" fillId="0" borderId="0" xfId="0" applyFont="1" applyAlignment="1">
      <alignment/>
    </xf>
    <xf numFmtId="0" fontId="47" fillId="0" borderId="0" xfId="52" applyFont="1">
      <alignment/>
      <protection/>
    </xf>
    <xf numFmtId="0" fontId="48" fillId="0" borderId="0" xfId="52" applyFont="1" applyAlignment="1">
      <alignment horizontal="center"/>
      <protection/>
    </xf>
    <xf numFmtId="0" fontId="49" fillId="0" borderId="0" xfId="52" applyFont="1" applyAlignment="1">
      <alignment vertical="center"/>
      <protection/>
    </xf>
    <xf numFmtId="0" fontId="47" fillId="0" borderId="0" xfId="52" applyFont="1" applyAlignment="1">
      <alignment vertical="center"/>
      <protection/>
    </xf>
    <xf numFmtId="0" fontId="48" fillId="0" borderId="0" xfId="52" applyFont="1" applyAlignment="1">
      <alignment vertical="center"/>
      <protection/>
    </xf>
    <xf numFmtId="0" fontId="48" fillId="0" borderId="0" xfId="52" applyFont="1">
      <alignment/>
      <protection/>
    </xf>
    <xf numFmtId="3" fontId="48" fillId="0" borderId="0" xfId="52" applyNumberFormat="1" applyFont="1" applyAlignment="1">
      <alignment vertical="center"/>
      <protection/>
    </xf>
    <xf numFmtId="3" fontId="9" fillId="0" borderId="24" xfId="52" applyNumberFormat="1" applyFont="1" applyFill="1" applyBorder="1" applyAlignment="1">
      <alignment vertical="center"/>
      <protection/>
    </xf>
    <xf numFmtId="3" fontId="9" fillId="0" borderId="18" xfId="52" applyNumberFormat="1" applyFont="1" applyFill="1" applyBorder="1" applyAlignment="1">
      <alignment vertical="center"/>
      <protection/>
    </xf>
    <xf numFmtId="3" fontId="21" fillId="0" borderId="53" xfId="52" applyNumberFormat="1" applyFont="1" applyBorder="1" applyAlignment="1">
      <alignment vertical="center"/>
      <protection/>
    </xf>
    <xf numFmtId="3" fontId="11" fillId="0" borderId="25" xfId="52" applyNumberFormat="1" applyFont="1" applyFill="1" applyBorder="1" applyAlignment="1">
      <alignment vertical="center"/>
      <protection/>
    </xf>
    <xf numFmtId="3" fontId="11" fillId="0" borderId="13" xfId="52" applyNumberFormat="1" applyFont="1" applyFill="1" applyBorder="1" applyAlignment="1">
      <alignment vertical="center"/>
      <protection/>
    </xf>
    <xf numFmtId="3" fontId="6" fillId="0" borderId="74" xfId="52" applyNumberFormat="1" applyFont="1" applyBorder="1" applyAlignment="1">
      <alignment vertical="center"/>
      <protection/>
    </xf>
    <xf numFmtId="0" fontId="50" fillId="0" borderId="0" xfId="52" applyFont="1">
      <alignment/>
      <protection/>
    </xf>
    <xf numFmtId="3" fontId="11" fillId="0" borderId="0" xfId="52" applyNumberFormat="1" applyFont="1" applyFill="1" applyBorder="1">
      <alignment/>
      <protection/>
    </xf>
    <xf numFmtId="3" fontId="4" fillId="0" borderId="26" xfId="52" applyNumberFormat="1" applyFont="1" applyBorder="1" applyAlignment="1">
      <alignment vertical="center"/>
      <protection/>
    </xf>
    <xf numFmtId="3" fontId="4" fillId="0" borderId="15" xfId="52" applyNumberFormat="1" applyFont="1" applyBorder="1" applyAlignment="1">
      <alignment vertical="center"/>
      <protection/>
    </xf>
    <xf numFmtId="3" fontId="4" fillId="0" borderId="20" xfId="52" applyNumberFormat="1" applyFont="1" applyBorder="1" applyAlignment="1">
      <alignment vertical="center"/>
      <protection/>
    </xf>
    <xf numFmtId="3" fontId="4" fillId="0" borderId="40" xfId="52" applyNumberFormat="1" applyFont="1" applyBorder="1" applyAlignment="1">
      <alignment vertical="center"/>
      <protection/>
    </xf>
    <xf numFmtId="3" fontId="6" fillId="0" borderId="75" xfId="52" applyNumberFormat="1" applyFont="1" applyBorder="1" applyAlignment="1">
      <alignment vertical="center"/>
      <protection/>
    </xf>
    <xf numFmtId="3" fontId="4" fillId="0" borderId="76" xfId="52" applyNumberFormat="1" applyFont="1" applyBorder="1" applyAlignment="1">
      <alignment vertical="center"/>
      <protection/>
    </xf>
    <xf numFmtId="3" fontId="4" fillId="0" borderId="77" xfId="52" applyNumberFormat="1" applyFont="1" applyBorder="1" applyAlignment="1">
      <alignment vertical="center"/>
      <protection/>
    </xf>
    <xf numFmtId="3" fontId="4" fillId="0" borderId="78" xfId="52" applyNumberFormat="1" applyFont="1" applyBorder="1" applyAlignment="1">
      <alignment vertical="center"/>
      <protection/>
    </xf>
    <xf numFmtId="3" fontId="4" fillId="0" borderId="79" xfId="52" applyNumberFormat="1" applyFont="1" applyBorder="1" applyAlignment="1">
      <alignment vertical="center"/>
      <protection/>
    </xf>
    <xf numFmtId="3" fontId="11" fillId="0" borderId="0" xfId="52" applyNumberFormat="1" applyFont="1" applyFill="1">
      <alignment/>
      <protection/>
    </xf>
    <xf numFmtId="3" fontId="6" fillId="0" borderId="0" xfId="52" applyNumberFormat="1" applyFont="1" applyFill="1" applyBorder="1" applyAlignment="1">
      <alignment vertical="center"/>
      <protection/>
    </xf>
    <xf numFmtId="0" fontId="41" fillId="0" borderId="0" xfId="51" applyFont="1">
      <alignment/>
      <protection/>
    </xf>
    <xf numFmtId="0" fontId="0" fillId="0" borderId="0" xfId="51">
      <alignment/>
      <protection/>
    </xf>
    <xf numFmtId="4" fontId="19" fillId="0" borderId="0" xfId="51" applyNumberFormat="1" applyFont="1">
      <alignment/>
      <protection/>
    </xf>
    <xf numFmtId="0" fontId="19" fillId="0" borderId="0" xfId="51" applyFont="1">
      <alignment/>
      <protection/>
    </xf>
    <xf numFmtId="0" fontId="68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68" fillId="0" borderId="0" xfId="51" applyFont="1">
      <alignment/>
      <protection/>
    </xf>
    <xf numFmtId="4" fontId="69" fillId="0" borderId="0" xfId="51" applyNumberFormat="1" applyFont="1">
      <alignment/>
      <protection/>
    </xf>
    <xf numFmtId="0" fontId="69" fillId="0" borderId="0" xfId="51" applyFont="1">
      <alignment/>
      <protection/>
    </xf>
    <xf numFmtId="0" fontId="70" fillId="0" borderId="0" xfId="51" applyFont="1" applyFill="1" applyAlignment="1">
      <alignment horizontal="center"/>
      <protection/>
    </xf>
    <xf numFmtId="0" fontId="71" fillId="0" borderId="0" xfId="51" applyFont="1">
      <alignment/>
      <protection/>
    </xf>
    <xf numFmtId="0" fontId="72" fillId="0" borderId="0" xfId="51" applyFont="1" applyFill="1">
      <alignment/>
      <protection/>
    </xf>
    <xf numFmtId="0" fontId="68" fillId="0" borderId="0" xfId="51" applyFont="1" applyFill="1">
      <alignment/>
      <protection/>
    </xf>
    <xf numFmtId="4" fontId="42" fillId="0" borderId="0" xfId="51" applyNumberFormat="1" applyFont="1">
      <alignment/>
      <protection/>
    </xf>
    <xf numFmtId="0" fontId="0" fillId="0" borderId="0" xfId="51" applyAlignment="1">
      <alignment horizontal="right"/>
      <protection/>
    </xf>
    <xf numFmtId="0" fontId="0" fillId="0" borderId="33" xfId="51" applyBorder="1">
      <alignment/>
      <protection/>
    </xf>
    <xf numFmtId="0" fontId="0" fillId="0" borderId="63" xfId="51" applyBorder="1">
      <alignment/>
      <protection/>
    </xf>
    <xf numFmtId="4" fontId="19" fillId="0" borderId="80" xfId="51" applyNumberFormat="1" applyFont="1" applyBorder="1" applyAlignment="1">
      <alignment horizontal="center"/>
      <protection/>
    </xf>
    <xf numFmtId="4" fontId="12" fillId="0" borderId="80" xfId="51" applyNumberFormat="1" applyFont="1" applyBorder="1" applyAlignment="1">
      <alignment horizontal="center"/>
      <protection/>
    </xf>
    <xf numFmtId="0" fontId="43" fillId="0" borderId="81" xfId="51" applyFont="1" applyBorder="1" applyAlignment="1">
      <alignment horizontal="center"/>
      <protection/>
    </xf>
    <xf numFmtId="0" fontId="12" fillId="0" borderId="52" xfId="51" applyFont="1" applyBorder="1" applyAlignment="1">
      <alignment horizontal="center"/>
      <protection/>
    </xf>
    <xf numFmtId="0" fontId="19" fillId="0" borderId="0" xfId="51" applyFont="1" applyBorder="1" applyAlignment="1">
      <alignment horizontal="center" vertical="center"/>
      <protection/>
    </xf>
    <xf numFmtId="0" fontId="0" fillId="0" borderId="35" xfId="51" applyBorder="1">
      <alignment/>
      <protection/>
    </xf>
    <xf numFmtId="0" fontId="0" fillId="0" borderId="67" xfId="51" applyBorder="1">
      <alignment/>
      <protection/>
    </xf>
    <xf numFmtId="4" fontId="19" fillId="0" borderId="11" xfId="51" applyNumberFormat="1" applyFont="1" applyBorder="1" applyAlignment="1">
      <alignment horizontal="center"/>
      <protection/>
    </xf>
    <xf numFmtId="4" fontId="12" fillId="0" borderId="11" xfId="51" applyNumberFormat="1" applyFont="1" applyBorder="1" applyAlignment="1">
      <alignment horizontal="center"/>
      <protection/>
    </xf>
    <xf numFmtId="0" fontId="43" fillId="0" borderId="28" xfId="51" applyFont="1" applyBorder="1" applyAlignment="1">
      <alignment horizontal="center"/>
      <protection/>
    </xf>
    <xf numFmtId="0" fontId="12" fillId="0" borderId="0" xfId="51" applyFont="1" applyBorder="1" applyAlignment="1">
      <alignment horizontal="center"/>
      <protection/>
    </xf>
    <xf numFmtId="0" fontId="75" fillId="0" borderId="35" xfId="51" applyFont="1" applyBorder="1" applyAlignment="1">
      <alignment horizontal="center"/>
      <protection/>
    </xf>
    <xf numFmtId="0" fontId="76" fillId="17" borderId="32" xfId="51" applyFont="1" applyFill="1" applyBorder="1" applyAlignment="1">
      <alignment horizontal="center"/>
      <protection/>
    </xf>
    <xf numFmtId="0" fontId="37" fillId="17" borderId="28" xfId="51" applyFont="1" applyFill="1" applyBorder="1" applyAlignment="1">
      <alignment horizontal="center"/>
      <protection/>
    </xf>
    <xf numFmtId="0" fontId="37" fillId="0" borderId="38" xfId="51" applyFont="1" applyBorder="1" applyAlignment="1">
      <alignment horizontal="center"/>
      <protection/>
    </xf>
    <xf numFmtId="0" fontId="37" fillId="0" borderId="0" xfId="51" applyFont="1" applyBorder="1" applyAlignment="1">
      <alignment horizontal="center"/>
      <protection/>
    </xf>
    <xf numFmtId="0" fontId="0" fillId="0" borderId="82" xfId="51" applyBorder="1">
      <alignment/>
      <protection/>
    </xf>
    <xf numFmtId="0" fontId="0" fillId="0" borderId="65" xfId="51" applyBorder="1">
      <alignment/>
      <protection/>
    </xf>
    <xf numFmtId="4" fontId="19" fillId="0" borderId="49" xfId="51" applyNumberFormat="1" applyFont="1" applyBorder="1" applyAlignment="1">
      <alignment horizontal="center"/>
      <protection/>
    </xf>
    <xf numFmtId="4" fontId="12" fillId="0" borderId="49" xfId="51" applyNumberFormat="1" applyFont="1" applyBorder="1" applyAlignment="1">
      <alignment horizontal="center"/>
      <protection/>
    </xf>
    <xf numFmtId="0" fontId="77" fillId="0" borderId="50" xfId="51" applyFont="1" applyBorder="1" applyAlignment="1">
      <alignment horizontal="center"/>
      <protection/>
    </xf>
    <xf numFmtId="0" fontId="78" fillId="0" borderId="46" xfId="51" applyFont="1" applyBorder="1" applyAlignment="1">
      <alignment horizontal="center"/>
      <protection/>
    </xf>
    <xf numFmtId="0" fontId="79" fillId="0" borderId="82" xfId="51" applyFont="1" applyFill="1" applyBorder="1" applyAlignment="1">
      <alignment horizontal="center"/>
      <protection/>
    </xf>
    <xf numFmtId="0" fontId="80" fillId="17" borderId="50" xfId="51" applyFont="1" applyFill="1" applyBorder="1" applyAlignment="1">
      <alignment horizontal="center"/>
      <protection/>
    </xf>
    <xf numFmtId="0" fontId="81" fillId="17" borderId="50" xfId="51" applyFont="1" applyFill="1" applyBorder="1" applyAlignment="1">
      <alignment horizontal="center"/>
      <protection/>
    </xf>
    <xf numFmtId="0" fontId="81" fillId="0" borderId="51" xfId="51" applyFont="1" applyFill="1" applyBorder="1" applyAlignment="1">
      <alignment horizontal="center"/>
      <protection/>
    </xf>
    <xf numFmtId="0" fontId="81" fillId="0" borderId="0" xfId="51" applyFont="1" applyFill="1" applyBorder="1" applyAlignment="1">
      <alignment horizontal="center"/>
      <protection/>
    </xf>
    <xf numFmtId="0" fontId="83" fillId="0" borderId="83" xfId="51" applyFont="1" applyBorder="1" applyAlignment="1">
      <alignment horizontal="center"/>
      <protection/>
    </xf>
    <xf numFmtId="0" fontId="83" fillId="0" borderId="84" xfId="51" applyFont="1" applyBorder="1" applyAlignment="1">
      <alignment horizontal="center"/>
      <protection/>
    </xf>
    <xf numFmtId="0" fontId="84" fillId="0" borderId="85" xfId="51" applyFont="1" applyBorder="1" applyAlignment="1">
      <alignment horizontal="center"/>
      <protection/>
    </xf>
    <xf numFmtId="0" fontId="78" fillId="0" borderId="85" xfId="51" applyFont="1" applyBorder="1" applyAlignment="1">
      <alignment horizontal="center"/>
      <protection/>
    </xf>
    <xf numFmtId="0" fontId="77" fillId="0" borderId="86" xfId="51" applyFont="1" applyBorder="1" applyAlignment="1">
      <alignment horizontal="center"/>
      <protection/>
    </xf>
    <xf numFmtId="0" fontId="78" fillId="0" borderId="87" xfId="51" applyFont="1" applyBorder="1" applyAlignment="1">
      <alignment horizontal="center"/>
      <protection/>
    </xf>
    <xf numFmtId="0" fontId="79" fillId="0" borderId="83" xfId="51" applyFont="1" applyBorder="1" applyAlignment="1">
      <alignment horizontal="center"/>
      <protection/>
    </xf>
    <xf numFmtId="0" fontId="80" fillId="17" borderId="86" xfId="51" applyFont="1" applyFill="1" applyBorder="1" applyAlignment="1">
      <alignment horizontal="center"/>
      <protection/>
    </xf>
    <xf numFmtId="0" fontId="81" fillId="17" borderId="86" xfId="51" applyFont="1" applyFill="1" applyBorder="1" applyAlignment="1">
      <alignment horizontal="center"/>
      <protection/>
    </xf>
    <xf numFmtId="0" fontId="81" fillId="0" borderId="88" xfId="51" applyFont="1" applyBorder="1" applyAlignment="1">
      <alignment horizontal="center"/>
      <protection/>
    </xf>
    <xf numFmtId="0" fontId="81" fillId="0" borderId="0" xfId="51" applyFont="1" applyBorder="1" applyAlignment="1">
      <alignment horizontal="center"/>
      <protection/>
    </xf>
    <xf numFmtId="0" fontId="71" fillId="0" borderId="0" xfId="51" applyFont="1" applyAlignment="1">
      <alignment horizontal="center"/>
      <protection/>
    </xf>
    <xf numFmtId="0" fontId="83" fillId="0" borderId="0" xfId="51" applyFont="1" applyAlignment="1">
      <alignment horizontal="center"/>
      <protection/>
    </xf>
    <xf numFmtId="0" fontId="0" fillId="0" borderId="89" xfId="51" applyBorder="1" applyAlignment="1">
      <alignment horizontal="center"/>
      <protection/>
    </xf>
    <xf numFmtId="4" fontId="33" fillId="0" borderId="32" xfId="53" applyNumberFormat="1" applyFont="1" applyFill="1" applyBorder="1">
      <alignment/>
      <protection/>
    </xf>
    <xf numFmtId="4" fontId="12" fillId="0" borderId="11" xfId="51" applyNumberFormat="1" applyFont="1" applyBorder="1">
      <alignment/>
      <protection/>
    </xf>
    <xf numFmtId="3" fontId="43" fillId="0" borderId="28" xfId="51" applyNumberFormat="1" applyFont="1" applyBorder="1">
      <alignment/>
      <protection/>
    </xf>
    <xf numFmtId="4" fontId="75" fillId="0" borderId="35" xfId="51" applyNumberFormat="1" applyFont="1" applyBorder="1">
      <alignment/>
      <protection/>
    </xf>
    <xf numFmtId="4" fontId="85" fillId="17" borderId="28" xfId="51" applyNumberFormat="1" applyFont="1" applyFill="1" applyBorder="1">
      <alignment/>
      <protection/>
    </xf>
    <xf numFmtId="4" fontId="12" fillId="17" borderId="11" xfId="51" applyNumberFormat="1" applyFont="1" applyFill="1" applyBorder="1">
      <alignment/>
      <protection/>
    </xf>
    <xf numFmtId="4" fontId="76" fillId="0" borderId="38" xfId="51" applyNumberFormat="1" applyFont="1" applyFill="1" applyBorder="1">
      <alignment/>
      <protection/>
    </xf>
    <xf numFmtId="4" fontId="46" fillId="0" borderId="0" xfId="51" applyNumberFormat="1" applyFont="1" applyFill="1" applyBorder="1">
      <alignment/>
      <protection/>
    </xf>
    <xf numFmtId="0" fontId="46" fillId="0" borderId="0" xfId="51" applyFont="1" applyFill="1">
      <alignment/>
      <protection/>
    </xf>
    <xf numFmtId="4" fontId="0" fillId="0" borderId="0" xfId="51" applyNumberFormat="1">
      <alignment/>
      <protection/>
    </xf>
    <xf numFmtId="0" fontId="0" fillId="0" borderId="90" xfId="51" applyBorder="1" applyAlignment="1">
      <alignment horizontal="center"/>
      <protection/>
    </xf>
    <xf numFmtId="0" fontId="0" fillId="0" borderId="91" xfId="51" applyBorder="1">
      <alignment/>
      <protection/>
    </xf>
    <xf numFmtId="4" fontId="33" fillId="0" borderId="30" xfId="53" applyNumberFormat="1" applyFont="1" applyFill="1" applyBorder="1">
      <alignment/>
      <protection/>
    </xf>
    <xf numFmtId="4" fontId="12" fillId="0" borderId="30" xfId="51" applyNumberFormat="1" applyFont="1" applyBorder="1">
      <alignment/>
      <protection/>
    </xf>
    <xf numFmtId="3" fontId="43" fillId="0" borderId="30" xfId="51" applyNumberFormat="1" applyFont="1" applyBorder="1">
      <alignment/>
      <protection/>
    </xf>
    <xf numFmtId="4" fontId="12" fillId="0" borderId="92" xfId="51" applyNumberFormat="1" applyFont="1" applyBorder="1">
      <alignment/>
      <protection/>
    </xf>
    <xf numFmtId="4" fontId="75" fillId="0" borderId="93" xfId="51" applyNumberFormat="1" applyFont="1" applyBorder="1">
      <alignment/>
      <protection/>
    </xf>
    <xf numFmtId="4" fontId="85" fillId="17" borderId="30" xfId="51" applyNumberFormat="1" applyFont="1" applyFill="1" applyBorder="1">
      <alignment/>
      <protection/>
    </xf>
    <xf numFmtId="4" fontId="12" fillId="17" borderId="92" xfId="51" applyNumberFormat="1" applyFont="1" applyFill="1" applyBorder="1">
      <alignment/>
      <protection/>
    </xf>
    <xf numFmtId="4" fontId="76" fillId="0" borderId="43" xfId="51" applyNumberFormat="1" applyFont="1" applyFill="1" applyBorder="1">
      <alignment/>
      <protection/>
    </xf>
    <xf numFmtId="4" fontId="46" fillId="0" borderId="0" xfId="51" applyNumberFormat="1" applyFont="1" applyFill="1">
      <alignment/>
      <protection/>
    </xf>
    <xf numFmtId="3" fontId="43" fillId="0" borderId="30" xfId="51" applyNumberFormat="1" applyFont="1" applyFill="1" applyBorder="1">
      <alignment/>
      <protection/>
    </xf>
    <xf numFmtId="0" fontId="0" fillId="0" borderId="94" xfId="51" applyBorder="1" applyAlignment="1">
      <alignment horizontal="center"/>
      <protection/>
    </xf>
    <xf numFmtId="0" fontId="0" fillId="0" borderId="95" xfId="51" applyBorder="1">
      <alignment/>
      <protection/>
    </xf>
    <xf numFmtId="4" fontId="33" fillId="0" borderId="96" xfId="53" applyNumberFormat="1" applyFont="1" applyFill="1" applyBorder="1">
      <alignment/>
      <protection/>
    </xf>
    <xf numFmtId="4" fontId="12" fillId="0" borderId="96" xfId="51" applyNumberFormat="1" applyFont="1" applyBorder="1">
      <alignment/>
      <protection/>
    </xf>
    <xf numFmtId="3" fontId="43" fillId="0" borderId="96" xfId="51" applyNumberFormat="1" applyFont="1" applyBorder="1">
      <alignment/>
      <protection/>
    </xf>
    <xf numFmtId="4" fontId="12" fillId="0" borderId="97" xfId="51" applyNumberFormat="1" applyFont="1" applyBorder="1">
      <alignment/>
      <protection/>
    </xf>
    <xf numFmtId="4" fontId="75" fillId="0" borderId="98" xfId="51" applyNumberFormat="1" applyFont="1" applyBorder="1">
      <alignment/>
      <protection/>
    </xf>
    <xf numFmtId="4" fontId="85" fillId="17" borderId="96" xfId="51" applyNumberFormat="1" applyFont="1" applyFill="1" applyBorder="1">
      <alignment/>
      <protection/>
    </xf>
    <xf numFmtId="4" fontId="12" fillId="17" borderId="97" xfId="51" applyNumberFormat="1" applyFont="1" applyFill="1" applyBorder="1">
      <alignment/>
      <protection/>
    </xf>
    <xf numFmtId="4" fontId="76" fillId="0" borderId="99" xfId="51" applyNumberFormat="1" applyFont="1" applyFill="1" applyBorder="1">
      <alignment/>
      <protection/>
    </xf>
    <xf numFmtId="0" fontId="0" fillId="0" borderId="100" xfId="51" applyBorder="1" applyAlignment="1">
      <alignment horizontal="center"/>
      <protection/>
    </xf>
    <xf numFmtId="0" fontId="0" fillId="0" borderId="101" xfId="51" applyBorder="1">
      <alignment/>
      <protection/>
    </xf>
    <xf numFmtId="4" fontId="33" fillId="0" borderId="102" xfId="53" applyNumberFormat="1" applyFont="1" applyFill="1" applyBorder="1">
      <alignment/>
      <protection/>
    </xf>
    <xf numFmtId="4" fontId="12" fillId="0" borderId="102" xfId="51" applyNumberFormat="1" applyFont="1" applyBorder="1">
      <alignment/>
      <protection/>
    </xf>
    <xf numFmtId="3" fontId="43" fillId="0" borderId="102" xfId="51" applyNumberFormat="1" applyFont="1" applyBorder="1">
      <alignment/>
      <protection/>
    </xf>
    <xf numFmtId="4" fontId="12" fillId="0" borderId="103" xfId="51" applyNumberFormat="1" applyFont="1" applyBorder="1">
      <alignment/>
      <protection/>
    </xf>
    <xf numFmtId="4" fontId="75" fillId="0" borderId="104" xfId="51" applyNumberFormat="1" applyFont="1" applyBorder="1">
      <alignment/>
      <protection/>
    </xf>
    <xf numFmtId="4" fontId="85" fillId="17" borderId="102" xfId="51" applyNumberFormat="1" applyFont="1" applyFill="1" applyBorder="1">
      <alignment/>
      <protection/>
    </xf>
    <xf numFmtId="4" fontId="12" fillId="17" borderId="103" xfId="51" applyNumberFormat="1" applyFont="1" applyFill="1" applyBorder="1">
      <alignment/>
      <protection/>
    </xf>
    <xf numFmtId="4" fontId="76" fillId="0" borderId="105" xfId="51" applyNumberFormat="1" applyFont="1" applyFill="1" applyBorder="1">
      <alignment/>
      <protection/>
    </xf>
    <xf numFmtId="4" fontId="27" fillId="0" borderId="30" xfId="53" applyNumberFormat="1" applyFont="1" applyFill="1" applyBorder="1">
      <alignment/>
      <protection/>
    </xf>
    <xf numFmtId="4" fontId="46" fillId="0" borderId="0" xfId="51" applyNumberFormat="1" applyFont="1">
      <alignment/>
      <protection/>
    </xf>
    <xf numFmtId="0" fontId="0" fillId="0" borderId="90" xfId="51" applyFill="1" applyBorder="1" applyAlignment="1">
      <alignment horizontal="center"/>
      <protection/>
    </xf>
    <xf numFmtId="0" fontId="0" fillId="0" borderId="91" xfId="51" applyFont="1" applyFill="1" applyBorder="1">
      <alignment/>
      <protection/>
    </xf>
    <xf numFmtId="4" fontId="12" fillId="0" borderId="92" xfId="51" applyNumberFormat="1" applyFont="1" applyFill="1" applyBorder="1">
      <alignment/>
      <protection/>
    </xf>
    <xf numFmtId="3" fontId="75" fillId="0" borderId="93" xfId="51" applyNumberFormat="1" applyFont="1" applyFill="1" applyBorder="1">
      <alignment/>
      <protection/>
    </xf>
    <xf numFmtId="4" fontId="85" fillId="0" borderId="30" xfId="51" applyNumberFormat="1" applyFont="1" applyFill="1" applyBorder="1">
      <alignment/>
      <protection/>
    </xf>
    <xf numFmtId="0" fontId="0" fillId="0" borderId="0" xfId="51" applyFill="1">
      <alignment/>
      <protection/>
    </xf>
    <xf numFmtId="0" fontId="0" fillId="0" borderId="35" xfId="51" applyBorder="1" applyAlignment="1">
      <alignment horizontal="center"/>
      <protection/>
    </xf>
    <xf numFmtId="4" fontId="19" fillId="0" borderId="11" xfId="51" applyNumberFormat="1" applyFont="1" applyBorder="1">
      <alignment/>
      <protection/>
    </xf>
    <xf numFmtId="4" fontId="12" fillId="0" borderId="0" xfId="51" applyNumberFormat="1" applyFont="1" applyBorder="1">
      <alignment/>
      <protection/>
    </xf>
    <xf numFmtId="3" fontId="75" fillId="0" borderId="35" xfId="51" applyNumberFormat="1" applyFont="1" applyBorder="1">
      <alignment/>
      <protection/>
    </xf>
    <xf numFmtId="4" fontId="76" fillId="0" borderId="28" xfId="51" applyNumberFormat="1" applyFont="1" applyBorder="1">
      <alignment/>
      <protection/>
    </xf>
    <xf numFmtId="4" fontId="12" fillId="0" borderId="11" xfId="51" applyNumberFormat="1" applyFont="1" applyFill="1" applyBorder="1">
      <alignment/>
      <protection/>
    </xf>
    <xf numFmtId="4" fontId="76" fillId="24" borderId="38" xfId="51" applyNumberFormat="1" applyFont="1" applyFill="1" applyBorder="1">
      <alignment/>
      <protection/>
    </xf>
    <xf numFmtId="4" fontId="76" fillId="0" borderId="0" xfId="51" applyNumberFormat="1" applyFont="1" applyFill="1" applyBorder="1">
      <alignment/>
      <protection/>
    </xf>
    <xf numFmtId="0" fontId="0" fillId="0" borderId="106" xfId="51" applyBorder="1">
      <alignment/>
      <protection/>
    </xf>
    <xf numFmtId="0" fontId="0" fillId="0" borderId="73" xfId="51" applyBorder="1">
      <alignment/>
      <protection/>
    </xf>
    <xf numFmtId="4" fontId="19" fillId="0" borderId="107" xfId="51" applyNumberFormat="1" applyFont="1" applyBorder="1">
      <alignment/>
      <protection/>
    </xf>
    <xf numFmtId="4" fontId="12" fillId="0" borderId="107" xfId="51" applyNumberFormat="1" applyFont="1" applyBorder="1">
      <alignment/>
      <protection/>
    </xf>
    <xf numFmtId="3" fontId="43" fillId="0" borderId="108" xfId="51" applyNumberFormat="1" applyFont="1" applyBorder="1">
      <alignment/>
      <protection/>
    </xf>
    <xf numFmtId="3" fontId="75" fillId="0" borderId="106" xfId="51" applyNumberFormat="1" applyFont="1" applyBorder="1">
      <alignment/>
      <protection/>
    </xf>
    <xf numFmtId="4" fontId="37" fillId="0" borderId="108" xfId="51" applyNumberFormat="1" applyFont="1" applyBorder="1">
      <alignment/>
      <protection/>
    </xf>
    <xf numFmtId="3" fontId="37" fillId="0" borderId="108" xfId="51" applyNumberFormat="1" applyFont="1" applyFill="1" applyBorder="1">
      <alignment/>
      <protection/>
    </xf>
    <xf numFmtId="4" fontId="37" fillId="0" borderId="109" xfId="51" applyNumberFormat="1" applyFont="1" applyBorder="1">
      <alignment/>
      <protection/>
    </xf>
    <xf numFmtId="4" fontId="37" fillId="0" borderId="0" xfId="51" applyNumberFormat="1" applyFont="1" applyBorder="1">
      <alignment/>
      <protection/>
    </xf>
    <xf numFmtId="0" fontId="78" fillId="0" borderId="0" xfId="51" applyFont="1" applyBorder="1">
      <alignment/>
      <protection/>
    </xf>
    <xf numFmtId="4" fontId="84" fillId="0" borderId="0" xfId="51" applyNumberFormat="1" applyFont="1" applyBorder="1">
      <alignment/>
      <protection/>
    </xf>
    <xf numFmtId="3" fontId="78" fillId="0" borderId="0" xfId="51" applyNumberFormat="1" applyFont="1" applyBorder="1">
      <alignment/>
      <protection/>
    </xf>
    <xf numFmtId="3" fontId="87" fillId="0" borderId="0" xfId="51" applyNumberFormat="1" applyFont="1" applyBorder="1">
      <alignment/>
      <protection/>
    </xf>
    <xf numFmtId="3" fontId="88" fillId="0" borderId="0" xfId="51" applyNumberFormat="1" applyFont="1" applyBorder="1">
      <alignment/>
      <protection/>
    </xf>
    <xf numFmtId="4" fontId="88" fillId="0" borderId="0" xfId="51" applyNumberFormat="1" applyFont="1" applyBorder="1">
      <alignment/>
      <protection/>
    </xf>
    <xf numFmtId="4" fontId="71" fillId="0" borderId="0" xfId="51" applyNumberFormat="1" applyFont="1" applyBorder="1">
      <alignment/>
      <protection/>
    </xf>
    <xf numFmtId="0" fontId="78" fillId="0" borderId="0" xfId="51" applyFont="1">
      <alignment/>
      <protection/>
    </xf>
    <xf numFmtId="0" fontId="89" fillId="0" borderId="0" xfId="51" applyFont="1">
      <alignment/>
      <protection/>
    </xf>
    <xf numFmtId="0" fontId="12" fillId="0" borderId="0" xfId="51" applyFont="1">
      <alignment/>
      <protection/>
    </xf>
    <xf numFmtId="4" fontId="12" fillId="0" borderId="0" xfId="51" applyNumberFormat="1" applyFont="1">
      <alignment/>
      <protection/>
    </xf>
    <xf numFmtId="0" fontId="12" fillId="0" borderId="0" xfId="51" applyFont="1" applyFill="1">
      <alignment/>
      <protection/>
    </xf>
    <xf numFmtId="4" fontId="90" fillId="0" borderId="0" xfId="51" applyNumberFormat="1" applyFont="1">
      <alignment/>
      <protection/>
    </xf>
    <xf numFmtId="4" fontId="78" fillId="0" borderId="0" xfId="51" applyNumberFormat="1" applyFont="1">
      <alignment/>
      <protection/>
    </xf>
    <xf numFmtId="167" fontId="87" fillId="0" borderId="0" xfId="51" applyNumberFormat="1" applyFont="1">
      <alignment/>
      <protection/>
    </xf>
    <xf numFmtId="167" fontId="78" fillId="0" borderId="0" xfId="51" applyNumberFormat="1" applyFont="1">
      <alignment/>
      <protection/>
    </xf>
    <xf numFmtId="0" fontId="83" fillId="0" borderId="0" xfId="51" applyFont="1">
      <alignment/>
      <protection/>
    </xf>
    <xf numFmtId="4" fontId="84" fillId="0" borderId="0" xfId="51" applyNumberFormat="1" applyFont="1">
      <alignment/>
      <protection/>
    </xf>
    <xf numFmtId="0" fontId="84" fillId="0" borderId="0" xfId="51" applyFont="1">
      <alignment/>
      <protection/>
    </xf>
    <xf numFmtId="167" fontId="83" fillId="0" borderId="0" xfId="51" applyNumberFormat="1" applyFont="1">
      <alignment/>
      <protection/>
    </xf>
    <xf numFmtId="0" fontId="19" fillId="0" borderId="0" xfId="51" applyFont="1" applyFill="1">
      <alignment/>
      <protection/>
    </xf>
    <xf numFmtId="0" fontId="24" fillId="7" borderId="31" xfId="50" applyFont="1" applyFill="1" applyBorder="1" applyAlignment="1">
      <alignment horizontal="center" vertical="center" wrapText="1"/>
      <protection/>
    </xf>
    <xf numFmtId="3" fontId="26" fillId="0" borderId="28" xfId="50" applyNumberFormat="1" applyFont="1" applyBorder="1">
      <alignment/>
      <protection/>
    </xf>
    <xf numFmtId="3" fontId="26" fillId="0" borderId="30" xfId="50" applyNumberFormat="1" applyFont="1" applyBorder="1">
      <alignment/>
      <protection/>
    </xf>
    <xf numFmtId="3" fontId="26" fillId="0" borderId="30" xfId="50" applyNumberFormat="1" applyFont="1" applyFill="1" applyBorder="1">
      <alignment/>
      <protection/>
    </xf>
    <xf numFmtId="3" fontId="26" fillId="24" borderId="30" xfId="50" applyNumberFormat="1" applyFont="1" applyFill="1" applyBorder="1">
      <alignment/>
      <protection/>
    </xf>
    <xf numFmtId="3" fontId="91" fillId="24" borderId="60" xfId="50" applyNumberFormat="1" applyFont="1" applyFill="1" applyBorder="1">
      <alignment/>
      <protection/>
    </xf>
    <xf numFmtId="3" fontId="26" fillId="0" borderId="60" xfId="50" applyNumberFormat="1" applyFont="1" applyBorder="1">
      <alignment/>
      <protection/>
    </xf>
    <xf numFmtId="3" fontId="26" fillId="0" borderId="29" xfId="50" applyNumberFormat="1" applyFont="1" applyBorder="1">
      <alignment/>
      <protection/>
    </xf>
    <xf numFmtId="0" fontId="32" fillId="0" borderId="0" xfId="50" applyFont="1" applyFill="1">
      <alignment/>
      <protection/>
    </xf>
    <xf numFmtId="3" fontId="91" fillId="0" borderId="0" xfId="50" applyNumberFormat="1" applyFont="1">
      <alignment/>
      <protection/>
    </xf>
    <xf numFmtId="0" fontId="11" fillId="0" borderId="39" xfId="52" applyFont="1" applyBorder="1" applyAlignment="1">
      <alignment horizontal="center"/>
      <protection/>
    </xf>
    <xf numFmtId="0" fontId="7" fillId="0" borderId="0" xfId="52" applyFont="1" applyAlignment="1">
      <alignment vertical="center"/>
      <protection/>
    </xf>
    <xf numFmtId="3" fontId="6" fillId="0" borderId="24" xfId="52" applyNumberFormat="1" applyFont="1" applyBorder="1" applyAlignment="1">
      <alignment vertical="center"/>
      <protection/>
    </xf>
    <xf numFmtId="3" fontId="6" fillId="0" borderId="18" xfId="52" applyNumberFormat="1" applyFont="1" applyBorder="1" applyAlignment="1">
      <alignment vertical="center"/>
      <protection/>
    </xf>
    <xf numFmtId="3" fontId="6" fillId="0" borderId="19" xfId="52" applyNumberFormat="1" applyFont="1" applyBorder="1" applyAlignment="1">
      <alignment vertical="center"/>
      <protection/>
    </xf>
    <xf numFmtId="3" fontId="6" fillId="0" borderId="30" xfId="52" applyNumberFormat="1" applyFont="1" applyBorder="1" applyAlignment="1">
      <alignment vertical="center"/>
      <protection/>
    </xf>
    <xf numFmtId="3" fontId="11" fillId="0" borderId="24" xfId="52" applyNumberFormat="1" applyFont="1" applyFill="1" applyBorder="1" applyAlignment="1">
      <alignment vertical="center"/>
      <protection/>
    </xf>
    <xf numFmtId="3" fontId="11" fillId="0" borderId="18" xfId="52" applyNumberFormat="1" applyFont="1" applyFill="1" applyBorder="1" applyAlignment="1">
      <alignment vertical="center"/>
      <protection/>
    </xf>
    <xf numFmtId="0" fontId="92" fillId="0" borderId="0" xfId="52" applyFont="1" applyAlignment="1">
      <alignment vertical="center"/>
      <protection/>
    </xf>
    <xf numFmtId="167" fontId="93" fillId="0" borderId="0" xfId="48" applyNumberFormat="1" applyFont="1">
      <alignment/>
      <protection/>
    </xf>
    <xf numFmtId="49" fontId="93" fillId="0" borderId="0" xfId="48" applyNumberFormat="1" applyFont="1">
      <alignment/>
      <protection/>
    </xf>
    <xf numFmtId="167" fontId="94" fillId="0" borderId="0" xfId="48" applyNumberFormat="1" applyFont="1" applyAlignment="1">
      <alignment wrapText="1"/>
      <protection/>
    </xf>
    <xf numFmtId="167" fontId="94" fillId="0" borderId="0" xfId="48" applyNumberFormat="1" applyFont="1">
      <alignment/>
      <protection/>
    </xf>
    <xf numFmtId="167" fontId="12" fillId="0" borderId="0" xfId="48" applyNumberFormat="1" applyFont="1" applyAlignment="1">
      <alignment/>
      <protection/>
    </xf>
    <xf numFmtId="167" fontId="41" fillId="0" borderId="0" xfId="48" applyNumberFormat="1" applyFont="1">
      <alignment/>
      <protection/>
    </xf>
    <xf numFmtId="49" fontId="41" fillId="0" borderId="0" xfId="48" applyNumberFormat="1" applyFont="1" applyAlignment="1">
      <alignment horizontal="center"/>
      <protection/>
    </xf>
    <xf numFmtId="167" fontId="12" fillId="0" borderId="0" xfId="48" applyNumberFormat="1" applyFont="1" applyAlignment="1">
      <alignment wrapText="1"/>
      <protection/>
    </xf>
    <xf numFmtId="167" fontId="94" fillId="0" borderId="0" xfId="48" applyNumberFormat="1" applyFont="1" applyFill="1">
      <alignment/>
      <protection/>
    </xf>
    <xf numFmtId="49" fontId="95" fillId="0" borderId="0" xfId="48" applyNumberFormat="1" applyFont="1">
      <alignment/>
      <protection/>
    </xf>
    <xf numFmtId="167" fontId="95" fillId="0" borderId="0" xfId="48" applyNumberFormat="1" applyFont="1" applyAlignment="1">
      <alignment wrapText="1"/>
      <protection/>
    </xf>
    <xf numFmtId="167" fontId="95" fillId="0" borderId="0" xfId="48" applyNumberFormat="1" applyFont="1">
      <alignment/>
      <protection/>
    </xf>
    <xf numFmtId="167" fontId="12" fillId="0" borderId="0" xfId="48" applyNumberFormat="1" applyFont="1" applyBorder="1" applyAlignment="1">
      <alignment/>
      <protection/>
    </xf>
    <xf numFmtId="167" fontId="12" fillId="0" borderId="0" xfId="48" applyNumberFormat="1" applyFont="1" applyBorder="1" applyAlignment="1">
      <alignment wrapText="1"/>
      <protection/>
    </xf>
    <xf numFmtId="167" fontId="95" fillId="0" borderId="0" xfId="48" applyNumberFormat="1" applyFont="1" applyFill="1">
      <alignment/>
      <protection/>
    </xf>
    <xf numFmtId="49" fontId="41" fillId="4" borderId="110" xfId="48" applyNumberFormat="1" applyFont="1" applyFill="1" applyBorder="1" applyAlignment="1">
      <alignment horizontal="center" wrapText="1"/>
      <protection/>
    </xf>
    <xf numFmtId="167" fontId="41" fillId="4" borderId="32" xfId="48" applyNumberFormat="1" applyFont="1" applyFill="1" applyBorder="1" applyAlignment="1">
      <alignment wrapText="1"/>
      <protection/>
    </xf>
    <xf numFmtId="167" fontId="41" fillId="4" borderId="57" xfId="48" applyNumberFormat="1" applyFont="1" applyFill="1" applyBorder="1">
      <alignment/>
      <protection/>
    </xf>
    <xf numFmtId="3" fontId="41" fillId="4" borderId="32" xfId="48" applyNumberFormat="1" applyFont="1" applyFill="1" applyBorder="1">
      <alignment/>
      <protection/>
    </xf>
    <xf numFmtId="3" fontId="13" fillId="4" borderId="32" xfId="48" applyNumberFormat="1" applyFont="1" applyFill="1" applyBorder="1">
      <alignment/>
      <protection/>
    </xf>
    <xf numFmtId="3" fontId="41" fillId="4" borderId="32" xfId="48" applyNumberFormat="1" applyFont="1" applyFill="1" applyBorder="1" applyAlignment="1">
      <alignment horizontal="center"/>
      <protection/>
    </xf>
    <xf numFmtId="3" fontId="41" fillId="4" borderId="110" xfId="48" applyNumberFormat="1" applyFont="1" applyFill="1" applyBorder="1" applyAlignment="1">
      <alignment wrapText="1"/>
      <protection/>
    </xf>
    <xf numFmtId="167" fontId="0" fillId="7" borderId="52" xfId="48" applyNumberFormat="1" applyFill="1" applyBorder="1">
      <alignment/>
      <protection/>
    </xf>
    <xf numFmtId="167" fontId="0" fillId="0" borderId="0" xfId="48" applyNumberFormat="1">
      <alignment/>
      <protection/>
    </xf>
    <xf numFmtId="49" fontId="41" fillId="0" borderId="29" xfId="48" applyNumberFormat="1" applyFont="1" applyFill="1" applyBorder="1" applyAlignment="1">
      <alignment wrapText="1"/>
      <protection/>
    </xf>
    <xf numFmtId="167" fontId="41" fillId="0" borderId="29" xfId="48" applyNumberFormat="1" applyFont="1" applyFill="1" applyBorder="1" applyAlignment="1">
      <alignment wrapText="1"/>
      <protection/>
    </xf>
    <xf numFmtId="167" fontId="41" fillId="0" borderId="29" xfId="48" applyNumberFormat="1" applyFont="1" applyFill="1" applyBorder="1" applyAlignment="1">
      <alignment/>
      <protection/>
    </xf>
    <xf numFmtId="3" fontId="41" fillId="0" borderId="29" xfId="48" applyNumberFormat="1" applyFont="1" applyFill="1" applyBorder="1" applyAlignment="1">
      <alignment/>
      <protection/>
    </xf>
    <xf numFmtId="3" fontId="41" fillId="0" borderId="29" xfId="48" applyNumberFormat="1" applyFont="1" applyFill="1" applyBorder="1" applyAlignment="1">
      <alignment horizontal="right"/>
      <protection/>
    </xf>
    <xf numFmtId="1" fontId="41" fillId="7" borderId="29" xfId="48" applyNumberFormat="1" applyFont="1" applyFill="1" applyBorder="1" applyAlignment="1">
      <alignment horizontal="center"/>
      <protection/>
    </xf>
    <xf numFmtId="1" fontId="41" fillId="17" borderId="29" xfId="48" applyNumberFormat="1" applyFont="1" applyFill="1" applyBorder="1" applyAlignment="1">
      <alignment horizontal="center"/>
      <protection/>
    </xf>
    <xf numFmtId="1" fontId="41" fillId="3" borderId="29" xfId="48" applyNumberFormat="1" applyFont="1" applyFill="1" applyBorder="1" applyAlignment="1">
      <alignment horizontal="center"/>
      <protection/>
    </xf>
    <xf numFmtId="1" fontId="41" fillId="5" borderId="29" xfId="48" applyNumberFormat="1" applyFont="1" applyFill="1" applyBorder="1" applyAlignment="1">
      <alignment horizontal="center"/>
      <protection/>
    </xf>
    <xf numFmtId="1" fontId="41" fillId="25" borderId="29" xfId="48" applyNumberFormat="1" applyFont="1" applyFill="1" applyBorder="1" applyAlignment="1">
      <alignment horizontal="center"/>
      <protection/>
    </xf>
    <xf numFmtId="3" fontId="41" fillId="17" borderId="16" xfId="48" applyNumberFormat="1" applyFont="1" applyFill="1" applyBorder="1" applyAlignment="1">
      <alignment wrapText="1"/>
      <protection/>
    </xf>
    <xf numFmtId="167" fontId="0" fillId="7" borderId="0" xfId="48" applyNumberFormat="1" applyFill="1" applyBorder="1" applyAlignment="1">
      <alignment/>
      <protection/>
    </xf>
    <xf numFmtId="167" fontId="0" fillId="0" borderId="0" xfId="48" applyNumberFormat="1" applyFill="1" applyAlignment="1">
      <alignment/>
      <protection/>
    </xf>
    <xf numFmtId="49" fontId="41" fillId="4" borderId="11" xfId="48" applyNumberFormat="1" applyFont="1" applyFill="1" applyBorder="1" applyAlignment="1">
      <alignment horizontal="center" wrapText="1"/>
      <protection/>
    </xf>
    <xf numFmtId="167" fontId="20" fillId="4" borderId="28" xfId="48" applyNumberFormat="1" applyFont="1" applyFill="1" applyBorder="1" applyAlignment="1">
      <alignment wrapText="1"/>
      <protection/>
    </xf>
    <xf numFmtId="167" fontId="20" fillId="4" borderId="0" xfId="48" applyNumberFormat="1" applyFont="1" applyFill="1" applyBorder="1">
      <alignment/>
      <protection/>
    </xf>
    <xf numFmtId="3" fontId="20" fillId="4" borderId="28" xfId="48" applyNumberFormat="1" applyFont="1" applyFill="1" applyBorder="1" applyAlignment="1">
      <alignment wrapText="1"/>
      <protection/>
    </xf>
    <xf numFmtId="3" fontId="20" fillId="4" borderId="28" xfId="48" applyNumberFormat="1" applyFont="1" applyFill="1" applyBorder="1" applyAlignment="1">
      <alignment horizontal="center" wrapText="1"/>
      <protection/>
    </xf>
    <xf numFmtId="3" fontId="20" fillId="4" borderId="11" xfId="48" applyNumberFormat="1" applyFont="1" applyFill="1" applyBorder="1" applyAlignment="1">
      <alignment wrapText="1"/>
      <protection/>
    </xf>
    <xf numFmtId="167" fontId="20" fillId="7" borderId="46" xfId="48" applyNumberFormat="1" applyFont="1" applyFill="1" applyBorder="1">
      <alignment/>
      <protection/>
    </xf>
    <xf numFmtId="167" fontId="20" fillId="0" borderId="0" xfId="48" applyNumberFormat="1" applyFont="1">
      <alignment/>
      <protection/>
    </xf>
    <xf numFmtId="167" fontId="96" fillId="0" borderId="25" xfId="48" applyNumberFormat="1" applyFont="1" applyFill="1" applyBorder="1" applyAlignment="1">
      <alignment horizontal="center" textRotation="90" wrapText="1"/>
      <protection/>
    </xf>
    <xf numFmtId="49" fontId="96" fillId="0" borderId="0" xfId="48" applyNumberFormat="1" applyFont="1" applyFill="1" applyBorder="1" applyAlignment="1">
      <alignment horizontal="center" wrapText="1"/>
      <protection/>
    </xf>
    <xf numFmtId="167" fontId="96" fillId="0" borderId="0" xfId="48" applyNumberFormat="1" applyFont="1" applyFill="1" applyBorder="1" applyAlignment="1">
      <alignment horizontal="center" wrapText="1"/>
      <protection/>
    </xf>
    <xf numFmtId="167" fontId="96" fillId="0" borderId="0" xfId="48" applyNumberFormat="1" applyFont="1" applyFill="1" applyBorder="1" applyAlignment="1">
      <alignment horizontal="center"/>
      <protection/>
    </xf>
    <xf numFmtId="3" fontId="96" fillId="0" borderId="0" xfId="48" applyNumberFormat="1" applyFont="1" applyFill="1" applyBorder="1" applyAlignment="1">
      <alignment horizontal="center" wrapText="1"/>
      <protection/>
    </xf>
    <xf numFmtId="3" fontId="96" fillId="0" borderId="28" xfId="48" applyNumberFormat="1" applyFont="1" applyFill="1" applyBorder="1" applyAlignment="1">
      <alignment horizontal="center" wrapText="1"/>
      <protection/>
    </xf>
    <xf numFmtId="3" fontId="96" fillId="0" borderId="11" xfId="48" applyNumberFormat="1" applyFont="1" applyFill="1" applyBorder="1" applyAlignment="1">
      <alignment horizontal="center" wrapText="1"/>
      <protection/>
    </xf>
    <xf numFmtId="167" fontId="96" fillId="0" borderId="0" xfId="48" applyNumberFormat="1" applyFont="1" applyFill="1" applyAlignment="1">
      <alignment horizontal="center"/>
      <protection/>
    </xf>
    <xf numFmtId="167" fontId="41" fillId="24" borderId="56" xfId="48" applyNumberFormat="1" applyFont="1" applyFill="1" applyBorder="1" applyAlignment="1">
      <alignment horizontal="center" textRotation="90" wrapText="1"/>
      <protection/>
    </xf>
    <xf numFmtId="49" fontId="41" fillId="24" borderId="57" xfId="48" applyNumberFormat="1" applyFont="1" applyFill="1" applyBorder="1" applyAlignment="1">
      <alignment horizontal="center" wrapText="1"/>
      <protection/>
    </xf>
    <xf numFmtId="167" fontId="41" fillId="24" borderId="57" xfId="48" applyNumberFormat="1" applyFont="1" applyFill="1" applyBorder="1" applyAlignment="1">
      <alignment wrapText="1"/>
      <protection/>
    </xf>
    <xf numFmtId="167" fontId="41" fillId="24" borderId="57" xfId="48" applyNumberFormat="1" applyFont="1" applyFill="1" applyBorder="1">
      <alignment/>
      <protection/>
    </xf>
    <xf numFmtId="3" fontId="41" fillId="24" borderId="57" xfId="48" applyNumberFormat="1" applyFont="1" applyFill="1" applyBorder="1" applyAlignment="1">
      <alignment wrapText="1"/>
      <protection/>
    </xf>
    <xf numFmtId="3" fontId="13" fillId="24" borderId="29" xfId="48" applyNumberFormat="1" applyFont="1" applyFill="1" applyBorder="1" applyAlignment="1">
      <alignment wrapText="1"/>
      <protection/>
    </xf>
    <xf numFmtId="3" fontId="13" fillId="24" borderId="29" xfId="48" applyNumberFormat="1" applyFont="1" applyFill="1" applyBorder="1" applyAlignment="1">
      <alignment horizontal="center" wrapText="1"/>
      <protection/>
    </xf>
    <xf numFmtId="3" fontId="20" fillId="24" borderId="110" xfId="48" applyNumberFormat="1" applyFont="1" applyFill="1" applyBorder="1" applyAlignment="1">
      <alignment wrapText="1"/>
      <protection/>
    </xf>
    <xf numFmtId="167" fontId="20" fillId="7" borderId="0" xfId="48" applyNumberFormat="1" applyFont="1" applyFill="1" applyBorder="1">
      <alignment/>
      <protection/>
    </xf>
    <xf numFmtId="167" fontId="41" fillId="24" borderId="25" xfId="48" applyNumberFormat="1" applyFont="1" applyFill="1" applyBorder="1" applyAlignment="1">
      <alignment horizontal="center" textRotation="90" wrapText="1"/>
      <protection/>
    </xf>
    <xf numFmtId="49" fontId="41" fillId="24" borderId="0" xfId="48" applyNumberFormat="1" applyFont="1" applyFill="1" applyBorder="1" applyAlignment="1">
      <alignment horizontal="center" wrapText="1"/>
      <protection/>
    </xf>
    <xf numFmtId="167" fontId="41" fillId="24" borderId="0" xfId="48" applyNumberFormat="1" applyFont="1" applyFill="1" applyBorder="1" applyAlignment="1">
      <alignment wrapText="1"/>
      <protection/>
    </xf>
    <xf numFmtId="167" fontId="41" fillId="24" borderId="0" xfId="48" applyNumberFormat="1" applyFont="1" applyFill="1" applyBorder="1">
      <alignment/>
      <protection/>
    </xf>
    <xf numFmtId="3" fontId="41" fillId="24" borderId="0" xfId="48" applyNumberFormat="1" applyFont="1" applyFill="1" applyBorder="1" applyAlignment="1">
      <alignment wrapText="1"/>
      <protection/>
    </xf>
    <xf numFmtId="3" fontId="20" fillId="24" borderId="11" xfId="48" applyNumberFormat="1" applyFont="1" applyFill="1" applyBorder="1" applyAlignment="1">
      <alignment wrapText="1"/>
      <protection/>
    </xf>
    <xf numFmtId="3" fontId="13" fillId="24" borderId="32" xfId="48" applyNumberFormat="1" applyFont="1" applyFill="1" applyBorder="1" applyAlignment="1">
      <alignment wrapText="1"/>
      <protection/>
    </xf>
    <xf numFmtId="3" fontId="13" fillId="24" borderId="32" xfId="48" applyNumberFormat="1" applyFont="1" applyFill="1" applyBorder="1" applyAlignment="1">
      <alignment horizontal="center" wrapText="1"/>
      <protection/>
    </xf>
    <xf numFmtId="3" fontId="20" fillId="24" borderId="22" xfId="48" applyNumberFormat="1" applyFont="1" applyFill="1" applyBorder="1" applyAlignment="1">
      <alignment wrapText="1"/>
      <protection/>
    </xf>
    <xf numFmtId="49" fontId="0" fillId="0" borderId="29" xfId="48" applyNumberFormat="1" applyFill="1" applyBorder="1">
      <alignment/>
      <protection/>
    </xf>
    <xf numFmtId="167" fontId="19" fillId="0" borderId="29" xfId="48" applyNumberFormat="1" applyFont="1" applyFill="1" applyBorder="1" applyAlignment="1">
      <alignment wrapText="1"/>
      <protection/>
    </xf>
    <xf numFmtId="167" fontId="19" fillId="0" borderId="29" xfId="48" applyNumberFormat="1" applyFont="1" applyFill="1" applyBorder="1">
      <alignment/>
      <protection/>
    </xf>
    <xf numFmtId="3" fontId="19" fillId="0" borderId="29" xfId="48" applyNumberFormat="1" applyFont="1" applyFill="1" applyBorder="1">
      <alignment/>
      <protection/>
    </xf>
    <xf numFmtId="167" fontId="0" fillId="0" borderId="11" xfId="48" applyNumberFormat="1" applyFill="1" applyBorder="1">
      <alignment/>
      <protection/>
    </xf>
    <xf numFmtId="167" fontId="0" fillId="0" borderId="0" xfId="48" applyNumberFormat="1" applyFill="1">
      <alignment/>
      <protection/>
    </xf>
    <xf numFmtId="49" fontId="20" fillId="0" borderId="29" xfId="48" applyNumberFormat="1" applyFont="1" applyFill="1" applyBorder="1">
      <alignment/>
      <protection/>
    </xf>
    <xf numFmtId="167" fontId="37" fillId="0" borderId="29" xfId="48" applyNumberFormat="1" applyFont="1" applyFill="1" applyBorder="1" applyAlignment="1">
      <alignment horizontal="center" wrapText="1"/>
      <protection/>
    </xf>
    <xf numFmtId="167" fontId="37" fillId="0" borderId="29" xfId="48" applyNumberFormat="1" applyFont="1" applyFill="1" applyBorder="1">
      <alignment/>
      <protection/>
    </xf>
    <xf numFmtId="3" fontId="37" fillId="0" borderId="29" xfId="48" applyNumberFormat="1" applyFont="1" applyFill="1" applyBorder="1">
      <alignment/>
      <protection/>
    </xf>
    <xf numFmtId="167" fontId="20" fillId="0" borderId="11" xfId="48" applyNumberFormat="1" applyFont="1" applyFill="1" applyBorder="1">
      <alignment/>
      <protection/>
    </xf>
    <xf numFmtId="167" fontId="20" fillId="0" borderId="0" xfId="48" applyNumberFormat="1" applyFont="1" applyFill="1">
      <alignment/>
      <protection/>
    </xf>
    <xf numFmtId="49" fontId="0" fillId="0" borderId="31" xfId="48" applyNumberFormat="1" applyFill="1" applyBorder="1">
      <alignment/>
      <protection/>
    </xf>
    <xf numFmtId="167" fontId="19" fillId="0" borderId="31" xfId="48" applyNumberFormat="1" applyFont="1" applyFill="1" applyBorder="1" applyAlignment="1">
      <alignment wrapText="1"/>
      <protection/>
    </xf>
    <xf numFmtId="3" fontId="19" fillId="0" borderId="31" xfId="48" applyNumberFormat="1" applyFont="1" applyFill="1" applyBorder="1">
      <alignment/>
      <protection/>
    </xf>
    <xf numFmtId="3" fontId="19" fillId="0" borderId="27" xfId="48" applyNumberFormat="1" applyFont="1" applyFill="1" applyBorder="1">
      <alignment/>
      <protection/>
    </xf>
    <xf numFmtId="3" fontId="19" fillId="0" borderId="26" xfId="48" applyNumberFormat="1" applyFont="1" applyFill="1" applyBorder="1">
      <alignment/>
      <protection/>
    </xf>
    <xf numFmtId="3" fontId="19" fillId="0" borderId="32" xfId="48" applyNumberFormat="1" applyFont="1" applyFill="1" applyBorder="1">
      <alignment/>
      <protection/>
    </xf>
    <xf numFmtId="3" fontId="19" fillId="0" borderId="56" xfId="48" applyNumberFormat="1" applyFont="1" applyFill="1" applyBorder="1">
      <alignment/>
      <protection/>
    </xf>
    <xf numFmtId="167" fontId="37" fillId="0" borderId="26" xfId="48" applyNumberFormat="1" applyFont="1" applyFill="1" applyBorder="1">
      <alignment/>
      <protection/>
    </xf>
    <xf numFmtId="3" fontId="19" fillId="0" borderId="28" xfId="48" applyNumberFormat="1" applyFont="1" applyFill="1" applyBorder="1">
      <alignment/>
      <protection/>
    </xf>
    <xf numFmtId="3" fontId="19" fillId="0" borderId="25" xfId="48" applyNumberFormat="1" applyFont="1" applyFill="1" applyBorder="1">
      <alignment/>
      <protection/>
    </xf>
    <xf numFmtId="167" fontId="12" fillId="0" borderId="11" xfId="48" applyNumberFormat="1" applyFont="1" applyFill="1" applyBorder="1" applyAlignment="1">
      <alignment wrapText="1"/>
      <protection/>
    </xf>
    <xf numFmtId="49" fontId="2" fillId="0" borderId="31" xfId="48" applyNumberFormat="1" applyFont="1" applyFill="1" applyBorder="1">
      <alignment/>
      <protection/>
    </xf>
    <xf numFmtId="0" fontId="27" fillId="0" borderId="31" xfId="48" applyFont="1" applyBorder="1" applyAlignment="1">
      <alignment wrapText="1"/>
      <protection/>
    </xf>
    <xf numFmtId="167" fontId="27" fillId="0" borderId="31" xfId="48" applyNumberFormat="1" applyFont="1" applyFill="1" applyBorder="1">
      <alignment/>
      <protection/>
    </xf>
    <xf numFmtId="3" fontId="27" fillId="0" borderId="31" xfId="48" applyNumberFormat="1" applyFont="1" applyFill="1" applyBorder="1">
      <alignment/>
      <protection/>
    </xf>
    <xf numFmtId="3" fontId="27" fillId="0" borderId="27" xfId="48" applyNumberFormat="1" applyFont="1" applyFill="1" applyBorder="1">
      <alignment/>
      <protection/>
    </xf>
    <xf numFmtId="3" fontId="27" fillId="0" borderId="29" xfId="48" applyNumberFormat="1" applyFont="1" applyFill="1" applyBorder="1">
      <alignment/>
      <protection/>
    </xf>
    <xf numFmtId="167" fontId="2" fillId="0" borderId="11" xfId="48" applyNumberFormat="1" applyFont="1" applyFill="1" applyBorder="1">
      <alignment/>
      <protection/>
    </xf>
    <xf numFmtId="167" fontId="2" fillId="0" borderId="0" xfId="48" applyNumberFormat="1" applyFont="1" applyFill="1">
      <alignment/>
      <protection/>
    </xf>
    <xf numFmtId="167" fontId="2" fillId="0" borderId="0" xfId="48" applyNumberFormat="1" applyFont="1">
      <alignment/>
      <protection/>
    </xf>
    <xf numFmtId="0" fontId="27" fillId="0" borderId="29" xfId="48" applyFont="1" applyBorder="1" applyAlignment="1">
      <alignment wrapText="1"/>
      <protection/>
    </xf>
    <xf numFmtId="49" fontId="2" fillId="0" borderId="29" xfId="48" applyNumberFormat="1" applyFont="1" applyFill="1" applyBorder="1">
      <alignment/>
      <protection/>
    </xf>
    <xf numFmtId="167" fontId="27" fillId="0" borderId="29" xfId="48" applyNumberFormat="1" applyFont="1" applyFill="1" applyBorder="1">
      <alignment/>
      <protection/>
    </xf>
    <xf numFmtId="3" fontId="27" fillId="0" borderId="26" xfId="48" applyNumberFormat="1" applyFont="1" applyFill="1" applyBorder="1">
      <alignment/>
      <protection/>
    </xf>
    <xf numFmtId="0" fontId="27" fillId="0" borderId="29" xfId="48" applyFont="1" applyBorder="1" applyAlignment="1">
      <alignment horizontal="left" wrapText="1"/>
      <protection/>
    </xf>
    <xf numFmtId="0" fontId="27" fillId="0" borderId="32" xfId="48" applyFont="1" applyBorder="1" applyAlignment="1">
      <alignment horizontal="left" wrapText="1"/>
      <protection/>
    </xf>
    <xf numFmtId="167" fontId="27" fillId="0" borderId="32" xfId="48" applyNumberFormat="1" applyFont="1" applyFill="1" applyBorder="1">
      <alignment/>
      <protection/>
    </xf>
    <xf numFmtId="3" fontId="27" fillId="0" borderId="32" xfId="48" applyNumberFormat="1" applyFont="1" applyFill="1" applyBorder="1">
      <alignment/>
      <protection/>
    </xf>
    <xf numFmtId="3" fontId="27" fillId="0" borderId="25" xfId="48" applyNumberFormat="1" applyFont="1" applyFill="1" applyBorder="1">
      <alignment/>
      <protection/>
    </xf>
    <xf numFmtId="3" fontId="27" fillId="0" borderId="56" xfId="48" applyNumberFormat="1" applyFont="1" applyFill="1" applyBorder="1">
      <alignment/>
      <protection/>
    </xf>
    <xf numFmtId="167" fontId="25" fillId="0" borderId="29" xfId="48" applyNumberFormat="1" applyFont="1" applyFill="1" applyBorder="1">
      <alignment/>
      <protection/>
    </xf>
    <xf numFmtId="49" fontId="25" fillId="0" borderId="29" xfId="48" applyNumberFormat="1" applyFont="1" applyFill="1" applyBorder="1">
      <alignment/>
      <protection/>
    </xf>
    <xf numFmtId="167" fontId="97" fillId="0" borderId="29" xfId="48" applyNumberFormat="1" applyFont="1" applyFill="1" applyBorder="1" applyAlignment="1">
      <alignment horizontal="center" wrapText="1"/>
      <protection/>
    </xf>
    <xf numFmtId="167" fontId="97" fillId="0" borderId="29" xfId="48" applyNumberFormat="1" applyFont="1" applyFill="1" applyBorder="1">
      <alignment/>
      <protection/>
    </xf>
    <xf numFmtId="3" fontId="97" fillId="0" borderId="29" xfId="48" applyNumberFormat="1" applyFont="1" applyFill="1" applyBorder="1">
      <alignment/>
      <protection/>
    </xf>
    <xf numFmtId="167" fontId="25" fillId="0" borderId="11" xfId="48" applyNumberFormat="1" applyFont="1" applyFill="1" applyBorder="1">
      <alignment/>
      <protection/>
    </xf>
    <xf numFmtId="167" fontId="25" fillId="0" borderId="0" xfId="48" applyNumberFormat="1" applyFont="1" applyFill="1">
      <alignment/>
      <protection/>
    </xf>
    <xf numFmtId="3" fontId="37" fillId="17" borderId="29" xfId="48" applyNumberFormat="1" applyFont="1" applyFill="1" applyBorder="1">
      <alignment/>
      <protection/>
    </xf>
    <xf numFmtId="167" fontId="20" fillId="17" borderId="11" xfId="48" applyNumberFormat="1" applyFont="1" applyFill="1" applyBorder="1">
      <alignment/>
      <protection/>
    </xf>
    <xf numFmtId="49" fontId="0" fillId="0" borderId="28" xfId="48" applyNumberFormat="1" applyFill="1" applyBorder="1">
      <alignment/>
      <protection/>
    </xf>
    <xf numFmtId="167" fontId="19" fillId="0" borderId="28" xfId="48" applyNumberFormat="1" applyFont="1" applyFill="1" applyBorder="1" applyAlignment="1">
      <alignment wrapText="1"/>
      <protection/>
    </xf>
    <xf numFmtId="167" fontId="19" fillId="0" borderId="25" xfId="48" applyNumberFormat="1" applyFont="1" applyFill="1" applyBorder="1">
      <alignment/>
      <protection/>
    </xf>
    <xf numFmtId="167" fontId="37" fillId="0" borderId="29" xfId="48" applyNumberFormat="1" applyFont="1" applyFill="1" applyBorder="1" applyAlignment="1">
      <alignment wrapText="1"/>
      <protection/>
    </xf>
    <xf numFmtId="0" fontId="19" fillId="0" borderId="32" xfId="48" applyFont="1" applyFill="1" applyBorder="1" applyAlignment="1">
      <alignment wrapText="1"/>
      <protection/>
    </xf>
    <xf numFmtId="0" fontId="19" fillId="0" borderId="56" xfId="48" applyFont="1" applyFill="1" applyBorder="1" applyAlignment="1">
      <alignment wrapText="1"/>
      <protection/>
    </xf>
    <xf numFmtId="167" fontId="94" fillId="19" borderId="29" xfId="48" applyNumberFormat="1" applyFont="1" applyFill="1" applyBorder="1">
      <alignment/>
      <protection/>
    </xf>
    <xf numFmtId="49" fontId="94" fillId="19" borderId="16" xfId="48" applyNumberFormat="1" applyFont="1" applyFill="1" applyBorder="1">
      <alignment/>
      <protection/>
    </xf>
    <xf numFmtId="167" fontId="37" fillId="19" borderId="29" xfId="48" applyNumberFormat="1" applyFont="1" applyFill="1" applyBorder="1" applyAlignment="1">
      <alignment wrapText="1"/>
      <protection/>
    </xf>
    <xf numFmtId="167" fontId="37" fillId="19" borderId="26" xfId="48" applyNumberFormat="1" applyFont="1" applyFill="1" applyBorder="1">
      <alignment/>
      <protection/>
    </xf>
    <xf numFmtId="3" fontId="37" fillId="19" borderId="29" xfId="48" applyNumberFormat="1" applyFont="1" applyFill="1" applyBorder="1">
      <alignment/>
      <protection/>
    </xf>
    <xf numFmtId="167" fontId="94" fillId="0" borderId="22" xfId="48" applyNumberFormat="1" applyFont="1" applyFill="1" applyBorder="1">
      <alignment/>
      <protection/>
    </xf>
    <xf numFmtId="167" fontId="99" fillId="0" borderId="0" xfId="48" applyNumberFormat="1" applyFont="1" applyFill="1" applyBorder="1">
      <alignment/>
      <protection/>
    </xf>
    <xf numFmtId="49" fontId="19" fillId="0" borderId="0" xfId="48" applyNumberFormat="1" applyFont="1" applyFill="1" applyBorder="1">
      <alignment/>
      <protection/>
    </xf>
    <xf numFmtId="167" fontId="19" fillId="0" borderId="0" xfId="48" applyNumberFormat="1" applyFont="1" applyFill="1" applyBorder="1" applyAlignment="1">
      <alignment wrapText="1"/>
      <protection/>
    </xf>
    <xf numFmtId="167" fontId="19" fillId="0" borderId="0" xfId="48" applyNumberFormat="1" applyFont="1" applyFill="1" applyBorder="1">
      <alignment/>
      <protection/>
    </xf>
    <xf numFmtId="3" fontId="19" fillId="0" borderId="0" xfId="48" applyNumberFormat="1" applyFont="1" applyFill="1" applyBorder="1">
      <alignment/>
      <protection/>
    </xf>
    <xf numFmtId="167" fontId="19" fillId="0" borderId="0" xfId="48" applyNumberFormat="1" applyFont="1" applyFill="1">
      <alignment/>
      <protection/>
    </xf>
    <xf numFmtId="49" fontId="0" fillId="0" borderId="0" xfId="48" applyNumberFormat="1" applyFill="1">
      <alignment/>
      <protection/>
    </xf>
    <xf numFmtId="167" fontId="0" fillId="0" borderId="0" xfId="48" applyNumberFormat="1" applyFill="1" applyAlignment="1">
      <alignment wrapText="1"/>
      <protection/>
    </xf>
    <xf numFmtId="3" fontId="0" fillId="0" borderId="0" xfId="48" applyNumberFormat="1" applyFill="1">
      <alignment/>
      <protection/>
    </xf>
    <xf numFmtId="167" fontId="0" fillId="0" borderId="56" xfId="48" applyNumberFormat="1" applyFont="1" applyFill="1" applyBorder="1" applyAlignment="1">
      <alignment wrapText="1"/>
      <protection/>
    </xf>
    <xf numFmtId="167" fontId="0" fillId="0" borderId="57" xfId="48" applyNumberFormat="1" applyFill="1" applyBorder="1">
      <alignment/>
      <protection/>
    </xf>
    <xf numFmtId="3" fontId="0" fillId="0" borderId="57" xfId="48" applyNumberFormat="1" applyFill="1" applyBorder="1">
      <alignment/>
      <protection/>
    </xf>
    <xf numFmtId="3" fontId="0" fillId="0" borderId="32" xfId="48" applyNumberFormat="1" applyFill="1" applyBorder="1">
      <alignment/>
      <protection/>
    </xf>
    <xf numFmtId="167" fontId="0" fillId="0" borderId="26" xfId="48" applyNumberFormat="1" applyFont="1" applyFill="1" applyBorder="1" applyAlignment="1">
      <alignment wrapText="1"/>
      <protection/>
    </xf>
    <xf numFmtId="167" fontId="0" fillId="0" borderId="14" xfId="48" applyNumberFormat="1" applyFill="1" applyBorder="1">
      <alignment/>
      <protection/>
    </xf>
    <xf numFmtId="3" fontId="0" fillId="0" borderId="14" xfId="48" applyNumberFormat="1" applyFill="1" applyBorder="1">
      <alignment/>
      <protection/>
    </xf>
    <xf numFmtId="3" fontId="0" fillId="0" borderId="29" xfId="48" applyNumberFormat="1" applyFill="1" applyBorder="1">
      <alignment/>
      <protection/>
    </xf>
    <xf numFmtId="167" fontId="0" fillId="0" borderId="27" xfId="48" applyNumberFormat="1" applyFont="1" applyFill="1" applyBorder="1" applyAlignment="1">
      <alignment wrapText="1"/>
      <protection/>
    </xf>
    <xf numFmtId="167" fontId="0" fillId="0" borderId="12" xfId="48" applyNumberFormat="1" applyFill="1" applyBorder="1">
      <alignment/>
      <protection/>
    </xf>
    <xf numFmtId="3" fontId="0" fillId="0" borderId="12" xfId="48" applyNumberFormat="1" applyFill="1" applyBorder="1">
      <alignment/>
      <protection/>
    </xf>
    <xf numFmtId="3" fontId="0" fillId="0" borderId="31" xfId="48" applyNumberFormat="1" applyFill="1" applyBorder="1">
      <alignment/>
      <protection/>
    </xf>
    <xf numFmtId="167" fontId="12" fillId="0" borderId="0" xfId="48" applyNumberFormat="1" applyFont="1" applyFill="1">
      <alignment/>
      <protection/>
    </xf>
    <xf numFmtId="49" fontId="12" fillId="0" borderId="0" xfId="48" applyNumberFormat="1" applyFont="1" applyFill="1">
      <alignment/>
      <protection/>
    </xf>
    <xf numFmtId="167" fontId="12" fillId="0" borderId="57" xfId="48" applyNumberFormat="1" applyFont="1" applyFill="1" applyBorder="1" applyAlignment="1">
      <alignment wrapText="1"/>
      <protection/>
    </xf>
    <xf numFmtId="167" fontId="12" fillId="0" borderId="57" xfId="48" applyNumberFormat="1" applyFont="1" applyFill="1" applyBorder="1">
      <alignment/>
      <protection/>
    </xf>
    <xf numFmtId="3" fontId="12" fillId="0" borderId="0" xfId="48" applyNumberFormat="1" applyFont="1" applyFill="1" applyBorder="1">
      <alignment/>
      <protection/>
    </xf>
    <xf numFmtId="3" fontId="12" fillId="0" borderId="14" xfId="48" applyNumberFormat="1" applyFont="1" applyFill="1" applyBorder="1">
      <alignment/>
      <protection/>
    </xf>
    <xf numFmtId="3" fontId="12" fillId="0" borderId="0" xfId="48" applyNumberFormat="1" applyFont="1" applyFill="1">
      <alignment/>
      <protection/>
    </xf>
    <xf numFmtId="167" fontId="12" fillId="0" borderId="0" xfId="48" applyNumberFormat="1" applyFont="1">
      <alignment/>
      <protection/>
    </xf>
    <xf numFmtId="167" fontId="12" fillId="0" borderId="0" xfId="48" applyNumberFormat="1" applyFont="1" applyFill="1" applyBorder="1" applyAlignment="1">
      <alignment wrapText="1"/>
      <protection/>
    </xf>
    <xf numFmtId="167" fontId="12" fillId="0" borderId="0" xfId="48" applyNumberFormat="1" applyFont="1" applyFill="1" applyBorder="1">
      <alignment/>
      <protection/>
    </xf>
    <xf numFmtId="167" fontId="100" fillId="0" borderId="0" xfId="48" applyNumberFormat="1" applyFont="1" applyFill="1">
      <alignment/>
      <protection/>
    </xf>
    <xf numFmtId="49" fontId="100" fillId="0" borderId="0" xfId="48" applyNumberFormat="1" applyFont="1" applyFill="1">
      <alignment/>
      <protection/>
    </xf>
    <xf numFmtId="3" fontId="100" fillId="0" borderId="0" xfId="48" applyNumberFormat="1" applyFont="1" applyFill="1" applyBorder="1">
      <alignment/>
      <protection/>
    </xf>
    <xf numFmtId="3" fontId="100" fillId="0" borderId="0" xfId="48" applyNumberFormat="1" applyFont="1" applyFill="1">
      <alignment/>
      <protection/>
    </xf>
    <xf numFmtId="167" fontId="20" fillId="0" borderId="0" xfId="48" applyNumberFormat="1" applyFont="1">
      <alignment/>
      <protection/>
    </xf>
    <xf numFmtId="49" fontId="0" fillId="0" borderId="0" xfId="48" applyNumberFormat="1">
      <alignment/>
      <protection/>
    </xf>
    <xf numFmtId="167" fontId="0" fillId="0" borderId="0" xfId="48" applyNumberFormat="1" applyAlignment="1">
      <alignment wrapText="1"/>
      <protection/>
    </xf>
    <xf numFmtId="3" fontId="0" fillId="0" borderId="0" xfId="48" applyNumberFormat="1">
      <alignment/>
      <protection/>
    </xf>
    <xf numFmtId="3" fontId="0" fillId="0" borderId="0" xfId="48" applyNumberFormat="1" applyAlignment="1">
      <alignment wrapText="1"/>
      <protection/>
    </xf>
    <xf numFmtId="167" fontId="13" fillId="0" borderId="0" xfId="48" applyNumberFormat="1" applyFont="1" applyAlignment="1">
      <alignment/>
      <protection/>
    </xf>
    <xf numFmtId="167" fontId="101" fillId="0" borderId="0" xfId="48" applyNumberFormat="1" applyFont="1" applyAlignment="1">
      <alignment/>
      <protection/>
    </xf>
    <xf numFmtId="167" fontId="13" fillId="0" borderId="0" xfId="48" applyNumberFormat="1" applyFont="1" applyBorder="1" applyAlignment="1">
      <alignment/>
      <protection/>
    </xf>
    <xf numFmtId="167" fontId="101" fillId="0" borderId="0" xfId="48" applyNumberFormat="1" applyFont="1" applyBorder="1" applyAlignment="1">
      <alignment/>
      <protection/>
    </xf>
    <xf numFmtId="167" fontId="41" fillId="4" borderId="29" xfId="48" applyNumberFormat="1" applyFont="1" applyFill="1" applyBorder="1">
      <alignment/>
      <protection/>
    </xf>
    <xf numFmtId="3" fontId="41" fillId="4" borderId="29" xfId="48" applyNumberFormat="1" applyFont="1" applyFill="1" applyBorder="1">
      <alignment/>
      <protection/>
    </xf>
    <xf numFmtId="3" fontId="94" fillId="4" borderId="29" xfId="48" applyNumberFormat="1" applyFont="1" applyFill="1" applyBorder="1" applyAlignment="1">
      <alignment horizontal="center" wrapText="1"/>
      <protection/>
    </xf>
    <xf numFmtId="3" fontId="41" fillId="4" borderId="29" xfId="48" applyNumberFormat="1" applyFont="1" applyFill="1" applyBorder="1" applyAlignment="1">
      <alignment horizontal="center" wrapText="1"/>
      <protection/>
    </xf>
    <xf numFmtId="3" fontId="41" fillId="4" borderId="29" xfId="48" applyNumberFormat="1" applyFont="1" applyFill="1" applyBorder="1" applyAlignment="1">
      <alignment horizontal="center" wrapText="1"/>
      <protection/>
    </xf>
    <xf numFmtId="3" fontId="40" fillId="4" borderId="29" xfId="48" applyNumberFormat="1" applyFont="1" applyFill="1" applyBorder="1" applyAlignment="1">
      <alignment horizontal="center" wrapText="1"/>
      <protection/>
    </xf>
    <xf numFmtId="167" fontId="0" fillId="0" borderId="32" xfId="48" applyNumberFormat="1" applyBorder="1" applyAlignment="1">
      <alignment wrapText="1"/>
      <protection/>
    </xf>
    <xf numFmtId="167" fontId="0" fillId="0" borderId="32" xfId="48" applyNumberFormat="1" applyBorder="1">
      <alignment/>
      <protection/>
    </xf>
    <xf numFmtId="3" fontId="0" fillId="0" borderId="32" xfId="48" applyNumberFormat="1" applyBorder="1">
      <alignment/>
      <protection/>
    </xf>
    <xf numFmtId="3" fontId="20" fillId="0" borderId="32" xfId="48" applyNumberFormat="1" applyFont="1" applyBorder="1">
      <alignment/>
      <protection/>
    </xf>
    <xf numFmtId="3" fontId="25" fillId="0" borderId="32" xfId="48" applyNumberFormat="1" applyFont="1" applyBorder="1">
      <alignment/>
      <protection/>
    </xf>
    <xf numFmtId="3" fontId="12" fillId="0" borderId="32" xfId="48" applyNumberFormat="1" applyFont="1" applyBorder="1">
      <alignment/>
      <protection/>
    </xf>
    <xf numFmtId="167" fontId="0" fillId="0" borderId="30" xfId="48" applyNumberFormat="1" applyBorder="1" applyAlignment="1">
      <alignment wrapText="1"/>
      <protection/>
    </xf>
    <xf numFmtId="167" fontId="0" fillId="0" borderId="30" xfId="48" applyNumberFormat="1" applyBorder="1">
      <alignment/>
      <protection/>
    </xf>
    <xf numFmtId="3" fontId="0" fillId="0" borderId="30" xfId="48" applyNumberFormat="1" applyBorder="1">
      <alignment/>
      <protection/>
    </xf>
    <xf numFmtId="3" fontId="20" fillId="0" borderId="30" xfId="48" applyNumberFormat="1" applyFont="1" applyBorder="1">
      <alignment/>
      <protection/>
    </xf>
    <xf numFmtId="3" fontId="25" fillId="0" borderId="30" xfId="48" applyNumberFormat="1" applyFont="1" applyBorder="1">
      <alignment/>
      <protection/>
    </xf>
    <xf numFmtId="3" fontId="12" fillId="0" borderId="30" xfId="48" applyNumberFormat="1" applyFont="1" applyBorder="1">
      <alignment/>
      <protection/>
    </xf>
    <xf numFmtId="167" fontId="0" fillId="0" borderId="96" xfId="48" applyNumberFormat="1" applyBorder="1" applyAlignment="1">
      <alignment wrapText="1"/>
      <protection/>
    </xf>
    <xf numFmtId="167" fontId="0" fillId="0" borderId="96" xfId="48" applyNumberFormat="1" applyBorder="1">
      <alignment/>
      <protection/>
    </xf>
    <xf numFmtId="3" fontId="0" fillId="0" borderId="96" xfId="48" applyNumberFormat="1" applyBorder="1">
      <alignment/>
      <protection/>
    </xf>
    <xf numFmtId="3" fontId="20" fillId="0" borderId="96" xfId="48" applyNumberFormat="1" applyFont="1" applyBorder="1">
      <alignment/>
      <protection/>
    </xf>
    <xf numFmtId="3" fontId="25" fillId="0" borderId="96" xfId="48" applyNumberFormat="1" applyFont="1" applyBorder="1">
      <alignment/>
      <protection/>
    </xf>
    <xf numFmtId="3" fontId="12" fillId="0" borderId="96" xfId="48" applyNumberFormat="1" applyFont="1" applyBorder="1">
      <alignment/>
      <protection/>
    </xf>
    <xf numFmtId="167" fontId="0" fillId="0" borderId="31" xfId="48" applyNumberFormat="1" applyFont="1" applyBorder="1" applyAlignment="1">
      <alignment horizontal="center"/>
      <protection/>
    </xf>
    <xf numFmtId="167" fontId="0" fillId="0" borderId="31" xfId="48" applyNumberFormat="1" applyBorder="1">
      <alignment/>
      <protection/>
    </xf>
    <xf numFmtId="3" fontId="20" fillId="0" borderId="31" xfId="48" applyNumberFormat="1" applyFont="1" applyBorder="1">
      <alignment/>
      <protection/>
    </xf>
    <xf numFmtId="3" fontId="25" fillId="0" borderId="31" xfId="48" applyNumberFormat="1" applyFont="1" applyBorder="1">
      <alignment/>
      <protection/>
    </xf>
    <xf numFmtId="3" fontId="12" fillId="0" borderId="31" xfId="48" applyNumberFormat="1" applyFont="1" applyBorder="1">
      <alignment/>
      <protection/>
    </xf>
    <xf numFmtId="167" fontId="0" fillId="0" borderId="30" xfId="48" applyNumberFormat="1" applyFill="1" applyBorder="1">
      <alignment/>
      <protection/>
    </xf>
    <xf numFmtId="3" fontId="0" fillId="0" borderId="30" xfId="48" applyNumberFormat="1" applyFill="1" applyBorder="1">
      <alignment/>
      <protection/>
    </xf>
    <xf numFmtId="167" fontId="0" fillId="0" borderId="31" xfId="48" applyNumberFormat="1" applyBorder="1" applyAlignment="1">
      <alignment wrapText="1"/>
      <protection/>
    </xf>
    <xf numFmtId="3" fontId="0" fillId="0" borderId="31" xfId="48" applyNumberFormat="1" applyBorder="1">
      <alignment/>
      <protection/>
    </xf>
    <xf numFmtId="167" fontId="0" fillId="0" borderId="29" xfId="48" applyNumberFormat="1" applyFont="1" applyBorder="1" applyAlignment="1">
      <alignment horizontal="center"/>
      <protection/>
    </xf>
    <xf numFmtId="167" fontId="0" fillId="0" borderId="29" xfId="48" applyNumberFormat="1" applyBorder="1">
      <alignment/>
      <protection/>
    </xf>
    <xf numFmtId="3" fontId="20" fillId="0" borderId="29" xfId="48" applyNumberFormat="1" applyFont="1" applyBorder="1">
      <alignment/>
      <protection/>
    </xf>
    <xf numFmtId="3" fontId="25" fillId="0" borderId="29" xfId="48" applyNumberFormat="1" applyFont="1" applyBorder="1">
      <alignment/>
      <protection/>
    </xf>
    <xf numFmtId="3" fontId="12" fillId="0" borderId="29" xfId="48" applyNumberFormat="1" applyFont="1" applyBorder="1">
      <alignment/>
      <protection/>
    </xf>
    <xf numFmtId="167" fontId="0" fillId="0" borderId="111" xfId="48" applyNumberFormat="1" applyBorder="1" applyAlignment="1">
      <alignment wrapText="1"/>
      <protection/>
    </xf>
    <xf numFmtId="167" fontId="0" fillId="0" borderId="111" xfId="48" applyNumberFormat="1" applyBorder="1">
      <alignment/>
      <protection/>
    </xf>
    <xf numFmtId="3" fontId="0" fillId="0" borderId="111" xfId="48" applyNumberFormat="1" applyBorder="1">
      <alignment/>
      <protection/>
    </xf>
    <xf numFmtId="3" fontId="20" fillId="0" borderId="111" xfId="48" applyNumberFormat="1" applyFont="1" applyBorder="1">
      <alignment/>
      <protection/>
    </xf>
    <xf numFmtId="3" fontId="25" fillId="0" borderId="111" xfId="48" applyNumberFormat="1" applyFont="1" applyBorder="1">
      <alignment/>
      <protection/>
    </xf>
    <xf numFmtId="3" fontId="12" fillId="0" borderId="111" xfId="48" applyNumberFormat="1" applyFont="1" applyBorder="1">
      <alignment/>
      <protection/>
    </xf>
    <xf numFmtId="0" fontId="0" fillId="0" borderId="28" xfId="48" applyBorder="1">
      <alignment/>
      <protection/>
    </xf>
    <xf numFmtId="167" fontId="0" fillId="0" borderId="28" xfId="48" applyNumberFormat="1" applyBorder="1">
      <alignment/>
      <protection/>
    </xf>
    <xf numFmtId="3" fontId="0" fillId="0" borderId="28" xfId="48" applyNumberFormat="1" applyBorder="1">
      <alignment/>
      <protection/>
    </xf>
    <xf numFmtId="3" fontId="20" fillId="0" borderId="28" xfId="48" applyNumberFormat="1" applyFont="1" applyBorder="1">
      <alignment/>
      <protection/>
    </xf>
    <xf numFmtId="3" fontId="25" fillId="0" borderId="28" xfId="48" applyNumberFormat="1" applyFont="1" applyBorder="1">
      <alignment/>
      <protection/>
    </xf>
    <xf numFmtId="3" fontId="12" fillId="0" borderId="28" xfId="48" applyNumberFormat="1" applyFont="1" applyBorder="1">
      <alignment/>
      <protection/>
    </xf>
    <xf numFmtId="0" fontId="0" fillId="0" borderId="30" xfId="48" applyBorder="1">
      <alignment/>
      <protection/>
    </xf>
    <xf numFmtId="3" fontId="25" fillId="17" borderId="31" xfId="48" applyNumberFormat="1" applyFont="1" applyFill="1" applyBorder="1">
      <alignment/>
      <protection/>
    </xf>
    <xf numFmtId="0" fontId="0" fillId="0" borderId="30" xfId="48" applyBorder="1" applyAlignment="1">
      <alignment wrapText="1"/>
      <protection/>
    </xf>
    <xf numFmtId="167" fontId="2" fillId="0" borderId="30" xfId="48" applyNumberFormat="1" applyFont="1" applyFill="1" applyBorder="1">
      <alignment/>
      <protection/>
    </xf>
    <xf numFmtId="3" fontId="25" fillId="17" borderId="29" xfId="48" applyNumberFormat="1" applyFont="1" applyFill="1" applyBorder="1">
      <alignment/>
      <protection/>
    </xf>
    <xf numFmtId="167" fontId="0" fillId="0" borderId="29" xfId="48" applyNumberFormat="1" applyBorder="1" applyAlignment="1">
      <alignment wrapText="1"/>
      <protection/>
    </xf>
    <xf numFmtId="3" fontId="0" fillId="0" borderId="29" xfId="48" applyNumberFormat="1" applyBorder="1">
      <alignment/>
      <protection/>
    </xf>
    <xf numFmtId="3" fontId="2" fillId="0" borderId="29" xfId="48" applyNumberFormat="1" applyFont="1" applyBorder="1">
      <alignment/>
      <protection/>
    </xf>
    <xf numFmtId="167" fontId="95" fillId="0" borderId="111" xfId="48" applyNumberFormat="1" applyFont="1" applyBorder="1">
      <alignment/>
      <protection/>
    </xf>
    <xf numFmtId="3" fontId="95" fillId="0" borderId="111" xfId="48" applyNumberFormat="1" applyFont="1" applyBorder="1">
      <alignment/>
      <protection/>
    </xf>
    <xf numFmtId="3" fontId="103" fillId="0" borderId="111" xfId="48" applyNumberFormat="1" applyFont="1" applyBorder="1">
      <alignment/>
      <protection/>
    </xf>
    <xf numFmtId="167" fontId="95" fillId="0" borderId="31" xfId="48" applyNumberFormat="1" applyFont="1" applyBorder="1">
      <alignment/>
      <protection/>
    </xf>
    <xf numFmtId="3" fontId="95" fillId="0" borderId="31" xfId="48" applyNumberFormat="1" applyFont="1" applyBorder="1">
      <alignment/>
      <protection/>
    </xf>
    <xf numFmtId="3" fontId="103" fillId="0" borderId="31" xfId="48" applyNumberFormat="1" applyFont="1" applyBorder="1">
      <alignment/>
      <protection/>
    </xf>
    <xf numFmtId="167" fontId="95" fillId="0" borderId="29" xfId="48" applyNumberFormat="1" applyFont="1" applyBorder="1">
      <alignment/>
      <protection/>
    </xf>
    <xf numFmtId="3" fontId="95" fillId="0" borderId="29" xfId="48" applyNumberFormat="1" applyFont="1" applyBorder="1">
      <alignment/>
      <protection/>
    </xf>
    <xf numFmtId="3" fontId="104" fillId="0" borderId="29" xfId="48" applyNumberFormat="1" applyFont="1" applyBorder="1">
      <alignment/>
      <protection/>
    </xf>
    <xf numFmtId="3" fontId="20" fillId="0" borderId="0" xfId="48" applyNumberFormat="1" applyFont="1">
      <alignment/>
      <protection/>
    </xf>
    <xf numFmtId="3" fontId="25" fillId="0" borderId="0" xfId="48" applyNumberFormat="1" applyFont="1">
      <alignment/>
      <protection/>
    </xf>
    <xf numFmtId="3" fontId="12" fillId="0" borderId="0" xfId="48" applyNumberFormat="1" applyFont="1" applyBorder="1">
      <alignment/>
      <protection/>
    </xf>
    <xf numFmtId="3" fontId="12" fillId="0" borderId="11" xfId="48" applyNumberFormat="1" applyFont="1" applyBorder="1">
      <alignment/>
      <protection/>
    </xf>
    <xf numFmtId="0" fontId="26" fillId="0" borderId="0" xfId="50" applyFont="1" applyAlignment="1">
      <alignment horizontal="center"/>
      <protection/>
    </xf>
    <xf numFmtId="0" fontId="105" fillId="0" borderId="0" xfId="50" applyFont="1">
      <alignment/>
      <protection/>
    </xf>
    <xf numFmtId="0" fontId="105" fillId="0" borderId="0" xfId="50" applyFont="1" applyFill="1" applyBorder="1">
      <alignment/>
      <protection/>
    </xf>
    <xf numFmtId="3" fontId="105" fillId="0" borderId="0" xfId="50" applyNumberFormat="1" applyFont="1">
      <alignment/>
      <protection/>
    </xf>
    <xf numFmtId="0" fontId="106" fillId="0" borderId="0" xfId="50" applyFont="1">
      <alignment/>
      <protection/>
    </xf>
    <xf numFmtId="0" fontId="92" fillId="0" borderId="0" xfId="52" applyFont="1">
      <alignment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107" fillId="0" borderId="0" xfId="52" applyFont="1">
      <alignment/>
      <protection/>
    </xf>
    <xf numFmtId="0" fontId="81" fillId="0" borderId="0" xfId="0" applyFont="1" applyAlignment="1">
      <alignment/>
    </xf>
    <xf numFmtId="3" fontId="108" fillId="0" borderId="0" xfId="0" applyNumberFormat="1" applyFont="1" applyAlignment="1">
      <alignment/>
    </xf>
    <xf numFmtId="0" fontId="81" fillId="0" borderId="0" xfId="0" applyFont="1" applyAlignment="1">
      <alignment/>
    </xf>
    <xf numFmtId="0" fontId="10" fillId="0" borderId="0" xfId="52" applyFont="1">
      <alignment/>
      <protection/>
    </xf>
    <xf numFmtId="3" fontId="9" fillId="0" borderId="112" xfId="52" applyNumberFormat="1" applyFont="1" applyBorder="1" applyAlignment="1">
      <alignment vertical="center"/>
      <protection/>
    </xf>
    <xf numFmtId="3" fontId="9" fillId="0" borderId="113" xfId="52" applyNumberFormat="1" applyFont="1" applyBorder="1" applyAlignment="1">
      <alignment vertical="center"/>
      <protection/>
    </xf>
    <xf numFmtId="3" fontId="9" fillId="0" borderId="114" xfId="52" applyNumberFormat="1" applyFont="1" applyBorder="1" applyAlignment="1">
      <alignment vertical="center"/>
      <protection/>
    </xf>
    <xf numFmtId="0" fontId="109" fillId="0" borderId="0" xfId="52" applyFont="1">
      <alignment/>
      <protection/>
    </xf>
    <xf numFmtId="3" fontId="109" fillId="0" borderId="0" xfId="52" applyNumberFormat="1" applyFont="1">
      <alignment/>
      <protection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3" fontId="109" fillId="0" borderId="0" xfId="52" applyNumberFormat="1" applyFont="1" applyFill="1">
      <alignment/>
      <protection/>
    </xf>
    <xf numFmtId="0" fontId="110" fillId="0" borderId="0" xfId="0" applyFont="1" applyAlignment="1">
      <alignment horizontal="center"/>
    </xf>
    <xf numFmtId="0" fontId="109" fillId="0" borderId="12" xfId="52" applyFont="1" applyBorder="1">
      <alignment/>
      <protection/>
    </xf>
    <xf numFmtId="3" fontId="109" fillId="0" borderId="12" xfId="52" applyNumberFormat="1" applyFont="1" applyBorder="1">
      <alignment/>
      <protection/>
    </xf>
    <xf numFmtId="0" fontId="110" fillId="0" borderId="12" xfId="0" applyFont="1" applyBorder="1" applyAlignment="1">
      <alignment horizontal="center"/>
    </xf>
    <xf numFmtId="0" fontId="111" fillId="0" borderId="12" xfId="0" applyFont="1" applyBorder="1" applyAlignment="1">
      <alignment/>
    </xf>
    <xf numFmtId="3" fontId="109" fillId="0" borderId="12" xfId="52" applyNumberFormat="1" applyFont="1" applyFill="1" applyBorder="1">
      <alignment/>
      <protection/>
    </xf>
    <xf numFmtId="3" fontId="92" fillId="0" borderId="0" xfId="52" applyNumberFormat="1" applyFont="1">
      <alignment/>
      <protection/>
    </xf>
    <xf numFmtId="3" fontId="92" fillId="0" borderId="0" xfId="52" applyNumberFormat="1" applyFont="1" applyFill="1">
      <alignment/>
      <protection/>
    </xf>
    <xf numFmtId="0" fontId="112" fillId="0" borderId="0" xfId="52" applyFont="1" applyFill="1">
      <alignment/>
      <protection/>
    </xf>
    <xf numFmtId="3" fontId="112" fillId="0" borderId="0" xfId="52" applyNumberFormat="1" applyFont="1" applyFill="1">
      <alignment/>
      <protection/>
    </xf>
    <xf numFmtId="0" fontId="112" fillId="0" borderId="12" xfId="52" applyFont="1" applyBorder="1">
      <alignment/>
      <protection/>
    </xf>
    <xf numFmtId="3" fontId="112" fillId="0" borderId="12" xfId="52" applyNumberFormat="1" applyFont="1" applyBorder="1">
      <alignment/>
      <protection/>
    </xf>
    <xf numFmtId="0" fontId="113" fillId="0" borderId="0" xfId="52" applyFont="1">
      <alignment/>
      <protection/>
    </xf>
    <xf numFmtId="0" fontId="111" fillId="0" borderId="0" xfId="0" applyFont="1" applyAlignment="1">
      <alignment/>
    </xf>
    <xf numFmtId="3" fontId="113" fillId="0" borderId="0" xfId="52" applyNumberFormat="1" applyFont="1" applyFill="1">
      <alignment/>
      <protection/>
    </xf>
    <xf numFmtId="0" fontId="113" fillId="0" borderId="12" xfId="52" applyFont="1" applyBorder="1">
      <alignment/>
      <protection/>
    </xf>
    <xf numFmtId="3" fontId="113" fillId="0" borderId="12" xfId="52" applyNumberFormat="1" applyFont="1" applyBorder="1">
      <alignment/>
      <protection/>
    </xf>
    <xf numFmtId="0" fontId="111" fillId="0" borderId="12" xfId="0" applyFont="1" applyBorder="1" applyAlignment="1">
      <alignment horizontal="center"/>
    </xf>
    <xf numFmtId="3" fontId="113" fillId="0" borderId="12" xfId="52" applyNumberFormat="1" applyFont="1" applyFill="1" applyBorder="1">
      <alignment/>
      <protection/>
    </xf>
    <xf numFmtId="0" fontId="111" fillId="0" borderId="0" xfId="0" applyFont="1" applyAlignment="1">
      <alignment horizontal="center"/>
    </xf>
    <xf numFmtId="3" fontId="92" fillId="26" borderId="0" xfId="52" applyNumberFormat="1" applyFont="1" applyFill="1">
      <alignment/>
      <protection/>
    </xf>
    <xf numFmtId="3" fontId="113" fillId="7" borderId="0" xfId="52" applyNumberFormat="1" applyFont="1" applyFill="1">
      <alignment/>
      <protection/>
    </xf>
    <xf numFmtId="3" fontId="6" fillId="26" borderId="0" xfId="52" applyNumberFormat="1" applyFont="1" applyFill="1">
      <alignment/>
      <protection/>
    </xf>
    <xf numFmtId="0" fontId="50" fillId="0" borderId="0" xfId="52" applyFont="1" applyAlignment="1">
      <alignment horizontal="center"/>
      <protection/>
    </xf>
    <xf numFmtId="0" fontId="114" fillId="0" borderId="0" xfId="52" applyFont="1" applyAlignment="1">
      <alignment vertical="center"/>
      <protection/>
    </xf>
    <xf numFmtId="0" fontId="50" fillId="0" borderId="0" xfId="52" applyFont="1" applyAlignment="1">
      <alignment vertical="center"/>
      <protection/>
    </xf>
    <xf numFmtId="3" fontId="10" fillId="0" borderId="55" xfId="52" applyNumberFormat="1" applyFont="1" applyBorder="1" applyAlignment="1">
      <alignment vertical="center"/>
      <protection/>
    </xf>
    <xf numFmtId="3" fontId="11" fillId="0" borderId="112" xfId="52" applyNumberFormat="1" applyFont="1" applyBorder="1" applyAlignment="1">
      <alignment vertical="center"/>
      <protection/>
    </xf>
    <xf numFmtId="3" fontId="11" fillId="0" borderId="113" xfId="52" applyNumberFormat="1" applyFont="1" applyBorder="1" applyAlignment="1">
      <alignment vertical="center"/>
      <protection/>
    </xf>
    <xf numFmtId="3" fontId="11" fillId="0" borderId="114" xfId="52" applyNumberFormat="1" applyFont="1" applyBorder="1" applyAlignment="1">
      <alignment vertical="center"/>
      <protection/>
    </xf>
    <xf numFmtId="3" fontId="11" fillId="0" borderId="96" xfId="52" applyNumberFormat="1" applyFont="1" applyBorder="1" applyAlignment="1">
      <alignment vertical="center"/>
      <protection/>
    </xf>
    <xf numFmtId="3" fontId="11" fillId="0" borderId="99" xfId="52" applyNumberFormat="1" applyFont="1" applyBorder="1" applyAlignment="1">
      <alignment vertical="center"/>
      <protection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7" fillId="0" borderId="12" xfId="0" applyFont="1" applyBorder="1" applyAlignment="1">
      <alignment/>
    </xf>
    <xf numFmtId="3" fontId="43" fillId="11" borderId="12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3" fontId="2" fillId="0" borderId="115" xfId="50" applyNumberFormat="1" applyFont="1" applyFill="1" applyBorder="1">
      <alignment/>
      <protection/>
    </xf>
    <xf numFmtId="3" fontId="2" fillId="0" borderId="41" xfId="50" applyNumberFormat="1" applyFont="1" applyBorder="1">
      <alignment/>
      <protection/>
    </xf>
    <xf numFmtId="3" fontId="2" fillId="0" borderId="67" xfId="50" applyNumberFormat="1" applyFont="1" applyBorder="1">
      <alignment/>
      <protection/>
    </xf>
    <xf numFmtId="3" fontId="26" fillId="0" borderId="39" xfId="50" applyNumberFormat="1" applyFont="1" applyFill="1" applyBorder="1">
      <alignment/>
      <protection/>
    </xf>
    <xf numFmtId="3" fontId="90" fillId="0" borderId="0" xfId="0" applyNumberFormat="1" applyFont="1" applyAlignment="1">
      <alignment/>
    </xf>
    <xf numFmtId="0" fontId="90" fillId="0" borderId="0" xfId="0" applyFont="1" applyAlignment="1">
      <alignment/>
    </xf>
    <xf numFmtId="0" fontId="115" fillId="0" borderId="0" xfId="52" applyFont="1">
      <alignment/>
      <protection/>
    </xf>
    <xf numFmtId="0" fontId="116" fillId="0" borderId="0" xfId="52" applyFont="1" applyAlignment="1">
      <alignment horizontal="center"/>
      <protection/>
    </xf>
    <xf numFmtId="0" fontId="117" fillId="0" borderId="0" xfId="52" applyFont="1" applyAlignment="1">
      <alignment vertical="center"/>
      <protection/>
    </xf>
    <xf numFmtId="3" fontId="115" fillId="0" borderId="0" xfId="52" applyNumberFormat="1" applyFont="1" applyAlignment="1">
      <alignment vertical="center"/>
      <protection/>
    </xf>
    <xf numFmtId="0" fontId="115" fillId="0" borderId="0" xfId="52" applyFont="1" applyAlignment="1">
      <alignment vertical="center"/>
      <protection/>
    </xf>
    <xf numFmtId="0" fontId="116" fillId="0" borderId="0" xfId="52" applyFont="1" applyAlignment="1">
      <alignment vertical="center"/>
      <protection/>
    </xf>
    <xf numFmtId="0" fontId="118" fillId="0" borderId="0" xfId="52" applyFont="1" applyAlignment="1">
      <alignment vertical="center"/>
      <protection/>
    </xf>
    <xf numFmtId="0" fontId="118" fillId="0" borderId="0" xfId="52" applyFont="1">
      <alignment/>
      <protection/>
    </xf>
    <xf numFmtId="0" fontId="119" fillId="0" borderId="0" xfId="52" applyFont="1">
      <alignment/>
      <protection/>
    </xf>
    <xf numFmtId="0" fontId="120" fillId="0" borderId="0" xfId="52" applyFont="1">
      <alignment/>
      <protection/>
    </xf>
    <xf numFmtId="0" fontId="121" fillId="0" borderId="0" xfId="52" applyFont="1" applyAlignment="1">
      <alignment horizontal="center"/>
      <protection/>
    </xf>
    <xf numFmtId="0" fontId="122" fillId="0" borderId="0" xfId="52" applyFont="1" applyAlignment="1">
      <alignment vertical="center"/>
      <protection/>
    </xf>
    <xf numFmtId="0" fontId="120" fillId="0" borderId="0" xfId="52" applyFont="1" applyAlignment="1">
      <alignment vertical="center"/>
      <protection/>
    </xf>
    <xf numFmtId="0" fontId="121" fillId="0" borderId="0" xfId="52" applyFont="1" applyAlignment="1">
      <alignment vertical="center"/>
      <protection/>
    </xf>
    <xf numFmtId="0" fontId="121" fillId="0" borderId="0" xfId="52" applyFont="1">
      <alignment/>
      <protection/>
    </xf>
    <xf numFmtId="0" fontId="100" fillId="0" borderId="0" xfId="0" applyFont="1" applyAlignment="1">
      <alignment/>
    </xf>
    <xf numFmtId="0" fontId="123" fillId="0" borderId="0" xfId="0" applyFont="1" applyAlignment="1">
      <alignment/>
    </xf>
    <xf numFmtId="0" fontId="118" fillId="0" borderId="0" xfId="52" applyFont="1" applyFill="1">
      <alignment/>
      <protection/>
    </xf>
    <xf numFmtId="0" fontId="87" fillId="0" borderId="0" xfId="0" applyFont="1" applyAlignment="1">
      <alignment/>
    </xf>
    <xf numFmtId="0" fontId="124" fillId="0" borderId="0" xfId="0" applyFont="1" applyAlignment="1">
      <alignment/>
    </xf>
    <xf numFmtId="0" fontId="125" fillId="0" borderId="0" xfId="52" applyFont="1">
      <alignment/>
      <protection/>
    </xf>
    <xf numFmtId="3" fontId="119" fillId="0" borderId="35" xfId="52" applyNumberFormat="1" applyFont="1" applyBorder="1" applyAlignment="1">
      <alignment vertical="center"/>
      <protection/>
    </xf>
    <xf numFmtId="3" fontId="119" fillId="0" borderId="0" xfId="52" applyNumberFormat="1" applyFont="1" applyBorder="1" applyAlignment="1">
      <alignment vertical="center"/>
      <protection/>
    </xf>
    <xf numFmtId="3" fontId="121" fillId="0" borderId="0" xfId="52" applyNumberFormat="1" applyFont="1" applyAlignment="1">
      <alignment vertical="center"/>
      <protection/>
    </xf>
    <xf numFmtId="3" fontId="121" fillId="0" borderId="0" xfId="52" applyNumberFormat="1" applyFont="1" applyBorder="1" applyAlignment="1">
      <alignment vertical="center"/>
      <protection/>
    </xf>
    <xf numFmtId="3" fontId="12" fillId="0" borderId="0" xfId="0" applyNumberFormat="1" applyFont="1" applyAlignment="1">
      <alignment/>
    </xf>
    <xf numFmtId="0" fontId="127" fillId="0" borderId="0" xfId="0" applyFont="1" applyAlignment="1">
      <alignment/>
    </xf>
    <xf numFmtId="3" fontId="46" fillId="0" borderId="12" xfId="0" applyNumberFormat="1" applyFont="1" applyBorder="1" applyAlignment="1">
      <alignment/>
    </xf>
    <xf numFmtId="0" fontId="50" fillId="0" borderId="0" xfId="52" applyFont="1" applyFill="1">
      <alignment/>
      <protection/>
    </xf>
    <xf numFmtId="3" fontId="10" fillId="0" borderId="116" xfId="52" applyNumberFormat="1" applyFont="1" applyBorder="1" applyAlignment="1">
      <alignment vertical="center"/>
      <protection/>
    </xf>
    <xf numFmtId="3" fontId="9" fillId="0" borderId="58" xfId="52" applyNumberFormat="1" applyFont="1" applyBorder="1" applyAlignment="1">
      <alignment vertical="center"/>
      <protection/>
    </xf>
    <xf numFmtId="3" fontId="9" fillId="0" borderId="117" xfId="52" applyNumberFormat="1" applyFont="1" applyBorder="1" applyAlignment="1">
      <alignment vertical="center"/>
      <protection/>
    </xf>
    <xf numFmtId="3" fontId="9" fillId="0" borderId="118" xfId="52" applyNumberFormat="1" applyFont="1" applyBorder="1" applyAlignment="1">
      <alignment vertical="center"/>
      <protection/>
    </xf>
    <xf numFmtId="3" fontId="9" fillId="0" borderId="60" xfId="52" applyNumberFormat="1" applyFont="1" applyBorder="1" applyAlignment="1">
      <alignment vertical="center"/>
      <protection/>
    </xf>
    <xf numFmtId="3" fontId="9" fillId="0" borderId="119" xfId="52" applyNumberFormat="1" applyFont="1" applyBorder="1" applyAlignment="1">
      <alignment vertical="center"/>
      <protection/>
    </xf>
    <xf numFmtId="3" fontId="4" fillId="0" borderId="29" xfId="52" applyNumberFormat="1" applyFont="1" applyBorder="1" applyAlignment="1">
      <alignment vertical="center"/>
      <protection/>
    </xf>
    <xf numFmtId="3" fontId="7" fillId="0" borderId="41" xfId="52" applyNumberFormat="1" applyFont="1" applyBorder="1" applyAlignment="1">
      <alignment vertical="center"/>
      <protection/>
    </xf>
    <xf numFmtId="3" fontId="4" fillId="0" borderId="25" xfId="52" applyNumberFormat="1" applyFont="1" applyBorder="1" applyAlignment="1">
      <alignment vertical="center"/>
      <protection/>
    </xf>
    <xf numFmtId="3" fontId="4" fillId="0" borderId="13" xfId="52" applyNumberFormat="1" applyFont="1" applyBorder="1" applyAlignment="1">
      <alignment vertical="center"/>
      <protection/>
    </xf>
    <xf numFmtId="3" fontId="4" fillId="0" borderId="23" xfId="52" applyNumberFormat="1" applyFont="1" applyBorder="1" applyAlignment="1">
      <alignment vertical="center"/>
      <protection/>
    </xf>
    <xf numFmtId="3" fontId="4" fillId="0" borderId="28" xfId="52" applyNumberFormat="1" applyFont="1" applyBorder="1" applyAlignment="1">
      <alignment vertical="center"/>
      <protection/>
    </xf>
    <xf numFmtId="3" fontId="4" fillId="0" borderId="38" xfId="52" applyNumberFormat="1" applyFont="1" applyBorder="1" applyAlignment="1">
      <alignment vertical="center"/>
      <protection/>
    </xf>
    <xf numFmtId="3" fontId="4" fillId="0" borderId="120" xfId="52" applyNumberFormat="1" applyFont="1" applyBorder="1" applyAlignment="1">
      <alignment vertical="center"/>
      <protection/>
    </xf>
    <xf numFmtId="3" fontId="120" fillId="0" borderId="0" xfId="52" applyNumberFormat="1" applyFont="1">
      <alignment/>
      <protection/>
    </xf>
    <xf numFmtId="3" fontId="121" fillId="0" borderId="0" xfId="52" applyNumberFormat="1" applyFont="1" applyAlignment="1">
      <alignment horizontal="center"/>
      <protection/>
    </xf>
    <xf numFmtId="3" fontId="122" fillId="0" borderId="0" xfId="52" applyNumberFormat="1" applyFont="1" applyAlignment="1">
      <alignment vertical="center"/>
      <protection/>
    </xf>
    <xf numFmtId="3" fontId="120" fillId="0" borderId="0" xfId="52" applyNumberFormat="1" applyFont="1" applyAlignment="1">
      <alignment vertical="center"/>
      <protection/>
    </xf>
    <xf numFmtId="3" fontId="121" fillId="0" borderId="0" xfId="52" applyNumberFormat="1" applyFont="1">
      <alignment/>
      <protection/>
    </xf>
    <xf numFmtId="3" fontId="6" fillId="0" borderId="22" xfId="52" applyNumberFormat="1" applyFont="1" applyFill="1" applyBorder="1" applyAlignment="1">
      <alignment vertical="center"/>
      <protection/>
    </xf>
    <xf numFmtId="3" fontId="6" fillId="0" borderId="31" xfId="52" applyNumberFormat="1" applyFont="1" applyFill="1" applyBorder="1" applyAlignment="1">
      <alignment vertical="center"/>
      <protection/>
    </xf>
    <xf numFmtId="0" fontId="43" fillId="0" borderId="0" xfId="0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3" fontId="6" fillId="0" borderId="20" xfId="52" applyNumberFormat="1" applyFont="1" applyFill="1" applyBorder="1" applyAlignment="1">
      <alignment vertical="center"/>
      <protection/>
    </xf>
    <xf numFmtId="3" fontId="6" fillId="0" borderId="29" xfId="52" applyNumberFormat="1" applyFont="1" applyFill="1" applyBorder="1" applyAlignment="1">
      <alignment vertical="center"/>
      <protection/>
    </xf>
    <xf numFmtId="3" fontId="46" fillId="26" borderId="0" xfId="0" applyNumberFormat="1" applyFont="1" applyFill="1" applyAlignment="1">
      <alignment/>
    </xf>
    <xf numFmtId="3" fontId="9" fillId="0" borderId="19" xfId="52" applyNumberFormat="1" applyFont="1" applyFill="1" applyBorder="1" applyAlignment="1">
      <alignment vertical="center"/>
      <protection/>
    </xf>
    <xf numFmtId="0" fontId="20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20" fillId="4" borderId="83" xfId="0" applyFont="1" applyFill="1" applyBorder="1" applyAlignment="1">
      <alignment horizontal="center" vertical="center"/>
    </xf>
    <xf numFmtId="0" fontId="0" fillId="4" borderId="87" xfId="0" applyFont="1" applyFill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0" fontId="5" fillId="0" borderId="25" xfId="52" applyFont="1" applyBorder="1" applyAlignment="1">
      <alignment horizontal="center" vertical="center"/>
      <protection/>
    </xf>
    <xf numFmtId="0" fontId="2" fillId="0" borderId="0" xfId="52" applyBorder="1" applyAlignment="1">
      <alignment horizontal="center" vertical="center"/>
      <protection/>
    </xf>
    <xf numFmtId="0" fontId="2" fillId="0" borderId="25" xfId="52" applyBorder="1" applyAlignment="1">
      <alignment horizontal="center" vertical="center"/>
      <protection/>
    </xf>
    <xf numFmtId="0" fontId="6" fillId="0" borderId="27" xfId="52" applyFont="1" applyBorder="1" applyAlignment="1">
      <alignment horizontal="center"/>
      <protection/>
    </xf>
    <xf numFmtId="0" fontId="2" fillId="0" borderId="12" xfId="52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21" xfId="0" applyBorder="1" applyAlignment="1">
      <alignment horizontal="center"/>
    </xf>
    <xf numFmtId="167" fontId="100" fillId="0" borderId="0" xfId="48" applyNumberFormat="1" applyFont="1" applyFill="1" applyBorder="1" applyAlignment="1">
      <alignment wrapText="1"/>
      <protection/>
    </xf>
    <xf numFmtId="0" fontId="100" fillId="0" borderId="0" xfId="0" applyFont="1" applyBorder="1" applyAlignment="1">
      <alignment/>
    </xf>
    <xf numFmtId="167" fontId="20" fillId="0" borderId="32" xfId="48" applyNumberFormat="1" applyFont="1" applyFill="1" applyBorder="1" applyAlignment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3" fontId="19" fillId="0" borderId="32" xfId="48" applyNumberFormat="1" applyFont="1" applyFill="1" applyBorder="1" applyAlignment="1">
      <alignment vertical="center" wrapText="1"/>
      <protection/>
    </xf>
    <xf numFmtId="0" fontId="19" fillId="0" borderId="28" xfId="48" applyFont="1" applyBorder="1" applyAlignment="1">
      <alignment vertical="center" wrapText="1"/>
      <protection/>
    </xf>
    <xf numFmtId="0" fontId="19" fillId="0" borderId="31" xfId="48" applyFont="1" applyBorder="1" applyAlignment="1">
      <alignment vertical="center" wrapText="1"/>
      <protection/>
    </xf>
    <xf numFmtId="3" fontId="19" fillId="0" borderId="32" xfId="48" applyNumberFormat="1" applyFont="1" applyFill="1" applyBorder="1" applyAlignment="1">
      <alignment vertical="center"/>
      <protection/>
    </xf>
    <xf numFmtId="0" fontId="19" fillId="0" borderId="28" xfId="48" applyFont="1" applyBorder="1" applyAlignment="1">
      <alignment vertical="center"/>
      <protection/>
    </xf>
    <xf numFmtId="0" fontId="19" fillId="0" borderId="31" xfId="48" applyFont="1" applyBorder="1" applyAlignment="1">
      <alignment vertical="center"/>
      <protection/>
    </xf>
    <xf numFmtId="167" fontId="2" fillId="0" borderId="32" xfId="48" applyNumberFormat="1" applyFont="1" applyFill="1" applyBorder="1" applyAlignment="1">
      <alignment horizontal="center" vertical="center" wrapText="1"/>
      <protection/>
    </xf>
    <xf numFmtId="167" fontId="2" fillId="0" borderId="28" xfId="48" applyNumberFormat="1" applyFont="1" applyFill="1" applyBorder="1" applyAlignment="1">
      <alignment horizontal="center" vertical="center" wrapText="1"/>
      <protection/>
    </xf>
    <xf numFmtId="167" fontId="2" fillId="0" borderId="31" xfId="48" applyNumberFormat="1" applyFont="1" applyFill="1" applyBorder="1" applyAlignment="1">
      <alignment horizontal="center" vertical="center" wrapText="1"/>
      <protection/>
    </xf>
    <xf numFmtId="167" fontId="25" fillId="0" borderId="32" xfId="48" applyNumberFormat="1" applyFont="1" applyFill="1" applyBorder="1" applyAlignment="1">
      <alignment horizontal="center" vertical="center" wrapText="1"/>
      <protection/>
    </xf>
    <xf numFmtId="167" fontId="25" fillId="0" borderId="28" xfId="48" applyNumberFormat="1" applyFont="1" applyFill="1" applyBorder="1" applyAlignment="1">
      <alignment horizontal="center" vertical="center" wrapText="1"/>
      <protection/>
    </xf>
    <xf numFmtId="167" fontId="25" fillId="0" borderId="31" xfId="48" applyNumberFormat="1" applyFont="1" applyFill="1" applyBorder="1" applyAlignment="1">
      <alignment horizontal="center" vertical="center" wrapText="1"/>
      <protection/>
    </xf>
    <xf numFmtId="167" fontId="2" fillId="0" borderId="28" xfId="48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19" fillId="0" borderId="28" xfId="48" applyNumberFormat="1" applyFont="1" applyFill="1" applyBorder="1" applyAlignment="1">
      <alignment vertical="center"/>
      <protection/>
    </xf>
    <xf numFmtId="3" fontId="19" fillId="0" borderId="31" xfId="48" applyNumberFormat="1" applyFont="1" applyFill="1" applyBorder="1" applyAlignment="1">
      <alignment vertical="center"/>
      <protection/>
    </xf>
    <xf numFmtId="167" fontId="41" fillId="4" borderId="32" xfId="48" applyNumberFormat="1" applyFont="1" applyFill="1" applyBorder="1" applyAlignment="1">
      <alignment horizontal="center" wrapText="1"/>
      <protection/>
    </xf>
    <xf numFmtId="167" fontId="41" fillId="4" borderId="28" xfId="48" applyNumberFormat="1" applyFont="1" applyFill="1" applyBorder="1" applyAlignment="1">
      <alignment horizontal="center" wrapText="1"/>
      <protection/>
    </xf>
    <xf numFmtId="49" fontId="0" fillId="0" borderId="32" xfId="48" applyNumberFormat="1" applyFill="1" applyBorder="1" applyAlignment="1">
      <alignment horizontal="center" vertical="center"/>
      <protection/>
    </xf>
    <xf numFmtId="0" fontId="0" fillId="0" borderId="28" xfId="48" applyFill="1" applyBorder="1" applyAlignment="1">
      <alignment horizontal="center" vertical="center"/>
      <protection/>
    </xf>
    <xf numFmtId="167" fontId="0" fillId="0" borderId="29" xfId="48" applyNumberForma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167" fontId="41" fillId="4" borderId="32" xfId="48" applyNumberFormat="1" applyFont="1" applyFill="1" applyBorder="1" applyAlignment="1">
      <alignment wrapText="1"/>
      <protection/>
    </xf>
    <xf numFmtId="167" fontId="20" fillId="0" borderId="31" xfId="48" applyNumberFormat="1" applyFont="1" applyBorder="1" applyAlignment="1">
      <alignment wrapText="1"/>
      <protection/>
    </xf>
    <xf numFmtId="167" fontId="102" fillId="0" borderId="0" xfId="48" applyNumberFormat="1" applyFont="1" applyFill="1" applyBorder="1" applyAlignment="1">
      <alignment wrapText="1"/>
      <protection/>
    </xf>
    <xf numFmtId="167" fontId="0" fillId="0" borderId="0" xfId="48" applyNumberFormat="1" applyFill="1" applyAlignment="1">
      <alignment/>
      <protection/>
    </xf>
    <xf numFmtId="167" fontId="41" fillId="4" borderId="29" xfId="48" applyNumberFormat="1" applyFont="1" applyFill="1" applyBorder="1" applyAlignment="1">
      <alignment horizontal="center" wrapText="1"/>
      <protection/>
    </xf>
    <xf numFmtId="3" fontId="13" fillId="4" borderId="29" xfId="48" applyNumberFormat="1" applyFont="1" applyFill="1" applyBorder="1" applyAlignment="1">
      <alignment wrapText="1"/>
      <protection/>
    </xf>
    <xf numFmtId="0" fontId="12" fillId="4" borderId="29" xfId="48" applyFont="1" applyFill="1" applyBorder="1" applyAlignment="1">
      <alignment/>
      <protection/>
    </xf>
    <xf numFmtId="3" fontId="41" fillId="4" borderId="26" xfId="48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4" fillId="0" borderId="32" xfId="50" applyFont="1" applyBorder="1" applyAlignment="1">
      <alignment horizontal="center" vertical="center" wrapText="1"/>
      <protection/>
    </xf>
    <xf numFmtId="0" fontId="24" fillId="0" borderId="31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horizontal="center"/>
      <protection/>
    </xf>
    <xf numFmtId="0" fontId="0" fillId="0" borderId="14" xfId="49" applyBorder="1" applyAlignment="1">
      <alignment horizontal="center"/>
      <protection/>
    </xf>
    <xf numFmtId="0" fontId="0" fillId="0" borderId="16" xfId="49" applyBorder="1" applyAlignment="1">
      <alignment horizontal="center"/>
      <protection/>
    </xf>
    <xf numFmtId="0" fontId="37" fillId="0" borderId="83" xfId="51" applyFont="1" applyBorder="1" applyAlignment="1">
      <alignment horizontal="center" vertical="center"/>
      <protection/>
    </xf>
    <xf numFmtId="0" fontId="37" fillId="0" borderId="87" xfId="51" applyFont="1" applyBorder="1" applyAlignment="1">
      <alignment horizontal="center" vertical="center"/>
      <protection/>
    </xf>
    <xf numFmtId="0" fontId="19" fillId="0" borderId="87" xfId="51" applyFont="1" applyBorder="1" applyAlignment="1">
      <alignment horizontal="center" vertical="center"/>
      <protection/>
    </xf>
    <xf numFmtId="0" fontId="19" fillId="0" borderId="84" xfId="51" applyFont="1" applyBorder="1" applyAlignment="1">
      <alignment horizontal="center" vertical="center"/>
      <protection/>
    </xf>
    <xf numFmtId="0" fontId="34" fillId="0" borderId="46" xfId="51" applyFont="1" applyFill="1" applyBorder="1" applyAlignment="1">
      <alignment horizontal="center"/>
      <protection/>
    </xf>
    <xf numFmtId="0" fontId="26" fillId="0" borderId="46" xfId="53" applyFont="1" applyFill="1" applyBorder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návrh CP 05_240105-1" xfId="47"/>
    <cellStyle name="normální_2010_investice1_plan-1" xfId="48"/>
    <cellStyle name="normální_podklady_k_INV_rozp2010_230210" xfId="49"/>
    <cellStyle name="normální_prilohy_pokynuQ1206_060207" xfId="50"/>
    <cellStyle name="normální_proúčt.HV06_navrh" xfId="51"/>
    <cellStyle name="normální_PřF-investiční rozpočet 2005" xfId="52"/>
    <cellStyle name="normální_rozdeleni HV09_080310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VAROVA\LOCALS~1\TEMP\rozpo&#269;et%20MU%2004-re&#382;.prac.-pl&#225;n-1.3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locha\Rozpocet_2010\INV\plan%20INV_rozpoctu09_17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M"/>
      <sheetName val="CDV"/>
      <sheetName val="ÚVT"/>
      <sheetName val="vydav"/>
      <sheetName val="CJV"/>
      <sheetName val="CZS"/>
      <sheetName val="RMU"/>
      <sheetName val="ost."/>
      <sheetName val="plán ost 04"/>
      <sheetName val="ost04-01"/>
      <sheetName val="03 ost"/>
      <sheetName val="02 ost"/>
      <sheetName val="01 ost "/>
      <sheetName val="zkratky"/>
      <sheetName val="osno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"/>
      <sheetName val="MU"/>
      <sheetName val="LF"/>
      <sheetName val="FF"/>
      <sheetName val="PrF"/>
      <sheetName val="FSS"/>
      <sheetName val="PřF"/>
      <sheetName val="FI"/>
      <sheetName val="PdF"/>
      <sheetName val="FSpS"/>
      <sheetName val="ESF"/>
      <sheetName val="fak"/>
      <sheetName val="SKM"/>
      <sheetName val="SUKB"/>
      <sheetName val="UCT"/>
      <sheetName val="SPSSN"/>
      <sheetName val="IBA"/>
      <sheetName val="ÚVT"/>
      <sheetName val="CJV"/>
      <sheetName val="CZS"/>
      <sheetName val="RMU"/>
      <sheetName val="RMU-IO"/>
      <sheetName val="RMU-ost"/>
      <sheetName val="ostatni"/>
      <sheetName val="limFRIM09"/>
      <sheetName val="FRIM09"/>
      <sheetName val="stavby09"/>
      <sheetName val="osno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29"/>
  <sheetViews>
    <sheetView workbookViewId="0" topLeftCell="A1">
      <selection activeCell="I26" sqref="I26"/>
    </sheetView>
  </sheetViews>
  <sheetFormatPr defaultColWidth="9.00390625" defaultRowHeight="12.75"/>
  <cols>
    <col min="1" max="1" width="9.25390625" style="35" customWidth="1"/>
    <col min="2" max="4" width="9.125" style="35" customWidth="1"/>
    <col min="5" max="5" width="10.125" style="35" bestFit="1" customWidth="1"/>
    <col min="6" max="6" width="11.375" style="35" bestFit="1" customWidth="1"/>
    <col min="7" max="7" width="11.25390625" style="35" customWidth="1"/>
    <col min="8" max="8" width="4.625" style="35" customWidth="1"/>
    <col min="9" max="11" width="9.125" style="35" customWidth="1"/>
    <col min="12" max="12" width="11.375" style="35" bestFit="1" customWidth="1"/>
    <col min="13" max="16384" width="9.125" style="35" customWidth="1"/>
  </cols>
  <sheetData>
    <row r="1" ht="15">
      <c r="A1" s="34" t="s">
        <v>74</v>
      </c>
    </row>
    <row r="2" ht="15">
      <c r="A2" s="34" t="s">
        <v>96</v>
      </c>
    </row>
    <row r="10" ht="13.5" customHeight="1"/>
    <row r="12" spans="1:13" ht="30">
      <c r="A12" s="783" t="s">
        <v>134</v>
      </c>
      <c r="B12" s="784"/>
      <c r="C12" s="784"/>
      <c r="D12" s="784"/>
      <c r="E12" s="784"/>
      <c r="F12" s="784"/>
      <c r="G12" s="784"/>
      <c r="H12" s="784"/>
      <c r="I12" s="784"/>
      <c r="J12" s="36"/>
      <c r="K12" s="36"/>
      <c r="L12" s="36"/>
      <c r="M12" s="36"/>
    </row>
    <row r="13" ht="8.25" customHeight="1"/>
    <row r="14" spans="1:13" ht="20.25">
      <c r="A14" s="785" t="s">
        <v>133</v>
      </c>
      <c r="B14" s="784"/>
      <c r="C14" s="784"/>
      <c r="D14" s="784"/>
      <c r="E14" s="784"/>
      <c r="F14" s="784"/>
      <c r="G14" s="784"/>
      <c r="H14" s="784"/>
      <c r="I14" s="784"/>
      <c r="J14" s="36"/>
      <c r="K14" s="36"/>
      <c r="L14" s="36"/>
      <c r="M14" s="36"/>
    </row>
    <row r="15" ht="15">
      <c r="F15" s="37"/>
    </row>
    <row r="16" ht="15">
      <c r="E16" s="165"/>
    </row>
    <row r="18" spans="5:6" ht="15">
      <c r="E18" s="38"/>
      <c r="F18" s="40"/>
    </row>
    <row r="19" spans="5:6" ht="15">
      <c r="E19" s="41"/>
      <c r="F19" s="41"/>
    </row>
    <row r="20" spans="5:6" ht="15">
      <c r="E20" s="41"/>
      <c r="F20" s="41"/>
    </row>
    <row r="22" spans="8:9" ht="15">
      <c r="H22" s="41"/>
      <c r="I22" s="42"/>
    </row>
    <row r="23" spans="8:9" ht="15">
      <c r="H23" s="41"/>
      <c r="I23" s="39"/>
    </row>
    <row r="28" spans="1:2" ht="15">
      <c r="A28" s="118" t="s">
        <v>49</v>
      </c>
      <c r="B28" s="119"/>
    </row>
    <row r="29" spans="1:2" ht="15">
      <c r="A29" s="118" t="s">
        <v>449</v>
      </c>
      <c r="B29" s="119"/>
    </row>
  </sheetData>
  <mergeCells count="2">
    <mergeCell ref="A12:I12"/>
    <mergeCell ref="A14:I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9"/>
  <dimension ref="A2:L26"/>
  <sheetViews>
    <sheetView workbookViewId="0" topLeftCell="A1">
      <selection activeCell="M4" sqref="M4:N2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40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600</v>
      </c>
      <c r="E8" s="72">
        <f t="shared" si="0"/>
        <v>100</v>
      </c>
      <c r="F8" s="73">
        <f t="shared" si="0"/>
        <v>0</v>
      </c>
      <c r="G8" s="74">
        <f t="shared" si="0"/>
        <v>500</v>
      </c>
      <c r="H8" s="71">
        <f t="shared" si="0"/>
        <v>600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>SUM(F10:F15)</f>
        <v>0</v>
      </c>
      <c r="G9" s="57">
        <f>SUM(G10:G15)</f>
        <v>0</v>
      </c>
      <c r="H9" s="63">
        <f aca="true" t="shared" si="2" ref="H9:H21">SUM(E9:G9)</f>
        <v>0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52"/>
      <c r="F13" s="49"/>
      <c r="G13" s="50"/>
      <c r="H13" s="65">
        <f t="shared" si="2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</row>
    <row r="15" spans="1:12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600</v>
      </c>
      <c r="E19" s="217">
        <v>100</v>
      </c>
      <c r="F19" s="216"/>
      <c r="G19" s="30">
        <v>500</v>
      </c>
      <c r="H19" s="68">
        <f t="shared" si="2"/>
        <v>600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</row>
    <row r="21" spans="1:12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</row>
    <row r="23" spans="1:12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</row>
    <row r="24" spans="1:11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</row>
    <row r="25" spans="1:11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</row>
    <row r="26" spans="1:11" s="24" customFormat="1" ht="12.75">
      <c r="A26"/>
      <c r="B26"/>
      <c r="C26"/>
      <c r="D26"/>
      <c r="E26"/>
      <c r="F26" s="31"/>
      <c r="G26" s="31"/>
      <c r="H26" s="32"/>
      <c r="I26"/>
      <c r="J26"/>
      <c r="K26" s="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8"/>
  <dimension ref="A2:L26"/>
  <sheetViews>
    <sheetView workbookViewId="0" topLeftCell="A1">
      <selection activeCell="F36" sqref="F3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39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100</v>
      </c>
      <c r="E8" s="72">
        <f t="shared" si="0"/>
        <v>0</v>
      </c>
      <c r="F8" s="73">
        <f t="shared" si="0"/>
        <v>100</v>
      </c>
      <c r="G8" s="74">
        <f t="shared" si="0"/>
        <v>0</v>
      </c>
      <c r="H8" s="71">
        <f t="shared" si="0"/>
        <v>100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>SUM(F10:F15)</f>
        <v>0</v>
      </c>
      <c r="G9" s="57">
        <f>SUM(G10:G15)</f>
        <v>0</v>
      </c>
      <c r="H9" s="63">
        <f aca="true" t="shared" si="2" ref="H9:H21">SUM(E9:G9)</f>
        <v>0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52"/>
      <c r="F13" s="49"/>
      <c r="G13" s="50"/>
      <c r="H13" s="65">
        <f t="shared" si="2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</row>
    <row r="15" spans="1:12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100</v>
      </c>
      <c r="E19" s="217"/>
      <c r="F19" s="216">
        <v>100</v>
      </c>
      <c r="G19" s="30"/>
      <c r="H19" s="68">
        <f t="shared" si="2"/>
        <v>100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</row>
    <row r="21" spans="1:12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</row>
    <row r="23" spans="1:12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</row>
    <row r="24" spans="1:11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</row>
    <row r="25" spans="1:11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</row>
    <row r="26" spans="1:11" s="24" customFormat="1" ht="12.75">
      <c r="A26"/>
      <c r="B26"/>
      <c r="C26"/>
      <c r="D26"/>
      <c r="E26"/>
      <c r="F26" s="31"/>
      <c r="G26" s="31"/>
      <c r="H26" s="32"/>
      <c r="I26"/>
      <c r="J26"/>
      <c r="K26" s="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8">
    <tabColor indexed="12"/>
  </sheetPr>
  <dimension ref="A2:O26"/>
  <sheetViews>
    <sheetView workbookViewId="0" topLeftCell="A1">
      <selection activeCell="M3" sqref="M3:N2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6.25390625" style="723" bestFit="1" customWidth="1"/>
    <col min="14" max="14" width="5.375" style="723" bestFit="1" customWidth="1"/>
    <col min="15" max="15" width="2.375" style="739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5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24"/>
      <c r="N3" s="724"/>
      <c r="O3" s="724"/>
    </row>
    <row r="4" spans="1:15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  <c r="N4" s="724"/>
      <c r="O4" s="724"/>
    </row>
    <row r="5" spans="1:15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24"/>
      <c r="N5" s="724"/>
      <c r="O5" s="724"/>
    </row>
    <row r="6" spans="1:15" s="14" customFormat="1" ht="12.75">
      <c r="A6" s="79"/>
      <c r="B6" s="69" t="s">
        <v>2</v>
      </c>
      <c r="C6" s="6" t="s">
        <v>48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25"/>
      <c r="N6" s="725"/>
      <c r="O6" s="725"/>
    </row>
    <row r="7" spans="1:15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26"/>
      <c r="N7" s="726"/>
      <c r="O7" s="726"/>
    </row>
    <row r="8" spans="1:15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299125</v>
      </c>
      <c r="E8" s="72">
        <f t="shared" si="0"/>
        <v>175396</v>
      </c>
      <c r="F8" s="73">
        <f t="shared" si="0"/>
        <v>121821</v>
      </c>
      <c r="G8" s="74">
        <f t="shared" si="0"/>
        <v>1908</v>
      </c>
      <c r="H8" s="71">
        <f t="shared" si="0"/>
        <v>299125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28"/>
      <c r="N8" s="728"/>
      <c r="O8" s="728"/>
    </row>
    <row r="9" spans="1:15" s="17" customFormat="1" ht="15" customHeight="1">
      <c r="A9" s="85">
        <v>2</v>
      </c>
      <c r="B9" s="22" t="s">
        <v>27</v>
      </c>
      <c r="C9" s="48"/>
      <c r="D9" s="107">
        <f>H9+L9</f>
        <v>264326</v>
      </c>
      <c r="E9" s="58">
        <f>SUM(E10:E15)</f>
        <v>164470</v>
      </c>
      <c r="F9" s="231">
        <f>SUM(F10:F15)</f>
        <v>98948</v>
      </c>
      <c r="G9" s="57">
        <f>SUM(G10:G15)</f>
        <v>908</v>
      </c>
      <c r="H9" s="63">
        <f>SUM(E9:G9)</f>
        <v>264326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>SUM(I9:K9)</f>
        <v>0</v>
      </c>
      <c r="M9" s="728"/>
      <c r="N9" s="728"/>
      <c r="O9" s="728"/>
    </row>
    <row r="10" spans="1:15" s="20" customFormat="1" ht="15" customHeight="1">
      <c r="A10" s="87">
        <v>3</v>
      </c>
      <c r="B10" s="19"/>
      <c r="C10" s="18" t="s">
        <v>6</v>
      </c>
      <c r="D10" s="108">
        <f>H10+L10</f>
        <v>10968</v>
      </c>
      <c r="E10" s="51">
        <f>LF!E10+'FF'!E10+PrF!E10+FSS!E10+PřF!E10+'FI'!E10+PdF!E10+FSpS!E10+ESF!E10</f>
        <v>0</v>
      </c>
      <c r="F10" s="25">
        <f>LF!F10+'FF'!F10+PrF!F10+FSS!F10+PřF!F10+'FI'!F10+PdF!F10+FSpS!F10+ESF!F10</f>
        <v>10968</v>
      </c>
      <c r="G10" s="26">
        <f>LF!G10+'FF'!G10+PrF!G10+FSS!G10+PřF!G10+'FI'!G10+PdF!G10+FSpS!G10+ESF!G10</f>
        <v>0</v>
      </c>
      <c r="H10" s="64">
        <f>SUM(E10:G10)</f>
        <v>10968</v>
      </c>
      <c r="I10" s="51">
        <f>LF!I10+'FF'!I10+PrF!I10+FSS!I10+PřF!I10+'FI'!I10+PdF!I10+FSpS!I10+ESF!I10</f>
        <v>0</v>
      </c>
      <c r="J10" s="25">
        <f>LF!J10+'FF'!J10+PrF!J10+FSS!J10+PřF!J10+'FI'!J10+PdF!J10+FSpS!J10+ESF!J10</f>
        <v>0</v>
      </c>
      <c r="K10" s="26">
        <f>LF!K10+'FF'!K10+PrF!K10+FSS!K10+PřF!K10+'FI'!K10+PdF!K10+FSpS!K10+ESF!K10</f>
        <v>0</v>
      </c>
      <c r="L10" s="88">
        <f>SUM(I10:K10)</f>
        <v>0</v>
      </c>
      <c r="M10" s="746">
        <f>LF!M10+'FF'!M10+PrF!M10+FSS!M10+PřF!M10+'FI'!M10+PdF!M10+FSpS!M10+ESF!M10</f>
        <v>10968</v>
      </c>
      <c r="N10" s="746">
        <f>LF!N10+'FF'!N10+PrF!N10+FSS!N10+PřF!N10+'FI'!N10+PdF!N10+FSpS!N10+ESF!N10</f>
        <v>0</v>
      </c>
      <c r="O10" s="746">
        <f>LF!O10+'FF'!O10+PrF!O10+FSS!O10+PřF!O10+'FI'!O10+PdF!O10+FSpS!O10+ESF!O10</f>
        <v>0</v>
      </c>
    </row>
    <row r="11" spans="1:15" s="20" customFormat="1" ht="15" customHeight="1">
      <c r="A11" s="87">
        <v>4</v>
      </c>
      <c r="B11" s="19"/>
      <c r="C11" s="18" t="s">
        <v>7</v>
      </c>
      <c r="D11" s="109">
        <f>H11+L11</f>
        <v>5180</v>
      </c>
      <c r="E11" s="51">
        <f>LF!E11+'FF'!E11+PrF!E11+FSS!E11+PřF!E11+'FI'!E11+PdF!E11+FSpS!E11+ESF!E11</f>
        <v>0</v>
      </c>
      <c r="F11" s="25">
        <f>LF!F11+'FF'!F11+PrF!F11+FSS!F11+PřF!F11+'FI'!F11+PdF!F11+FSpS!F11+ESF!F11</f>
        <v>5180</v>
      </c>
      <c r="G11" s="26">
        <f>LF!G11+'FF'!G11+PrF!G11+FSS!G11+PřF!G11+'FI'!G11+PdF!G11+FSpS!G11+ESF!G11</f>
        <v>0</v>
      </c>
      <c r="H11" s="64">
        <f>SUM(E11:G11)</f>
        <v>5180</v>
      </c>
      <c r="I11" s="51">
        <f>LF!I11+'FF'!I11+PrF!I11+FSS!I11+PřF!I11+'FI'!I11+PdF!I11+FSpS!I11+ESF!I11</f>
        <v>0</v>
      </c>
      <c r="J11" s="25">
        <f>LF!J11+'FF'!J11+PrF!J11+FSS!J11+PřF!J11+'FI'!J11+PdF!J11+FSpS!J11+ESF!J11</f>
        <v>0</v>
      </c>
      <c r="K11" s="26">
        <f>LF!K11+'FF'!K11+PrF!K11+FSS!K11+PřF!K11+'FI'!K11+PdF!K11+FSpS!K11+ESF!K11</f>
        <v>0</v>
      </c>
      <c r="L11" s="88">
        <f>SUM(I11:K11)</f>
        <v>0</v>
      </c>
      <c r="M11" s="746">
        <f>LF!M11+'FF'!M11+PrF!M11+FSS!M11+PřF!M11+'FI'!M11+PdF!M11+FSpS!M11+ESF!M11</f>
        <v>0</v>
      </c>
      <c r="N11" s="746">
        <f>LF!N11+'FF'!N11+PrF!N11+FSS!N11+PřF!N11+'FI'!N11+PdF!N11+FSpS!N11+ESF!N11</f>
        <v>5180</v>
      </c>
      <c r="O11" s="746">
        <f>LF!O11+'FF'!O11+PrF!O11+FSS!O11+PřF!O11+'FI'!O11+PdF!O11+FSpS!O11+ESF!O11</f>
        <v>0</v>
      </c>
    </row>
    <row r="12" spans="1:15" s="20" customFormat="1" ht="15" customHeight="1">
      <c r="A12" s="87">
        <v>5</v>
      </c>
      <c r="B12" s="19"/>
      <c r="C12" s="18" t="s">
        <v>17</v>
      </c>
      <c r="D12" s="109">
        <f>H12+L12</f>
        <v>0</v>
      </c>
      <c r="E12" s="51">
        <f>LF!E12+'FF'!E12+PrF!E12+FSS!E12+PřF!E12+'FI'!E12+PdF!E12+FSpS!E12+ESF!E12</f>
        <v>0</v>
      </c>
      <c r="F12" s="25">
        <f>LF!F12+'FF'!F12+PrF!F12+FSS!F12+PřF!F12+'FI'!F12+PdF!F12+FSpS!F12+ESF!F12</f>
        <v>0</v>
      </c>
      <c r="G12" s="26">
        <f>LF!G12+'FF'!G12+PrF!G12+FSS!G12+PřF!G12+'FI'!G12+PdF!G12+FSpS!G12+ESF!G12</f>
        <v>0</v>
      </c>
      <c r="H12" s="64">
        <f>SUM(E12:G12)</f>
        <v>0</v>
      </c>
      <c r="I12" s="51">
        <f>LF!I12+'FF'!I12+PrF!I12+FSS!I12+PřF!I12+'FI'!I12+PdF!I12+FSpS!I12+ESF!I12</f>
        <v>0</v>
      </c>
      <c r="J12" s="25">
        <f>LF!J12+'FF'!J12+PrF!J12+FSS!J12+PřF!J12+'FI'!J12+PdF!J12+FSpS!J12+ESF!J12</f>
        <v>0</v>
      </c>
      <c r="K12" s="26">
        <f>LF!K12+'FF'!K12+PrF!K12+FSS!K12+PřF!K12+'FI'!K12+PdF!K12+FSpS!K12+ESF!K12</f>
        <v>0</v>
      </c>
      <c r="L12" s="88">
        <f>SUM(I12:K12)</f>
        <v>0</v>
      </c>
      <c r="M12" s="746">
        <f>LF!M12+'FF'!M12+PrF!M12+FSS!M12+PřF!M12+'FI'!M12+PdF!M12+FSpS!M12+ESF!M12</f>
        <v>0</v>
      </c>
      <c r="N12" s="746">
        <f>LF!N12+'FF'!N12+PrF!N12+FSS!N12+PřF!N12+'FI'!N12+PdF!N12+FSpS!N12+ESF!N12</f>
        <v>0</v>
      </c>
      <c r="O12" s="746">
        <f>LF!O12+'FF'!O12+PrF!O12+FSS!O12+PřF!O12+'FI'!O12+PdF!O12+FSpS!O12+ESF!O12</f>
        <v>0</v>
      </c>
    </row>
    <row r="13" spans="1:15" s="20" customFormat="1" ht="15" customHeight="1">
      <c r="A13" s="87">
        <v>6</v>
      </c>
      <c r="B13" s="19"/>
      <c r="C13" s="18" t="s">
        <v>135</v>
      </c>
      <c r="D13" s="109">
        <f>H13+L13</f>
        <v>39712</v>
      </c>
      <c r="E13" s="52">
        <f>LF!E13+'FF'!E13+PrF!E13+FSS!E13+PřF!E13+'FI'!E13+PdF!E13+FSpS!E13+ESF!E13</f>
        <v>0</v>
      </c>
      <c r="F13" s="49">
        <f>LF!F13+'FF'!F13+PrF!F13+FSS!F13+PřF!F13+'FI'!F13+PdF!F13+FSpS!F13+ESF!F13</f>
        <v>39712</v>
      </c>
      <c r="G13" s="50">
        <f>LF!G13+'FF'!G13+PrF!G13+FSS!G13+PřF!G13+'FI'!G13+PdF!G13+FSpS!G13+ESF!G13</f>
        <v>0</v>
      </c>
      <c r="H13" s="65">
        <f>SUM(E13:G13)</f>
        <v>39712</v>
      </c>
      <c r="I13" s="52">
        <f>LF!I13+'FF'!I13+PrF!I13+FSS!I13+PřF!I13+'FI'!I13+PdF!I13+FSpS!I13+ESF!I13</f>
        <v>0</v>
      </c>
      <c r="J13" s="49">
        <f>LF!J13+'FF'!J13+PrF!J13+FSS!J13+PřF!J13+'FI'!J13+PdF!J13+FSpS!J13+ESF!J13</f>
        <v>0</v>
      </c>
      <c r="K13" s="50">
        <f>LF!K13+'FF'!K13+PrF!K13+FSS!K13+PřF!K13+'FI'!K13+PdF!K13+FSpS!K13+ESF!K13</f>
        <v>0</v>
      </c>
      <c r="L13" s="89">
        <f>SUM(I13:K13)</f>
        <v>0</v>
      </c>
      <c r="M13" s="746">
        <f>LF!M13+'FF'!M13+PrF!M13+FSS!M13+PřF!M13+'FI'!M13+PdF!M13+FSpS!M13+ESF!M13</f>
        <v>29167</v>
      </c>
      <c r="N13" s="746">
        <f>LF!N13+'FF'!N13+PrF!N13+FSS!N13+PřF!N13+'FI'!N13+PdF!N13+FSpS!N13+ESF!N13</f>
        <v>0</v>
      </c>
      <c r="O13" s="746">
        <f>LF!O13+'FF'!O13+PrF!O13+FSS!O13+PřF!O13+'FI'!O13+PdF!O13+FSpS!O13+ESF!O13</f>
        <v>0</v>
      </c>
    </row>
    <row r="14" spans="1:15" s="20" customFormat="1" ht="15" customHeight="1">
      <c r="A14" s="87">
        <v>7</v>
      </c>
      <c r="B14" s="19"/>
      <c r="C14" s="18" t="s">
        <v>125</v>
      </c>
      <c r="D14" s="109">
        <f aca="true" t="shared" si="1" ref="D14:D21">H14+L14</f>
        <v>207335</v>
      </c>
      <c r="E14" s="52">
        <f>LF!E14+'FF'!E14+PrF!E14+FSS!E14+PřF!E14+'FI'!E14+PdF!E14+FSpS!E14+ESF!E14</f>
        <v>164470</v>
      </c>
      <c r="F14" s="49">
        <f>LF!F14+'FF'!F14+PrF!F14+FSS!F14+PřF!F14+'FI'!F14+PdF!F14+FSpS!F14+ESF!F14</f>
        <v>41957</v>
      </c>
      <c r="G14" s="50">
        <f>LF!G14+'FF'!G14+PrF!G14+FSS!G14+PřF!G14+'FI'!G14+PdF!G14+FSpS!G14+ESF!G14</f>
        <v>908</v>
      </c>
      <c r="H14" s="65">
        <f aca="true" t="shared" si="2" ref="H14:H21">SUM(E14:G14)</f>
        <v>207335</v>
      </c>
      <c r="I14" s="52">
        <f>LF!I14+'FF'!I14+PrF!I14+FSS!I14+PřF!I14+'FI'!I14+PdF!I14+FSpS!I14+ESF!I14</f>
        <v>0</v>
      </c>
      <c r="J14" s="49">
        <f>LF!J14+'FF'!J14+PrF!J14+FSS!J14+PřF!J14+'FI'!J14+PdF!J14+FSpS!J14+ESF!J14</f>
        <v>0</v>
      </c>
      <c r="K14" s="50">
        <f>LF!K14+'FF'!K14+PrF!K14+FSS!K14+PřF!K14+'FI'!K14+PdF!K14+FSpS!K14+ESF!K14</f>
        <v>0</v>
      </c>
      <c r="L14" s="89">
        <f aca="true" t="shared" si="3" ref="L14:L21">SUM(I14:K14)</f>
        <v>0</v>
      </c>
      <c r="M14" s="746">
        <f>LF!M14+'FF'!M14+PrF!M14+FSS!M14+PřF!M14+'FI'!M14+PdF!M14+FSpS!M14+ESF!M14</f>
        <v>0</v>
      </c>
      <c r="N14" s="746">
        <f>LF!N14+'FF'!N14+PrF!N14+FSS!N14+PřF!N14+'FI'!N14+PdF!N14+FSpS!N14+ESF!N14</f>
        <v>0</v>
      </c>
      <c r="O14" s="746">
        <f>LF!O14+'FF'!O14+PrF!O14+FSS!O14+PřF!O14+'FI'!O14+PdF!O14+FSpS!O14+ESF!O14</f>
        <v>0</v>
      </c>
    </row>
    <row r="15" spans="1:15" s="20" customFormat="1" ht="15" customHeight="1">
      <c r="A15" s="90">
        <v>8</v>
      </c>
      <c r="B15" s="44"/>
      <c r="C15" s="45" t="s">
        <v>8</v>
      </c>
      <c r="D15" s="753">
        <f t="shared" si="1"/>
        <v>1131</v>
      </c>
      <c r="E15" s="754">
        <f>LF!E15+'FF'!E15+PrF!E15+FSS!E15+PřF!E15+'FI'!E15+PdF!E15+FSpS!E15+ESF!E15</f>
        <v>0</v>
      </c>
      <c r="F15" s="755">
        <f>LF!F15+'FF'!F15+PrF!F15+FSS!F15+PřF!F15+'FI'!F15+PdF!F15+FSpS!F15+ESF!F15</f>
        <v>1131</v>
      </c>
      <c r="G15" s="756">
        <f>LF!G15+'FF'!G15+PrF!G15+FSS!G15+PřF!G15+'FI'!G15+PdF!G15+FSpS!G15+ESF!G15</f>
        <v>0</v>
      </c>
      <c r="H15" s="757">
        <f t="shared" si="2"/>
        <v>1131</v>
      </c>
      <c r="I15" s="754">
        <f>LF!I15+'FF'!I15+PrF!I15+FSS!I15+PřF!I15+'FI'!I15+PdF!I15+FSpS!I15+ESF!I15</f>
        <v>0</v>
      </c>
      <c r="J15" s="755">
        <f>LF!J15+'FF'!J15+PrF!J15+FSS!J15+PřF!J15+'FI'!J15+PdF!J15+FSpS!J15+ESF!J15</f>
        <v>0</v>
      </c>
      <c r="K15" s="756">
        <f>LF!K15+'FF'!K15+PrF!K15+FSS!K15+PřF!K15+'FI'!K15+PdF!K15+FSpS!K15+ESF!K15</f>
        <v>0</v>
      </c>
      <c r="L15" s="758">
        <f t="shared" si="3"/>
        <v>0</v>
      </c>
      <c r="M15" s="746">
        <f>LF!M15+'FF'!M15+PrF!M15+FSS!M15+PřF!M15+'FI'!M15+PdF!M15+FSpS!M15+ESF!M15</f>
        <v>1131</v>
      </c>
      <c r="N15" s="746">
        <f>LF!N15+'FF'!N15+PrF!N15+FSS!N15+PřF!N15+'FI'!N15+PdF!N15+FSpS!N15+ESF!N15</f>
        <v>0</v>
      </c>
      <c r="O15" s="746">
        <f>LF!O15+'FF'!O15+PrF!O15+FSS!O15+PřF!O15+'FI'!O15+PdF!O15+FSpS!O15+ESF!O15</f>
        <v>0</v>
      </c>
    </row>
    <row r="16" spans="1:15" s="17" customFormat="1" ht="15" customHeight="1">
      <c r="A16" s="92">
        <v>9</v>
      </c>
      <c r="B16" s="21" t="s">
        <v>18</v>
      </c>
      <c r="C16" s="23"/>
      <c r="D16" s="111">
        <f t="shared" si="1"/>
        <v>7328</v>
      </c>
      <c r="E16" s="234">
        <f>LF!E16+'FF'!E16+PrF!E16+FSS!E16+PřF!E16+'FI'!E16+PdF!E16+FSpS!E16+ESF!E16</f>
        <v>300</v>
      </c>
      <c r="F16" s="235">
        <f>LF!F16+'FF'!F16+PrF!F16+FSS!F16+PřF!F16+'FI'!F16+PdF!F16+FSpS!F16+ESF!F16</f>
        <v>7028</v>
      </c>
      <c r="G16" s="236">
        <f>LF!G16+'FF'!G16+PrF!G16+FSS!G16+PřF!G16+'FI'!G16+PdF!G16+FSpS!G16+ESF!G16</f>
        <v>0</v>
      </c>
      <c r="H16" s="759">
        <f t="shared" si="2"/>
        <v>7328</v>
      </c>
      <c r="I16" s="234">
        <f>LF!I16+'FF'!I16+PrF!I16+FSS!I16+PřF!I16+'FI'!I16+PdF!I16+FSpS!I16+ESF!I16</f>
        <v>0</v>
      </c>
      <c r="J16" s="235">
        <f>LF!J16+'FF'!J16+PrF!J16+FSS!J16+PřF!J16+'FI'!J16+PdF!J16+FSpS!J16+ESF!J16</f>
        <v>0</v>
      </c>
      <c r="K16" s="236">
        <f>LF!K16+'FF'!K16+PrF!K16+FSS!K16+PřF!K16+'FI'!K16+PdF!K16+FSpS!K16+ESF!K16</f>
        <v>0</v>
      </c>
      <c r="L16" s="237">
        <f t="shared" si="3"/>
        <v>0</v>
      </c>
      <c r="M16" s="728"/>
      <c r="N16" s="728"/>
      <c r="O16" s="728"/>
    </row>
    <row r="17" spans="1:15" s="17" customFormat="1" ht="15" customHeight="1">
      <c r="A17" s="92">
        <v>10</v>
      </c>
      <c r="B17" s="21" t="s">
        <v>9</v>
      </c>
      <c r="C17" s="23"/>
      <c r="D17" s="760">
        <f t="shared" si="1"/>
        <v>0</v>
      </c>
      <c r="E17" s="761">
        <f>LF!E17+'FF'!E17+PrF!E17+FSS!E17+PřF!E17+'FI'!E17+PdF!E17+FSpS!E17+ESF!E17</f>
        <v>0</v>
      </c>
      <c r="F17" s="762">
        <f>LF!F17+'FF'!F17+PrF!F17+FSS!F17+PřF!F17+'FI'!F17+PdF!F17+FSpS!F17+ESF!F17</f>
        <v>0</v>
      </c>
      <c r="G17" s="763">
        <f>LF!G17+'FF'!G17+PrF!G17+FSS!G17+PřF!G17+'FI'!G17+PdF!G17+FSpS!G17+ESF!G17</f>
        <v>0</v>
      </c>
      <c r="H17" s="764">
        <f t="shared" si="2"/>
        <v>0</v>
      </c>
      <c r="I17" s="761">
        <f>LF!I17+'FF'!I17+PrF!I17+FSS!I17+PřF!I17+'FI'!I17+PdF!I17+FSpS!I17+ESF!I17</f>
        <v>0</v>
      </c>
      <c r="J17" s="762">
        <f>LF!J17+'FF'!J17+PrF!J17+FSS!J17+PřF!J17+'FI'!J17+PdF!J17+FSpS!J17+ESF!J17</f>
        <v>0</v>
      </c>
      <c r="K17" s="763">
        <f>LF!K17+'FF'!K17+PrF!K17+FSS!K17+PřF!K17+'FI'!K17+PdF!K17+FSpS!K17+ESF!K17</f>
        <v>0</v>
      </c>
      <c r="L17" s="765">
        <f t="shared" si="3"/>
        <v>0</v>
      </c>
      <c r="M17" s="728"/>
      <c r="N17" s="728"/>
      <c r="O17" s="728"/>
    </row>
    <row r="18" spans="1:15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34">
        <f>LF!E18+'FF'!E18+PrF!E18+FSS!E18+PřF!E18+'FI'!E18+PdF!E18+FSpS!E18+ESF!E18</f>
        <v>0</v>
      </c>
      <c r="F18" s="235">
        <f>LF!F18+'FF'!F18+PrF!F18+FSS!F18+PřF!F18+'FI'!F18+PdF!F18+FSpS!F18+ESF!F18</f>
        <v>0</v>
      </c>
      <c r="G18" s="236">
        <f>LF!G18+'FF'!G18+PrF!G18+FSS!G18+PřF!G18+'FI'!G18+PdF!G18+FSpS!G18+ESF!G18</f>
        <v>0</v>
      </c>
      <c r="H18" s="759">
        <f t="shared" si="2"/>
        <v>0</v>
      </c>
      <c r="I18" s="234">
        <f>LF!I18+'FF'!I18+PrF!I18+FSS!I18+PřF!I18+'FI'!I18+PdF!I18+FSpS!I18+ESF!I18</f>
        <v>0</v>
      </c>
      <c r="J18" s="235">
        <f>LF!J18+'FF'!J18+PrF!J18+FSS!J18+PřF!J18+'FI'!J18+PdF!J18+FSpS!J18+ESF!J18</f>
        <v>0</v>
      </c>
      <c r="K18" s="236">
        <f>LF!K18+'FF'!K18+PrF!K18+FSS!K18+PřF!K18+'FI'!K18+PdF!K18+FSpS!K18+ESF!K18</f>
        <v>0</v>
      </c>
      <c r="L18" s="237">
        <f t="shared" si="3"/>
        <v>0</v>
      </c>
      <c r="M18" s="728"/>
      <c r="N18" s="728"/>
      <c r="O18" s="728"/>
    </row>
    <row r="19" spans="1:15" s="17" customFormat="1" ht="15" customHeight="1">
      <c r="A19" s="92">
        <v>12</v>
      </c>
      <c r="B19" s="23" t="s">
        <v>16</v>
      </c>
      <c r="C19" s="23"/>
      <c r="D19" s="760">
        <f t="shared" si="1"/>
        <v>26388</v>
      </c>
      <c r="E19" s="761">
        <f>LF!E19+'FF'!E19+PrF!E19+FSS!E19+PřF!E19+'FI'!E19+PdF!E19+FSpS!E19+ESF!E19</f>
        <v>10626</v>
      </c>
      <c r="F19" s="762">
        <f>LF!F19+'FF'!F19+PrF!F19+FSS!F19+PřF!F19+'FI'!F19+PdF!F19+FSpS!F19+ESF!F19</f>
        <v>14762</v>
      </c>
      <c r="G19" s="763">
        <f>LF!G19+'FF'!G19+PrF!G19+FSS!G19+PřF!G19+'FI'!G19+PdF!G19+FSpS!G19+ESF!G19</f>
        <v>1000</v>
      </c>
      <c r="H19" s="764">
        <f t="shared" si="2"/>
        <v>26388</v>
      </c>
      <c r="I19" s="761">
        <f>LF!I19+'FF'!I19+PrF!I19+FSS!I19+PřF!I19+'FI'!I19+PdF!I19+FSpS!I19+ESF!I19</f>
        <v>0</v>
      </c>
      <c r="J19" s="762">
        <f>LF!J19+'FF'!J19+PrF!J19+FSS!J19+PřF!J19+'FI'!J19+PdF!J19+FSpS!J19+ESF!J19</f>
        <v>0</v>
      </c>
      <c r="K19" s="763">
        <f>LF!K19+'FF'!K19+PrF!K19+FSS!K19+PřF!K19+'FI'!K19+PdF!K19+FSpS!K19+ESF!K19</f>
        <v>0</v>
      </c>
      <c r="L19" s="765">
        <f t="shared" si="3"/>
        <v>0</v>
      </c>
      <c r="M19" s="728"/>
      <c r="N19" s="728"/>
      <c r="O19" s="728"/>
    </row>
    <row r="20" spans="1:15" s="17" customFormat="1" ht="15" customHeight="1">
      <c r="A20" s="92">
        <v>13</v>
      </c>
      <c r="B20" s="23" t="s">
        <v>11</v>
      </c>
      <c r="C20" s="23"/>
      <c r="D20" s="111">
        <f t="shared" si="1"/>
        <v>0</v>
      </c>
      <c r="E20" s="234">
        <f>LF!E20+'FF'!E20+PrF!E20+FSS!E20+PřF!E20+'FI'!E20+PdF!E20+FSpS!E20+ESF!E20</f>
        <v>0</v>
      </c>
      <c r="F20" s="235">
        <f>LF!F20+'FF'!F20+PrF!F20+FSS!F20+PřF!F20+'FI'!F20+PdF!F20+FSpS!F20+ESF!F20</f>
        <v>0</v>
      </c>
      <c r="G20" s="236">
        <f>LF!G20+'FF'!G20+PrF!G20+FSS!G20+PřF!G20+'FI'!G20+PdF!G20+FSpS!G20+ESF!G20</f>
        <v>0</v>
      </c>
      <c r="H20" s="759">
        <f t="shared" si="2"/>
        <v>0</v>
      </c>
      <c r="I20" s="234">
        <f>LF!I20+'FF'!I20+PrF!I20+FSS!I20+PřF!I20+'FI'!I20+PdF!I20+FSpS!I20+ESF!I20</f>
        <v>0</v>
      </c>
      <c r="J20" s="235">
        <f>LF!J20+'FF'!J20+PrF!J20+FSS!J20+PřF!J20+'FI'!J20+PdF!J20+FSpS!J20+ESF!J20</f>
        <v>0</v>
      </c>
      <c r="K20" s="236">
        <f>LF!K20+'FF'!K20+PrF!K20+FSS!K20+PřF!K20+'FI'!K20+PdF!K20+FSpS!K20+ESF!K20</f>
        <v>0</v>
      </c>
      <c r="L20" s="237">
        <f t="shared" si="3"/>
        <v>0</v>
      </c>
      <c r="M20" s="728"/>
      <c r="N20" s="728"/>
      <c r="O20" s="728"/>
    </row>
    <row r="21" spans="1:15" s="17" customFormat="1" ht="15" customHeight="1" thickBot="1">
      <c r="A21" s="95">
        <v>14</v>
      </c>
      <c r="B21" s="96" t="s">
        <v>15</v>
      </c>
      <c r="C21" s="96"/>
      <c r="D21" s="113">
        <f t="shared" si="1"/>
        <v>1083</v>
      </c>
      <c r="E21" s="97">
        <f>LF!E21+'FF'!E21+PrF!E21+FSS!E21+PřF!E21+'FI'!E21+PdF!E21+FSpS!E21+ESF!E21</f>
        <v>0</v>
      </c>
      <c r="F21" s="98">
        <f>LF!F21+'FF'!F21+PrF!F21+FSS!F21+PřF!F21+'FI'!F21+PdF!F21+FSpS!F21+ESF!F21</f>
        <v>1083</v>
      </c>
      <c r="G21" s="766">
        <f>LF!G21+'FF'!G21+PrF!G21+FSS!G21+PřF!G21+'FI'!G21+PdF!G21+FSpS!G21+ESF!G21</f>
        <v>0</v>
      </c>
      <c r="H21" s="100">
        <f t="shared" si="2"/>
        <v>1083</v>
      </c>
      <c r="I21" s="97">
        <f>LF!I21+'FF'!I21+PrF!I21+FSS!I21+PřF!I21+'FI'!I21+PdF!I21+FSpS!I21+ESF!I21</f>
        <v>0</v>
      </c>
      <c r="J21" s="98">
        <f>LF!J21+'FF'!J21+PrF!J21+FSS!J21+PřF!J21+'FI'!J21+PdF!J21+FSpS!J21+ESF!J21</f>
        <v>0</v>
      </c>
      <c r="K21" s="766">
        <f>LF!K21+'FF'!K21+PrF!K21+FSS!K21+PřF!K21+'FI'!K21+PdF!K21+FSpS!K21+ESF!K21</f>
        <v>0</v>
      </c>
      <c r="L21" s="101">
        <f t="shared" si="3"/>
        <v>0</v>
      </c>
      <c r="M21" s="728"/>
      <c r="N21" s="728"/>
      <c r="O21" s="728"/>
    </row>
    <row r="22" spans="1:15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  <c r="M22" s="730"/>
      <c r="N22" s="730"/>
      <c r="O22" s="730"/>
    </row>
    <row r="23" spans="1:15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  <c r="M23" s="730"/>
      <c r="N23" s="730"/>
      <c r="O23" s="730"/>
    </row>
    <row r="24" spans="1:15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31"/>
      <c r="N24" s="731"/>
      <c r="O24" s="731"/>
    </row>
    <row r="25" spans="1:15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M25" s="731"/>
      <c r="N25" s="731"/>
      <c r="O25" s="731"/>
    </row>
    <row r="26" spans="1:15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32"/>
      <c r="N26" s="732"/>
      <c r="O26" s="7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5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6"/>
  <dimension ref="A2:L25"/>
  <sheetViews>
    <sheetView workbookViewId="0" topLeftCell="A1">
      <selection activeCell="M5" sqref="M5:N2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38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4720</v>
      </c>
      <c r="E8" s="72">
        <f t="shared" si="0"/>
        <v>3900</v>
      </c>
      <c r="F8" s="73">
        <f t="shared" si="0"/>
        <v>740</v>
      </c>
      <c r="G8" s="74">
        <f t="shared" si="0"/>
        <v>80</v>
      </c>
      <c r="H8" s="71">
        <f t="shared" si="0"/>
        <v>4720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 aca="true" t="shared" si="2" ref="F9:K9">SUM(F10:F15)</f>
        <v>0</v>
      </c>
      <c r="G9" s="57">
        <f t="shared" si="2"/>
        <v>0</v>
      </c>
      <c r="H9" s="58">
        <f t="shared" si="2"/>
        <v>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4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</row>
    <row r="15" spans="1:12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4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4720</v>
      </c>
      <c r="E19" s="217">
        <v>3900</v>
      </c>
      <c r="F19" s="216">
        <v>740</v>
      </c>
      <c r="G19" s="30">
        <v>80</v>
      </c>
      <c r="H19" s="68">
        <f t="shared" si="4"/>
        <v>4720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</row>
    <row r="21" spans="1:12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</row>
    <row r="23" spans="1:5" s="2" customFormat="1" ht="12">
      <c r="A23" s="232" t="s">
        <v>136</v>
      </c>
      <c r="B23" s="232" t="s">
        <v>137</v>
      </c>
      <c r="C23" s="232"/>
      <c r="D23" s="158"/>
      <c r="E23" s="158"/>
    </row>
    <row r="24" spans="1:5" s="2" customFormat="1" ht="12">
      <c r="A24" s="232" t="s">
        <v>14</v>
      </c>
      <c r="B24" s="232" t="s">
        <v>138</v>
      </c>
      <c r="C24" s="232"/>
      <c r="D24" s="158"/>
      <c r="E24" s="158"/>
    </row>
    <row r="25" spans="1:3" s="24" customFormat="1" ht="12">
      <c r="A25" s="115" t="s">
        <v>32</v>
      </c>
      <c r="B25" s="115"/>
      <c r="C25" s="1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5"/>
  <dimension ref="A2:L25"/>
  <sheetViews>
    <sheetView workbookViewId="0" topLeftCell="A1">
      <selection activeCell="F38" sqref="F38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37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445</v>
      </c>
      <c r="E8" s="72">
        <f t="shared" si="0"/>
        <v>0</v>
      </c>
      <c r="F8" s="73">
        <f t="shared" si="0"/>
        <v>445</v>
      </c>
      <c r="G8" s="74">
        <f t="shared" si="0"/>
        <v>0</v>
      </c>
      <c r="H8" s="71">
        <f t="shared" si="0"/>
        <v>445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 aca="true" t="shared" si="2" ref="F9:K9">SUM(F10:F15)</f>
        <v>0</v>
      </c>
      <c r="G9" s="57">
        <f t="shared" si="2"/>
        <v>0</v>
      </c>
      <c r="H9" s="58">
        <f t="shared" si="2"/>
        <v>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4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</row>
    <row r="15" spans="1:12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445</v>
      </c>
      <c r="E16" s="166"/>
      <c r="F16" s="160">
        <v>445</v>
      </c>
      <c r="G16" s="28"/>
      <c r="H16" s="67">
        <f t="shared" si="4"/>
        <v>445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0</v>
      </c>
      <c r="E19" s="217"/>
      <c r="F19" s="216"/>
      <c r="G19" s="30"/>
      <c r="H19" s="68">
        <f t="shared" si="4"/>
        <v>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</row>
    <row r="21" spans="1:12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</row>
    <row r="23" spans="1:5" s="2" customFormat="1" ht="12">
      <c r="A23" s="232" t="s">
        <v>136</v>
      </c>
      <c r="B23" s="232" t="s">
        <v>137</v>
      </c>
      <c r="C23" s="232"/>
      <c r="D23" s="158"/>
      <c r="E23" s="158"/>
    </row>
    <row r="24" spans="1:5" s="2" customFormat="1" ht="12">
      <c r="A24" s="232" t="s">
        <v>14</v>
      </c>
      <c r="B24" s="232" t="s">
        <v>138</v>
      </c>
      <c r="C24" s="232"/>
      <c r="D24" s="158"/>
      <c r="E24" s="158"/>
    </row>
    <row r="25" spans="1:3" s="24" customFormat="1" ht="12">
      <c r="A25" s="115" t="s">
        <v>32</v>
      </c>
      <c r="B25" s="115"/>
      <c r="C25" s="1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4"/>
  <dimension ref="A2:L25"/>
  <sheetViews>
    <sheetView workbookViewId="0" topLeftCell="A1">
      <selection activeCell="H32" sqref="H31:H32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36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504</v>
      </c>
      <c r="E8" s="72">
        <f t="shared" si="0"/>
        <v>0</v>
      </c>
      <c r="F8" s="73">
        <f t="shared" si="0"/>
        <v>504</v>
      </c>
      <c r="G8" s="74">
        <f t="shared" si="0"/>
        <v>0</v>
      </c>
      <c r="H8" s="71">
        <f t="shared" si="0"/>
        <v>504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 aca="true" t="shared" si="2" ref="F9:K9">SUM(F10:F15)</f>
        <v>0</v>
      </c>
      <c r="G9" s="57">
        <f t="shared" si="2"/>
        <v>0</v>
      </c>
      <c r="H9" s="58">
        <f t="shared" si="2"/>
        <v>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4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</row>
    <row r="15" spans="1:12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4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504</v>
      </c>
      <c r="E19" s="217"/>
      <c r="F19" s="216">
        <v>504</v>
      </c>
      <c r="G19" s="30"/>
      <c r="H19" s="68">
        <f t="shared" si="4"/>
        <v>504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</row>
    <row r="21" spans="1:12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4"/>
      <c r="E22" s="233"/>
      <c r="F22" s="115"/>
      <c r="G22" s="24"/>
      <c r="H22" s="24"/>
      <c r="I22" s="24"/>
      <c r="J22" s="24"/>
      <c r="K22" s="24"/>
      <c r="L22" s="24"/>
    </row>
    <row r="23" spans="1:5" s="2" customFormat="1" ht="12">
      <c r="A23" s="232" t="s">
        <v>136</v>
      </c>
      <c r="B23" s="232" t="s">
        <v>137</v>
      </c>
      <c r="C23" s="232"/>
      <c r="D23" s="158"/>
      <c r="E23" s="158"/>
    </row>
    <row r="24" spans="1:5" s="2" customFormat="1" ht="12">
      <c r="A24" s="232" t="s">
        <v>14</v>
      </c>
      <c r="B24" s="232" t="s">
        <v>138</v>
      </c>
      <c r="C24" s="232"/>
      <c r="D24" s="158"/>
      <c r="E24" s="158"/>
    </row>
    <row r="25" spans="1:3" s="24" customFormat="1" ht="12">
      <c r="A25" s="115" t="s">
        <v>32</v>
      </c>
      <c r="B25" s="115"/>
      <c r="C25" s="1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3"/>
  <dimension ref="A2:M25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6.25390625" style="723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3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24"/>
    </row>
    <row r="4" spans="1:13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</row>
    <row r="5" spans="1:13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24"/>
    </row>
    <row r="6" spans="1:13" s="14" customFormat="1" ht="12.75">
      <c r="A6" s="79"/>
      <c r="B6" s="69" t="s">
        <v>2</v>
      </c>
      <c r="C6" s="6" t="s">
        <v>35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25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26"/>
    </row>
    <row r="8" spans="1:13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670</v>
      </c>
      <c r="E8" s="72">
        <f t="shared" si="0"/>
        <v>0</v>
      </c>
      <c r="F8" s="73">
        <f t="shared" si="0"/>
        <v>670</v>
      </c>
      <c r="G8" s="74">
        <f t="shared" si="0"/>
        <v>0</v>
      </c>
      <c r="H8" s="71">
        <f t="shared" si="0"/>
        <v>670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28"/>
    </row>
    <row r="9" spans="1:13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490</v>
      </c>
      <c r="E9" s="58">
        <f>SUM(E10:E15)</f>
        <v>0</v>
      </c>
      <c r="F9" s="231">
        <f aca="true" t="shared" si="2" ref="F9:K9">SUM(F10:F15)</f>
        <v>490</v>
      </c>
      <c r="G9" s="57">
        <f t="shared" si="2"/>
        <v>0</v>
      </c>
      <c r="H9" s="58">
        <f t="shared" si="2"/>
        <v>490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  <c r="M9" s="7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  <c r="M10" s="7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490</v>
      </c>
      <c r="E11" s="51"/>
      <c r="F11" s="25">
        <v>490</v>
      </c>
      <c r="G11" s="26"/>
      <c r="H11" s="64">
        <f t="shared" si="4"/>
        <v>490</v>
      </c>
      <c r="I11" s="51"/>
      <c r="J11" s="25"/>
      <c r="K11" s="26"/>
      <c r="L11" s="88">
        <f t="shared" si="3"/>
        <v>0</v>
      </c>
      <c r="M11" s="729">
        <v>490</v>
      </c>
    </row>
    <row r="12" spans="1:13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  <c r="M12" s="729"/>
    </row>
    <row r="13" spans="1:13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  <c r="M13" s="729"/>
    </row>
    <row r="14" spans="1:13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  <c r="M14" s="729"/>
    </row>
    <row r="15" spans="1:13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  <c r="M15" s="728"/>
    </row>
    <row r="16" spans="1:13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4"/>
        <v>0</v>
      </c>
      <c r="I16" s="54"/>
      <c r="J16" s="27"/>
      <c r="K16" s="28"/>
      <c r="L16" s="93">
        <f t="shared" si="3"/>
        <v>0</v>
      </c>
      <c r="M16" s="728"/>
    </row>
    <row r="17" spans="1:13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  <c r="M17" s="728"/>
    </row>
    <row r="18" spans="1:13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  <c r="M18" s="728"/>
    </row>
    <row r="19" spans="1:13" s="17" customFormat="1" ht="15" customHeight="1">
      <c r="A19" s="92">
        <v>12</v>
      </c>
      <c r="B19" s="23" t="s">
        <v>16</v>
      </c>
      <c r="C19" s="23"/>
      <c r="D19" s="112">
        <f t="shared" si="1"/>
        <v>180</v>
      </c>
      <c r="E19" s="217"/>
      <c r="F19" s="216">
        <v>180</v>
      </c>
      <c r="G19" s="30"/>
      <c r="H19" s="68">
        <f t="shared" si="4"/>
        <v>180</v>
      </c>
      <c r="I19" s="55"/>
      <c r="J19" s="29"/>
      <c r="K19" s="30"/>
      <c r="L19" s="94">
        <f t="shared" si="3"/>
        <v>0</v>
      </c>
      <c r="M19" s="728"/>
    </row>
    <row r="20" spans="1:13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  <c r="M20" s="728"/>
    </row>
    <row r="21" spans="1:13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  <c r="M21" s="730"/>
    </row>
    <row r="22" spans="1:13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  <c r="M22" s="730"/>
    </row>
    <row r="23" spans="1:13" s="2" customFormat="1" ht="12">
      <c r="A23" s="232" t="s">
        <v>136</v>
      </c>
      <c r="B23" s="232" t="s">
        <v>137</v>
      </c>
      <c r="C23" s="232"/>
      <c r="D23" s="158"/>
      <c r="E23" s="158"/>
      <c r="M23" s="731"/>
    </row>
    <row r="24" spans="1:13" s="2" customFormat="1" ht="12">
      <c r="A24" s="232" t="s">
        <v>14</v>
      </c>
      <c r="B24" s="232" t="s">
        <v>138</v>
      </c>
      <c r="C24" s="232"/>
      <c r="D24" s="158"/>
      <c r="E24" s="158"/>
      <c r="M24" s="731"/>
    </row>
    <row r="25" spans="1:13" s="24" customFormat="1" ht="12">
      <c r="A25" s="115" t="s">
        <v>32</v>
      </c>
      <c r="B25" s="115"/>
      <c r="C25" s="115"/>
      <c r="M25" s="7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1"/>
  <dimension ref="A2:L25"/>
  <sheetViews>
    <sheetView workbookViewId="0" topLeftCell="A1">
      <selection activeCell="H31" sqref="H30:H3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93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220</v>
      </c>
      <c r="E8" s="72">
        <f t="shared" si="0"/>
        <v>0</v>
      </c>
      <c r="F8" s="73">
        <f t="shared" si="0"/>
        <v>220</v>
      </c>
      <c r="G8" s="74">
        <f t="shared" si="0"/>
        <v>0</v>
      </c>
      <c r="H8" s="71">
        <f t="shared" si="0"/>
        <v>220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 aca="true" t="shared" si="2" ref="F9:K9">SUM(F10:F15)</f>
        <v>0</v>
      </c>
      <c r="G9" s="57">
        <f t="shared" si="2"/>
        <v>0</v>
      </c>
      <c r="H9" s="58">
        <f t="shared" si="2"/>
        <v>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4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</row>
    <row r="15" spans="1:12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4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220</v>
      </c>
      <c r="E19" s="217"/>
      <c r="F19" s="216">
        <v>220</v>
      </c>
      <c r="G19" s="30"/>
      <c r="H19" s="68">
        <f t="shared" si="4"/>
        <v>220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</row>
    <row r="21" spans="1:12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</row>
    <row r="23" spans="1:5" s="2" customFormat="1" ht="12">
      <c r="A23" s="232" t="s">
        <v>136</v>
      </c>
      <c r="B23" s="232" t="s">
        <v>137</v>
      </c>
      <c r="C23" s="232"/>
      <c r="D23" s="158"/>
      <c r="E23" s="158"/>
    </row>
    <row r="24" spans="1:5" s="2" customFormat="1" ht="12">
      <c r="A24" s="232" t="s">
        <v>14</v>
      </c>
      <c r="B24" s="232" t="s">
        <v>138</v>
      </c>
      <c r="C24" s="232"/>
      <c r="D24" s="158"/>
      <c r="E24" s="158"/>
    </row>
    <row r="25" spans="1:3" s="24" customFormat="1" ht="12">
      <c r="A25" s="115" t="s">
        <v>32</v>
      </c>
      <c r="B25" s="115"/>
      <c r="C25" s="1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2"/>
  <dimension ref="A2:P25"/>
  <sheetViews>
    <sheetView workbookViewId="0" topLeftCell="B1">
      <selection activeCell="O7" sqref="O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875" style="723" bestFit="1" customWidth="1"/>
    <col min="14" max="14" width="5.00390625" style="723" bestFit="1" customWidth="1"/>
    <col min="15" max="15" width="5.875" style="723" bestFit="1" customWidth="1"/>
    <col min="16" max="16" width="5.00390625" style="740" bestFit="1" customWidth="1"/>
    <col min="17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6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33"/>
      <c r="N3" s="733"/>
      <c r="O3" s="733"/>
      <c r="P3" s="733"/>
    </row>
    <row r="4" spans="1:16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33"/>
      <c r="N4" s="733"/>
      <c r="O4" s="733"/>
      <c r="P4" s="733"/>
    </row>
    <row r="5" spans="1:16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33"/>
      <c r="N5" s="733"/>
      <c r="O5" s="733"/>
      <c r="P5" s="733"/>
    </row>
    <row r="6" spans="1:16" s="14" customFormat="1" ht="12.75">
      <c r="A6" s="79"/>
      <c r="B6" s="69" t="s">
        <v>2</v>
      </c>
      <c r="C6" s="6" t="s">
        <v>34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34"/>
      <c r="N6" s="734"/>
      <c r="O6" s="734"/>
      <c r="P6" s="734"/>
    </row>
    <row r="7" spans="1:16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35"/>
      <c r="N7" s="735"/>
      <c r="O7" s="735"/>
      <c r="P7" s="735"/>
    </row>
    <row r="8" spans="1:16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39917</v>
      </c>
      <c r="E8" s="72">
        <f t="shared" si="0"/>
        <v>4300</v>
      </c>
      <c r="F8" s="73">
        <f t="shared" si="0"/>
        <v>35617</v>
      </c>
      <c r="G8" s="74">
        <f t="shared" si="0"/>
        <v>0</v>
      </c>
      <c r="H8" s="71">
        <f t="shared" si="0"/>
        <v>39917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36"/>
      <c r="N8" s="736"/>
      <c r="O8" s="736"/>
      <c r="P8" s="736"/>
    </row>
    <row r="9" spans="1:16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24129</v>
      </c>
      <c r="E9" s="58">
        <f>SUM(E10:E15)</f>
        <v>0</v>
      </c>
      <c r="F9" s="231">
        <f aca="true" t="shared" si="2" ref="F9:K9">SUM(F10:F15)</f>
        <v>24129</v>
      </c>
      <c r="G9" s="57">
        <f t="shared" si="2"/>
        <v>0</v>
      </c>
      <c r="H9" s="58">
        <f t="shared" si="2"/>
        <v>24129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  <c r="M9" s="736"/>
      <c r="N9" s="736"/>
      <c r="O9" s="736"/>
      <c r="P9" s="736"/>
    </row>
    <row r="10" spans="1:16" s="20" customFormat="1" ht="15" customHeight="1">
      <c r="A10" s="87">
        <v>3</v>
      </c>
      <c r="B10" s="19"/>
      <c r="C10" s="18" t="s">
        <v>6</v>
      </c>
      <c r="D10" s="108">
        <f t="shared" si="1"/>
        <v>1750</v>
      </c>
      <c r="E10" s="51"/>
      <c r="F10" s="25">
        <v>1750</v>
      </c>
      <c r="G10" s="26"/>
      <c r="H10" s="64">
        <f aca="true" t="shared" si="4" ref="H10:H21">SUM(E10:G10)</f>
        <v>1750</v>
      </c>
      <c r="I10" s="51"/>
      <c r="J10" s="25"/>
      <c r="K10" s="26"/>
      <c r="L10" s="88">
        <f t="shared" si="3"/>
        <v>0</v>
      </c>
      <c r="M10" s="737">
        <v>1750</v>
      </c>
      <c r="N10" s="737"/>
      <c r="O10" s="737"/>
      <c r="P10" s="737"/>
    </row>
    <row r="11" spans="1:16" s="20" customFormat="1" ht="15" customHeight="1">
      <c r="A11" s="87">
        <v>4</v>
      </c>
      <c r="B11" s="19"/>
      <c r="C11" s="18" t="s">
        <v>7</v>
      </c>
      <c r="D11" s="109">
        <f t="shared" si="1"/>
        <v>21487</v>
      </c>
      <c r="E11" s="51"/>
      <c r="F11" s="25">
        <v>21487</v>
      </c>
      <c r="G11" s="26"/>
      <c r="H11" s="64">
        <f t="shared" si="4"/>
        <v>21487</v>
      </c>
      <c r="I11" s="51"/>
      <c r="J11" s="25"/>
      <c r="K11" s="26"/>
      <c r="L11" s="88">
        <f t="shared" si="3"/>
        <v>0</v>
      </c>
      <c r="M11" s="737">
        <v>22200</v>
      </c>
      <c r="N11" s="737">
        <f>2140</f>
        <v>2140</v>
      </c>
      <c r="O11" s="737">
        <v>18950</v>
      </c>
      <c r="P11" s="737">
        <v>1860</v>
      </c>
    </row>
    <row r="12" spans="1:16" s="20" customFormat="1" ht="15" customHeight="1">
      <c r="A12" s="87">
        <v>5</v>
      </c>
      <c r="B12" s="19"/>
      <c r="C12" s="18" t="s">
        <v>17</v>
      </c>
      <c r="D12" s="109">
        <f t="shared" si="1"/>
        <v>892</v>
      </c>
      <c r="E12" s="51"/>
      <c r="F12" s="25">
        <v>892</v>
      </c>
      <c r="G12" s="26"/>
      <c r="H12" s="64">
        <f t="shared" si="4"/>
        <v>892</v>
      </c>
      <c r="I12" s="51"/>
      <c r="J12" s="25"/>
      <c r="K12" s="26"/>
      <c r="L12" s="88">
        <f t="shared" si="3"/>
        <v>0</v>
      </c>
      <c r="M12" s="737"/>
      <c r="N12" s="737"/>
      <c r="O12" s="737"/>
      <c r="P12" s="737"/>
    </row>
    <row r="13" spans="1:16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  <c r="M13" s="737"/>
      <c r="N13" s="737"/>
      <c r="O13" s="737"/>
      <c r="P13" s="737"/>
    </row>
    <row r="14" spans="1:16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  <c r="M14" s="737"/>
      <c r="N14" s="737"/>
      <c r="O14" s="737"/>
      <c r="P14" s="737"/>
    </row>
    <row r="15" spans="1:16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  <c r="M15" s="736"/>
      <c r="N15" s="736"/>
      <c r="O15" s="736"/>
      <c r="P15" s="736"/>
    </row>
    <row r="16" spans="1:16" s="17" customFormat="1" ht="15" customHeight="1">
      <c r="A16" s="92">
        <v>9</v>
      </c>
      <c r="B16" s="21" t="s">
        <v>18</v>
      </c>
      <c r="C16" s="23"/>
      <c r="D16" s="111">
        <f t="shared" si="1"/>
        <v>10000</v>
      </c>
      <c r="E16" s="166"/>
      <c r="F16" s="160">
        <v>10000</v>
      </c>
      <c r="G16" s="28"/>
      <c r="H16" s="67">
        <f t="shared" si="4"/>
        <v>10000</v>
      </c>
      <c r="I16" s="54"/>
      <c r="J16" s="27"/>
      <c r="K16" s="28"/>
      <c r="L16" s="93">
        <f t="shared" si="3"/>
        <v>0</v>
      </c>
      <c r="M16" s="736"/>
      <c r="N16" s="736"/>
      <c r="O16" s="736"/>
      <c r="P16" s="736"/>
    </row>
    <row r="17" spans="1:16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  <c r="M17" s="736"/>
      <c r="N17" s="736"/>
      <c r="O17" s="736"/>
      <c r="P17" s="736"/>
    </row>
    <row r="18" spans="1:16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  <c r="M18" s="736"/>
      <c r="N18" s="736"/>
      <c r="O18" s="736"/>
      <c r="P18" s="736"/>
    </row>
    <row r="19" spans="1:16" s="17" customFormat="1" ht="15" customHeight="1">
      <c r="A19" s="92">
        <v>12</v>
      </c>
      <c r="B19" s="23" t="s">
        <v>16</v>
      </c>
      <c r="C19" s="23"/>
      <c r="D19" s="112">
        <f t="shared" si="1"/>
        <v>5788</v>
      </c>
      <c r="E19" s="217">
        <v>4300</v>
      </c>
      <c r="F19" s="216">
        <v>1488</v>
      </c>
      <c r="G19" s="30"/>
      <c r="H19" s="68">
        <f t="shared" si="4"/>
        <v>5788</v>
      </c>
      <c r="I19" s="55"/>
      <c r="J19" s="29"/>
      <c r="K19" s="30"/>
      <c r="L19" s="94">
        <f t="shared" si="3"/>
        <v>0</v>
      </c>
      <c r="M19" s="736"/>
      <c r="N19" s="736"/>
      <c r="O19" s="736"/>
      <c r="P19" s="736"/>
    </row>
    <row r="20" spans="1:16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  <c r="M20" s="736"/>
      <c r="N20" s="736"/>
      <c r="O20" s="736"/>
      <c r="P20" s="736"/>
    </row>
    <row r="21" spans="1:16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  <c r="M21" s="736"/>
      <c r="N21" s="736"/>
      <c r="O21" s="736"/>
      <c r="P21" s="736"/>
    </row>
    <row r="22" spans="1:16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  <c r="M22" s="736"/>
      <c r="N22" s="736"/>
      <c r="O22" s="736"/>
      <c r="P22" s="736"/>
    </row>
    <row r="23" spans="1:16" s="2" customFormat="1" ht="12">
      <c r="A23" s="232" t="s">
        <v>136</v>
      </c>
      <c r="B23" s="232" t="s">
        <v>137</v>
      </c>
      <c r="C23" s="232"/>
      <c r="D23" s="158"/>
      <c r="E23" s="158"/>
      <c r="M23" s="733"/>
      <c r="N23" s="733"/>
      <c r="O23" s="733"/>
      <c r="P23" s="733"/>
    </row>
    <row r="24" spans="1:16" s="2" customFormat="1" ht="12">
      <c r="A24" s="232" t="s">
        <v>14</v>
      </c>
      <c r="B24" s="232" t="s">
        <v>138</v>
      </c>
      <c r="C24" s="232"/>
      <c r="D24" s="158"/>
      <c r="E24" s="158"/>
      <c r="G24" s="120"/>
      <c r="M24" s="733"/>
      <c r="N24" s="733"/>
      <c r="O24" s="733"/>
      <c r="P24" s="733"/>
    </row>
    <row r="25" spans="1:16" s="24" customFormat="1" ht="12">
      <c r="A25" s="115" t="s">
        <v>32</v>
      </c>
      <c r="B25" s="115"/>
      <c r="C25" s="115"/>
      <c r="D25" s="159"/>
      <c r="E25" s="163"/>
      <c r="F25" s="163"/>
      <c r="M25" s="738"/>
      <c r="N25" s="738"/>
      <c r="O25" s="738"/>
      <c r="P25" s="738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3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A2:L25"/>
  <sheetViews>
    <sheetView workbookViewId="0" topLeftCell="A1">
      <selection activeCell="H39" sqref="H3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33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251</v>
      </c>
      <c r="E8" s="72">
        <f t="shared" si="0"/>
        <v>0</v>
      </c>
      <c r="F8" s="73">
        <f t="shared" si="0"/>
        <v>251</v>
      </c>
      <c r="G8" s="74">
        <f t="shared" si="0"/>
        <v>0</v>
      </c>
      <c r="H8" s="71">
        <f t="shared" si="0"/>
        <v>251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 aca="true" t="shared" si="2" ref="F9:K9">SUM(F10:F15)</f>
        <v>0</v>
      </c>
      <c r="G9" s="57">
        <f t="shared" si="2"/>
        <v>0</v>
      </c>
      <c r="H9" s="58">
        <f t="shared" si="2"/>
        <v>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4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</row>
    <row r="15" spans="1:12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4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251</v>
      </c>
      <c r="E19" s="217"/>
      <c r="F19" s="216">
        <v>251</v>
      </c>
      <c r="G19" s="30"/>
      <c r="H19" s="68">
        <f t="shared" si="4"/>
        <v>251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</row>
    <row r="21" spans="1:12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</row>
    <row r="23" spans="1:5" s="2" customFormat="1" ht="12">
      <c r="A23" s="232" t="s">
        <v>136</v>
      </c>
      <c r="B23" s="232" t="s">
        <v>137</v>
      </c>
      <c r="C23" s="232"/>
      <c r="D23" s="158"/>
      <c r="E23" s="158"/>
    </row>
    <row r="24" spans="1:5" s="2" customFormat="1" ht="12">
      <c r="A24" s="232" t="s">
        <v>14</v>
      </c>
      <c r="B24" s="232" t="s">
        <v>138</v>
      </c>
      <c r="C24" s="232"/>
      <c r="D24" s="158"/>
      <c r="E24" s="158"/>
    </row>
    <row r="25" spans="1:3" s="24" customFormat="1" ht="12">
      <c r="A25" s="115" t="s">
        <v>32</v>
      </c>
      <c r="B25" s="115"/>
      <c r="C25" s="1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9">
    <tabColor indexed="12"/>
  </sheetPr>
  <dimension ref="A2:R30"/>
  <sheetViews>
    <sheetView workbookViewId="0" topLeftCell="A1">
      <selection activeCell="H29" sqref="H2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6.75390625" style="218" customWidth="1"/>
    <col min="14" max="14" width="3.375" style="218" customWidth="1"/>
    <col min="15" max="15" width="3.375" style="32" customWidth="1"/>
    <col min="16" max="16" width="6.25390625" style="32" bestFit="1" customWidth="1"/>
    <col min="17" max="17" width="5.375" style="32" bestFit="1" customWidth="1"/>
    <col min="18" max="18" width="6.25390625" style="32" bestFit="1" customWidth="1"/>
  </cols>
  <sheetData>
    <row r="2" ht="13.5" thickBot="1">
      <c r="L2" s="56" t="s">
        <v>13</v>
      </c>
    </row>
    <row r="3" spans="1:12" ht="18.7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8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219"/>
      <c r="N4" s="219"/>
      <c r="O4" s="665"/>
      <c r="P4" s="665"/>
      <c r="Q4" s="665"/>
      <c r="R4" s="665"/>
    </row>
    <row r="5" spans="1:18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219"/>
      <c r="N5" s="219"/>
      <c r="O5" s="665"/>
      <c r="P5" s="665"/>
      <c r="Q5" s="665"/>
      <c r="R5" s="665"/>
    </row>
    <row r="6" spans="1:18" s="1" customFormat="1" ht="12.75">
      <c r="A6" s="79"/>
      <c r="B6" s="69" t="s">
        <v>2</v>
      </c>
      <c r="C6" s="6" t="s">
        <v>12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219"/>
      <c r="N6" s="219"/>
      <c r="O6" s="665"/>
      <c r="P6" s="665"/>
      <c r="Q6" s="665"/>
      <c r="R6" s="665"/>
    </row>
    <row r="7" spans="1:18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220"/>
      <c r="N7" s="220"/>
      <c r="O7" s="704"/>
      <c r="P7" s="704"/>
      <c r="Q7" s="704"/>
      <c r="R7" s="704"/>
    </row>
    <row r="8" spans="1:18" s="16" customFormat="1" ht="19.5" customHeight="1">
      <c r="A8" s="83">
        <v>1</v>
      </c>
      <c r="B8" s="15" t="s">
        <v>28</v>
      </c>
      <c r="C8" s="15"/>
      <c r="D8" s="106">
        <f aca="true" t="shared" si="0" ref="D8:L8">SUM(D16:D21)+D9</f>
        <v>958338</v>
      </c>
      <c r="E8" s="72">
        <f t="shared" si="0"/>
        <v>347346</v>
      </c>
      <c r="F8" s="73">
        <f t="shared" si="0"/>
        <v>161023</v>
      </c>
      <c r="G8" s="74">
        <f t="shared" si="0"/>
        <v>1988</v>
      </c>
      <c r="H8" s="71">
        <f t="shared" si="0"/>
        <v>510357</v>
      </c>
      <c r="I8" s="72">
        <f t="shared" si="0"/>
        <v>447981</v>
      </c>
      <c r="J8" s="73">
        <f t="shared" si="0"/>
        <v>0</v>
      </c>
      <c r="K8" s="74">
        <f t="shared" si="0"/>
        <v>0</v>
      </c>
      <c r="L8" s="84">
        <f t="shared" si="0"/>
        <v>447981</v>
      </c>
      <c r="M8" s="221"/>
      <c r="N8" s="221"/>
      <c r="O8" s="705"/>
      <c r="P8" s="705"/>
      <c r="Q8" s="705"/>
      <c r="R8" s="705"/>
    </row>
    <row r="9" spans="1:18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496503</v>
      </c>
      <c r="E9" s="58">
        <f>SUM(E10:E15)</f>
        <v>164470</v>
      </c>
      <c r="F9" s="231">
        <f>SUM(F10:F15)</f>
        <v>123567</v>
      </c>
      <c r="G9" s="57">
        <f>SUM(G10:G15)</f>
        <v>908</v>
      </c>
      <c r="H9" s="63">
        <f aca="true" t="shared" si="2" ref="H9:H21">SUM(E9:G9)</f>
        <v>288945</v>
      </c>
      <c r="I9" s="58">
        <f>SUM(I10:I15)</f>
        <v>207558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207558</v>
      </c>
      <c r="M9" s="736"/>
      <c r="N9" s="736"/>
      <c r="O9" s="736"/>
      <c r="P9" s="737" t="s">
        <v>139</v>
      </c>
      <c r="Q9" s="736"/>
      <c r="R9" s="736"/>
    </row>
    <row r="10" spans="1:18" s="20" customFormat="1" ht="15" customHeight="1">
      <c r="A10" s="87">
        <v>3</v>
      </c>
      <c r="B10" s="19"/>
      <c r="C10" s="18" t="s">
        <v>6</v>
      </c>
      <c r="D10" s="108">
        <f t="shared" si="1"/>
        <v>12718</v>
      </c>
      <c r="E10" s="51">
        <f>fak!E10+ostatni!E10</f>
        <v>0</v>
      </c>
      <c r="F10" s="25">
        <f>fak!F10+ostatni!F10</f>
        <v>12718</v>
      </c>
      <c r="G10" s="26">
        <f>fak!G10+ostatni!G10</f>
        <v>0</v>
      </c>
      <c r="H10" s="64">
        <f t="shared" si="2"/>
        <v>12718</v>
      </c>
      <c r="I10" s="51">
        <f>fak!I10+ostatni!I10</f>
        <v>0</v>
      </c>
      <c r="J10" s="25">
        <f>fak!J10+ostatni!J10</f>
        <v>0</v>
      </c>
      <c r="K10" s="26">
        <f>fak!K10+ostatni!K10</f>
        <v>0</v>
      </c>
      <c r="L10" s="88">
        <f t="shared" si="3"/>
        <v>0</v>
      </c>
      <c r="M10" s="748">
        <f>fak!M10+ostatni!M10</f>
        <v>12718</v>
      </c>
      <c r="N10" s="748"/>
      <c r="O10" s="748"/>
      <c r="P10" s="737"/>
      <c r="Q10" s="737"/>
      <c r="R10" s="737"/>
    </row>
    <row r="11" spans="1:18" s="20" customFormat="1" ht="15" customHeight="1">
      <c r="A11" s="87">
        <v>4</v>
      </c>
      <c r="B11" s="19"/>
      <c r="C11" s="18" t="s">
        <v>7</v>
      </c>
      <c r="D11" s="109">
        <f t="shared" si="1"/>
        <v>27157</v>
      </c>
      <c r="E11" s="51">
        <f>fak!E11+ostatni!E11</f>
        <v>0</v>
      </c>
      <c r="F11" s="25">
        <f>fak!F11+ostatni!F11</f>
        <v>27157</v>
      </c>
      <c r="G11" s="26">
        <f>fak!G11+ostatni!G11</f>
        <v>0</v>
      </c>
      <c r="H11" s="64">
        <f t="shared" si="2"/>
        <v>27157</v>
      </c>
      <c r="I11" s="51">
        <f>fak!I11+ostatni!I11</f>
        <v>0</v>
      </c>
      <c r="J11" s="25">
        <f>fak!J11+ostatni!J11</f>
        <v>0</v>
      </c>
      <c r="K11" s="26">
        <f>fak!K11+ostatni!K11</f>
        <v>0</v>
      </c>
      <c r="L11" s="88">
        <f t="shared" si="3"/>
        <v>0</v>
      </c>
      <c r="M11" s="748">
        <f>fak!M11+ostatni!M11</f>
        <v>22690</v>
      </c>
      <c r="N11" s="748"/>
      <c r="O11" s="748"/>
      <c r="P11" s="747">
        <v>21068</v>
      </c>
      <c r="Q11" s="747">
        <v>7810</v>
      </c>
      <c r="R11" s="747">
        <f>SUM(P11:Q11)</f>
        <v>28878</v>
      </c>
    </row>
    <row r="12" spans="1:18" s="20" customFormat="1" ht="15" customHeight="1">
      <c r="A12" s="87">
        <v>5</v>
      </c>
      <c r="B12" s="19"/>
      <c r="C12" s="18" t="s">
        <v>17</v>
      </c>
      <c r="D12" s="109">
        <f t="shared" si="1"/>
        <v>208450</v>
      </c>
      <c r="E12" s="51">
        <f>fak!E12+ostatni!E12</f>
        <v>0</v>
      </c>
      <c r="F12" s="25">
        <f>fak!F12+ostatni!F12</f>
        <v>892</v>
      </c>
      <c r="G12" s="26">
        <f>fak!G12+ostatni!G12</f>
        <v>0</v>
      </c>
      <c r="H12" s="64">
        <f t="shared" si="2"/>
        <v>892</v>
      </c>
      <c r="I12" s="51">
        <f>fak!I12+ostatni!I12</f>
        <v>207558</v>
      </c>
      <c r="J12" s="25">
        <f>fak!J12+ostatni!J12</f>
        <v>0</v>
      </c>
      <c r="K12" s="26">
        <f>fak!K12+ostatni!K12</f>
        <v>0</v>
      </c>
      <c r="L12" s="88">
        <f t="shared" si="3"/>
        <v>207558</v>
      </c>
      <c r="M12" s="748">
        <f>fak!M12+ostatni!M12</f>
        <v>0</v>
      </c>
      <c r="N12" s="748"/>
      <c r="O12" s="748"/>
      <c r="P12" s="737"/>
      <c r="Q12" s="737"/>
      <c r="R12" s="737"/>
    </row>
    <row r="13" spans="1:18" s="20" customFormat="1" ht="15" customHeight="1">
      <c r="A13" s="87">
        <v>6</v>
      </c>
      <c r="B13" s="19"/>
      <c r="C13" s="18" t="s">
        <v>135</v>
      </c>
      <c r="D13" s="109">
        <f t="shared" si="1"/>
        <v>39712</v>
      </c>
      <c r="E13" s="52">
        <f>fak!E13+ostatni!E13</f>
        <v>0</v>
      </c>
      <c r="F13" s="49">
        <f>fak!F13+ostatni!F13</f>
        <v>39712</v>
      </c>
      <c r="G13" s="50">
        <f>fak!G13+ostatni!G13</f>
        <v>0</v>
      </c>
      <c r="H13" s="65">
        <f t="shared" si="2"/>
        <v>39712</v>
      </c>
      <c r="I13" s="52">
        <f>fak!I13+ostatni!I13</f>
        <v>0</v>
      </c>
      <c r="J13" s="49">
        <f>fak!J13+ostatni!J13</f>
        <v>0</v>
      </c>
      <c r="K13" s="50">
        <f>fak!K13+ostatni!K13</f>
        <v>0</v>
      </c>
      <c r="L13" s="89">
        <f t="shared" si="3"/>
        <v>0</v>
      </c>
      <c r="M13" s="748">
        <f>fak!M13+ostatni!M13</f>
        <v>29167</v>
      </c>
      <c r="N13" s="748"/>
      <c r="O13" s="748"/>
      <c r="P13" s="737"/>
      <c r="Q13" s="737"/>
      <c r="R13" s="737"/>
    </row>
    <row r="14" spans="1:18" s="20" customFormat="1" ht="15" customHeight="1">
      <c r="A14" s="87">
        <v>7</v>
      </c>
      <c r="B14" s="19"/>
      <c r="C14" s="18" t="s">
        <v>125</v>
      </c>
      <c r="D14" s="109">
        <f>H14+L14</f>
        <v>207335</v>
      </c>
      <c r="E14" s="52">
        <f>fak!E14+ostatni!E14</f>
        <v>164470</v>
      </c>
      <c r="F14" s="49">
        <f>fak!F14+ostatni!F14</f>
        <v>41957</v>
      </c>
      <c r="G14" s="50">
        <f>fak!G14+ostatni!G14</f>
        <v>908</v>
      </c>
      <c r="H14" s="65">
        <f>SUM(E14:G14)</f>
        <v>207335</v>
      </c>
      <c r="I14" s="52">
        <f>fak!I14+ostatni!I14</f>
        <v>0</v>
      </c>
      <c r="J14" s="49">
        <f>fak!J14+ostatni!J14</f>
        <v>0</v>
      </c>
      <c r="K14" s="50">
        <f>fak!K14+ostatni!K14</f>
        <v>0</v>
      </c>
      <c r="L14" s="89">
        <f>SUM(I14:K14)</f>
        <v>0</v>
      </c>
      <c r="M14" s="748">
        <f>fak!M14+ostatni!M14</f>
        <v>0</v>
      </c>
      <c r="N14" s="748"/>
      <c r="O14" s="748"/>
      <c r="P14" s="737"/>
      <c r="Q14" s="737"/>
      <c r="R14" s="737"/>
    </row>
    <row r="15" spans="1:18" s="20" customFormat="1" ht="15" customHeight="1">
      <c r="A15" s="90">
        <v>8</v>
      </c>
      <c r="B15" s="44"/>
      <c r="C15" s="45" t="s">
        <v>8</v>
      </c>
      <c r="D15" s="110">
        <f t="shared" si="1"/>
        <v>1131</v>
      </c>
      <c r="E15" s="53">
        <f>fak!E15+ostatni!E15</f>
        <v>0</v>
      </c>
      <c r="F15" s="46">
        <f>fak!F15+ostatni!F15</f>
        <v>1131</v>
      </c>
      <c r="G15" s="47">
        <f>fak!G15+ostatni!G15</f>
        <v>0</v>
      </c>
      <c r="H15" s="66">
        <f t="shared" si="2"/>
        <v>1131</v>
      </c>
      <c r="I15" s="53">
        <f>fak!I15+ostatni!I15</f>
        <v>0</v>
      </c>
      <c r="J15" s="46">
        <f>fak!J15+ostatni!J15</f>
        <v>0</v>
      </c>
      <c r="K15" s="47">
        <f>fak!K15+ostatni!K15</f>
        <v>0</v>
      </c>
      <c r="L15" s="91">
        <f t="shared" si="3"/>
        <v>0</v>
      </c>
      <c r="M15" s="748">
        <f>fak!M15+ostatni!M15</f>
        <v>1131</v>
      </c>
      <c r="N15" s="748"/>
      <c r="O15" s="748"/>
      <c r="P15" s="737"/>
      <c r="Q15" s="737"/>
      <c r="R15" s="737"/>
    </row>
    <row r="16" spans="1:18" s="17" customFormat="1" ht="15" customHeight="1">
      <c r="A16" s="92">
        <v>9</v>
      </c>
      <c r="B16" s="21" t="s">
        <v>18</v>
      </c>
      <c r="C16" s="23"/>
      <c r="D16" s="111">
        <f t="shared" si="1"/>
        <v>66328</v>
      </c>
      <c r="E16" s="54">
        <f>fak!E16+ostatni!E16</f>
        <v>48300</v>
      </c>
      <c r="F16" s="27">
        <f>fak!F16+ostatni!F16</f>
        <v>18028</v>
      </c>
      <c r="G16" s="28">
        <f>fak!G16+ostatni!G16</f>
        <v>0</v>
      </c>
      <c r="H16" s="67">
        <f t="shared" si="2"/>
        <v>66328</v>
      </c>
      <c r="I16" s="54">
        <f>fak!I16+ostatni!I16</f>
        <v>0</v>
      </c>
      <c r="J16" s="27">
        <f>fak!J16+ostatni!J16</f>
        <v>0</v>
      </c>
      <c r="K16" s="28">
        <f>fak!K16+ostatni!K16</f>
        <v>0</v>
      </c>
      <c r="L16" s="93">
        <f t="shared" si="3"/>
        <v>0</v>
      </c>
      <c r="M16" s="222"/>
      <c r="N16" s="222"/>
      <c r="O16" s="410"/>
      <c r="P16" s="410"/>
      <c r="Q16" s="410"/>
      <c r="R16" s="410"/>
    </row>
    <row r="17" spans="1:18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54">
        <f>fak!E17+ostatni!E17</f>
        <v>0</v>
      </c>
      <c r="F17" s="27">
        <f>fak!F17+ostatni!F17</f>
        <v>0</v>
      </c>
      <c r="G17" s="28">
        <f>fak!G17+ostatni!G17</f>
        <v>0</v>
      </c>
      <c r="H17" s="67">
        <f t="shared" si="2"/>
        <v>0</v>
      </c>
      <c r="I17" s="54">
        <f>fak!I17+ostatni!I17</f>
        <v>0</v>
      </c>
      <c r="J17" s="27">
        <f>fak!J17+ostatni!J17</f>
        <v>0</v>
      </c>
      <c r="K17" s="28">
        <f>fak!K17+ostatni!K17</f>
        <v>0</v>
      </c>
      <c r="L17" s="93">
        <f t="shared" si="3"/>
        <v>0</v>
      </c>
      <c r="M17" s="222"/>
      <c r="N17" s="222"/>
      <c r="O17" s="410"/>
      <c r="P17" s="410"/>
      <c r="Q17" s="410"/>
      <c r="R17" s="410"/>
    </row>
    <row r="18" spans="1:18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55">
        <f>fak!E18+ostatni!E18</f>
        <v>0</v>
      </c>
      <c r="F18" s="29">
        <f>fak!F18+ostatni!F18</f>
        <v>0</v>
      </c>
      <c r="G18" s="30">
        <f>fak!G18+ostatni!G18</f>
        <v>0</v>
      </c>
      <c r="H18" s="68">
        <f t="shared" si="2"/>
        <v>0</v>
      </c>
      <c r="I18" s="55">
        <f>fak!I18+ostatni!I18</f>
        <v>0</v>
      </c>
      <c r="J18" s="29">
        <f>fak!J18+ostatni!J18</f>
        <v>0</v>
      </c>
      <c r="K18" s="30">
        <f>fak!K18+ostatni!K18</f>
        <v>0</v>
      </c>
      <c r="L18" s="94">
        <f t="shared" si="3"/>
        <v>0</v>
      </c>
      <c r="M18" s="222"/>
      <c r="N18" s="222"/>
      <c r="O18" s="410"/>
      <c r="P18" s="410"/>
      <c r="Q18" s="410"/>
      <c r="R18" s="410"/>
    </row>
    <row r="19" spans="1:18" s="17" customFormat="1" ht="15" customHeight="1">
      <c r="A19" s="92">
        <v>12</v>
      </c>
      <c r="B19" s="23" t="s">
        <v>16</v>
      </c>
      <c r="C19" s="23"/>
      <c r="D19" s="112">
        <f t="shared" si="1"/>
        <v>184001</v>
      </c>
      <c r="E19" s="55">
        <f>fak!E19+ostatni!E19</f>
        <v>134576</v>
      </c>
      <c r="F19" s="29">
        <f>fak!F19+ostatni!F19</f>
        <v>18345</v>
      </c>
      <c r="G19" s="30">
        <f>fak!G19+ostatni!G19</f>
        <v>1080</v>
      </c>
      <c r="H19" s="68">
        <f t="shared" si="2"/>
        <v>154001</v>
      </c>
      <c r="I19" s="55">
        <f>fak!I19+ostatni!I19</f>
        <v>30000</v>
      </c>
      <c r="J19" s="29">
        <f>fak!J19+ostatni!J19</f>
        <v>0</v>
      </c>
      <c r="K19" s="30">
        <f>fak!K19+ostatni!K19</f>
        <v>0</v>
      </c>
      <c r="L19" s="94">
        <f t="shared" si="3"/>
        <v>30000</v>
      </c>
      <c r="M19" s="222"/>
      <c r="N19" s="222"/>
      <c r="O19" s="410"/>
      <c r="P19" s="410"/>
      <c r="Q19" s="410"/>
      <c r="R19" s="410"/>
    </row>
    <row r="20" spans="1:18" s="17" customFormat="1" ht="15" customHeight="1">
      <c r="A20" s="92">
        <v>13</v>
      </c>
      <c r="B20" s="23" t="s">
        <v>11</v>
      </c>
      <c r="C20" s="23"/>
      <c r="D20" s="112">
        <f t="shared" si="1"/>
        <v>210423</v>
      </c>
      <c r="E20" s="55">
        <f>fak!E20+ostatni!E20</f>
        <v>0</v>
      </c>
      <c r="F20" s="29">
        <f>fak!F20+ostatni!F20</f>
        <v>0</v>
      </c>
      <c r="G20" s="30">
        <f>fak!G20+ostatni!G20</f>
        <v>0</v>
      </c>
      <c r="H20" s="68">
        <f t="shared" si="2"/>
        <v>0</v>
      </c>
      <c r="I20" s="55">
        <f>fak!I20+ostatni!I20</f>
        <v>210423</v>
      </c>
      <c r="J20" s="29">
        <f>fak!J20+ostatni!J20</f>
        <v>0</v>
      </c>
      <c r="K20" s="30">
        <f>fak!K20+ostatni!K20</f>
        <v>0</v>
      </c>
      <c r="L20" s="94">
        <f t="shared" si="3"/>
        <v>210423</v>
      </c>
      <c r="M20" s="222"/>
      <c r="N20" s="222"/>
      <c r="O20" s="410"/>
      <c r="P20" s="410"/>
      <c r="Q20" s="410"/>
      <c r="R20" s="410"/>
    </row>
    <row r="21" spans="1:18" s="17" customFormat="1" ht="15" customHeight="1" thickBot="1">
      <c r="A21" s="95">
        <v>14</v>
      </c>
      <c r="B21" s="96" t="s">
        <v>15</v>
      </c>
      <c r="C21" s="96"/>
      <c r="D21" s="113">
        <f t="shared" si="1"/>
        <v>1083</v>
      </c>
      <c r="E21" s="97">
        <f>fak!E21+ostatni!E21</f>
        <v>0</v>
      </c>
      <c r="F21" s="98">
        <f>fak!F21+ostatni!F21</f>
        <v>1083</v>
      </c>
      <c r="G21" s="99">
        <f>fak!G21+ostatni!G21</f>
        <v>0</v>
      </c>
      <c r="H21" s="100">
        <f t="shared" si="2"/>
        <v>1083</v>
      </c>
      <c r="I21" s="97">
        <f>fak!I21+ostatni!I21</f>
        <v>0</v>
      </c>
      <c r="J21" s="98">
        <f>fak!J21+ostatni!J21</f>
        <v>0</v>
      </c>
      <c r="K21" s="99">
        <f>fak!K21+ostatni!K21</f>
        <v>0</v>
      </c>
      <c r="L21" s="101">
        <f t="shared" si="3"/>
        <v>0</v>
      </c>
      <c r="M21" s="222"/>
      <c r="N21" s="222"/>
      <c r="O21" s="410"/>
      <c r="P21" s="410"/>
      <c r="Q21" s="410"/>
      <c r="R21" s="410"/>
    </row>
    <row r="22" spans="1:18" s="1" customFormat="1" ht="12.75">
      <c r="A22" s="232" t="s">
        <v>31</v>
      </c>
      <c r="B22" s="232" t="s">
        <v>30</v>
      </c>
      <c r="C22" s="232"/>
      <c r="D22" s="24"/>
      <c r="E22" s="24"/>
      <c r="F22" s="24"/>
      <c r="G22" s="24"/>
      <c r="H22" s="24"/>
      <c r="I22" s="24"/>
      <c r="J22" s="24"/>
      <c r="K22" s="24"/>
      <c r="L22" s="24"/>
      <c r="M22" s="219"/>
      <c r="N22" s="219"/>
      <c r="O22" s="665"/>
      <c r="P22" s="665"/>
      <c r="Q22" s="665"/>
      <c r="R22" s="665"/>
    </row>
    <row r="23" spans="1:18" s="1" customFormat="1" ht="12.75">
      <c r="A23" s="232" t="s">
        <v>136</v>
      </c>
      <c r="B23" s="232" t="s">
        <v>137</v>
      </c>
      <c r="C23" s="232"/>
      <c r="D23" s="24"/>
      <c r="E23" s="243"/>
      <c r="F23" s="24"/>
      <c r="G23" s="24"/>
      <c r="H23" s="24"/>
      <c r="I23" s="24"/>
      <c r="J23" s="24"/>
      <c r="K23" s="24"/>
      <c r="L23" s="24"/>
      <c r="M23" s="219"/>
      <c r="N23" s="219"/>
      <c r="O23" s="665"/>
      <c r="P23" s="665"/>
      <c r="Q23" s="665"/>
      <c r="R23" s="665"/>
    </row>
    <row r="24" spans="1:18" s="1" customFormat="1" ht="12.75">
      <c r="A24" s="232" t="s">
        <v>14</v>
      </c>
      <c r="B24" s="232" t="s">
        <v>138</v>
      </c>
      <c r="C24" s="232"/>
      <c r="D24" s="57"/>
      <c r="E24" s="244"/>
      <c r="F24" s="117"/>
      <c r="G24" s="24"/>
      <c r="H24" s="24"/>
      <c r="I24" s="24"/>
      <c r="J24" s="24"/>
      <c r="K24" s="24"/>
      <c r="L24" s="24"/>
      <c r="M24" s="219"/>
      <c r="N24" s="219"/>
      <c r="O24" s="665"/>
      <c r="P24" s="665"/>
      <c r="Q24" s="665"/>
      <c r="R24" s="665"/>
    </row>
    <row r="25" spans="1:18" s="1" customFormat="1" ht="12.75">
      <c r="A25" s="115" t="s">
        <v>32</v>
      </c>
      <c r="B25" s="115"/>
      <c r="C25" s="115"/>
      <c r="D25" s="57"/>
      <c r="E25" s="244"/>
      <c r="F25" s="117"/>
      <c r="G25" s="24"/>
      <c r="H25" s="24"/>
      <c r="I25" s="24"/>
      <c r="J25" s="24"/>
      <c r="K25" s="24"/>
      <c r="L25" s="24"/>
      <c r="M25" s="219"/>
      <c r="N25" s="219"/>
      <c r="O25" s="665"/>
      <c r="P25" s="665"/>
      <c r="Q25" s="665"/>
      <c r="R25" s="665"/>
    </row>
    <row r="26" spans="1:18" s="1" customFormat="1" ht="12.75">
      <c r="A26"/>
      <c r="B26"/>
      <c r="C26"/>
      <c r="D26" s="24"/>
      <c r="E26" s="2"/>
      <c r="F26" s="2"/>
      <c r="G26" s="2"/>
      <c r="H26" s="2"/>
      <c r="I26" s="2"/>
      <c r="J26" s="2"/>
      <c r="K26" s="2"/>
      <c r="L26" s="2"/>
      <c r="M26" s="219"/>
      <c r="N26" s="219"/>
      <c r="O26" s="665"/>
      <c r="P26" s="665"/>
      <c r="Q26" s="665"/>
      <c r="R26" s="665"/>
    </row>
    <row r="27" spans="1:18" s="1" customFormat="1" ht="12.75">
      <c r="A27"/>
      <c r="B27"/>
      <c r="C27"/>
      <c r="D27"/>
      <c r="E27" s="2"/>
      <c r="F27" s="2"/>
      <c r="G27" s="2"/>
      <c r="H27" s="2"/>
      <c r="I27" s="2"/>
      <c r="J27" s="2"/>
      <c r="K27" s="2"/>
      <c r="L27" s="2"/>
      <c r="M27" s="219"/>
      <c r="N27" s="219"/>
      <c r="O27" s="665"/>
      <c r="P27" s="665"/>
      <c r="Q27" s="665"/>
      <c r="R27" s="665"/>
    </row>
    <row r="28" spans="4:18" s="1" customFormat="1" ht="12.75">
      <c r="D28" s="2"/>
      <c r="E28" s="2"/>
      <c r="F28" s="2"/>
      <c r="G28" s="2"/>
      <c r="H28" s="2"/>
      <c r="I28" s="2"/>
      <c r="J28" s="2"/>
      <c r="K28" s="2"/>
      <c r="L28" s="2"/>
      <c r="M28" s="219"/>
      <c r="N28" s="219"/>
      <c r="O28" s="665"/>
      <c r="P28" s="665"/>
      <c r="Q28" s="665"/>
      <c r="R28" s="665"/>
    </row>
    <row r="29" spans="4:18" s="1" customFormat="1" ht="12.75">
      <c r="D29" s="2"/>
      <c r="E29" s="2"/>
      <c r="F29" s="2"/>
      <c r="G29" s="2"/>
      <c r="H29" s="2"/>
      <c r="I29" s="2"/>
      <c r="J29" s="2"/>
      <c r="K29" s="2"/>
      <c r="L29" s="2"/>
      <c r="M29" s="219"/>
      <c r="N29" s="219"/>
      <c r="O29" s="665"/>
      <c r="P29" s="665"/>
      <c r="Q29" s="665"/>
      <c r="R29" s="665"/>
    </row>
    <row r="30" spans="4:18" s="1" customFormat="1" ht="12.75">
      <c r="D30" s="2"/>
      <c r="E30" s="2"/>
      <c r="F30" s="2"/>
      <c r="G30" s="2"/>
      <c r="H30" s="2"/>
      <c r="I30" s="2"/>
      <c r="J30" s="2"/>
      <c r="K30" s="2"/>
      <c r="L30" s="2"/>
      <c r="M30" s="219"/>
      <c r="N30" s="219"/>
      <c r="O30" s="665"/>
      <c r="P30" s="665"/>
      <c r="Q30" s="665"/>
      <c r="R30" s="665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/>
  <dimension ref="A2:L25"/>
  <sheetViews>
    <sheetView workbookViewId="0" topLeftCell="A1">
      <selection activeCell="H39" sqref="H3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29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SUM(D15:D20)+D9</f>
        <v>200</v>
      </c>
      <c r="E8" s="72">
        <f t="shared" si="0"/>
        <v>0</v>
      </c>
      <c r="F8" s="73">
        <f t="shared" si="0"/>
        <v>200</v>
      </c>
      <c r="G8" s="74">
        <f t="shared" si="0"/>
        <v>0</v>
      </c>
      <c r="H8" s="71">
        <f t="shared" si="0"/>
        <v>200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 aca="true" t="shared" si="2" ref="F9:K9">SUM(F10:F15)</f>
        <v>0</v>
      </c>
      <c r="G9" s="57">
        <f t="shared" si="2"/>
        <v>0</v>
      </c>
      <c r="H9" s="58">
        <f t="shared" si="2"/>
        <v>0</v>
      </c>
      <c r="I9" s="58">
        <f t="shared" si="2"/>
        <v>0</v>
      </c>
      <c r="J9" s="231">
        <f t="shared" si="2"/>
        <v>0</v>
      </c>
      <c r="K9" s="57">
        <f t="shared" si="2"/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aca="true" t="shared" si="4" ref="H10:H21">SUM(E10:G10)</f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4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4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4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4"/>
        <v>0</v>
      </c>
      <c r="I14" s="52"/>
      <c r="J14" s="49"/>
      <c r="K14" s="50"/>
      <c r="L14" s="89">
        <f t="shared" si="3"/>
        <v>0</v>
      </c>
    </row>
    <row r="15" spans="1:12" s="17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4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4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4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4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200</v>
      </c>
      <c r="E19" s="217"/>
      <c r="F19" s="216">
        <v>200</v>
      </c>
      <c r="G19" s="30"/>
      <c r="H19" s="68">
        <f t="shared" si="4"/>
        <v>200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4"/>
        <v>0</v>
      </c>
      <c r="I20" s="55"/>
      <c r="J20" s="29"/>
      <c r="K20" s="30"/>
      <c r="L20" s="94">
        <f t="shared" si="3"/>
        <v>0</v>
      </c>
    </row>
    <row r="21" spans="1:12" s="114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4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4"/>
      <c r="E22" s="233"/>
      <c r="F22" s="24"/>
      <c r="G22" s="24"/>
      <c r="H22" s="24"/>
      <c r="I22" s="24"/>
      <c r="J22" s="24"/>
      <c r="K22" s="24"/>
      <c r="L22" s="24"/>
    </row>
    <row r="23" spans="1:5" s="2" customFormat="1" ht="12">
      <c r="A23" s="232" t="s">
        <v>136</v>
      </c>
      <c r="B23" s="232" t="s">
        <v>137</v>
      </c>
      <c r="C23" s="232"/>
      <c r="D23" s="158"/>
      <c r="E23" s="158"/>
    </row>
    <row r="24" spans="1:5" s="2" customFormat="1" ht="12">
      <c r="A24" s="232" t="s">
        <v>14</v>
      </c>
      <c r="B24" s="232" t="s">
        <v>138</v>
      </c>
      <c r="C24" s="232"/>
      <c r="D24" s="158"/>
      <c r="E24" s="158"/>
    </row>
    <row r="25" spans="1:3" s="24" customFormat="1" ht="12">
      <c r="A25" s="115" t="s">
        <v>32</v>
      </c>
      <c r="B25" s="115"/>
      <c r="C25" s="1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0">
    <tabColor indexed="34"/>
  </sheetPr>
  <dimension ref="A2:M43"/>
  <sheetViews>
    <sheetView workbookViewId="0" topLeftCell="A7">
      <selection activeCell="E19" sqref="E19:I1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</cols>
  <sheetData>
    <row r="2" ht="13.5" thickBot="1">
      <c r="L2" s="56" t="s">
        <v>13</v>
      </c>
    </row>
    <row r="3" spans="1:12" ht="18.7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" customFormat="1" ht="12.75">
      <c r="A6" s="79"/>
      <c r="B6" s="69" t="s">
        <v>2</v>
      </c>
      <c r="C6" s="6" t="s">
        <v>19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6" customFormat="1" ht="19.5" customHeight="1">
      <c r="A8" s="83">
        <v>1</v>
      </c>
      <c r="B8" s="15" t="s">
        <v>28</v>
      </c>
      <c r="C8" s="15"/>
      <c r="D8" s="106">
        <f aca="true" t="shared" si="0" ref="D8:L8">SUM(D16:D21)+D9</f>
        <v>612286</v>
      </c>
      <c r="E8" s="72">
        <f t="shared" si="0"/>
        <v>163750</v>
      </c>
      <c r="F8" s="73">
        <f t="shared" si="0"/>
        <v>555</v>
      </c>
      <c r="G8" s="74">
        <f t="shared" si="0"/>
        <v>0</v>
      </c>
      <c r="H8" s="71">
        <f t="shared" si="0"/>
        <v>164305</v>
      </c>
      <c r="I8" s="72">
        <f t="shared" si="0"/>
        <v>447981</v>
      </c>
      <c r="J8" s="73">
        <f t="shared" si="0"/>
        <v>0</v>
      </c>
      <c r="K8" s="74">
        <f t="shared" si="0"/>
        <v>0</v>
      </c>
      <c r="L8" s="84">
        <f t="shared" si="0"/>
        <v>447981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207558</v>
      </c>
      <c r="E9" s="58">
        <f>'RMU-IO'!E10</f>
        <v>0</v>
      </c>
      <c r="F9" s="59">
        <f>SUM(F10:F15)</f>
        <v>0</v>
      </c>
      <c r="G9" s="60">
        <f>SUM(G10:G15)</f>
        <v>0</v>
      </c>
      <c r="H9" s="63">
        <f aca="true" t="shared" si="2" ref="H9:H21">SUM(E9:G9)</f>
        <v>0</v>
      </c>
      <c r="I9" s="58">
        <f>SUM(I10:I15)</f>
        <v>207558</v>
      </c>
      <c r="J9" s="59">
        <f>SUM(J10:J15)</f>
        <v>0</v>
      </c>
      <c r="K9" s="60">
        <f>SUM(K10:K15)</f>
        <v>0</v>
      </c>
      <c r="L9" s="86">
        <f aca="true" t="shared" si="3" ref="L9:L21">SUM(I9:K9)</f>
        <v>207558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4">
        <f t="shared" si="2"/>
        <v>0</v>
      </c>
      <c r="I10" s="51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8">
        <f t="shared" si="3"/>
        <v>0</v>
      </c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f>'RMU-IO'!E11+'RMU-ost'!E11</f>
        <v>0</v>
      </c>
      <c r="F11" s="25">
        <f>'RMU-IO'!F11+'RMU-ost'!F11</f>
        <v>0</v>
      </c>
      <c r="G11" s="26">
        <f>'RMU-IO'!G11+'RMU-ost'!G11</f>
        <v>0</v>
      </c>
      <c r="H11" s="64">
        <f t="shared" si="2"/>
        <v>0</v>
      </c>
      <c r="I11" s="51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8">
        <f t="shared" si="3"/>
        <v>0</v>
      </c>
      <c r="M11" s="116"/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207558</v>
      </c>
      <c r="E12" s="51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4">
        <f t="shared" si="2"/>
        <v>0</v>
      </c>
      <c r="I12" s="51">
        <f>'RMU-IO'!I12+'RMU-ost'!I12</f>
        <v>207558</v>
      </c>
      <c r="J12" s="25">
        <f>'RMU-IO'!J12+'RMU-ost'!J12</f>
        <v>0</v>
      </c>
      <c r="K12" s="26">
        <f>'RMU-IO'!K12+'RMU-ost'!K12</f>
        <v>0</v>
      </c>
      <c r="L12" s="88">
        <f t="shared" si="3"/>
        <v>207558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52">
        <f>'RMU-IO'!E13+'RMU-ost'!E13</f>
        <v>0</v>
      </c>
      <c r="F13" s="49">
        <f>'RMU-IO'!F13+'RMU-ost'!F13</f>
        <v>0</v>
      </c>
      <c r="G13" s="50">
        <f>'RMU-IO'!G13+'RMU-ost'!G13</f>
        <v>0</v>
      </c>
      <c r="H13" s="65">
        <f t="shared" si="2"/>
        <v>0</v>
      </c>
      <c r="I13" s="52">
        <f>'RMU-IO'!I13+'RMU-ost'!I13</f>
        <v>0</v>
      </c>
      <c r="J13" s="49">
        <f>'RMU-IO'!J13+'RMU-ost'!J13</f>
        <v>0</v>
      </c>
      <c r="K13" s="50">
        <f>'RMU-IO'!K13+'RMU-ost'!K13</f>
        <v>0</v>
      </c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52">
        <f>'RMU-IO'!E14+'RMU-ost'!E14</f>
        <v>0</v>
      </c>
      <c r="F14" s="49">
        <f>'RMU-IO'!F14+'RMU-ost'!F14</f>
        <v>0</v>
      </c>
      <c r="G14" s="50">
        <f>'RMU-IO'!G14+'RMU-ost'!G14</f>
        <v>0</v>
      </c>
      <c r="H14" s="65">
        <f t="shared" si="2"/>
        <v>0</v>
      </c>
      <c r="I14" s="226">
        <f>'RMU-IO'!I14+'RMU-ost'!I14</f>
        <v>0</v>
      </c>
      <c r="J14" s="227">
        <f>'RMU-IO'!J14+'RMU-ost'!J14</f>
        <v>0</v>
      </c>
      <c r="K14" s="50">
        <f>'RMU-IO'!K14+'RMU-ost'!K14</f>
        <v>0</v>
      </c>
      <c r="L14" s="89">
        <f t="shared" si="3"/>
        <v>0</v>
      </c>
    </row>
    <row r="15" spans="1:12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673">
        <f>'RMU-IO'!E15+'RMU-ost'!E15</f>
        <v>0</v>
      </c>
      <c r="F15" s="674">
        <f>'RMU-IO'!F15+'RMU-ost'!F15</f>
        <v>0</v>
      </c>
      <c r="G15" s="675">
        <f>'RMU-IO'!G15+'RMU-ost'!G15</f>
        <v>0</v>
      </c>
      <c r="H15" s="66">
        <f t="shared" si="2"/>
        <v>0</v>
      </c>
      <c r="I15" s="229">
        <f>'RMU-IO'!I15+'RMU-ost'!I15</f>
        <v>0</v>
      </c>
      <c r="J15" s="230">
        <f>'RMU-IO'!J15+'RMU-ost'!J15</f>
        <v>0</v>
      </c>
      <c r="K15" s="47">
        <f>'RMU-IO'!K15+'RMU-ost'!K15</f>
        <v>0</v>
      </c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48555</v>
      </c>
      <c r="E16" s="166">
        <f>'RMU-IO'!E16+'RMU-ost'!E16</f>
        <v>48000</v>
      </c>
      <c r="F16" s="160">
        <f>'RMU-IO'!F16+'RMU-ost'!F16</f>
        <v>555</v>
      </c>
      <c r="G16" s="28">
        <f>'RMU-IO'!G16+'RMU-ost'!G16</f>
        <v>0</v>
      </c>
      <c r="H16" s="67">
        <f t="shared" si="2"/>
        <v>48555</v>
      </c>
      <c r="I16" s="166">
        <f>'RMU-IO'!I16+'RMU-ost'!I16</f>
        <v>0</v>
      </c>
      <c r="J16" s="160">
        <f>'RMU-IO'!J16+'RMU-ost'!J16</f>
        <v>0</v>
      </c>
      <c r="K16" s="28">
        <f>'RMU-IO'!K16+'RMU-ost'!K16</f>
        <v>0</v>
      </c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>
        <f>'RMU-IO'!E17+'RMU-ost'!E17</f>
        <v>0</v>
      </c>
      <c r="F17" s="160">
        <f>'RMU-IO'!F17+'RMU-ost'!F17</f>
        <v>0</v>
      </c>
      <c r="G17" s="28">
        <f>'RMU-IO'!G17+'RMU-ost'!G17</f>
        <v>0</v>
      </c>
      <c r="H17" s="67">
        <f t="shared" si="2"/>
        <v>0</v>
      </c>
      <c r="I17" s="166">
        <f>'RMU-IO'!I17+'RMU-ost'!I17</f>
        <v>0</v>
      </c>
      <c r="J17" s="160">
        <f>'RMU-IO'!J17+'RMU-ost'!J17</f>
        <v>0</v>
      </c>
      <c r="K17" s="28">
        <f>'RMU-IO'!K17+'RMU-ost'!K17</f>
        <v>0</v>
      </c>
      <c r="L17" s="93">
        <f t="shared" si="3"/>
        <v>0</v>
      </c>
    </row>
    <row r="18" spans="1:13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>
        <f>'RMU-IO'!E18+'RMU-ost'!E18</f>
        <v>0</v>
      </c>
      <c r="F18" s="216">
        <f>'RMU-IO'!F18+'RMU-ost'!F18</f>
        <v>0</v>
      </c>
      <c r="G18" s="30">
        <f>'RMU-IO'!G18+'RMU-ost'!G18</f>
        <v>0</v>
      </c>
      <c r="H18" s="68">
        <f t="shared" si="2"/>
        <v>0</v>
      </c>
      <c r="I18" s="217">
        <f>'RMU-IO'!I18+'RMU-ost'!I18</f>
        <v>0</v>
      </c>
      <c r="J18" s="216">
        <f>'RMU-IO'!J18+'RMU-ost'!J18</f>
        <v>0</v>
      </c>
      <c r="K18" s="30">
        <f>'RMU-IO'!K18+'RMU-ost'!K18</f>
        <v>0</v>
      </c>
      <c r="L18" s="94">
        <f t="shared" si="3"/>
        <v>0</v>
      </c>
      <c r="M18" s="43"/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145750</v>
      </c>
      <c r="E19" s="217">
        <f>'RMU-IO'!E19+'RMU-ost'!E19</f>
        <v>115750</v>
      </c>
      <c r="F19" s="216">
        <f>'RMU-IO'!F19+'RMU-ost'!F19</f>
        <v>0</v>
      </c>
      <c r="G19" s="772">
        <f>'RMU-IO'!G19+'RMU-ost'!G19</f>
        <v>0</v>
      </c>
      <c r="H19" s="773">
        <f t="shared" si="2"/>
        <v>115750</v>
      </c>
      <c r="I19" s="217">
        <f>'RMU-IO'!I19+'RMU-ost'!I19</f>
        <v>30000</v>
      </c>
      <c r="J19" s="216">
        <f>'RMU-IO'!J19+'RMU-ost'!J19</f>
        <v>0</v>
      </c>
      <c r="K19" s="30">
        <f>'RMU-IO'!K19+'RMU-ost'!K19</f>
        <v>0</v>
      </c>
      <c r="L19" s="94">
        <f t="shared" si="3"/>
        <v>30000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210423</v>
      </c>
      <c r="E20" s="55">
        <f>'RMU-IO'!E20+'RMU-ost'!E20</f>
        <v>0</v>
      </c>
      <c r="F20" s="29">
        <f>'RMU-IO'!F20+'RMU-ost'!F20</f>
        <v>0</v>
      </c>
      <c r="G20" s="30">
        <f>'RMU-IO'!G20+'RMU-ost'!G20</f>
        <v>0</v>
      </c>
      <c r="H20" s="68">
        <f t="shared" si="2"/>
        <v>0</v>
      </c>
      <c r="I20" s="55">
        <f>'RMU-IO'!I20+'RMU-ost'!I20</f>
        <v>210423</v>
      </c>
      <c r="J20" s="29">
        <f>'RMU-IO'!J20+'RMU-ost'!J20</f>
        <v>0</v>
      </c>
      <c r="K20" s="30">
        <f>'RMU-IO'!K20+'RMU-ost'!K20</f>
        <v>0</v>
      </c>
      <c r="L20" s="94">
        <f t="shared" si="3"/>
        <v>210423</v>
      </c>
    </row>
    <row r="21" spans="1:12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>
        <f>'RMU-IO'!E21+'RMU-ost'!E21</f>
        <v>0</v>
      </c>
      <c r="F21" s="98">
        <f>'RMU-IO'!F21+'RMU-ost'!F21</f>
        <v>0</v>
      </c>
      <c r="G21" s="99">
        <f>'RMU-IO'!G21+'RMU-ost'!G21</f>
        <v>0</v>
      </c>
      <c r="H21" s="100">
        <f t="shared" si="2"/>
        <v>0</v>
      </c>
      <c r="I21" s="97">
        <f>'RMU-IO'!I21+'RMU-ost'!I21</f>
        <v>0</v>
      </c>
      <c r="J21" s="98">
        <f>'RMU-IO'!J21+'RMU-ost'!J21</f>
        <v>0</v>
      </c>
      <c r="K21" s="99">
        <f>'RMU-IO'!K21+'RMU-ost'!K21</f>
        <v>0</v>
      </c>
      <c r="L21" s="101">
        <f t="shared" si="3"/>
        <v>0</v>
      </c>
    </row>
    <row r="22" spans="1:12" s="1" customFormat="1" ht="12.75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s="1" customFormat="1" ht="12.75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s="1" customFormat="1" ht="12.75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s="1" customFormat="1" ht="12.75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L25" s="24"/>
    </row>
    <row r="26" spans="1:12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</row>
    <row r="27" spans="1:12" s="665" customFormat="1" ht="11.25" hidden="1">
      <c r="A27" s="32"/>
      <c r="B27" s="665" t="s">
        <v>95</v>
      </c>
      <c r="C27" s="665" t="s">
        <v>425</v>
      </c>
      <c r="D27" s="687">
        <v>64948</v>
      </c>
      <c r="H27" s="688">
        <f>D27-L27</f>
        <v>64948</v>
      </c>
      <c r="I27" s="32"/>
      <c r="J27" s="32"/>
      <c r="K27" s="32"/>
      <c r="L27" s="32"/>
    </row>
    <row r="28" spans="1:12" s="665" customFormat="1" ht="11.25" hidden="1">
      <c r="A28" s="32"/>
      <c r="C28" s="665" t="s">
        <v>426</v>
      </c>
      <c r="D28" s="701">
        <v>41348</v>
      </c>
      <c r="H28" s="688">
        <f>D28-L28</f>
        <v>41348</v>
      </c>
      <c r="I28" s="32"/>
      <c r="J28" s="32"/>
      <c r="K28" s="32"/>
      <c r="L28" s="32"/>
    </row>
    <row r="29" spans="1:12" s="665" customFormat="1" ht="11.25" hidden="1">
      <c r="A29" s="32"/>
      <c r="C29" s="665" t="s">
        <v>127</v>
      </c>
      <c r="D29" s="687">
        <v>41064</v>
      </c>
      <c r="H29" s="688">
        <f>D29-L29</f>
        <v>41064</v>
      </c>
      <c r="I29" s="32"/>
      <c r="J29" s="32"/>
      <c r="K29" s="32"/>
      <c r="L29" s="32"/>
    </row>
    <row r="30" spans="1:12" s="665" customFormat="1" ht="11.25" hidden="1">
      <c r="A30" s="32"/>
      <c r="B30" s="689"/>
      <c r="C30" s="689" t="s">
        <v>428</v>
      </c>
      <c r="D30" s="690">
        <v>99000</v>
      </c>
      <c r="E30" s="689"/>
      <c r="F30" s="689"/>
      <c r="G30" s="689"/>
      <c r="H30" s="690">
        <f>H16</f>
        <v>48555</v>
      </c>
      <c r="I30" s="32"/>
      <c r="J30" s="32"/>
      <c r="K30" s="32"/>
      <c r="L30" s="32"/>
    </row>
    <row r="31" spans="2:12" s="32" customFormat="1" ht="11.25" hidden="1">
      <c r="B31" s="665"/>
      <c r="C31" s="691" t="s">
        <v>427</v>
      </c>
      <c r="D31" s="692">
        <v>23054</v>
      </c>
      <c r="E31" s="691"/>
      <c r="F31" s="691"/>
      <c r="G31" s="691"/>
      <c r="H31" s="692">
        <v>15301</v>
      </c>
      <c r="I31" s="31"/>
      <c r="J31" s="31"/>
      <c r="K31" s="31"/>
      <c r="L31" s="31"/>
    </row>
    <row r="32" spans="2:12" s="32" customFormat="1" ht="11.25" hidden="1">
      <c r="B32" s="665"/>
      <c r="C32" s="665" t="s">
        <v>20</v>
      </c>
      <c r="D32" s="687">
        <f>SUM(D27:D28)</f>
        <v>106296</v>
      </c>
      <c r="E32" s="665"/>
      <c r="F32" s="665"/>
      <c r="G32" s="665"/>
      <c r="H32" s="687">
        <f>D32-L32</f>
        <v>106296</v>
      </c>
      <c r="I32" s="31"/>
      <c r="J32" s="31"/>
      <c r="K32" s="31"/>
      <c r="L32" s="31"/>
    </row>
    <row r="33" spans="2:12" s="32" customFormat="1" ht="11.25" hidden="1">
      <c r="B33" s="665"/>
      <c r="C33" s="665"/>
      <c r="D33" s="687"/>
      <c r="E33" s="665"/>
      <c r="F33" s="665"/>
      <c r="G33" s="665"/>
      <c r="H33" s="687"/>
      <c r="I33" s="31"/>
      <c r="J33" s="31"/>
      <c r="K33" s="31"/>
      <c r="L33" s="31"/>
    </row>
    <row r="34" spans="3:12" s="32" customFormat="1" ht="11.25" hidden="1">
      <c r="C34" s="693" t="s">
        <v>128</v>
      </c>
      <c r="D34" s="702">
        <v>163518</v>
      </c>
      <c r="E34" s="694"/>
      <c r="F34" s="679"/>
      <c r="G34" s="679"/>
      <c r="H34" s="695">
        <f>D34-L34</f>
        <v>163518</v>
      </c>
      <c r="I34" s="31"/>
      <c r="J34" s="31"/>
      <c r="K34" s="31"/>
      <c r="L34" s="31"/>
    </row>
    <row r="35" spans="3:12" s="32" customFormat="1" ht="11.25" hidden="1">
      <c r="C35" s="696" t="s">
        <v>429</v>
      </c>
      <c r="D35" s="697">
        <v>12238</v>
      </c>
      <c r="E35" s="698"/>
      <c r="F35" s="685"/>
      <c r="G35" s="685"/>
      <c r="H35" s="699">
        <f>D35-L35</f>
        <v>12238</v>
      </c>
      <c r="I35" s="31"/>
      <c r="J35" s="31"/>
      <c r="K35" s="31"/>
      <c r="L35" s="31"/>
    </row>
    <row r="36" spans="2:12" s="32" customFormat="1" ht="11.25" hidden="1">
      <c r="B36" s="212"/>
      <c r="C36" s="693" t="s">
        <v>131</v>
      </c>
      <c r="D36" s="702">
        <f>D34+D35</f>
        <v>175756</v>
      </c>
      <c r="E36" s="700"/>
      <c r="F36" s="679"/>
      <c r="G36" s="679"/>
      <c r="H36" s="695"/>
      <c r="I36" s="31"/>
      <c r="J36" s="31"/>
      <c r="K36" s="31"/>
      <c r="L36" s="31"/>
    </row>
    <row r="37" spans="6:12" s="32" customFormat="1" ht="11.25" hidden="1">
      <c r="F37" s="31"/>
      <c r="G37" s="31"/>
      <c r="H37" s="31"/>
      <c r="I37" s="31"/>
      <c r="J37" s="31"/>
      <c r="K37" s="31"/>
      <c r="L37" s="31"/>
    </row>
    <row r="38" spans="2:12" s="32" customFormat="1" ht="11.25" hidden="1">
      <c r="B38" s="208" t="s">
        <v>129</v>
      </c>
      <c r="C38" s="208"/>
      <c r="D38" s="209">
        <f>120000-26000</f>
        <v>94000</v>
      </c>
      <c r="E38" s="208"/>
      <c r="F38" s="208"/>
      <c r="G38" s="213"/>
      <c r="H38" s="208"/>
      <c r="I38" s="31"/>
      <c r="J38" s="31"/>
      <c r="K38" s="31"/>
      <c r="L38" s="31"/>
    </row>
    <row r="39" spans="2:12" s="32" customFormat="1" ht="11.25" hidden="1">
      <c r="B39" s="208"/>
      <c r="C39" s="208" t="s">
        <v>430</v>
      </c>
      <c r="D39" s="209">
        <v>48000</v>
      </c>
      <c r="E39" s="208"/>
      <c r="F39" s="208"/>
      <c r="G39" s="208"/>
      <c r="H39" s="208"/>
      <c r="I39" s="31"/>
      <c r="J39" s="31"/>
      <c r="K39" s="31"/>
      <c r="L39" s="31"/>
    </row>
    <row r="40" spans="2:12" s="32" customFormat="1" ht="11.25" hidden="1">
      <c r="B40" s="208"/>
      <c r="C40" s="208" t="s">
        <v>431</v>
      </c>
      <c r="D40" s="209">
        <v>11000</v>
      </c>
      <c r="E40" s="208"/>
      <c r="F40" s="208"/>
      <c r="G40" s="208"/>
      <c r="H40" s="208"/>
      <c r="I40" s="31"/>
      <c r="J40" s="31"/>
      <c r="K40" s="31"/>
      <c r="L40" s="31"/>
    </row>
    <row r="41" spans="2:12" s="32" customFormat="1" ht="11.25" hidden="1">
      <c r="B41" s="208"/>
      <c r="C41" s="210"/>
      <c r="D41" s="211"/>
      <c r="E41" s="208"/>
      <c r="F41" s="208"/>
      <c r="G41" s="208"/>
      <c r="H41" s="208"/>
      <c r="I41" s="31"/>
      <c r="J41" s="31"/>
      <c r="K41" s="31"/>
      <c r="L41" s="31"/>
    </row>
    <row r="42" spans="2:12" s="32" customFormat="1" ht="11.25" hidden="1">
      <c r="B42" s="208"/>
      <c r="C42" s="208" t="s">
        <v>130</v>
      </c>
      <c r="D42" s="209">
        <f>SUM(D39:D41)</f>
        <v>59000</v>
      </c>
      <c r="E42" s="208"/>
      <c r="F42" s="208"/>
      <c r="G42" s="208"/>
      <c r="H42" s="208"/>
      <c r="I42" s="31"/>
      <c r="J42" s="31"/>
      <c r="K42" s="31"/>
      <c r="L42" s="31"/>
    </row>
    <row r="43" spans="3:12" s="32" customFormat="1" ht="11.25" hidden="1">
      <c r="C43" s="208" t="s">
        <v>78</v>
      </c>
      <c r="D43" s="209">
        <f>D38-D42</f>
        <v>35000</v>
      </c>
      <c r="H43" s="208"/>
      <c r="I43" s="31"/>
      <c r="J43" s="31"/>
      <c r="K43" s="31"/>
      <c r="L43" s="31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8">
    <tabColor indexed="34"/>
  </sheetPr>
  <dimension ref="A2:O53"/>
  <sheetViews>
    <sheetView workbookViewId="0" topLeftCell="A7">
      <selection activeCell="E16" sqref="E16:H16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6.25390625" style="723" customWidth="1"/>
    <col min="14" max="14" width="6.125" style="740" customWidth="1"/>
    <col min="15" max="15" width="6.75390625" style="739" customWidth="1"/>
  </cols>
  <sheetData>
    <row r="2" ht="13.5" thickBot="1">
      <c r="L2" s="56" t="s">
        <v>13</v>
      </c>
    </row>
    <row r="3" spans="1:12" ht="18.7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5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  <c r="N4" s="724"/>
      <c r="O4" s="724"/>
    </row>
    <row r="5" spans="1:15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24"/>
      <c r="N5" s="724"/>
      <c r="O5" s="724"/>
    </row>
    <row r="6" spans="1:15" s="1" customFormat="1" ht="12.75">
      <c r="A6" s="79"/>
      <c r="B6" s="69" t="s">
        <v>2</v>
      </c>
      <c r="C6" s="6" t="s">
        <v>94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24"/>
      <c r="N6" s="724"/>
      <c r="O6" s="724"/>
    </row>
    <row r="7" spans="1:15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25"/>
      <c r="N7" s="725"/>
      <c r="O7" s="725"/>
    </row>
    <row r="8" spans="1:15" s="16" customFormat="1" ht="19.5" customHeight="1">
      <c r="A8" s="83">
        <v>1</v>
      </c>
      <c r="B8" s="15" t="s">
        <v>28</v>
      </c>
      <c r="C8" s="15"/>
      <c r="D8" s="106">
        <f aca="true" t="shared" si="0" ref="D8:L8">SUM(D16:D21)+D9</f>
        <v>496356</v>
      </c>
      <c r="E8" s="72">
        <f t="shared" si="0"/>
        <v>48000</v>
      </c>
      <c r="F8" s="73">
        <f t="shared" si="0"/>
        <v>375</v>
      </c>
      <c r="G8" s="74">
        <f t="shared" si="0"/>
        <v>0</v>
      </c>
      <c r="H8" s="71">
        <f t="shared" si="0"/>
        <v>48375</v>
      </c>
      <c r="I8" s="72">
        <f t="shared" si="0"/>
        <v>447981</v>
      </c>
      <c r="J8" s="73">
        <f t="shared" si="0"/>
        <v>0</v>
      </c>
      <c r="K8" s="74">
        <f t="shared" si="0"/>
        <v>0</v>
      </c>
      <c r="L8" s="84">
        <f t="shared" si="0"/>
        <v>447981</v>
      </c>
      <c r="M8" s="726"/>
      <c r="N8" s="726"/>
      <c r="O8" s="726"/>
    </row>
    <row r="9" spans="1:15" s="17" customFormat="1" ht="15" customHeight="1">
      <c r="A9" s="85">
        <v>2</v>
      </c>
      <c r="B9" s="22" t="s">
        <v>27</v>
      </c>
      <c r="C9" s="48"/>
      <c r="D9" s="107">
        <f>H9+L9</f>
        <v>207558</v>
      </c>
      <c r="E9" s="58">
        <f>SUM(E10:E15)</f>
        <v>0</v>
      </c>
      <c r="F9" s="59">
        <f>SUM(F10:F15)</f>
        <v>0</v>
      </c>
      <c r="G9" s="60">
        <f>SUM(G10:G15)</f>
        <v>0</v>
      </c>
      <c r="H9" s="63">
        <f>SUM(E9:G9)</f>
        <v>0</v>
      </c>
      <c r="I9" s="58">
        <f>SUM(I10:I15)</f>
        <v>207558</v>
      </c>
      <c r="J9" s="59">
        <f>SUM(J10:J15)</f>
        <v>0</v>
      </c>
      <c r="K9" s="60">
        <f>SUM(K10:K15)</f>
        <v>0</v>
      </c>
      <c r="L9" s="86">
        <f>SUM(I9:K9)</f>
        <v>207558</v>
      </c>
      <c r="M9" s="728"/>
      <c r="N9" s="728"/>
      <c r="O9" s="728"/>
    </row>
    <row r="10" spans="1:15" s="20" customFormat="1" ht="15" customHeight="1">
      <c r="A10" s="87">
        <v>3</v>
      </c>
      <c r="B10" s="19"/>
      <c r="C10" s="18" t="s">
        <v>6</v>
      </c>
      <c r="D10" s="108">
        <f aca="true" t="shared" si="1" ref="D10:D21">H10+L10</f>
        <v>0</v>
      </c>
      <c r="E10" s="51">
        <v>0</v>
      </c>
      <c r="F10" s="25"/>
      <c r="G10" s="26">
        <v>0</v>
      </c>
      <c r="H10" s="64">
        <f aca="true" t="shared" si="2" ref="H10:H21">SUM(E10:G10)</f>
        <v>0</v>
      </c>
      <c r="I10" s="51">
        <v>0</v>
      </c>
      <c r="J10" s="25"/>
      <c r="K10" s="26">
        <v>0</v>
      </c>
      <c r="L10" s="88">
        <f aca="true" t="shared" si="3" ref="L10:L21">SUM(I10:K10)</f>
        <v>0</v>
      </c>
      <c r="M10" s="729"/>
      <c r="N10" s="729"/>
      <c r="O10" s="729"/>
    </row>
    <row r="11" spans="1:15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v>0</v>
      </c>
      <c r="F11" s="25"/>
      <c r="G11" s="26">
        <v>0</v>
      </c>
      <c r="H11" s="64">
        <f t="shared" si="2"/>
        <v>0</v>
      </c>
      <c r="I11" s="51">
        <v>0</v>
      </c>
      <c r="J11" s="25"/>
      <c r="K11" s="26">
        <v>0</v>
      </c>
      <c r="L11" s="88">
        <f t="shared" si="3"/>
        <v>0</v>
      </c>
      <c r="M11" s="729"/>
      <c r="N11" s="729"/>
      <c r="O11" s="729"/>
    </row>
    <row r="12" spans="1:15" s="20" customFormat="1" ht="15" customHeight="1">
      <c r="A12" s="87">
        <v>5</v>
      </c>
      <c r="B12" s="19"/>
      <c r="C12" s="18" t="s">
        <v>17</v>
      </c>
      <c r="D12" s="109">
        <f t="shared" si="1"/>
        <v>207558</v>
      </c>
      <c r="E12" s="51">
        <v>0</v>
      </c>
      <c r="F12" s="25"/>
      <c r="G12" s="26">
        <v>0</v>
      </c>
      <c r="H12" s="64">
        <f t="shared" si="2"/>
        <v>0</v>
      </c>
      <c r="I12" s="51">
        <v>207558</v>
      </c>
      <c r="J12" s="409"/>
      <c r="K12" s="26">
        <v>0</v>
      </c>
      <c r="L12" s="88">
        <f t="shared" si="3"/>
        <v>207558</v>
      </c>
      <c r="M12" s="729"/>
      <c r="N12" s="729"/>
      <c r="O12" s="729"/>
    </row>
    <row r="13" spans="1:15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52">
        <v>0</v>
      </c>
      <c r="F13" s="49"/>
      <c r="G13" s="50">
        <v>0</v>
      </c>
      <c r="H13" s="65">
        <f t="shared" si="2"/>
        <v>0</v>
      </c>
      <c r="I13" s="52">
        <v>0</v>
      </c>
      <c r="J13" s="49"/>
      <c r="K13" s="50">
        <v>0</v>
      </c>
      <c r="L13" s="89">
        <f t="shared" si="3"/>
        <v>0</v>
      </c>
      <c r="M13" s="729"/>
      <c r="N13" s="729"/>
      <c r="O13" s="729"/>
    </row>
    <row r="14" spans="1:15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  <c r="M14" s="729"/>
      <c r="N14" s="729"/>
      <c r="O14" s="729"/>
    </row>
    <row r="15" spans="1:15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  <c r="M15" s="729"/>
      <c r="N15" s="729"/>
      <c r="O15" s="729"/>
    </row>
    <row r="16" spans="1:15" s="17" customFormat="1" ht="15" customHeight="1">
      <c r="A16" s="92">
        <v>9</v>
      </c>
      <c r="B16" s="21" t="s">
        <v>18</v>
      </c>
      <c r="C16" s="23"/>
      <c r="D16" s="111">
        <f t="shared" si="1"/>
        <v>48375</v>
      </c>
      <c r="E16" s="166">
        <v>48000</v>
      </c>
      <c r="F16" s="160">
        <v>375</v>
      </c>
      <c r="G16" s="778"/>
      <c r="H16" s="779">
        <f t="shared" si="2"/>
        <v>48375</v>
      </c>
      <c r="I16" s="54"/>
      <c r="J16" s="27"/>
      <c r="K16" s="28"/>
      <c r="L16" s="93">
        <f t="shared" si="3"/>
        <v>0</v>
      </c>
      <c r="M16" s="728"/>
      <c r="N16" s="728"/>
      <c r="O16" s="728"/>
    </row>
    <row r="17" spans="1:15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28"/>
      <c r="N17" s="728"/>
      <c r="O17" s="728"/>
    </row>
    <row r="18" spans="1:15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27"/>
      <c r="N18" s="728"/>
      <c r="O18" s="728"/>
    </row>
    <row r="19" spans="1:15" s="17" customFormat="1" ht="15" customHeight="1">
      <c r="A19" s="92">
        <v>12</v>
      </c>
      <c r="B19" s="23" t="s">
        <v>16</v>
      </c>
      <c r="C19" s="23"/>
      <c r="D19" s="112">
        <f t="shared" si="1"/>
        <v>30000</v>
      </c>
      <c r="E19" s="217"/>
      <c r="F19" s="216"/>
      <c r="G19" s="30"/>
      <c r="H19" s="68">
        <f t="shared" si="2"/>
        <v>0</v>
      </c>
      <c r="I19" s="217">
        <v>30000</v>
      </c>
      <c r="J19" s="29"/>
      <c r="K19" s="30"/>
      <c r="L19" s="94">
        <f t="shared" si="3"/>
        <v>30000</v>
      </c>
      <c r="M19" s="728">
        <v>4348</v>
      </c>
      <c r="N19" s="728">
        <v>26000</v>
      </c>
      <c r="O19" s="728">
        <f>SUM(M19:N19)</f>
        <v>30348</v>
      </c>
    </row>
    <row r="20" spans="1:15" s="17" customFormat="1" ht="15" customHeight="1">
      <c r="A20" s="92">
        <v>13</v>
      </c>
      <c r="B20" s="23" t="s">
        <v>11</v>
      </c>
      <c r="C20" s="23"/>
      <c r="D20" s="112">
        <f t="shared" si="1"/>
        <v>210423</v>
      </c>
      <c r="E20" s="55"/>
      <c r="F20" s="29"/>
      <c r="G20" s="30"/>
      <c r="H20" s="68">
        <f t="shared" si="2"/>
        <v>0</v>
      </c>
      <c r="I20" s="55">
        <v>210423</v>
      </c>
      <c r="J20" s="29"/>
      <c r="K20" s="30"/>
      <c r="L20" s="94">
        <f t="shared" si="3"/>
        <v>210423</v>
      </c>
      <c r="M20" s="728"/>
      <c r="N20" s="728"/>
      <c r="O20" s="728"/>
    </row>
    <row r="21" spans="1:15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728"/>
      <c r="N21" s="728"/>
      <c r="O21" s="728"/>
    </row>
    <row r="22" spans="1:15" s="1" customFormat="1" ht="12.75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724"/>
      <c r="N22" s="724"/>
      <c r="O22" s="724"/>
    </row>
    <row r="23" spans="1:15" s="1" customFormat="1" ht="12.75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724"/>
      <c r="N23" s="724"/>
      <c r="O23" s="724"/>
    </row>
    <row r="24" spans="1:15" s="1" customFormat="1" ht="12.75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724"/>
      <c r="N24" s="724"/>
      <c r="O24" s="724"/>
    </row>
    <row r="25" spans="1:15" s="1" customFormat="1" ht="12.75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L25" s="24"/>
      <c r="M25" s="724"/>
      <c r="N25" s="724"/>
      <c r="O25" s="724"/>
    </row>
    <row r="26" spans="1:15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  <c r="M26" s="724"/>
      <c r="N26" s="724"/>
      <c r="O26" s="724"/>
    </row>
    <row r="27" spans="2:15" s="2" customFormat="1" ht="12" hidden="1">
      <c r="B27" s="2" t="s">
        <v>95</v>
      </c>
      <c r="C27" s="2" t="s">
        <v>432</v>
      </c>
      <c r="D27" s="120">
        <v>64948</v>
      </c>
      <c r="H27" s="158">
        <f>D27-L27</f>
        <v>64948</v>
      </c>
      <c r="L27" s="120"/>
      <c r="M27" s="731"/>
      <c r="N27" s="731"/>
      <c r="O27" s="731"/>
    </row>
    <row r="28" spans="3:15" s="2" customFormat="1" ht="12" hidden="1">
      <c r="C28" s="2" t="s">
        <v>426</v>
      </c>
      <c r="D28" s="703">
        <v>41348</v>
      </c>
      <c r="H28" s="158">
        <f>D28-L28</f>
        <v>41348</v>
      </c>
      <c r="L28" s="120"/>
      <c r="M28" s="731"/>
      <c r="N28" s="731"/>
      <c r="O28" s="731"/>
    </row>
    <row r="29" spans="3:15" s="2" customFormat="1" ht="12" hidden="1">
      <c r="C29" s="2" t="s">
        <v>127</v>
      </c>
      <c r="D29" s="120">
        <v>41064</v>
      </c>
      <c r="H29" s="158">
        <f>D29-L29</f>
        <v>41064</v>
      </c>
      <c r="L29" s="120"/>
      <c r="M29" s="731"/>
      <c r="N29" s="731"/>
      <c r="O29" s="731"/>
    </row>
    <row r="30" spans="3:15" s="206" customFormat="1" ht="12" hidden="1">
      <c r="C30" s="206" t="s">
        <v>428</v>
      </c>
      <c r="D30" s="207">
        <v>99000</v>
      </c>
      <c r="H30" s="207">
        <f>H16</f>
        <v>48375</v>
      </c>
      <c r="L30" s="207"/>
      <c r="M30" s="741"/>
      <c r="N30" s="741"/>
      <c r="O30" s="741"/>
    </row>
    <row r="31" spans="3:15" s="2" customFormat="1" ht="12" hidden="1">
      <c r="C31" s="162" t="s">
        <v>427</v>
      </c>
      <c r="D31" s="161">
        <v>23054</v>
      </c>
      <c r="E31" s="162"/>
      <c r="F31" s="162"/>
      <c r="G31" s="162"/>
      <c r="H31" s="161">
        <v>15301</v>
      </c>
      <c r="I31" s="162"/>
      <c r="J31" s="162"/>
      <c r="K31" s="162"/>
      <c r="L31" s="161"/>
      <c r="M31" s="731"/>
      <c r="N31" s="731"/>
      <c r="O31" s="731"/>
    </row>
    <row r="32" spans="3:15" s="2" customFormat="1" ht="12" hidden="1">
      <c r="C32" s="2" t="s">
        <v>20</v>
      </c>
      <c r="D32" s="120">
        <f>SUM(D27:D28)</f>
        <v>106296</v>
      </c>
      <c r="H32" s="120">
        <f>D32-L32</f>
        <v>106296</v>
      </c>
      <c r="L32" s="120">
        <f>L27</f>
        <v>0</v>
      </c>
      <c r="M32" s="731"/>
      <c r="N32" s="731"/>
      <c r="O32" s="731"/>
    </row>
    <row r="33" spans="4:15" s="2" customFormat="1" ht="12" hidden="1">
      <c r="D33" s="120"/>
      <c r="H33" s="120"/>
      <c r="L33" s="120"/>
      <c r="M33" s="731"/>
      <c r="N33" s="731"/>
      <c r="O33" s="731"/>
    </row>
    <row r="34" spans="3:8" ht="12.75" hidden="1">
      <c r="C34" s="676" t="s">
        <v>128</v>
      </c>
      <c r="D34" s="677">
        <v>163518</v>
      </c>
      <c r="E34" s="678"/>
      <c r="F34" s="679"/>
      <c r="G34" s="679"/>
      <c r="H34" s="680">
        <f>D34-L34</f>
        <v>163518</v>
      </c>
    </row>
    <row r="35" spans="3:8" ht="12.75" hidden="1">
      <c r="C35" s="682" t="s">
        <v>429</v>
      </c>
      <c r="D35" s="683">
        <v>12238</v>
      </c>
      <c r="E35" s="684"/>
      <c r="F35" s="685"/>
      <c r="G35" s="685"/>
      <c r="H35" s="686">
        <f>D35-L35</f>
        <v>12238</v>
      </c>
    </row>
    <row r="36" spans="3:15" s="214" customFormat="1" ht="12.75" hidden="1">
      <c r="C36" s="676" t="s">
        <v>131</v>
      </c>
      <c r="D36" s="677">
        <f>D34+D35</f>
        <v>175756</v>
      </c>
      <c r="E36" s="681"/>
      <c r="F36" s="679"/>
      <c r="G36" s="679"/>
      <c r="H36" s="680"/>
      <c r="I36" s="215"/>
      <c r="J36" s="215"/>
      <c r="K36" s="215"/>
      <c r="L36" s="215"/>
      <c r="M36" s="723"/>
      <c r="N36" s="740"/>
      <c r="O36" s="739"/>
    </row>
    <row r="37" ht="12.75" hidden="1"/>
    <row r="38" spans="2:15" s="208" customFormat="1" ht="11.25" hidden="1">
      <c r="B38" s="208" t="s">
        <v>129</v>
      </c>
      <c r="D38" s="209">
        <v>59000</v>
      </c>
      <c r="E38" s="209" t="s">
        <v>450</v>
      </c>
      <c r="F38" s="209"/>
      <c r="G38" s="213"/>
      <c r="M38" s="723"/>
      <c r="N38" s="740"/>
      <c r="O38" s="723"/>
    </row>
    <row r="39" spans="3:15" s="208" customFormat="1" ht="11.25" hidden="1">
      <c r="C39" s="208" t="s">
        <v>430</v>
      </c>
      <c r="D39" s="209">
        <v>48000</v>
      </c>
      <c r="E39" s="209"/>
      <c r="F39" s="209"/>
      <c r="I39" s="209"/>
      <c r="M39" s="723"/>
      <c r="N39" s="740"/>
      <c r="O39" s="723"/>
    </row>
    <row r="40" spans="3:15" s="208" customFormat="1" ht="11.25" hidden="1">
      <c r="C40" s="208" t="s">
        <v>431</v>
      </c>
      <c r="D40" s="209">
        <f>SUM(D41:D44)</f>
        <v>11000</v>
      </c>
      <c r="E40" s="209"/>
      <c r="F40" s="209"/>
      <c r="I40" s="209"/>
      <c r="M40" s="723"/>
      <c r="N40" s="740"/>
      <c r="O40" s="723"/>
    </row>
    <row r="41" spans="3:15" s="713" customFormat="1" ht="11.25" hidden="1">
      <c r="C41" s="713" t="s">
        <v>435</v>
      </c>
      <c r="D41" s="714">
        <v>10000</v>
      </c>
      <c r="E41" s="714"/>
      <c r="F41" s="714"/>
      <c r="I41" s="714"/>
      <c r="M41" s="742"/>
      <c r="N41" s="743"/>
      <c r="O41" s="742"/>
    </row>
    <row r="42" spans="3:15" s="713" customFormat="1" ht="11.25" hidden="1">
      <c r="C42" s="713" t="s">
        <v>436</v>
      </c>
      <c r="D42" s="714">
        <v>445</v>
      </c>
      <c r="E42" s="714"/>
      <c r="F42" s="714"/>
      <c r="I42" s="714"/>
      <c r="M42" s="742"/>
      <c r="N42" s="743"/>
      <c r="O42" s="742"/>
    </row>
    <row r="43" spans="3:15" s="713" customFormat="1" ht="11.25" hidden="1">
      <c r="C43" s="713" t="s">
        <v>437</v>
      </c>
      <c r="D43" s="714">
        <v>180</v>
      </c>
      <c r="E43" s="714"/>
      <c r="F43" s="714"/>
      <c r="I43" s="714"/>
      <c r="M43" s="742"/>
      <c r="N43" s="743"/>
      <c r="O43" s="742"/>
    </row>
    <row r="44" spans="3:15" s="208" customFormat="1" ht="11.25" hidden="1">
      <c r="C44" s="715" t="s">
        <v>438</v>
      </c>
      <c r="D44" s="716">
        <v>375</v>
      </c>
      <c r="E44" s="774"/>
      <c r="F44" s="774"/>
      <c r="G44" s="774"/>
      <c r="M44" s="723"/>
      <c r="N44" s="740"/>
      <c r="O44" s="723"/>
    </row>
    <row r="45" spans="3:15" s="208" customFormat="1" ht="11.25" hidden="1">
      <c r="C45" s="208" t="s">
        <v>130</v>
      </c>
      <c r="D45" s="717">
        <f>SUM(D39:D40)</f>
        <v>59000</v>
      </c>
      <c r="E45" s="775"/>
      <c r="F45" s="775"/>
      <c r="G45" s="774"/>
      <c r="M45" s="723"/>
      <c r="N45" s="740"/>
      <c r="O45" s="723"/>
    </row>
    <row r="46" spans="3:15" s="32" customFormat="1" ht="11.25" hidden="1">
      <c r="C46" s="208"/>
      <c r="D46" s="209"/>
      <c r="E46" s="776"/>
      <c r="F46" s="776"/>
      <c r="G46" s="777"/>
      <c r="H46" s="208"/>
      <c r="I46" s="208"/>
      <c r="M46" s="723"/>
      <c r="N46" s="740"/>
      <c r="O46" s="723"/>
    </row>
    <row r="49" spans="13:15" s="212" customFormat="1" ht="11.25">
      <c r="M49" s="723"/>
      <c r="N49" s="740"/>
      <c r="O49" s="723"/>
    </row>
    <row r="50" spans="13:15" s="212" customFormat="1" ht="11.25">
      <c r="M50" s="723"/>
      <c r="N50" s="740"/>
      <c r="O50" s="723"/>
    </row>
    <row r="51" spans="13:15" s="212" customFormat="1" ht="11.25">
      <c r="M51" s="723"/>
      <c r="N51" s="740"/>
      <c r="O51" s="723"/>
    </row>
    <row r="52" spans="13:15" s="212" customFormat="1" ht="11.25">
      <c r="M52" s="723"/>
      <c r="N52" s="740"/>
      <c r="O52" s="723"/>
    </row>
    <row r="53" spans="13:15" s="212" customFormat="1" ht="11.25">
      <c r="M53" s="723"/>
      <c r="N53" s="740"/>
      <c r="O53" s="723"/>
    </row>
  </sheetData>
  <mergeCells count="4">
    <mergeCell ref="D3:L3"/>
    <mergeCell ref="B4:C5"/>
    <mergeCell ref="E4:H4"/>
    <mergeCell ref="I4:L4"/>
  </mergeCells>
  <printOptions horizontalCentered="1"/>
  <pageMargins left="0.63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9">
    <tabColor indexed="34"/>
  </sheetPr>
  <dimension ref="A2:N31"/>
  <sheetViews>
    <sheetView workbookViewId="0" topLeftCell="A1">
      <selection activeCell="A27" sqref="A27:IV3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  <col min="14" max="16" width="10.875" style="33" customWidth="1"/>
  </cols>
  <sheetData>
    <row r="2" ht="13.5" thickBot="1">
      <c r="L2" s="56" t="s">
        <v>13</v>
      </c>
    </row>
    <row r="3" spans="1:12" ht="18.7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4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665"/>
      <c r="N4" s="665"/>
    </row>
    <row r="5" spans="1:14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665"/>
      <c r="N5" s="665"/>
    </row>
    <row r="6" spans="1:14" s="1" customFormat="1" ht="12.75">
      <c r="A6" s="79"/>
      <c r="B6" s="69" t="s">
        <v>2</v>
      </c>
      <c r="C6" s="6" t="s">
        <v>72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665"/>
      <c r="N6" s="665"/>
    </row>
    <row r="7" spans="1:14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04"/>
      <c r="N7" s="704"/>
    </row>
    <row r="8" spans="1:14" s="16" customFormat="1" ht="19.5" customHeight="1">
      <c r="A8" s="83">
        <v>1</v>
      </c>
      <c r="B8" s="15" t="s">
        <v>28</v>
      </c>
      <c r="C8" s="15"/>
      <c r="D8" s="106">
        <f aca="true" t="shared" si="0" ref="D8:L8">SUM(D16:D21)+D9</f>
        <v>115930</v>
      </c>
      <c r="E8" s="72">
        <f t="shared" si="0"/>
        <v>115750</v>
      </c>
      <c r="F8" s="73">
        <f t="shared" si="0"/>
        <v>180</v>
      </c>
      <c r="G8" s="74">
        <f t="shared" si="0"/>
        <v>0</v>
      </c>
      <c r="H8" s="71">
        <f t="shared" si="0"/>
        <v>115930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05"/>
      <c r="N8" s="705"/>
    </row>
    <row r="9" spans="1:14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59">
        <f>SUM(F10:F15)</f>
        <v>0</v>
      </c>
      <c r="G9" s="60">
        <f>SUM(G10:G15)</f>
        <v>0</v>
      </c>
      <c r="H9" s="63">
        <f aca="true" t="shared" si="2" ref="H9:H21">SUM(E9:G9)</f>
        <v>0</v>
      </c>
      <c r="I9" s="58">
        <v>0</v>
      </c>
      <c r="J9" s="59">
        <v>0</v>
      </c>
      <c r="K9" s="60">
        <f>SUM(K10:K15)</f>
        <v>0</v>
      </c>
      <c r="L9" s="86">
        <f aca="true" t="shared" si="3" ref="L9:L21">SUM(I9:K9)</f>
        <v>0</v>
      </c>
      <c r="M9" s="410"/>
      <c r="N9" s="410"/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>
        <v>0</v>
      </c>
      <c r="F10" s="25"/>
      <c r="G10" s="26">
        <v>0</v>
      </c>
      <c r="H10" s="64">
        <f t="shared" si="2"/>
        <v>0</v>
      </c>
      <c r="I10" s="51"/>
      <c r="J10" s="25"/>
      <c r="K10" s="26"/>
      <c r="L10" s="88">
        <f t="shared" si="3"/>
        <v>0</v>
      </c>
      <c r="M10" s="706"/>
      <c r="N10" s="706"/>
    </row>
    <row r="11" spans="1:14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>
        <v>0</v>
      </c>
      <c r="F11" s="25"/>
      <c r="G11" s="164"/>
      <c r="H11" s="64">
        <f t="shared" si="2"/>
        <v>0</v>
      </c>
      <c r="I11" s="51"/>
      <c r="J11" s="25"/>
      <c r="K11" s="26"/>
      <c r="L11" s="88">
        <f t="shared" si="3"/>
        <v>0</v>
      </c>
      <c r="M11" s="223"/>
      <c r="N11" s="737">
        <v>258</v>
      </c>
    </row>
    <row r="12" spans="1:14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>
        <v>0</v>
      </c>
      <c r="F12" s="25"/>
      <c r="G12" s="26">
        <v>0</v>
      </c>
      <c r="H12" s="64">
        <f t="shared" si="2"/>
        <v>0</v>
      </c>
      <c r="I12" s="51"/>
      <c r="J12" s="25"/>
      <c r="K12" s="26"/>
      <c r="L12" s="88">
        <f t="shared" si="3"/>
        <v>0</v>
      </c>
      <c r="M12" s="223" t="s">
        <v>434</v>
      </c>
      <c r="N12" s="706"/>
    </row>
    <row r="13" spans="1:14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52">
        <v>0</v>
      </c>
      <c r="F13" s="49"/>
      <c r="G13" s="50">
        <v>0</v>
      </c>
      <c r="H13" s="65">
        <f t="shared" si="2"/>
        <v>0</v>
      </c>
      <c r="I13" s="52"/>
      <c r="J13" s="49"/>
      <c r="K13" s="50"/>
      <c r="L13" s="89">
        <f t="shared" si="3"/>
        <v>0</v>
      </c>
      <c r="M13" s="706"/>
      <c r="N13" s="706"/>
    </row>
    <row r="14" spans="1:14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781"/>
      <c r="H14" s="65">
        <f t="shared" si="2"/>
        <v>0</v>
      </c>
      <c r="I14" s="52"/>
      <c r="J14" s="49"/>
      <c r="K14" s="50"/>
      <c r="L14" s="89">
        <f t="shared" si="3"/>
        <v>0</v>
      </c>
      <c r="M14" s="223" t="s">
        <v>452</v>
      </c>
      <c r="N14" s="706"/>
    </row>
    <row r="15" spans="1:14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  <c r="M15" s="706"/>
      <c r="N15" s="706"/>
    </row>
    <row r="16" spans="1:14" s="17" customFormat="1" ht="15" customHeight="1">
      <c r="A16" s="92">
        <v>9</v>
      </c>
      <c r="B16" s="21" t="s">
        <v>18</v>
      </c>
      <c r="C16" s="23"/>
      <c r="D16" s="111">
        <f t="shared" si="1"/>
        <v>180</v>
      </c>
      <c r="E16" s="166"/>
      <c r="F16" s="160">
        <v>180</v>
      </c>
      <c r="G16" s="28"/>
      <c r="H16" s="67">
        <f t="shared" si="2"/>
        <v>180</v>
      </c>
      <c r="I16" s="54"/>
      <c r="J16" s="27"/>
      <c r="K16" s="28"/>
      <c r="L16" s="93">
        <f t="shared" si="3"/>
        <v>0</v>
      </c>
      <c r="M16" s="223" t="s">
        <v>433</v>
      </c>
      <c r="N16" s="410"/>
    </row>
    <row r="17" spans="1:14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223"/>
      <c r="N17" s="410"/>
    </row>
    <row r="18" spans="1:14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225"/>
      <c r="N18" s="410"/>
    </row>
    <row r="19" spans="1:14" s="17" customFormat="1" ht="15" customHeight="1">
      <c r="A19" s="92">
        <v>12</v>
      </c>
      <c r="B19" s="23" t="s">
        <v>16</v>
      </c>
      <c r="C19" s="23"/>
      <c r="D19" s="112">
        <f t="shared" si="1"/>
        <v>115750</v>
      </c>
      <c r="E19" s="217">
        <f>E27+E30</f>
        <v>115750</v>
      </c>
      <c r="F19" s="216"/>
      <c r="G19" s="30"/>
      <c r="H19" s="68">
        <f t="shared" si="2"/>
        <v>115750</v>
      </c>
      <c r="I19" s="55"/>
      <c r="J19" s="29"/>
      <c r="K19" s="30"/>
      <c r="L19" s="94">
        <f t="shared" si="3"/>
        <v>0</v>
      </c>
      <c r="M19" s="223" t="s">
        <v>451</v>
      </c>
      <c r="N19" s="410"/>
    </row>
    <row r="20" spans="1:14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410"/>
      <c r="N20" s="410"/>
    </row>
    <row r="21" spans="1:14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410"/>
      <c r="N21" s="410"/>
    </row>
    <row r="22" spans="1:14" s="1" customFormat="1" ht="12.75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665"/>
      <c r="N22" s="665"/>
    </row>
    <row r="23" spans="1:14" s="1" customFormat="1" ht="12.75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665"/>
      <c r="N23" s="665"/>
    </row>
    <row r="24" spans="1:14" s="1" customFormat="1" ht="12.75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665"/>
      <c r="N24" s="665"/>
    </row>
    <row r="25" spans="1:14" s="1" customFormat="1" ht="12.75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L25" s="24"/>
      <c r="M25" s="665"/>
      <c r="N25" s="665"/>
    </row>
    <row r="26" spans="1:14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  <c r="M26" s="665"/>
      <c r="N26" s="665"/>
    </row>
    <row r="27" spans="1:14" s="672" customFormat="1" ht="12" hidden="1">
      <c r="A27" s="668" t="s">
        <v>423</v>
      </c>
      <c r="B27" s="669"/>
      <c r="C27" s="669"/>
      <c r="D27" s="669"/>
      <c r="E27" s="670">
        <f>SUM(E28:E29)</f>
        <v>100750</v>
      </c>
      <c r="F27" s="671"/>
      <c r="G27" s="671"/>
      <c r="H27" s="669"/>
      <c r="I27" s="669"/>
      <c r="J27" s="669"/>
      <c r="K27" s="669"/>
      <c r="L27" s="669"/>
      <c r="M27" s="744"/>
      <c r="N27" s="744"/>
    </row>
    <row r="28" spans="1:12" s="219" customFormat="1" ht="11.25" hidden="1">
      <c r="A28" s="218"/>
      <c r="B28" s="218"/>
      <c r="C28" s="218" t="s">
        <v>126</v>
      </c>
      <c r="D28" s="218"/>
      <c r="E28" s="667">
        <v>36750</v>
      </c>
      <c r="F28" s="666"/>
      <c r="G28" s="666"/>
      <c r="H28" s="218"/>
      <c r="I28" s="218"/>
      <c r="J28" s="218"/>
      <c r="K28" s="218"/>
      <c r="L28" s="218"/>
    </row>
    <row r="29" spans="1:12" s="219" customFormat="1" ht="11.25" hidden="1">
      <c r="A29" s="218"/>
      <c r="B29" s="218"/>
      <c r="C29" s="218" t="s">
        <v>92</v>
      </c>
      <c r="D29" s="218"/>
      <c r="E29" s="780">
        <v>64000</v>
      </c>
      <c r="F29" s="666"/>
      <c r="G29" s="666"/>
      <c r="H29" s="218"/>
      <c r="I29" s="218"/>
      <c r="J29" s="218"/>
      <c r="K29" s="218"/>
      <c r="L29" s="218"/>
    </row>
    <row r="30" spans="1:14" s="1" customFormat="1" ht="12.75" hidden="1">
      <c r="A30" s="668" t="s">
        <v>424</v>
      </c>
      <c r="B30"/>
      <c r="C30"/>
      <c r="D30"/>
      <c r="E30" s="670">
        <f>SUM(E31)</f>
        <v>15000</v>
      </c>
      <c r="F30" s="31"/>
      <c r="G30" s="31"/>
      <c r="H30" s="32"/>
      <c r="I30"/>
      <c r="J30"/>
      <c r="K30" s="32"/>
      <c r="L30" s="32"/>
      <c r="M30" s="665"/>
      <c r="N30" s="665"/>
    </row>
    <row r="31" spans="1:12" s="219" customFormat="1" ht="11.25" hidden="1">
      <c r="A31" s="218"/>
      <c r="B31" s="218"/>
      <c r="C31" s="218" t="s">
        <v>92</v>
      </c>
      <c r="D31" s="218"/>
      <c r="E31" s="780">
        <v>15000</v>
      </c>
      <c r="F31" s="666"/>
      <c r="G31" s="666"/>
      <c r="H31" s="218"/>
      <c r="I31" s="218"/>
      <c r="J31" s="218"/>
      <c r="K31" s="218"/>
      <c r="L31" s="218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7">
    <tabColor indexed="12"/>
  </sheetPr>
  <dimension ref="A2:O30"/>
  <sheetViews>
    <sheetView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6.25390625" style="723" bestFit="1" customWidth="1"/>
    <col min="14" max="14" width="5.375" style="739" bestFit="1" customWidth="1"/>
    <col min="15" max="15" width="6.25390625" style="739" bestFit="1" customWidth="1"/>
  </cols>
  <sheetData>
    <row r="2" ht="13.5" thickBot="1">
      <c r="L2" s="56" t="s">
        <v>13</v>
      </c>
    </row>
    <row r="3" spans="1:12" ht="18.7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5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  <c r="N4" s="724"/>
      <c r="O4" s="724"/>
    </row>
    <row r="5" spans="1:15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24"/>
      <c r="N5" s="724"/>
      <c r="O5" s="724"/>
    </row>
    <row r="6" spans="1:15" s="1" customFormat="1" ht="12.75">
      <c r="A6" s="79"/>
      <c r="B6" s="69" t="s">
        <v>2</v>
      </c>
      <c r="C6" s="6" t="s">
        <v>73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24"/>
      <c r="N6" s="724"/>
      <c r="O6" s="724"/>
    </row>
    <row r="7" spans="1:15" s="14" customFormat="1" ht="12.75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25"/>
      <c r="N7" s="725"/>
      <c r="O7" s="725"/>
    </row>
    <row r="8" spans="1:15" s="16" customFormat="1" ht="19.5" customHeight="1">
      <c r="A8" s="83">
        <v>1</v>
      </c>
      <c r="B8" s="15" t="s">
        <v>28</v>
      </c>
      <c r="C8" s="15"/>
      <c r="D8" s="106">
        <f aca="true" t="shared" si="0" ref="D8:L8">SUM(D16:D21)+D9</f>
        <v>659213</v>
      </c>
      <c r="E8" s="72">
        <f t="shared" si="0"/>
        <v>171950</v>
      </c>
      <c r="F8" s="73">
        <f t="shared" si="0"/>
        <v>39202</v>
      </c>
      <c r="G8" s="74">
        <f t="shared" si="0"/>
        <v>80</v>
      </c>
      <c r="H8" s="71">
        <f t="shared" si="0"/>
        <v>211232</v>
      </c>
      <c r="I8" s="72">
        <f t="shared" si="0"/>
        <v>447981</v>
      </c>
      <c r="J8" s="73">
        <f t="shared" si="0"/>
        <v>0</v>
      </c>
      <c r="K8" s="74">
        <f t="shared" si="0"/>
        <v>0</v>
      </c>
      <c r="L8" s="84">
        <f t="shared" si="0"/>
        <v>447981</v>
      </c>
      <c r="M8" s="726"/>
      <c r="N8" s="726"/>
      <c r="O8" s="726"/>
    </row>
    <row r="9" spans="1:15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232177</v>
      </c>
      <c r="E9" s="58">
        <f>SUM(E10:E15)</f>
        <v>0</v>
      </c>
      <c r="F9" s="231">
        <f>SUM(F10:F15)</f>
        <v>24619</v>
      </c>
      <c r="G9" s="57">
        <f>SUM(G10:G15)</f>
        <v>0</v>
      </c>
      <c r="H9" s="63">
        <f aca="true" t="shared" si="2" ref="H9:H21">SUM(E9:G9)</f>
        <v>24619</v>
      </c>
      <c r="I9" s="58">
        <f>SUM(I10:I15)</f>
        <v>207558</v>
      </c>
      <c r="J9" s="231">
        <f>SUM(J10:J15)</f>
        <v>0</v>
      </c>
      <c r="K9" s="57">
        <f>SUM(K10:K15)</f>
        <v>0</v>
      </c>
      <c r="L9" s="86">
        <f aca="true" t="shared" si="3" ref="L9:L15">SUM(I9:K9)</f>
        <v>207558</v>
      </c>
      <c r="M9" s="728"/>
      <c r="N9" s="728"/>
      <c r="O9" s="728"/>
    </row>
    <row r="10" spans="1:15" s="20" customFormat="1" ht="15" customHeight="1">
      <c r="A10" s="87">
        <v>3</v>
      </c>
      <c r="B10" s="19"/>
      <c r="C10" s="18" t="s">
        <v>6</v>
      </c>
      <c r="D10" s="108">
        <f t="shared" si="1"/>
        <v>1750</v>
      </c>
      <c r="E10" s="51">
        <f>SKM!E10+SUKB!E10+UCT!E10+SPSSN!E10+ÚVT!E10+IBA!E10+CJV!E10+CZS!E10+RMU!E10</f>
        <v>0</v>
      </c>
      <c r="F10" s="25">
        <f>SKM!F10+SUKB!F10+UCT!F10+SPSSN!F10+ÚVT!F10+IBA!F10+CJV!F10+CZS!F10+RMU!F10</f>
        <v>1750</v>
      </c>
      <c r="G10" s="26">
        <f>SKM!G10+SUKB!G10+UCT!G10+SPSSN!G10+ÚVT!G10+IBA!G10+CJV!G10+CZS!G10+RMU!G10</f>
        <v>0</v>
      </c>
      <c r="H10" s="64">
        <f t="shared" si="2"/>
        <v>1750</v>
      </c>
      <c r="I10" s="51">
        <f>SKM!I10+SUKB!I10+UCT!I10+SPSSN!I10+ÚVT!I10+IBA!I10+CJV!I10+CZS!I10+RMU!I10</f>
        <v>0</v>
      </c>
      <c r="J10" s="25">
        <f>SKM!J10+SUKB!J10+UCT!J10+SPSSN!J10+ÚVT!J10+IBA!J10+CJV!J10+CZS!J10+RMU!J10</f>
        <v>0</v>
      </c>
      <c r="K10" s="26">
        <f>SKM!K10+SUKB!K10+UCT!K10+SPSSN!K10+ÚVT!K10+IBA!K10+CJV!K10+CZS!K10+RMU!K10</f>
        <v>0</v>
      </c>
      <c r="L10" s="88">
        <f t="shared" si="3"/>
        <v>0</v>
      </c>
      <c r="M10" s="745">
        <f>SKM!M10+SUKB!M10+UCT!M10+SPSSN!M10+ÚVT!M10+IBA!M10+CJV!M10+CZS!M10+RMU!M10</f>
        <v>1750</v>
      </c>
      <c r="N10" s="746">
        <f>SKM!N10+SUKB!N10+UCT!N10+SPSSN!N10+ÚVT!N10+IBA!N10+CJV!N10+CZS!N10+RMU!N10</f>
        <v>0</v>
      </c>
      <c r="O10" s="746">
        <f>SKM!O10+SUKB!O10+UCT!O10+SPSSN!O10+ÚVT!O10+IBA!O10+CJV!O10+CZS!O10+RMU!O10</f>
        <v>0</v>
      </c>
    </row>
    <row r="11" spans="1:15" s="20" customFormat="1" ht="15" customHeight="1">
      <c r="A11" s="87">
        <v>4</v>
      </c>
      <c r="B11" s="19"/>
      <c r="C11" s="18" t="s">
        <v>7</v>
      </c>
      <c r="D11" s="109">
        <f t="shared" si="1"/>
        <v>21977</v>
      </c>
      <c r="E11" s="51">
        <f>SKM!E11+SUKB!E11+UCT!E11+SPSSN!E11+ÚVT!E11+IBA!E11+CJV!E11+CZS!E11+RMU!E11</f>
        <v>0</v>
      </c>
      <c r="F11" s="25">
        <f>SKM!F11+SUKB!F11+UCT!F11+SPSSN!F11+ÚVT!F11+IBA!F11+CJV!F11+CZS!F11+RMU!F11</f>
        <v>21977</v>
      </c>
      <c r="G11" s="26">
        <f>SKM!G11+SUKB!G11+UCT!G11+SPSSN!G11+ÚVT!G11+IBA!G11+CJV!G11+CZS!G11+RMU!G11</f>
        <v>0</v>
      </c>
      <c r="H11" s="64">
        <f t="shared" si="2"/>
        <v>21977</v>
      </c>
      <c r="I11" s="51">
        <f>SKM!I11+SUKB!I11+UCT!I11+SPSSN!I11+ÚVT!I11+IBA!I11+CJV!I11+CZS!I11+RMU!I11</f>
        <v>0</v>
      </c>
      <c r="J11" s="25">
        <f>SKM!J11+SUKB!J11+UCT!J11+SPSSN!J11+ÚVT!J11+IBA!J11+CJV!J11+CZS!J11+RMU!J11</f>
        <v>0</v>
      </c>
      <c r="K11" s="26">
        <f>SKM!K11+SUKB!K11+UCT!K11+SPSSN!K11+ÚVT!K11+IBA!K11+CJV!K11+CZS!K11+RMU!K11</f>
        <v>0</v>
      </c>
      <c r="L11" s="88">
        <f t="shared" si="3"/>
        <v>0</v>
      </c>
      <c r="M11" s="745">
        <f>SKM!M11+SUKB!M11+UCT!M11+SPSSN!M11+ÚVT!M11+IBA!M11+CJV!M11+CZS!M11+RMU!M11</f>
        <v>22690</v>
      </c>
      <c r="N11" s="746">
        <f>SKM!N11+SUKB!N11+UCT!N11+SPSSN!N11+ÚVT!N11+IBA!N11+CJV!N11+CZS!N11+RMU!N11</f>
        <v>2140</v>
      </c>
      <c r="O11" s="746">
        <f>SKM!O11+SUKB!O11+UCT!O11+SPSSN!O11+ÚVT!O11+IBA!O11+CJV!O11+CZS!O11+RMU!O11</f>
        <v>18950</v>
      </c>
    </row>
    <row r="12" spans="1:15" s="20" customFormat="1" ht="15" customHeight="1">
      <c r="A12" s="87">
        <v>5</v>
      </c>
      <c r="B12" s="19"/>
      <c r="C12" s="18" t="s">
        <v>17</v>
      </c>
      <c r="D12" s="109">
        <f t="shared" si="1"/>
        <v>208450</v>
      </c>
      <c r="E12" s="51">
        <f>SKM!E12+SUKB!E12+UCT!E12+SPSSN!E12+ÚVT!E12+IBA!E12+CJV!E12+CZS!E12+RMU!E12</f>
        <v>0</v>
      </c>
      <c r="F12" s="25">
        <f>SKM!F12+SUKB!F12+UCT!F12+SPSSN!F12+ÚVT!F12+IBA!F12+CJV!F12+CZS!F12+RMU!F12</f>
        <v>892</v>
      </c>
      <c r="G12" s="26">
        <f>SKM!G12+SUKB!G12+UCT!G12+SPSSN!G12+ÚVT!G12+IBA!G12+CJV!G12+CZS!G12+RMU!G12</f>
        <v>0</v>
      </c>
      <c r="H12" s="64">
        <f t="shared" si="2"/>
        <v>892</v>
      </c>
      <c r="I12" s="51">
        <f>SKM!I12+SUKB!I12+UCT!I12+SPSSN!I12+ÚVT!I12+IBA!I12+CJV!I12+CZS!I12+RMU!I12</f>
        <v>207558</v>
      </c>
      <c r="J12" s="25">
        <f>SKM!J12+SUKB!J12+UCT!J12+SPSSN!J12+ÚVT!J12+IBA!J12+CJV!J12+CZS!J12+RMU!J12</f>
        <v>0</v>
      </c>
      <c r="K12" s="26">
        <f>SKM!K12+SUKB!K12+UCT!K12+SPSSN!K12+ÚVT!K12+IBA!K12+CJV!K12+CZS!K12+RMU!K12</f>
        <v>0</v>
      </c>
      <c r="L12" s="88">
        <f t="shared" si="3"/>
        <v>207558</v>
      </c>
      <c r="M12" s="745">
        <f>SKM!M12+SUKB!M12+UCT!M12+SPSSN!M12+ÚVT!M12+IBA!M12+CJV!M12+CZS!M12+RMU!M12</f>
        <v>0</v>
      </c>
      <c r="N12" s="746">
        <f>SKM!N12+SUKB!N12+UCT!N12+SPSSN!N12+ÚVT!N12+IBA!N12+CJV!N12+CZS!N12+RMU!N12</f>
        <v>0</v>
      </c>
      <c r="O12" s="746">
        <f>SKM!O12+SUKB!O12+UCT!O12+SPSSN!O12+ÚVT!O12+IBA!O12+CJV!O12+CZS!O12+RMU!O12</f>
        <v>0</v>
      </c>
    </row>
    <row r="13" spans="1:15" s="20" customFormat="1" ht="15" customHeight="1">
      <c r="A13" s="87">
        <v>6</v>
      </c>
      <c r="B13" s="19"/>
      <c r="C13" s="18" t="s">
        <v>135</v>
      </c>
      <c r="D13" s="109">
        <f>H13+L13</f>
        <v>0</v>
      </c>
      <c r="E13" s="51">
        <f>SKM!E13+SUKB!E13+UCT!E13+SPSSN!E13+ÚVT!E13+IBA!E13+CJV!E13+CZS!E13+RMU!E13</f>
        <v>0</v>
      </c>
      <c r="F13" s="25">
        <f>SKM!F13+SUKB!F13+UCT!F13+SPSSN!F13+ÚVT!F13+IBA!F13+CJV!F13+CZS!F13+RMU!F13</f>
        <v>0</v>
      </c>
      <c r="G13" s="26">
        <f>SKM!G13+SUKB!G13+UCT!G13+SPSSN!G13+ÚVT!G13+IBA!G13+CJV!G13+CZS!G13+RMU!G13</f>
        <v>0</v>
      </c>
      <c r="H13" s="64">
        <f>SUM(E13:G13)</f>
        <v>0</v>
      </c>
      <c r="I13" s="51">
        <f>SKM!I13+SUKB!I13+UCT!I13+SPSSN!I13+ÚVT!I13+IBA!I13+CJV!I13+CZS!I13+RMU!I13</f>
        <v>0</v>
      </c>
      <c r="J13" s="25">
        <f>SKM!J13+SUKB!J13+UCT!J13+SPSSN!J13+ÚVT!J13+IBA!J13+CJV!J13+CZS!J13+RMU!J13</f>
        <v>0</v>
      </c>
      <c r="K13" s="26">
        <f>SKM!K13+SUKB!K13+UCT!K13+SPSSN!K13+ÚVT!K13+IBA!K13+CJV!K13+CZS!K13+RMU!K13</f>
        <v>0</v>
      </c>
      <c r="L13" s="88">
        <f t="shared" si="3"/>
        <v>0</v>
      </c>
      <c r="M13" s="745">
        <f>SKM!M13+SUKB!M13+UCT!M13+SPSSN!M13+ÚVT!M13+IBA!M13+CJV!M13+CZS!M13+RMU!M13</f>
        <v>0</v>
      </c>
      <c r="N13" s="746">
        <f>SKM!N13+SUKB!N13+UCT!N13+SPSSN!N13+ÚVT!N13+IBA!N13+CJV!N13+CZS!N13+RMU!N13</f>
        <v>0</v>
      </c>
      <c r="O13" s="746">
        <f>SKM!O13+SUKB!O13+UCT!O13+SPSSN!O13+ÚVT!O13+IBA!O13+CJV!O13+CZS!O13+RMU!O13</f>
        <v>0</v>
      </c>
    </row>
    <row r="14" spans="1:15" s="20" customFormat="1" ht="15" customHeight="1">
      <c r="A14" s="87">
        <v>7</v>
      </c>
      <c r="B14" s="19"/>
      <c r="C14" s="18" t="s">
        <v>125</v>
      </c>
      <c r="D14" s="109">
        <f>H14+L14</f>
        <v>0</v>
      </c>
      <c r="E14" s="51">
        <f>SKM!E14+SUKB!E14+UCT!E14+SPSSN!E14+ÚVT!E14+IBA!E14+CJV!E14+CZS!E14+RMU!E14</f>
        <v>0</v>
      </c>
      <c r="F14" s="25">
        <f>SKM!F14+SUKB!F14+UCT!F14+SPSSN!F14+ÚVT!F14+IBA!F14+CJV!F14+CZS!F14+RMU!F14</f>
        <v>0</v>
      </c>
      <c r="G14" s="26">
        <f>SKM!G14+SUKB!G14+UCT!G14+SPSSN!G14+ÚVT!G14+IBA!G14+CJV!G14+CZS!G14+RMU!G14</f>
        <v>0</v>
      </c>
      <c r="H14" s="64">
        <f>SUM(E14:G14)</f>
        <v>0</v>
      </c>
      <c r="I14" s="51">
        <f>SKM!I14+SUKB!I14+UCT!I14+SPSSN!I14+ÚVT!I14+IBA!I14+CJV!I14+CZS!I14+RMU!I14</f>
        <v>0</v>
      </c>
      <c r="J14" s="25">
        <f>SKM!J14+SUKB!J14+UCT!J14+SPSSN!J14+ÚVT!J14+IBA!J14+CJV!J14+CZS!J14+RMU!J14</f>
        <v>0</v>
      </c>
      <c r="K14" s="26">
        <f>SKM!K14+SUKB!K14+UCT!K14+SPSSN!K14+ÚVT!K14+IBA!K14+CJV!K14+CZS!K14+RMU!K14</f>
        <v>0</v>
      </c>
      <c r="L14" s="88">
        <f t="shared" si="3"/>
        <v>0</v>
      </c>
      <c r="M14" s="745">
        <f>SKM!M14+SUKB!M14+UCT!M14+SPSSN!M14+ÚVT!M14+IBA!M14+CJV!M14+CZS!M14+RMU!M14</f>
        <v>0</v>
      </c>
      <c r="N14" s="746">
        <f>SKM!N14+SUKB!N14+UCT!N14+SPSSN!N14+ÚVT!N14+IBA!N14+CJV!N14+CZS!N14+RMU!N14</f>
        <v>0</v>
      </c>
      <c r="O14" s="746">
        <f>SKM!O14+SUKB!O14+UCT!O14+SPSSN!O14+ÚVT!O14+IBA!O14+CJV!O14+CZS!O14+RMU!O14</f>
        <v>0</v>
      </c>
    </row>
    <row r="15" spans="1:15" s="20" customFormat="1" ht="15" customHeight="1">
      <c r="A15" s="90">
        <v>8</v>
      </c>
      <c r="B15" s="44"/>
      <c r="C15" s="45" t="s">
        <v>8</v>
      </c>
      <c r="D15" s="707">
        <f>H15+L15</f>
        <v>0</v>
      </c>
      <c r="E15" s="708">
        <f>SKM!E15+SUKB!E15+UCT!E15+SPSSN!E15+ÚVT!E15+IBA!E15+CJV!E15+CZS!E15+RMU!E15</f>
        <v>0</v>
      </c>
      <c r="F15" s="709">
        <f>SKM!F15+SUKB!F15+UCT!F15+SPSSN!F15+ÚVT!F15+IBA!F15+CJV!F15+CZS!F15+RMU!F15</f>
        <v>0</v>
      </c>
      <c r="G15" s="710">
        <f>SKM!G15+SUKB!G15+UCT!G15+SPSSN!G15+ÚVT!G15+IBA!G15+CJV!G15+CZS!G15+RMU!G15</f>
        <v>0</v>
      </c>
      <c r="H15" s="711">
        <f>SUM(E15:G15)</f>
        <v>0</v>
      </c>
      <c r="I15" s="708">
        <f>SKM!I15+SUKB!I15+UCT!I15+SPSSN!I15+ÚVT!I15+IBA!I15+CJV!I15+CZS!I15+RMU!I15</f>
        <v>0</v>
      </c>
      <c r="J15" s="709">
        <f>SKM!J15+SUKB!J15+UCT!J15+SPSSN!J15+ÚVT!J15+IBA!J15+CJV!J15+CZS!J15+RMU!J15</f>
        <v>0</v>
      </c>
      <c r="K15" s="710">
        <f>SKM!K15+SUKB!K15+UCT!K15+SPSSN!K15+ÚVT!K15+IBA!K15+CJV!K15+CZS!K15+RMU!K15</f>
        <v>0</v>
      </c>
      <c r="L15" s="712">
        <f t="shared" si="3"/>
        <v>0</v>
      </c>
      <c r="M15" s="745">
        <f>SKM!M15+SUKB!M15+UCT!M15+SPSSN!M15+ÚVT!M15+IBA!M15+CJV!M15+CZS!M15+RMU!M15</f>
        <v>0</v>
      </c>
      <c r="N15" s="746">
        <f>SKM!N15+SUKB!N15+UCT!N15+SPSSN!N15+ÚVT!N15+IBA!N15+CJV!N15+CZS!N15+RMU!N15</f>
        <v>0</v>
      </c>
      <c r="O15" s="746">
        <f>SKM!O15+SUKB!O15+UCT!O15+SPSSN!O15+ÚVT!O15+IBA!O15+CJV!O15+CZS!O15+RMU!O15</f>
        <v>0</v>
      </c>
    </row>
    <row r="16" spans="1:15" s="17" customFormat="1" ht="15" customHeight="1">
      <c r="A16" s="92">
        <v>9</v>
      </c>
      <c r="B16" s="21" t="s">
        <v>18</v>
      </c>
      <c r="C16" s="23"/>
      <c r="D16" s="111">
        <f t="shared" si="1"/>
        <v>59000</v>
      </c>
      <c r="E16" s="234">
        <f>SKM!E16+SUKB!E16+UCT!E16+SPSSN!E16+ÚVT!E16+IBA!E16+CJV!E16+CZS!E16+RMU!E16</f>
        <v>48000</v>
      </c>
      <c r="F16" s="235">
        <f>SKM!F16+SUKB!F16+UCT!F16+SPSSN!F16+ÚVT!F16+IBA!F16+CJV!F16+CZS!F16+RMU!F16</f>
        <v>11000</v>
      </c>
      <c r="G16" s="236">
        <f>SKM!G16+SUKB!G16+UCT!G16+SPSSN!G16+ÚVT!G16+IBA!G16+CJV!G16+CZS!G16+RMU!G16</f>
        <v>0</v>
      </c>
      <c r="H16" s="67">
        <f t="shared" si="2"/>
        <v>59000</v>
      </c>
      <c r="I16" s="234">
        <f>SKM!I15+SUKB!I15+UCT!I15+SPSSN!I15+ÚVT!I15+IBA!I15+CJV!I15+CZS!I15+RMU!I16</f>
        <v>0</v>
      </c>
      <c r="J16" s="235">
        <f>SKM!J15+SUKB!J15+UCT!J15+SPSSN!J15+ÚVT!J15+IBA!J15+CJV!J15+CZS!J15+RMU!J16</f>
        <v>0</v>
      </c>
      <c r="K16" s="236">
        <f>SKM!K15+SUKB!K15+UCT!K15+SPSSN!K15+ÚVT!K15+IBA!K15+CJV!K15+CZS!K15+RMU!K16</f>
        <v>0</v>
      </c>
      <c r="L16" s="237">
        <f aca="true" t="shared" si="4" ref="L16:L21">SUM(I16:K16)</f>
        <v>0</v>
      </c>
      <c r="M16" s="728"/>
      <c r="N16" s="728"/>
      <c r="O16" s="728"/>
    </row>
    <row r="17" spans="1:15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234">
        <f>SKM!E17+SUKB!E17+UCT!E17+SPSSN!E17+ÚVT!E17+IBA!E17+CJV!E17+CZS!E17+RMU!E17</f>
        <v>0</v>
      </c>
      <c r="F17" s="235">
        <f>SKM!F17+SUKB!F17+UCT!F17+SPSSN!F17+ÚVT!F17+IBA!F17+CJV!F17+CZS!F17+RMU!F17</f>
        <v>0</v>
      </c>
      <c r="G17" s="236">
        <f>SKM!G17+SUKB!G17+UCT!G17+SPSSN!G17+ÚVT!G17+IBA!G17+CJV!G17+CZS!G17+RMU!G17</f>
        <v>0</v>
      </c>
      <c r="H17" s="67">
        <f t="shared" si="2"/>
        <v>0</v>
      </c>
      <c r="I17" s="234">
        <f>SKM!I16+SUKB!I16+UCT!I16+SPSSN!I16+ÚVT!I16+IBA!I16+CJV!I16+CZS!I16+RMU!I17</f>
        <v>0</v>
      </c>
      <c r="J17" s="235">
        <f>SKM!J16+SUKB!J16+UCT!J16+SPSSN!J16+ÚVT!J16+IBA!J16+CJV!J16+CZS!J16+RMU!J17</f>
        <v>0</v>
      </c>
      <c r="K17" s="236">
        <f>SKM!K16+SUKB!K16+UCT!K16+SPSSN!K16+ÚVT!K16+IBA!K16+CJV!K16+CZS!K16+RMU!K17</f>
        <v>0</v>
      </c>
      <c r="L17" s="237">
        <f t="shared" si="4"/>
        <v>0</v>
      </c>
      <c r="M17" s="728"/>
      <c r="N17" s="728"/>
      <c r="O17" s="728"/>
    </row>
    <row r="18" spans="1:15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34">
        <f>SKM!E18+SUKB!E18+UCT!E18+SPSSN!E18+ÚVT!E18+IBA!E18+CJV!E18+CZS!E18+RMU!E18</f>
        <v>0</v>
      </c>
      <c r="F18" s="235">
        <f>SKM!F18+SUKB!F18+UCT!F18+SPSSN!F18+ÚVT!F18+IBA!F18+CJV!F18+CZS!F18+RMU!F18</f>
        <v>0</v>
      </c>
      <c r="G18" s="236">
        <f>SKM!G18+SUKB!G18+UCT!G18+SPSSN!G18+ÚVT!G18+IBA!G18+CJV!G18+CZS!G18+RMU!G18</f>
        <v>0</v>
      </c>
      <c r="H18" s="67">
        <f t="shared" si="2"/>
        <v>0</v>
      </c>
      <c r="I18" s="234">
        <f>SKM!I17+SUKB!I17+UCT!I17+SPSSN!I17+ÚVT!I17+IBA!I17+CJV!I17+CZS!I17+RMU!I18</f>
        <v>0</v>
      </c>
      <c r="J18" s="235">
        <f>SKM!J17+SUKB!J17+UCT!J17+SPSSN!J17+ÚVT!J17+IBA!J17+CJV!J17+CZS!J17+RMU!J18</f>
        <v>0</v>
      </c>
      <c r="K18" s="236">
        <f>SKM!K17+SUKB!K17+UCT!K17+SPSSN!K17+ÚVT!K17+IBA!K17+CJV!K17+CZS!K17+RMU!K18</f>
        <v>0</v>
      </c>
      <c r="L18" s="237">
        <f t="shared" si="4"/>
        <v>0</v>
      </c>
      <c r="M18" s="727"/>
      <c r="N18" s="728"/>
      <c r="O18" s="728"/>
    </row>
    <row r="19" spans="1:15" s="17" customFormat="1" ht="15" customHeight="1">
      <c r="A19" s="92">
        <v>12</v>
      </c>
      <c r="B19" s="23" t="s">
        <v>16</v>
      </c>
      <c r="C19" s="23"/>
      <c r="D19" s="112">
        <f t="shared" si="1"/>
        <v>157613</v>
      </c>
      <c r="E19" s="234">
        <f>SKM!E19+SUKB!E19+UCT!E19+SPSSN!E19+ÚVT!E19+IBA!E19+CJV!E19+CZS!E19+RMU!E19</f>
        <v>123950</v>
      </c>
      <c r="F19" s="235">
        <f>SKM!F19+SUKB!F19+UCT!F19+SPSSN!F19+ÚVT!F19+IBA!F19+CJV!F19+CZS!F19+RMU!F19</f>
        <v>3583</v>
      </c>
      <c r="G19" s="236">
        <f>SKM!G19+SUKB!G19+UCT!G19+SPSSN!G19+ÚVT!G19+IBA!G19+CJV!G19+CZS!G19+RMU!G19</f>
        <v>80</v>
      </c>
      <c r="H19" s="67">
        <f t="shared" si="2"/>
        <v>127613</v>
      </c>
      <c r="I19" s="234">
        <f>SKM!I18+SUKB!I18+UCT!I18+SPSSN!I18+ÚVT!I18+IBA!I18+CJV!I18+CZS!I18+RMU!I19</f>
        <v>30000</v>
      </c>
      <c r="J19" s="235">
        <f>SKM!J18+SUKB!J18+UCT!J18+SPSSN!J18+ÚVT!J18+IBA!J18+CJV!J18+CZS!J18+RMU!J19</f>
        <v>0</v>
      </c>
      <c r="K19" s="236">
        <f>SKM!K18+SUKB!K18+UCT!K18+SPSSN!K18+ÚVT!K18+IBA!K18+CJV!K18+CZS!K18+RMU!K19</f>
        <v>0</v>
      </c>
      <c r="L19" s="237">
        <f t="shared" si="4"/>
        <v>30000</v>
      </c>
      <c r="M19" s="728"/>
      <c r="N19" s="728"/>
      <c r="O19" s="728"/>
    </row>
    <row r="20" spans="1:15" s="17" customFormat="1" ht="15" customHeight="1">
      <c r="A20" s="92">
        <v>13</v>
      </c>
      <c r="B20" s="23" t="s">
        <v>11</v>
      </c>
      <c r="C20" s="23"/>
      <c r="D20" s="112">
        <f t="shared" si="1"/>
        <v>210423</v>
      </c>
      <c r="E20" s="234">
        <f>SKM!E20+SUKB!E20+UCT!E20+SPSSN!E20+ÚVT!E20+IBA!E20+CJV!E20+CZS!E20+RMU!E20</f>
        <v>0</v>
      </c>
      <c r="F20" s="235">
        <f>SKM!F20+SUKB!F20+UCT!F20+SPSSN!F20+ÚVT!F20+IBA!F20+CJV!F20+CZS!F20+RMU!F20</f>
        <v>0</v>
      </c>
      <c r="G20" s="236">
        <f>SKM!G20+SUKB!G20+UCT!G20+SPSSN!G20+ÚVT!G20+IBA!G20+CJV!G20+CZS!G20+RMU!G20</f>
        <v>0</v>
      </c>
      <c r="H20" s="67">
        <f t="shared" si="2"/>
        <v>0</v>
      </c>
      <c r="I20" s="234">
        <f>SKM!I19+SUKB!I19+UCT!I19+SPSSN!I19+ÚVT!I19+IBA!I19+CJV!I19+CZS!I19+RMU!I20</f>
        <v>210423</v>
      </c>
      <c r="J20" s="235">
        <f>SKM!J19+SUKB!J19+UCT!J19+SPSSN!J19+ÚVT!J19+IBA!J19+CJV!J19+CZS!J19+RMU!J20</f>
        <v>0</v>
      </c>
      <c r="K20" s="236">
        <f>SKM!K19+SUKB!K19+UCT!K19+SPSSN!K19+ÚVT!K19+IBA!K19+CJV!K19+CZS!K19+RMU!K20</f>
        <v>0</v>
      </c>
      <c r="L20" s="237">
        <f t="shared" si="4"/>
        <v>210423</v>
      </c>
      <c r="M20" s="728"/>
      <c r="N20" s="728"/>
      <c r="O20" s="728"/>
    </row>
    <row r="21" spans="1:15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239">
        <f>SKM!E21+SUKB!E21+UCT!E21+SPSSN!E21+ÚVT!E21+IBA!E21+CJV!E21+CZS!E21+RMU!E21</f>
        <v>0</v>
      </c>
      <c r="F21" s="240">
        <f>SKM!F21+SUKB!F21+UCT!F21+SPSSN!F21+ÚVT!F21+IBA!F21+CJV!F21+CZS!F21+RMU!F21</f>
        <v>0</v>
      </c>
      <c r="G21" s="241">
        <f>SKM!G21+SUKB!G21+UCT!G21+SPSSN!G21+ÚVT!G21+IBA!G21+CJV!G21+CZS!G21+RMU!G21</f>
        <v>0</v>
      </c>
      <c r="H21" s="238">
        <f t="shared" si="2"/>
        <v>0</v>
      </c>
      <c r="I21" s="239">
        <f>SKM!I20+SUKB!I20+UCT!I20+SPSSN!I20+ÚVT!I20+IBA!I20+CJV!I20+CZS!I20+RMU!I21</f>
        <v>0</v>
      </c>
      <c r="J21" s="240">
        <f>SKM!J20+SUKB!J20+UCT!J20+SPSSN!J20+ÚVT!J20+IBA!J20+CJV!J20+CZS!J20+RMU!J21</f>
        <v>0</v>
      </c>
      <c r="K21" s="241">
        <f>SKM!K20+SUKB!K20+UCT!K20+SPSSN!K20+ÚVT!K20+IBA!K20+CJV!K20+CZS!K20+RMU!K21</f>
        <v>0</v>
      </c>
      <c r="L21" s="242">
        <f t="shared" si="4"/>
        <v>0</v>
      </c>
      <c r="M21" s="728"/>
      <c r="N21" s="728"/>
      <c r="O21" s="728"/>
    </row>
    <row r="22" spans="1:15" s="1" customFormat="1" ht="12.75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724"/>
      <c r="N22" s="724"/>
      <c r="O22" s="724"/>
    </row>
    <row r="23" spans="1:15" s="1" customFormat="1" ht="12.75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724"/>
      <c r="N23" s="724"/>
      <c r="O23" s="724"/>
    </row>
    <row r="24" spans="1:15" s="1" customFormat="1" ht="12.75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724"/>
      <c r="N24" s="724"/>
      <c r="O24" s="724"/>
    </row>
    <row r="25" spans="1:15" s="1" customFormat="1" ht="12.75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L25" s="24"/>
      <c r="M25" s="724"/>
      <c r="N25" s="724"/>
      <c r="O25" s="724"/>
    </row>
    <row r="26" spans="1:15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  <c r="M26" s="724"/>
      <c r="N26" s="724"/>
      <c r="O26" s="724"/>
    </row>
    <row r="27" spans="1:15" s="1" customFormat="1" ht="12.75">
      <c r="A27"/>
      <c r="B27"/>
      <c r="C27"/>
      <c r="D27"/>
      <c r="E27"/>
      <c r="F27" s="31"/>
      <c r="G27" s="31"/>
      <c r="H27" s="32"/>
      <c r="I27"/>
      <c r="J27"/>
      <c r="K27" s="32"/>
      <c r="L27" s="32"/>
      <c r="M27" s="724"/>
      <c r="N27" s="724"/>
      <c r="O27" s="724"/>
    </row>
    <row r="28" spans="1:15" s="1" customFormat="1" ht="12.75">
      <c r="A28"/>
      <c r="B28"/>
      <c r="C28"/>
      <c r="D28"/>
      <c r="E28"/>
      <c r="F28" s="31"/>
      <c r="G28" s="31"/>
      <c r="H28" s="32"/>
      <c r="I28"/>
      <c r="J28"/>
      <c r="K28" s="32"/>
      <c r="L28" s="32"/>
      <c r="M28" s="724"/>
      <c r="N28" s="724"/>
      <c r="O28" s="724"/>
    </row>
    <row r="29" spans="1:15" s="1" customFormat="1" ht="12.75">
      <c r="A29"/>
      <c r="B29"/>
      <c r="C29"/>
      <c r="D29"/>
      <c r="E29"/>
      <c r="F29" s="31"/>
      <c r="G29" s="31"/>
      <c r="H29" s="32"/>
      <c r="I29"/>
      <c r="J29"/>
      <c r="K29" s="32"/>
      <c r="L29" s="32"/>
      <c r="M29" s="724"/>
      <c r="N29" s="724"/>
      <c r="O29" s="724"/>
    </row>
    <row r="30" spans="1:15" s="1" customFormat="1" ht="12.75">
      <c r="A30"/>
      <c r="B30"/>
      <c r="C30"/>
      <c r="D30"/>
      <c r="E30"/>
      <c r="F30" s="31"/>
      <c r="G30" s="31"/>
      <c r="H30" s="32"/>
      <c r="I30"/>
      <c r="J30"/>
      <c r="K30" s="32"/>
      <c r="L30" s="32"/>
      <c r="M30" s="724"/>
      <c r="N30" s="724"/>
      <c r="O30" s="724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0"/>
  <dimension ref="A2:L25"/>
  <sheetViews>
    <sheetView workbookViewId="0" topLeftCell="A1">
      <selection activeCell="K12" sqref="K12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184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403" customFormat="1" ht="12">
      <c r="A7" s="402"/>
      <c r="B7" s="11"/>
      <c r="C7" s="11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0</v>
      </c>
      <c r="E8" s="72">
        <f t="shared" si="0"/>
        <v>0</v>
      </c>
      <c r="F8" s="73">
        <f t="shared" si="0"/>
        <v>0</v>
      </c>
      <c r="G8" s="74">
        <f t="shared" si="0"/>
        <v>0</v>
      </c>
      <c r="H8" s="71">
        <f t="shared" si="0"/>
        <v>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404">
        <f>SUM(E10:E15)</f>
        <v>0</v>
      </c>
      <c r="F9" s="405">
        <f>SUM(F10:F15)</f>
        <v>0</v>
      </c>
      <c r="G9" s="406">
        <f>SUM(G10:G15)</f>
        <v>0</v>
      </c>
      <c r="H9" s="407">
        <f aca="true" t="shared" si="2" ref="H9:H21">SUM(E9:G9)</f>
        <v>0</v>
      </c>
      <c r="I9" s="404">
        <f>SUM(I10:I15)</f>
        <v>0</v>
      </c>
      <c r="J9" s="405">
        <f>SUM(J10:J15)</f>
        <v>0</v>
      </c>
      <c r="K9" s="406">
        <f>SUM(K10:K15)</f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408"/>
      <c r="F10" s="409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408"/>
      <c r="F11" s="409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408"/>
      <c r="F12" s="409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226"/>
      <c r="F13" s="227"/>
      <c r="G13" s="50"/>
      <c r="H13" s="65">
        <f t="shared" si="2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</row>
    <row r="15" spans="1:12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0</v>
      </c>
      <c r="E19" s="217"/>
      <c r="F19" s="216"/>
      <c r="G19" s="30"/>
      <c r="H19" s="68">
        <f t="shared" si="2"/>
        <v>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</row>
    <row r="21" spans="1:12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</row>
    <row r="22" spans="1:12" s="410" customFormat="1" ht="11.25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s="410" customFormat="1" ht="11.25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s="410" customFormat="1" ht="11.25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5" s="24" customFormat="1" ht="12">
      <c r="A25" s="115" t="s">
        <v>32</v>
      </c>
      <c r="B25" s="115"/>
      <c r="C25" s="115"/>
      <c r="E25" s="163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8"/>
  <dimension ref="A1:U148"/>
  <sheetViews>
    <sheetView view="pageBreakPreview" zoomScale="75" zoomScaleNormal="65" zoomScaleSheetLayoutView="75" workbookViewId="0" topLeftCell="A1">
      <pane ySplit="5" topLeftCell="BM6" activePane="bottomLeft" state="frozen"/>
      <selection pane="topLeft" activeCell="M6" sqref="M6"/>
      <selection pane="bottomLeft" activeCell="N39" sqref="N39:N41"/>
    </sheetView>
  </sheetViews>
  <sheetFormatPr defaultColWidth="9.00390625" defaultRowHeight="12.75" outlineLevelRow="1" outlineLevelCol="2"/>
  <cols>
    <col min="1" max="1" width="9.125" style="580" customWidth="1"/>
    <col min="2" max="2" width="9.875" style="581" hidden="1" customWidth="1"/>
    <col min="3" max="3" width="42.875" style="582" customWidth="1"/>
    <col min="4" max="4" width="20.00390625" style="434" customWidth="1" outlineLevel="1"/>
    <col min="5" max="5" width="15.375" style="583" customWidth="1" outlineLevel="1"/>
    <col min="6" max="6" width="2.75390625" style="583" hidden="1" customWidth="1" outlineLevel="1"/>
    <col min="7" max="7" width="13.125" style="583" customWidth="1" outlineLevel="1"/>
    <col min="8" max="8" width="9.75390625" style="583" customWidth="1" outlineLevel="1"/>
    <col min="9" max="9" width="10.00390625" style="583" customWidth="1" outlineLevel="1"/>
    <col min="10" max="10" width="10.625" style="583" customWidth="1" outlineLevel="1"/>
    <col min="11" max="11" width="9.75390625" style="583" customWidth="1" outlineLevel="1"/>
    <col min="12" max="12" width="11.125" style="583" customWidth="1" outlineLevel="2"/>
    <col min="13" max="13" width="13.25390625" style="583" customWidth="1" outlineLevel="1"/>
    <col min="14" max="14" width="9.875" style="583" customWidth="1" outlineLevel="1"/>
    <col min="15" max="15" width="8.125" style="583" customWidth="1" outlineLevel="1"/>
    <col min="16" max="17" width="9.00390625" style="583" customWidth="1" outlineLevel="1"/>
    <col min="18" max="18" width="11.375" style="583" customWidth="1" outlineLevel="1"/>
    <col min="19" max="19" width="13.375" style="584" customWidth="1" outlineLevel="1"/>
    <col min="20" max="20" width="22.125" style="487" hidden="1" customWidth="1"/>
    <col min="21" max="21" width="7.00390625" style="434" customWidth="1"/>
    <col min="22" max="16384" width="9.125" style="434" customWidth="1"/>
  </cols>
  <sheetData>
    <row r="1" spans="1:20" s="414" customFormat="1" ht="18" outlineLevel="1">
      <c r="A1" s="411" t="s">
        <v>185</v>
      </c>
      <c r="B1" s="412"/>
      <c r="C1" s="413"/>
      <c r="E1" s="415"/>
      <c r="F1" s="415"/>
      <c r="G1" s="415"/>
      <c r="H1" s="416"/>
      <c r="I1" s="417"/>
      <c r="J1" s="415"/>
      <c r="K1" s="415"/>
      <c r="L1" s="415"/>
      <c r="M1" s="415"/>
      <c r="N1" s="415"/>
      <c r="O1" s="415"/>
      <c r="P1" s="415"/>
      <c r="Q1" s="415"/>
      <c r="R1" s="415"/>
      <c r="S1" s="418"/>
      <c r="T1" s="419"/>
    </row>
    <row r="2" spans="1:20" s="422" customFormat="1" ht="15.75" outlineLevel="1" thickBot="1">
      <c r="A2" s="414"/>
      <c r="B2" s="420"/>
      <c r="C2" s="421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425"/>
    </row>
    <row r="3" spans="1:20" ht="28.5" customHeight="1">
      <c r="A3" s="817" t="s">
        <v>50</v>
      </c>
      <c r="B3" s="426" t="s">
        <v>83</v>
      </c>
      <c r="C3" s="427"/>
      <c r="D3" s="428"/>
      <c r="E3" s="429" t="s">
        <v>186</v>
      </c>
      <c r="F3" s="429"/>
      <c r="G3" s="430"/>
      <c r="H3" s="431" t="s">
        <v>84</v>
      </c>
      <c r="I3" s="431" t="s">
        <v>84</v>
      </c>
      <c r="J3" s="431" t="s">
        <v>84</v>
      </c>
      <c r="K3" s="431" t="s">
        <v>84</v>
      </c>
      <c r="L3" s="431" t="s">
        <v>84</v>
      </c>
      <c r="M3" s="431" t="s">
        <v>84</v>
      </c>
      <c r="N3" s="431" t="s">
        <v>84</v>
      </c>
      <c r="O3" s="431" t="s">
        <v>84</v>
      </c>
      <c r="P3" s="431" t="s">
        <v>84</v>
      </c>
      <c r="Q3" s="431" t="s">
        <v>84</v>
      </c>
      <c r="R3" s="431" t="s">
        <v>84</v>
      </c>
      <c r="S3" s="432" t="s">
        <v>187</v>
      </c>
      <c r="T3" s="433" t="s">
        <v>188</v>
      </c>
    </row>
    <row r="4" spans="1:20" s="447" customFormat="1" ht="14.25" customHeight="1">
      <c r="A4" s="818"/>
      <c r="B4" s="435"/>
      <c r="C4" s="436"/>
      <c r="D4" s="437"/>
      <c r="E4" s="438"/>
      <c r="F4" s="438"/>
      <c r="G4" s="439" t="s">
        <v>189</v>
      </c>
      <c r="H4" s="440">
        <v>4745</v>
      </c>
      <c r="I4" s="441">
        <v>4746</v>
      </c>
      <c r="J4" s="442">
        <v>4744</v>
      </c>
      <c r="K4" s="443">
        <v>4741</v>
      </c>
      <c r="L4" s="441">
        <v>4746</v>
      </c>
      <c r="M4" s="444">
        <v>1119</v>
      </c>
      <c r="N4" s="444">
        <v>1119</v>
      </c>
      <c r="O4" s="444">
        <v>1119</v>
      </c>
      <c r="P4" s="444">
        <v>1119</v>
      </c>
      <c r="Q4" s="444">
        <v>1119</v>
      </c>
      <c r="R4" s="444">
        <v>1119</v>
      </c>
      <c r="S4" s="445"/>
      <c r="T4" s="446"/>
    </row>
    <row r="5" spans="1:20" s="455" customFormat="1" ht="75" customHeight="1" thickBot="1">
      <c r="A5" s="818"/>
      <c r="B5" s="448" t="s">
        <v>190</v>
      </c>
      <c r="C5" s="449" t="s">
        <v>67</v>
      </c>
      <c r="D5" s="450" t="s">
        <v>68</v>
      </c>
      <c r="E5" s="451" t="s">
        <v>85</v>
      </c>
      <c r="F5" s="451" t="s">
        <v>191</v>
      </c>
      <c r="G5" s="451" t="s">
        <v>86</v>
      </c>
      <c r="H5" s="452" t="s">
        <v>192</v>
      </c>
      <c r="I5" s="452" t="s">
        <v>193</v>
      </c>
      <c r="J5" s="452" t="s">
        <v>87</v>
      </c>
      <c r="K5" s="452" t="s">
        <v>105</v>
      </c>
      <c r="L5" s="452" t="s">
        <v>106</v>
      </c>
      <c r="M5" s="452" t="s">
        <v>194</v>
      </c>
      <c r="N5" s="452" t="s">
        <v>195</v>
      </c>
      <c r="O5" s="452" t="s">
        <v>196</v>
      </c>
      <c r="P5" s="452" t="s">
        <v>197</v>
      </c>
      <c r="Q5" s="452" t="s">
        <v>198</v>
      </c>
      <c r="R5" s="452" t="s">
        <v>199</v>
      </c>
      <c r="S5" s="453"/>
      <c r="T5" s="454"/>
    </row>
    <row r="6" spans="1:20" s="463" customFormat="1" ht="13.5" customHeight="1">
      <c r="A6" s="456"/>
      <c r="B6" s="457"/>
      <c r="C6" s="458"/>
      <c r="D6" s="459" t="s">
        <v>200</v>
      </c>
      <c r="E6" s="460"/>
      <c r="F6" s="460"/>
      <c r="G6" s="461">
        <v>1</v>
      </c>
      <c r="H6" s="461">
        <f aca="true" t="shared" si="0" ref="H6:S6">G6+1</f>
        <v>2</v>
      </c>
      <c r="I6" s="461">
        <f t="shared" si="0"/>
        <v>3</v>
      </c>
      <c r="J6" s="461">
        <f t="shared" si="0"/>
        <v>4</v>
      </c>
      <c r="K6" s="461">
        <f t="shared" si="0"/>
        <v>5</v>
      </c>
      <c r="L6" s="461">
        <f t="shared" si="0"/>
        <v>6</v>
      </c>
      <c r="M6" s="461">
        <f t="shared" si="0"/>
        <v>7</v>
      </c>
      <c r="N6" s="461">
        <f t="shared" si="0"/>
        <v>8</v>
      </c>
      <c r="O6" s="461">
        <f t="shared" si="0"/>
        <v>9</v>
      </c>
      <c r="P6" s="461">
        <f t="shared" si="0"/>
        <v>10</v>
      </c>
      <c r="Q6" s="461">
        <f t="shared" si="0"/>
        <v>11</v>
      </c>
      <c r="R6" s="461">
        <f t="shared" si="0"/>
        <v>12</v>
      </c>
      <c r="S6" s="462">
        <f t="shared" si="0"/>
        <v>13</v>
      </c>
      <c r="T6" s="459"/>
    </row>
    <row r="7" spans="1:20" s="455" customFormat="1" ht="23.25" customHeight="1">
      <c r="A7" s="464"/>
      <c r="B7" s="465"/>
      <c r="C7" s="466"/>
      <c r="D7" s="467"/>
      <c r="E7" s="468"/>
      <c r="F7" s="468"/>
      <c r="G7" s="469" t="s">
        <v>201</v>
      </c>
      <c r="H7" s="470" t="s">
        <v>202</v>
      </c>
      <c r="I7" s="470" t="s">
        <v>174</v>
      </c>
      <c r="J7" s="470" t="s">
        <v>66</v>
      </c>
      <c r="K7" s="470" t="s">
        <v>50</v>
      </c>
      <c r="L7" s="470" t="s">
        <v>174</v>
      </c>
      <c r="M7" s="470" t="s">
        <v>174</v>
      </c>
      <c r="N7" s="470" t="s">
        <v>174</v>
      </c>
      <c r="O7" s="470" t="s">
        <v>50</v>
      </c>
      <c r="P7" s="470" t="s">
        <v>174</v>
      </c>
      <c r="Q7" s="470" t="s">
        <v>50</v>
      </c>
      <c r="R7" s="470" t="s">
        <v>50</v>
      </c>
      <c r="S7" s="471"/>
      <c r="T7" s="472"/>
    </row>
    <row r="8" spans="1:20" s="455" customFormat="1" ht="19.5" customHeight="1">
      <c r="A8" s="473"/>
      <c r="B8" s="474"/>
      <c r="C8" s="475"/>
      <c r="D8" s="476"/>
      <c r="E8" s="477"/>
      <c r="F8" s="477"/>
      <c r="G8" s="469" t="s">
        <v>203</v>
      </c>
      <c r="H8" s="470" t="s">
        <v>202</v>
      </c>
      <c r="I8" s="470" t="s">
        <v>174</v>
      </c>
      <c r="J8" s="470" t="s">
        <v>174</v>
      </c>
      <c r="K8" s="470" t="s">
        <v>50</v>
      </c>
      <c r="L8" s="470" t="s">
        <v>174</v>
      </c>
      <c r="M8" s="470" t="s">
        <v>174</v>
      </c>
      <c r="N8" s="470" t="s">
        <v>174</v>
      </c>
      <c r="O8" s="470" t="s">
        <v>50</v>
      </c>
      <c r="P8" s="470" t="s">
        <v>174</v>
      </c>
      <c r="Q8" s="470" t="s">
        <v>50</v>
      </c>
      <c r="R8" s="470" t="s">
        <v>50</v>
      </c>
      <c r="S8" s="478"/>
      <c r="T8" s="472"/>
    </row>
    <row r="9" spans="1:20" s="455" customFormat="1" ht="30.75" customHeight="1">
      <c r="A9" s="473"/>
      <c r="B9" s="474"/>
      <c r="C9" s="475" t="s">
        <v>204</v>
      </c>
      <c r="D9" s="476"/>
      <c r="E9" s="477"/>
      <c r="F9" s="477"/>
      <c r="G9" s="469" t="s">
        <v>205</v>
      </c>
      <c r="H9" s="470" t="s">
        <v>202</v>
      </c>
      <c r="I9" s="470" t="s">
        <v>174</v>
      </c>
      <c r="J9" s="470" t="s">
        <v>174</v>
      </c>
      <c r="K9" s="470" t="s">
        <v>50</v>
      </c>
      <c r="L9" s="470" t="s">
        <v>174</v>
      </c>
      <c r="M9" s="470" t="s">
        <v>174</v>
      </c>
      <c r="N9" s="470" t="s">
        <v>174</v>
      </c>
      <c r="O9" s="470" t="s">
        <v>50</v>
      </c>
      <c r="P9" s="470" t="s">
        <v>174</v>
      </c>
      <c r="Q9" s="470" t="s">
        <v>50</v>
      </c>
      <c r="R9" s="470" t="s">
        <v>50</v>
      </c>
      <c r="S9" s="478"/>
      <c r="T9" s="472"/>
    </row>
    <row r="10" spans="1:20" s="455" customFormat="1" ht="18" customHeight="1">
      <c r="A10" s="473"/>
      <c r="B10" s="474"/>
      <c r="C10" s="475"/>
      <c r="D10" s="476"/>
      <c r="E10" s="477"/>
      <c r="F10" s="477"/>
      <c r="G10" s="469" t="s">
        <v>206</v>
      </c>
      <c r="H10" s="470" t="s">
        <v>207</v>
      </c>
      <c r="I10" s="470" t="s">
        <v>207</v>
      </c>
      <c r="J10" s="470" t="s">
        <v>207</v>
      </c>
      <c r="K10" s="470" t="s">
        <v>207</v>
      </c>
      <c r="L10" s="470" t="s">
        <v>207</v>
      </c>
      <c r="M10" s="470" t="s">
        <v>207</v>
      </c>
      <c r="N10" s="470" t="s">
        <v>207</v>
      </c>
      <c r="O10" s="470" t="s">
        <v>207</v>
      </c>
      <c r="P10" s="470" t="s">
        <v>207</v>
      </c>
      <c r="Q10" s="470" t="s">
        <v>207</v>
      </c>
      <c r="R10" s="470" t="s">
        <v>207</v>
      </c>
      <c r="S10" s="478"/>
      <c r="T10" s="472"/>
    </row>
    <row r="11" spans="1:20" s="455" customFormat="1" ht="18.75" customHeight="1">
      <c r="A11" s="473"/>
      <c r="B11" s="474"/>
      <c r="C11" s="475"/>
      <c r="D11" s="476"/>
      <c r="E11" s="477"/>
      <c r="F11" s="477"/>
      <c r="G11" s="469" t="s">
        <v>208</v>
      </c>
      <c r="H11" s="470" t="s">
        <v>209</v>
      </c>
      <c r="I11" s="470" t="s">
        <v>209</v>
      </c>
      <c r="J11" s="470" t="s">
        <v>209</v>
      </c>
      <c r="K11" s="470" t="s">
        <v>209</v>
      </c>
      <c r="L11" s="470" t="s">
        <v>209</v>
      </c>
      <c r="M11" s="470" t="s">
        <v>209</v>
      </c>
      <c r="N11" s="470" t="s">
        <v>209</v>
      </c>
      <c r="O11" s="470" t="s">
        <v>209</v>
      </c>
      <c r="P11" s="470" t="s">
        <v>209</v>
      </c>
      <c r="Q11" s="470" t="s">
        <v>209</v>
      </c>
      <c r="R11" s="470" t="s">
        <v>209</v>
      </c>
      <c r="S11" s="478"/>
      <c r="T11" s="472"/>
    </row>
    <row r="12" spans="1:20" s="455" customFormat="1" ht="28.5" customHeight="1">
      <c r="A12" s="473"/>
      <c r="B12" s="474"/>
      <c r="C12" s="475"/>
      <c r="D12" s="476"/>
      <c r="E12" s="477"/>
      <c r="F12" s="477"/>
      <c r="G12" s="479" t="s">
        <v>210</v>
      </c>
      <c r="H12" s="480" t="s">
        <v>209</v>
      </c>
      <c r="I12" s="480" t="s">
        <v>209</v>
      </c>
      <c r="J12" s="480" t="s">
        <v>209</v>
      </c>
      <c r="K12" s="480" t="s">
        <v>209</v>
      </c>
      <c r="L12" s="480" t="s">
        <v>209</v>
      </c>
      <c r="M12" s="480" t="s">
        <v>209</v>
      </c>
      <c r="N12" s="480" t="s">
        <v>209</v>
      </c>
      <c r="O12" s="480" t="s">
        <v>209</v>
      </c>
      <c r="P12" s="480" t="s">
        <v>209</v>
      </c>
      <c r="Q12" s="480" t="s">
        <v>209</v>
      </c>
      <c r="R12" s="480" t="s">
        <v>209</v>
      </c>
      <c r="S12" s="481"/>
      <c r="T12" s="472"/>
    </row>
    <row r="13" spans="1:19" s="487" customFormat="1" ht="12.75">
      <c r="A13" s="798" t="s">
        <v>57</v>
      </c>
      <c r="B13" s="482"/>
      <c r="C13" s="483" t="s">
        <v>211</v>
      </c>
      <c r="D13" s="484" t="s">
        <v>70</v>
      </c>
      <c r="E13" s="485">
        <v>6500000</v>
      </c>
      <c r="F13" s="485"/>
      <c r="G13" s="485">
        <v>6000000</v>
      </c>
      <c r="H13" s="485"/>
      <c r="I13" s="485"/>
      <c r="J13" s="485"/>
      <c r="K13" s="485"/>
      <c r="L13" s="485"/>
      <c r="M13" s="485">
        <v>5000000</v>
      </c>
      <c r="N13" s="485"/>
      <c r="O13" s="485"/>
      <c r="P13" s="485">
        <v>1000000</v>
      </c>
      <c r="Q13" s="485"/>
      <c r="R13" s="485"/>
      <c r="S13" s="486"/>
    </row>
    <row r="14" spans="1:19" s="487" customFormat="1" ht="12.75" hidden="1">
      <c r="A14" s="782"/>
      <c r="B14" s="482"/>
      <c r="C14" s="483" t="s">
        <v>212</v>
      </c>
      <c r="D14" s="484" t="s">
        <v>70</v>
      </c>
      <c r="E14" s="485">
        <v>3500000</v>
      </c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6"/>
    </row>
    <row r="15" spans="1:19" s="487" customFormat="1" ht="12.75">
      <c r="A15" s="782"/>
      <c r="B15" s="482"/>
      <c r="C15" s="483" t="s">
        <v>213</v>
      </c>
      <c r="D15" s="484" t="s">
        <v>214</v>
      </c>
      <c r="E15" s="485">
        <v>200000</v>
      </c>
      <c r="F15" s="485"/>
      <c r="G15" s="485">
        <v>200000</v>
      </c>
      <c r="H15" s="485"/>
      <c r="I15" s="485"/>
      <c r="J15" s="485"/>
      <c r="K15" s="485"/>
      <c r="L15" s="485"/>
      <c r="M15" s="485"/>
      <c r="N15" s="485"/>
      <c r="O15" s="485"/>
      <c r="P15" s="485">
        <v>200000</v>
      </c>
      <c r="Q15" s="485"/>
      <c r="R15" s="485"/>
      <c r="S15" s="486"/>
    </row>
    <row r="16" spans="1:19" s="487" customFormat="1" ht="12.75">
      <c r="A16" s="782"/>
      <c r="B16" s="482"/>
      <c r="C16" s="483" t="s">
        <v>215</v>
      </c>
      <c r="D16" s="484" t="s">
        <v>216</v>
      </c>
      <c r="E16" s="485">
        <v>250000</v>
      </c>
      <c r="F16" s="485"/>
      <c r="G16" s="485">
        <v>250000</v>
      </c>
      <c r="H16" s="485"/>
      <c r="I16" s="485"/>
      <c r="J16" s="485"/>
      <c r="K16" s="485"/>
      <c r="L16" s="485"/>
      <c r="M16" s="485"/>
      <c r="N16" s="485"/>
      <c r="O16" s="485"/>
      <c r="P16" s="485">
        <v>250000</v>
      </c>
      <c r="Q16" s="485"/>
      <c r="R16" s="485"/>
      <c r="S16" s="486"/>
    </row>
    <row r="17" spans="1:19" ht="12.75" hidden="1">
      <c r="A17" s="782"/>
      <c r="B17" s="482"/>
      <c r="C17" s="483" t="s">
        <v>217</v>
      </c>
      <c r="D17" s="484" t="s">
        <v>214</v>
      </c>
      <c r="E17" s="485">
        <v>750000</v>
      </c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6"/>
    </row>
    <row r="18" spans="1:19" ht="12.75" hidden="1">
      <c r="A18" s="782"/>
      <c r="B18" s="482"/>
      <c r="C18" s="483" t="s">
        <v>218</v>
      </c>
      <c r="D18" s="484" t="s">
        <v>107</v>
      </c>
      <c r="E18" s="485">
        <v>1000000</v>
      </c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6"/>
    </row>
    <row r="19" spans="1:19" ht="12.75" hidden="1">
      <c r="A19" s="782"/>
      <c r="B19" s="482"/>
      <c r="C19" s="483" t="s">
        <v>219</v>
      </c>
      <c r="D19" s="484" t="s">
        <v>69</v>
      </c>
      <c r="E19" s="485">
        <v>150000</v>
      </c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6"/>
    </row>
    <row r="20" spans="1:19" ht="12.75" hidden="1">
      <c r="A20" s="782"/>
      <c r="B20" s="482"/>
      <c r="C20" s="483" t="s">
        <v>220</v>
      </c>
      <c r="D20" s="484" t="s">
        <v>221</v>
      </c>
      <c r="E20" s="485">
        <v>400000</v>
      </c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6"/>
    </row>
    <row r="21" spans="1:19" s="493" customFormat="1" ht="12.75">
      <c r="A21" s="799"/>
      <c r="B21" s="488"/>
      <c r="C21" s="489" t="s">
        <v>222</v>
      </c>
      <c r="D21" s="490"/>
      <c r="E21" s="491">
        <f>SUM(E13:E20)</f>
        <v>12750000</v>
      </c>
      <c r="F21" s="491"/>
      <c r="G21" s="491">
        <f>SUM(G13:G20)</f>
        <v>6450000</v>
      </c>
      <c r="H21" s="491"/>
      <c r="I21" s="491"/>
      <c r="J21" s="491"/>
      <c r="K21" s="491">
        <f>SUM(K13:K20)</f>
        <v>0</v>
      </c>
      <c r="L21" s="491"/>
      <c r="M21" s="491">
        <f>SUM(M13:M20)</f>
        <v>5000000</v>
      </c>
      <c r="N21" s="491">
        <f>SUM(N13:N20)</f>
        <v>0</v>
      </c>
      <c r="O21" s="491">
        <f>SUM(O13:O20)</f>
        <v>0</v>
      </c>
      <c r="P21" s="491">
        <f>SUM(P13:P20)</f>
        <v>1450000</v>
      </c>
      <c r="Q21" s="491"/>
      <c r="R21" s="491"/>
      <c r="S21" s="492"/>
    </row>
    <row r="22" spans="1:19" ht="12.75" hidden="1">
      <c r="A22" s="798" t="s">
        <v>60</v>
      </c>
      <c r="B22" s="494"/>
      <c r="C22" s="495" t="s">
        <v>223</v>
      </c>
      <c r="D22" s="495" t="s">
        <v>224</v>
      </c>
      <c r="E22" s="496">
        <v>1000000</v>
      </c>
      <c r="F22" s="496"/>
      <c r="G22" s="496"/>
      <c r="H22" s="496"/>
      <c r="I22" s="496"/>
      <c r="J22" s="496"/>
      <c r="K22" s="496"/>
      <c r="L22" s="496"/>
      <c r="M22" s="497"/>
      <c r="N22" s="497"/>
      <c r="O22" s="497"/>
      <c r="P22" s="497"/>
      <c r="Q22" s="497"/>
      <c r="R22" s="496"/>
      <c r="S22" s="486"/>
    </row>
    <row r="23" spans="1:19" ht="12.75">
      <c r="A23" s="782"/>
      <c r="B23" s="482"/>
      <c r="C23" s="483" t="s">
        <v>108</v>
      </c>
      <c r="D23" s="484" t="s">
        <v>225</v>
      </c>
      <c r="E23" s="485">
        <v>4000000</v>
      </c>
      <c r="F23" s="485"/>
      <c r="G23" s="485">
        <v>4000000</v>
      </c>
      <c r="H23" s="485"/>
      <c r="I23" s="485">
        <v>4000000</v>
      </c>
      <c r="J23" s="485"/>
      <c r="K23" s="485"/>
      <c r="L23" s="485"/>
      <c r="M23" s="485"/>
      <c r="N23" s="485"/>
      <c r="O23" s="485"/>
      <c r="P23" s="485"/>
      <c r="Q23" s="485"/>
      <c r="R23" s="485"/>
      <c r="S23" s="486"/>
    </row>
    <row r="24" spans="1:19" ht="12.75" hidden="1">
      <c r="A24" s="782"/>
      <c r="B24" s="482"/>
      <c r="C24" s="483" t="s">
        <v>109</v>
      </c>
      <c r="D24" s="484" t="s">
        <v>88</v>
      </c>
      <c r="E24" s="485">
        <v>1000000</v>
      </c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6"/>
    </row>
    <row r="25" spans="1:19" ht="12.75" hidden="1">
      <c r="A25" s="782"/>
      <c r="B25" s="482"/>
      <c r="C25" s="483" t="s">
        <v>226</v>
      </c>
      <c r="D25" s="484" t="s">
        <v>227</v>
      </c>
      <c r="E25" s="485">
        <v>600000</v>
      </c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6"/>
    </row>
    <row r="26" spans="1:19" ht="24">
      <c r="A26" s="782"/>
      <c r="B26" s="482"/>
      <c r="C26" s="483" t="s">
        <v>228</v>
      </c>
      <c r="D26" s="484" t="s">
        <v>229</v>
      </c>
      <c r="E26" s="485">
        <v>5900000</v>
      </c>
      <c r="F26" s="485"/>
      <c r="G26" s="485">
        <v>2000000</v>
      </c>
      <c r="H26" s="485"/>
      <c r="I26" s="485">
        <v>1000000</v>
      </c>
      <c r="J26" s="485"/>
      <c r="K26" s="485">
        <v>1000000</v>
      </c>
      <c r="L26" s="485"/>
      <c r="M26" s="485"/>
      <c r="N26" s="485"/>
      <c r="O26" s="485"/>
      <c r="P26" s="485"/>
      <c r="Q26" s="485"/>
      <c r="R26" s="485"/>
      <c r="S26" s="486"/>
    </row>
    <row r="27" spans="1:19" ht="12.75" customHeight="1">
      <c r="A27" s="782"/>
      <c r="B27" s="482"/>
      <c r="C27" s="483" t="s">
        <v>230</v>
      </c>
      <c r="D27" s="484" t="s">
        <v>231</v>
      </c>
      <c r="E27" s="485">
        <v>500000</v>
      </c>
      <c r="F27" s="485"/>
      <c r="G27" s="485">
        <v>500000</v>
      </c>
      <c r="H27" s="485"/>
      <c r="I27" s="485"/>
      <c r="J27" s="485"/>
      <c r="K27" s="485">
        <v>500000</v>
      </c>
      <c r="L27" s="485"/>
      <c r="M27" s="485"/>
      <c r="N27" s="485"/>
      <c r="O27" s="485"/>
      <c r="P27" s="485"/>
      <c r="Q27" s="485"/>
      <c r="R27" s="485"/>
      <c r="S27" s="486"/>
    </row>
    <row r="28" spans="1:19" ht="36" hidden="1">
      <c r="A28" s="782"/>
      <c r="B28" s="482"/>
      <c r="C28" s="483" t="s">
        <v>232</v>
      </c>
      <c r="D28" s="484" t="s">
        <v>233</v>
      </c>
      <c r="E28" s="485">
        <v>15000000</v>
      </c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6"/>
    </row>
    <row r="29" spans="1:19" ht="12.75" hidden="1">
      <c r="A29" s="782"/>
      <c r="B29" s="482"/>
      <c r="C29" s="483" t="s">
        <v>234</v>
      </c>
      <c r="D29" s="484" t="s">
        <v>235</v>
      </c>
      <c r="E29" s="485">
        <v>1000000</v>
      </c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6"/>
    </row>
    <row r="30" spans="1:19" ht="24" hidden="1">
      <c r="A30" s="782"/>
      <c r="B30" s="482"/>
      <c r="C30" s="483" t="s">
        <v>236</v>
      </c>
      <c r="D30" s="484" t="s">
        <v>229</v>
      </c>
      <c r="E30" s="485">
        <v>1500000</v>
      </c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6"/>
    </row>
    <row r="31" spans="1:19" ht="24" hidden="1">
      <c r="A31" s="782"/>
      <c r="B31" s="482"/>
      <c r="C31" s="483" t="s">
        <v>237</v>
      </c>
      <c r="D31" s="484" t="s">
        <v>238</v>
      </c>
      <c r="E31" s="485">
        <v>15500000</v>
      </c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6"/>
    </row>
    <row r="32" spans="1:19" s="493" customFormat="1" ht="12.75">
      <c r="A32" s="799"/>
      <c r="B32" s="488"/>
      <c r="C32" s="489" t="s">
        <v>239</v>
      </c>
      <c r="D32" s="490"/>
      <c r="E32" s="491">
        <f>SUM(E22:E31)</f>
        <v>46000000</v>
      </c>
      <c r="F32" s="491"/>
      <c r="G32" s="491">
        <f>SUM(G22:G31)</f>
        <v>6500000</v>
      </c>
      <c r="H32" s="491"/>
      <c r="I32" s="491">
        <f>SUM(I22:I31)</f>
        <v>5000000</v>
      </c>
      <c r="J32" s="491"/>
      <c r="K32" s="491">
        <f>SUM(K22:K31)</f>
        <v>1500000</v>
      </c>
      <c r="L32" s="491"/>
      <c r="M32" s="491"/>
      <c r="N32" s="491"/>
      <c r="O32" s="491"/>
      <c r="P32" s="491"/>
      <c r="Q32" s="491"/>
      <c r="R32" s="491"/>
      <c r="S32" s="492"/>
    </row>
    <row r="33" spans="1:19" ht="24" hidden="1">
      <c r="A33" s="798" t="s">
        <v>52</v>
      </c>
      <c r="B33" s="482"/>
      <c r="C33" s="483" t="s">
        <v>240</v>
      </c>
      <c r="D33" s="483" t="s">
        <v>241</v>
      </c>
      <c r="E33" s="485">
        <v>265000</v>
      </c>
      <c r="F33" s="485"/>
      <c r="G33" s="485"/>
      <c r="H33" s="485"/>
      <c r="I33" s="485"/>
      <c r="J33" s="485"/>
      <c r="K33" s="485"/>
      <c r="L33" s="485"/>
      <c r="M33" s="498"/>
      <c r="N33" s="498"/>
      <c r="O33" s="498"/>
      <c r="P33" s="498"/>
      <c r="Q33" s="498"/>
      <c r="R33" s="485"/>
      <c r="S33" s="486"/>
    </row>
    <row r="34" spans="1:19" ht="24" hidden="1">
      <c r="A34" s="782"/>
      <c r="B34" s="482"/>
      <c r="C34" s="483" t="s">
        <v>242</v>
      </c>
      <c r="D34" s="483" t="s">
        <v>241</v>
      </c>
      <c r="E34" s="485">
        <v>1395000</v>
      </c>
      <c r="F34" s="485"/>
      <c r="G34" s="485"/>
      <c r="H34" s="485"/>
      <c r="I34" s="485"/>
      <c r="J34" s="485"/>
      <c r="K34" s="485"/>
      <c r="L34" s="485"/>
      <c r="M34" s="498"/>
      <c r="N34" s="498"/>
      <c r="O34" s="498"/>
      <c r="P34" s="498"/>
      <c r="Q34" s="498"/>
      <c r="R34" s="485"/>
      <c r="S34" s="486"/>
    </row>
    <row r="35" spans="1:19" ht="24" hidden="1">
      <c r="A35" s="782"/>
      <c r="B35" s="482"/>
      <c r="C35" s="483" t="s">
        <v>243</v>
      </c>
      <c r="D35" s="483" t="s">
        <v>244</v>
      </c>
      <c r="E35" s="485">
        <v>1391000</v>
      </c>
      <c r="F35" s="485"/>
      <c r="G35" s="485"/>
      <c r="H35" s="485"/>
      <c r="I35" s="485"/>
      <c r="J35" s="485"/>
      <c r="K35" s="485"/>
      <c r="L35" s="485"/>
      <c r="M35" s="498"/>
      <c r="N35" s="498"/>
      <c r="O35" s="498"/>
      <c r="P35" s="498"/>
      <c r="Q35" s="498"/>
      <c r="R35" s="485"/>
      <c r="S35" s="486"/>
    </row>
    <row r="36" spans="1:19" ht="24" hidden="1">
      <c r="A36" s="782"/>
      <c r="B36" s="482"/>
      <c r="C36" s="483" t="s">
        <v>245</v>
      </c>
      <c r="D36" s="483" t="s">
        <v>241</v>
      </c>
      <c r="E36" s="485">
        <v>1800000</v>
      </c>
      <c r="F36" s="485"/>
      <c r="G36" s="485"/>
      <c r="H36" s="485"/>
      <c r="I36" s="485"/>
      <c r="J36" s="485"/>
      <c r="K36" s="485"/>
      <c r="L36" s="485"/>
      <c r="M36" s="498"/>
      <c r="N36" s="498"/>
      <c r="O36" s="498"/>
      <c r="P36" s="498"/>
      <c r="Q36" s="498"/>
      <c r="R36" s="485"/>
      <c r="S36" s="486"/>
    </row>
    <row r="37" spans="1:19" ht="12.75" hidden="1">
      <c r="A37" s="782"/>
      <c r="B37" s="482"/>
      <c r="C37" s="483" t="s">
        <v>246</v>
      </c>
      <c r="D37" s="483" t="s">
        <v>244</v>
      </c>
      <c r="E37" s="485">
        <v>6800000</v>
      </c>
      <c r="F37" s="485"/>
      <c r="G37" s="485"/>
      <c r="H37" s="485"/>
      <c r="I37" s="485"/>
      <c r="J37" s="485"/>
      <c r="K37" s="485"/>
      <c r="L37" s="485"/>
      <c r="M37" s="498"/>
      <c r="N37" s="498"/>
      <c r="O37" s="498"/>
      <c r="P37" s="498"/>
      <c r="Q37" s="498"/>
      <c r="R37" s="485"/>
      <c r="S37" s="486"/>
    </row>
    <row r="38" spans="1:19" ht="24" hidden="1">
      <c r="A38" s="782"/>
      <c r="B38" s="482"/>
      <c r="C38" s="483" t="s">
        <v>247</v>
      </c>
      <c r="D38" s="484"/>
      <c r="E38" s="485">
        <v>6800000</v>
      </c>
      <c r="F38" s="485"/>
      <c r="G38" s="485"/>
      <c r="H38" s="485"/>
      <c r="I38" s="485"/>
      <c r="J38" s="485"/>
      <c r="K38" s="485"/>
      <c r="L38" s="485"/>
      <c r="M38" s="498"/>
      <c r="N38" s="498"/>
      <c r="O38" s="498"/>
      <c r="P38" s="498"/>
      <c r="Q38" s="498"/>
      <c r="R38" s="485"/>
      <c r="S38" s="486"/>
    </row>
    <row r="39" spans="1:19" ht="24">
      <c r="A39" s="782"/>
      <c r="B39" s="482"/>
      <c r="C39" s="483" t="s">
        <v>248</v>
      </c>
      <c r="D39" s="483" t="s">
        <v>110</v>
      </c>
      <c r="E39" s="485">
        <v>8910000</v>
      </c>
      <c r="F39" s="485"/>
      <c r="G39" s="803">
        <v>9600000</v>
      </c>
      <c r="H39" s="485"/>
      <c r="I39" s="485"/>
      <c r="J39" s="485"/>
      <c r="K39" s="485"/>
      <c r="L39" s="485"/>
      <c r="M39" s="803">
        <v>6600000</v>
      </c>
      <c r="N39" s="803">
        <v>3000000</v>
      </c>
      <c r="O39" s="498"/>
      <c r="P39" s="498"/>
      <c r="Q39" s="498"/>
      <c r="R39" s="485"/>
      <c r="S39" s="486"/>
    </row>
    <row r="40" spans="1:19" ht="24">
      <c r="A40" s="782"/>
      <c r="B40" s="482"/>
      <c r="C40" s="483" t="s">
        <v>249</v>
      </c>
      <c r="D40" s="483" t="s">
        <v>110</v>
      </c>
      <c r="E40" s="485">
        <v>980000</v>
      </c>
      <c r="F40" s="485"/>
      <c r="G40" s="815"/>
      <c r="H40" s="485"/>
      <c r="I40" s="485"/>
      <c r="J40" s="485"/>
      <c r="K40" s="485"/>
      <c r="L40" s="485"/>
      <c r="M40" s="815"/>
      <c r="N40" s="815"/>
      <c r="O40" s="498"/>
      <c r="P40" s="498"/>
      <c r="Q40" s="498"/>
      <c r="R40" s="485"/>
      <c r="S40" s="486"/>
    </row>
    <row r="41" spans="1:19" ht="36">
      <c r="A41" s="782"/>
      <c r="B41" s="482"/>
      <c r="C41" s="483" t="s">
        <v>250</v>
      </c>
      <c r="D41" s="483" t="s">
        <v>110</v>
      </c>
      <c r="E41" s="485">
        <v>1290000</v>
      </c>
      <c r="F41" s="485"/>
      <c r="G41" s="816"/>
      <c r="H41" s="485"/>
      <c r="I41" s="485"/>
      <c r="J41" s="485"/>
      <c r="K41" s="485"/>
      <c r="L41" s="485"/>
      <c r="M41" s="816"/>
      <c r="N41" s="816"/>
      <c r="O41" s="498"/>
      <c r="P41" s="498"/>
      <c r="Q41" s="498"/>
      <c r="R41" s="485"/>
      <c r="S41" s="486"/>
    </row>
    <row r="42" spans="1:19" ht="24" hidden="1">
      <c r="A42" s="782"/>
      <c r="B42" s="482"/>
      <c r="C42" s="483" t="s">
        <v>251</v>
      </c>
      <c r="D42" s="484" t="s">
        <v>111</v>
      </c>
      <c r="E42" s="485">
        <v>1290000</v>
      </c>
      <c r="F42" s="485"/>
      <c r="G42" s="485"/>
      <c r="H42" s="485"/>
      <c r="I42" s="485"/>
      <c r="J42" s="485"/>
      <c r="K42" s="485"/>
      <c r="L42" s="485"/>
      <c r="M42" s="498"/>
      <c r="N42" s="498"/>
      <c r="O42" s="498"/>
      <c r="P42" s="498"/>
      <c r="Q42" s="498"/>
      <c r="R42" s="485"/>
      <c r="S42" s="486"/>
    </row>
    <row r="43" spans="1:19" ht="12.75" hidden="1">
      <c r="A43" s="782"/>
      <c r="B43" s="482"/>
      <c r="C43" s="483" t="s">
        <v>252</v>
      </c>
      <c r="D43" s="484" t="s">
        <v>253</v>
      </c>
      <c r="E43" s="485">
        <v>395000</v>
      </c>
      <c r="F43" s="485"/>
      <c r="G43" s="485"/>
      <c r="H43" s="485"/>
      <c r="I43" s="485"/>
      <c r="J43" s="485"/>
      <c r="K43" s="485"/>
      <c r="L43" s="485"/>
      <c r="M43" s="498"/>
      <c r="N43" s="498"/>
      <c r="O43" s="498"/>
      <c r="P43" s="498"/>
      <c r="Q43" s="498"/>
      <c r="R43" s="485"/>
      <c r="S43" s="486"/>
    </row>
    <row r="44" spans="1:19" ht="24" hidden="1">
      <c r="A44" s="782"/>
      <c r="B44" s="482"/>
      <c r="C44" s="483" t="s">
        <v>254</v>
      </c>
      <c r="D44" s="483" t="s">
        <v>255</v>
      </c>
      <c r="E44" s="499">
        <v>365000</v>
      </c>
      <c r="F44" s="499"/>
      <c r="G44" s="499"/>
      <c r="H44" s="499"/>
      <c r="I44" s="499"/>
      <c r="J44" s="499"/>
      <c r="K44" s="499"/>
      <c r="L44" s="499"/>
      <c r="M44" s="500"/>
      <c r="N44" s="500"/>
      <c r="O44" s="500"/>
      <c r="P44" s="500"/>
      <c r="Q44" s="500"/>
      <c r="R44" s="499"/>
      <c r="S44" s="486"/>
    </row>
    <row r="45" spans="1:19" s="493" customFormat="1" ht="12.75">
      <c r="A45" s="799"/>
      <c r="B45" s="488"/>
      <c r="C45" s="489" t="s">
        <v>256</v>
      </c>
      <c r="D45" s="501"/>
      <c r="E45" s="491">
        <f>SUM(E33:E44)</f>
        <v>31681000</v>
      </c>
      <c r="F45" s="491"/>
      <c r="G45" s="491">
        <f>SUM(G33:G44)</f>
        <v>9600000</v>
      </c>
      <c r="H45" s="491"/>
      <c r="I45" s="491"/>
      <c r="J45" s="491"/>
      <c r="K45" s="491">
        <f>SUM(K33:K44)</f>
        <v>0</v>
      </c>
      <c r="L45" s="491"/>
      <c r="M45" s="491">
        <f>SUM(M33:M44)</f>
        <v>6600000</v>
      </c>
      <c r="N45" s="491">
        <f>SUM(N33:N44)</f>
        <v>3000000</v>
      </c>
      <c r="O45" s="491"/>
      <c r="P45" s="491">
        <f>SUM(P33:P44)</f>
        <v>0</v>
      </c>
      <c r="Q45" s="491">
        <f>SUM(Q33:Q44)</f>
        <v>0</v>
      </c>
      <c r="R45" s="491"/>
      <c r="S45" s="492"/>
    </row>
    <row r="46" spans="1:19" ht="15.75" customHeight="1" hidden="1">
      <c r="A46" s="798" t="s">
        <v>56</v>
      </c>
      <c r="B46" s="482"/>
      <c r="C46" s="483" t="s">
        <v>257</v>
      </c>
      <c r="D46" s="484" t="s">
        <v>71</v>
      </c>
      <c r="E46" s="485">
        <v>1300000</v>
      </c>
      <c r="F46" s="485"/>
      <c r="G46" s="485"/>
      <c r="H46" s="485"/>
      <c r="I46" s="485"/>
      <c r="J46" s="485"/>
      <c r="K46" s="485"/>
      <c r="L46" s="485"/>
      <c r="M46" s="498"/>
      <c r="N46" s="498"/>
      <c r="O46" s="498"/>
      <c r="P46" s="498"/>
      <c r="Q46" s="498"/>
      <c r="R46" s="485"/>
      <c r="S46" s="486"/>
    </row>
    <row r="47" spans="1:19" ht="12.75">
      <c r="A47" s="782"/>
      <c r="B47" s="494"/>
      <c r="C47" s="495" t="s">
        <v>258</v>
      </c>
      <c r="D47" s="484" t="s">
        <v>71</v>
      </c>
      <c r="E47" s="496">
        <v>500000</v>
      </c>
      <c r="F47" s="496"/>
      <c r="G47" s="496">
        <v>500000</v>
      </c>
      <c r="H47" s="496"/>
      <c r="I47" s="496"/>
      <c r="J47" s="496"/>
      <c r="K47" s="496"/>
      <c r="L47" s="496"/>
      <c r="M47" s="497">
        <v>500000</v>
      </c>
      <c r="N47" s="497"/>
      <c r="O47" s="497"/>
      <c r="P47" s="497"/>
      <c r="Q47" s="497"/>
      <c r="R47" s="496"/>
      <c r="S47" s="486"/>
    </row>
    <row r="48" spans="1:19" ht="12.75" hidden="1">
      <c r="A48" s="782"/>
      <c r="B48" s="494"/>
      <c r="C48" s="495" t="s">
        <v>259</v>
      </c>
      <c r="D48" s="484" t="s">
        <v>71</v>
      </c>
      <c r="E48" s="496">
        <v>3000000</v>
      </c>
      <c r="F48" s="496"/>
      <c r="G48" s="496"/>
      <c r="H48" s="496"/>
      <c r="I48" s="496"/>
      <c r="J48" s="496"/>
      <c r="K48" s="496"/>
      <c r="L48" s="496"/>
      <c r="M48" s="497"/>
      <c r="N48" s="497"/>
      <c r="O48" s="497"/>
      <c r="P48" s="497"/>
      <c r="Q48" s="497"/>
      <c r="R48" s="496"/>
      <c r="S48" s="486"/>
    </row>
    <row r="49" spans="1:19" s="487" customFormat="1" ht="12.75" hidden="1">
      <c r="A49" s="782"/>
      <c r="B49" s="482"/>
      <c r="C49" s="483" t="s">
        <v>112</v>
      </c>
      <c r="D49" s="484" t="s">
        <v>71</v>
      </c>
      <c r="E49" s="499">
        <v>5000000</v>
      </c>
      <c r="F49" s="499"/>
      <c r="G49" s="499"/>
      <c r="H49" s="499"/>
      <c r="I49" s="499"/>
      <c r="J49" s="499"/>
      <c r="K49" s="499"/>
      <c r="L49" s="499"/>
      <c r="M49" s="500"/>
      <c r="N49" s="500"/>
      <c r="O49" s="500"/>
      <c r="P49" s="500"/>
      <c r="Q49" s="500"/>
      <c r="R49" s="499"/>
      <c r="S49" s="486"/>
    </row>
    <row r="50" spans="1:19" s="493" customFormat="1" ht="12.75">
      <c r="A50" s="799"/>
      <c r="B50" s="488"/>
      <c r="C50" s="489" t="s">
        <v>260</v>
      </c>
      <c r="D50" s="501"/>
      <c r="E50" s="491">
        <f>SUM(E46:E49)</f>
        <v>9800000</v>
      </c>
      <c r="F50" s="491"/>
      <c r="G50" s="491">
        <f>SUM(G46:G49)</f>
        <v>500000</v>
      </c>
      <c r="H50" s="491"/>
      <c r="I50" s="491"/>
      <c r="J50" s="491"/>
      <c r="K50" s="491"/>
      <c r="L50" s="491"/>
      <c r="M50" s="491">
        <f>SUM(M46:M49)</f>
        <v>500000</v>
      </c>
      <c r="N50" s="491">
        <f>SUM(N46:N49)</f>
        <v>0</v>
      </c>
      <c r="O50" s="491">
        <f>SUM(O46:O49)</f>
        <v>0</v>
      </c>
      <c r="P50" s="491"/>
      <c r="Q50" s="491"/>
      <c r="R50" s="491"/>
      <c r="S50" s="492"/>
    </row>
    <row r="51" spans="1:19" s="487" customFormat="1" ht="12.75" hidden="1">
      <c r="A51" s="798" t="s">
        <v>55</v>
      </c>
      <c r="B51" s="482"/>
      <c r="C51" s="483" t="s">
        <v>261</v>
      </c>
      <c r="D51" s="484" t="s">
        <v>262</v>
      </c>
      <c r="E51" s="485">
        <v>25000000</v>
      </c>
      <c r="F51" s="485"/>
      <c r="G51" s="485"/>
      <c r="H51" s="485"/>
      <c r="I51" s="485"/>
      <c r="J51" s="485"/>
      <c r="K51" s="485"/>
      <c r="L51" s="485"/>
      <c r="M51" s="498"/>
      <c r="N51" s="498"/>
      <c r="O51" s="498"/>
      <c r="P51" s="498"/>
      <c r="Q51" s="498"/>
      <c r="R51" s="485"/>
      <c r="S51" s="486"/>
    </row>
    <row r="52" spans="1:19" s="487" customFormat="1" ht="12.75">
      <c r="A52" s="782"/>
      <c r="B52" s="494"/>
      <c r="C52" s="495" t="s">
        <v>263</v>
      </c>
      <c r="D52" s="484" t="s">
        <v>264</v>
      </c>
      <c r="E52" s="496">
        <v>650000</v>
      </c>
      <c r="F52" s="496"/>
      <c r="G52" s="496">
        <v>650000</v>
      </c>
      <c r="H52" s="496"/>
      <c r="I52" s="496"/>
      <c r="J52" s="496"/>
      <c r="K52" s="496"/>
      <c r="L52" s="496"/>
      <c r="M52" s="497">
        <v>650000</v>
      </c>
      <c r="N52" s="497"/>
      <c r="O52" s="497"/>
      <c r="P52" s="497"/>
      <c r="Q52" s="497"/>
      <c r="R52" s="496"/>
      <c r="S52" s="486"/>
    </row>
    <row r="53" spans="1:19" s="487" customFormat="1" ht="24" hidden="1">
      <c r="A53" s="782"/>
      <c r="B53" s="494"/>
      <c r="C53" s="495" t="s">
        <v>265</v>
      </c>
      <c r="D53" s="484" t="s">
        <v>266</v>
      </c>
      <c r="E53" s="496">
        <v>70000</v>
      </c>
      <c r="F53" s="496"/>
      <c r="G53" s="496"/>
      <c r="H53" s="496"/>
      <c r="I53" s="496"/>
      <c r="J53" s="496"/>
      <c r="K53" s="496"/>
      <c r="L53" s="496"/>
      <c r="M53" s="497"/>
      <c r="N53" s="497"/>
      <c r="O53" s="497"/>
      <c r="P53" s="497"/>
      <c r="Q53" s="497"/>
      <c r="R53" s="496"/>
      <c r="S53" s="486"/>
    </row>
    <row r="54" spans="1:19" s="487" customFormat="1" ht="12.75">
      <c r="A54" s="782"/>
      <c r="B54" s="494"/>
      <c r="C54" s="495" t="s">
        <v>267</v>
      </c>
      <c r="D54" s="484" t="s">
        <v>264</v>
      </c>
      <c r="E54" s="502">
        <v>130000</v>
      </c>
      <c r="F54" s="502"/>
      <c r="G54" s="502">
        <v>130000</v>
      </c>
      <c r="H54" s="502"/>
      <c r="I54" s="502"/>
      <c r="J54" s="502"/>
      <c r="K54" s="502"/>
      <c r="L54" s="502"/>
      <c r="M54" s="503">
        <v>130000</v>
      </c>
      <c r="N54" s="503"/>
      <c r="O54" s="503"/>
      <c r="P54" s="503"/>
      <c r="Q54" s="503"/>
      <c r="R54" s="502"/>
      <c r="S54" s="486"/>
    </row>
    <row r="55" spans="1:19" s="493" customFormat="1" ht="12.75">
      <c r="A55" s="799"/>
      <c r="B55" s="488"/>
      <c r="C55" s="489" t="s">
        <v>268</v>
      </c>
      <c r="D55" s="501"/>
      <c r="E55" s="491">
        <f>SUM(E51:E54)</f>
        <v>25850000</v>
      </c>
      <c r="F55" s="491"/>
      <c r="G55" s="491">
        <f>SUM(G51:G51)</f>
        <v>0</v>
      </c>
      <c r="H55" s="491"/>
      <c r="I55" s="491"/>
      <c r="J55" s="491"/>
      <c r="K55" s="491"/>
      <c r="L55" s="491"/>
      <c r="M55" s="491">
        <f>SUM(M51:M51)</f>
        <v>0</v>
      </c>
      <c r="N55" s="491"/>
      <c r="O55" s="491"/>
      <c r="P55" s="491"/>
      <c r="Q55" s="491"/>
      <c r="R55" s="491"/>
      <c r="S55" s="492"/>
    </row>
    <row r="56" spans="1:19" s="487" customFormat="1" ht="24" hidden="1">
      <c r="A56" s="798" t="s">
        <v>66</v>
      </c>
      <c r="B56" s="482"/>
      <c r="C56" s="483" t="s">
        <v>269</v>
      </c>
      <c r="D56" s="483" t="s">
        <v>113</v>
      </c>
      <c r="E56" s="485">
        <v>1800000</v>
      </c>
      <c r="F56" s="485"/>
      <c r="G56" s="485"/>
      <c r="H56" s="485"/>
      <c r="I56" s="485"/>
      <c r="J56" s="485"/>
      <c r="K56" s="485"/>
      <c r="L56" s="485"/>
      <c r="M56" s="498"/>
      <c r="N56" s="498"/>
      <c r="O56" s="498"/>
      <c r="P56" s="498"/>
      <c r="Q56" s="498"/>
      <c r="R56" s="485"/>
      <c r="S56" s="486"/>
    </row>
    <row r="57" spans="1:19" s="487" customFormat="1" ht="27.75" customHeight="1" hidden="1">
      <c r="A57" s="782"/>
      <c r="B57" s="482"/>
      <c r="C57" s="495" t="s">
        <v>270</v>
      </c>
      <c r="D57" s="483" t="s">
        <v>113</v>
      </c>
      <c r="E57" s="485">
        <v>80000</v>
      </c>
      <c r="F57" s="485"/>
      <c r="G57" s="485"/>
      <c r="H57" s="485"/>
      <c r="I57" s="485"/>
      <c r="J57" s="485"/>
      <c r="K57" s="485"/>
      <c r="L57" s="485"/>
      <c r="M57" s="498"/>
      <c r="N57" s="498"/>
      <c r="O57" s="498"/>
      <c r="P57" s="498"/>
      <c r="Q57" s="498"/>
      <c r="R57" s="485"/>
      <c r="S57" s="486"/>
    </row>
    <row r="58" spans="1:19" s="487" customFormat="1" ht="24">
      <c r="A58" s="782"/>
      <c r="B58" s="482"/>
      <c r="C58" s="495" t="s">
        <v>271</v>
      </c>
      <c r="D58" s="483" t="s">
        <v>114</v>
      </c>
      <c r="E58" s="485">
        <v>2300000</v>
      </c>
      <c r="F58" s="485"/>
      <c r="G58" s="485">
        <v>2300000</v>
      </c>
      <c r="H58" s="485"/>
      <c r="I58" s="485"/>
      <c r="J58" s="485"/>
      <c r="K58" s="485"/>
      <c r="L58" s="485"/>
      <c r="M58" s="498">
        <v>2300000</v>
      </c>
      <c r="N58" s="498"/>
      <c r="O58" s="498"/>
      <c r="P58" s="498"/>
      <c r="Q58" s="498"/>
      <c r="R58" s="485"/>
      <c r="S58" s="486"/>
    </row>
    <row r="59" spans="1:19" s="487" customFormat="1" ht="24">
      <c r="A59" s="782"/>
      <c r="B59" s="482"/>
      <c r="C59" s="495" t="s">
        <v>272</v>
      </c>
      <c r="D59" s="483" t="s">
        <v>115</v>
      </c>
      <c r="E59" s="485">
        <v>750000</v>
      </c>
      <c r="F59" s="485"/>
      <c r="G59" s="485">
        <v>750000</v>
      </c>
      <c r="H59" s="485"/>
      <c r="I59" s="485"/>
      <c r="J59" s="485"/>
      <c r="K59" s="485"/>
      <c r="L59" s="485"/>
      <c r="M59" s="498">
        <v>750000</v>
      </c>
      <c r="N59" s="498"/>
      <c r="O59" s="498"/>
      <c r="P59" s="498"/>
      <c r="Q59" s="498"/>
      <c r="R59" s="485"/>
      <c r="S59" s="486"/>
    </row>
    <row r="60" spans="1:19" s="487" customFormat="1" ht="12.75">
      <c r="A60" s="782"/>
      <c r="B60" s="482"/>
      <c r="C60" s="495" t="s">
        <v>273</v>
      </c>
      <c r="D60" s="483" t="s">
        <v>274</v>
      </c>
      <c r="E60" s="485">
        <v>100000</v>
      </c>
      <c r="F60" s="485"/>
      <c r="G60" s="485">
        <v>100000</v>
      </c>
      <c r="H60" s="485"/>
      <c r="I60" s="485"/>
      <c r="J60" s="485"/>
      <c r="K60" s="485"/>
      <c r="L60" s="485"/>
      <c r="M60" s="498">
        <v>100000</v>
      </c>
      <c r="N60" s="498"/>
      <c r="O60" s="498"/>
      <c r="P60" s="498"/>
      <c r="Q60" s="498"/>
      <c r="R60" s="485"/>
      <c r="S60" s="486"/>
    </row>
    <row r="61" spans="1:19" s="487" customFormat="1" ht="24" hidden="1">
      <c r="A61" s="782"/>
      <c r="B61" s="482"/>
      <c r="C61" s="495" t="s">
        <v>275</v>
      </c>
      <c r="D61" s="483" t="s">
        <v>276</v>
      </c>
      <c r="E61" s="485">
        <v>300000</v>
      </c>
      <c r="F61" s="485"/>
      <c r="G61" s="485"/>
      <c r="H61" s="485"/>
      <c r="I61" s="485"/>
      <c r="J61" s="485"/>
      <c r="K61" s="485"/>
      <c r="L61" s="485"/>
      <c r="M61" s="498"/>
      <c r="N61" s="498"/>
      <c r="O61" s="498"/>
      <c r="P61" s="498"/>
      <c r="Q61" s="498"/>
      <c r="R61" s="485"/>
      <c r="S61" s="486"/>
    </row>
    <row r="62" spans="1:19" s="487" customFormat="1" ht="36" hidden="1">
      <c r="A62" s="782"/>
      <c r="B62" s="482"/>
      <c r="C62" s="495" t="s">
        <v>277</v>
      </c>
      <c r="D62" s="483" t="s">
        <v>278</v>
      </c>
      <c r="E62" s="485">
        <v>250000</v>
      </c>
      <c r="F62" s="485"/>
      <c r="G62" s="485"/>
      <c r="H62" s="485"/>
      <c r="I62" s="485"/>
      <c r="J62" s="485"/>
      <c r="K62" s="485"/>
      <c r="L62" s="485"/>
      <c r="M62" s="498"/>
      <c r="N62" s="498"/>
      <c r="O62" s="498"/>
      <c r="P62" s="498"/>
      <c r="Q62" s="498"/>
      <c r="R62" s="485"/>
      <c r="S62" s="486"/>
    </row>
    <row r="63" spans="1:21" s="487" customFormat="1" ht="12.75" hidden="1">
      <c r="A63" s="782"/>
      <c r="B63" s="482"/>
      <c r="C63" s="495" t="s">
        <v>279</v>
      </c>
      <c r="D63" s="483" t="s">
        <v>280</v>
      </c>
      <c r="E63" s="485"/>
      <c r="F63" s="485"/>
      <c r="G63" s="485"/>
      <c r="H63" s="485"/>
      <c r="I63" s="485"/>
      <c r="J63" s="485"/>
      <c r="K63" s="485"/>
      <c r="L63" s="485"/>
      <c r="M63" s="498"/>
      <c r="N63" s="498"/>
      <c r="O63" s="498"/>
      <c r="P63" s="498"/>
      <c r="Q63" s="498"/>
      <c r="R63" s="485"/>
      <c r="S63" s="504"/>
      <c r="U63" s="434"/>
    </row>
    <row r="64" spans="1:21" s="487" customFormat="1" ht="12.75">
      <c r="A64" s="782"/>
      <c r="B64" s="482"/>
      <c r="C64" s="495" t="s">
        <v>281</v>
      </c>
      <c r="D64" s="483" t="s">
        <v>282</v>
      </c>
      <c r="E64" s="485">
        <v>600000</v>
      </c>
      <c r="F64" s="485"/>
      <c r="G64" s="485">
        <v>600000</v>
      </c>
      <c r="H64" s="485"/>
      <c r="I64" s="485"/>
      <c r="J64" s="485"/>
      <c r="K64" s="485"/>
      <c r="L64" s="485"/>
      <c r="M64" s="498">
        <v>600000</v>
      </c>
      <c r="N64" s="498"/>
      <c r="O64" s="498"/>
      <c r="P64" s="498"/>
      <c r="Q64" s="498"/>
      <c r="R64" s="485"/>
      <c r="S64" s="486"/>
      <c r="U64" s="434"/>
    </row>
    <row r="65" spans="1:21" s="487" customFormat="1" ht="24" hidden="1">
      <c r="A65" s="782"/>
      <c r="B65" s="482"/>
      <c r="C65" s="495" t="s">
        <v>283</v>
      </c>
      <c r="D65" s="483" t="s">
        <v>284</v>
      </c>
      <c r="E65" s="499">
        <v>100000</v>
      </c>
      <c r="F65" s="499"/>
      <c r="G65" s="499"/>
      <c r="H65" s="499"/>
      <c r="I65" s="499"/>
      <c r="J65" s="499"/>
      <c r="K65" s="499"/>
      <c r="L65" s="499"/>
      <c r="M65" s="500"/>
      <c r="N65" s="500"/>
      <c r="O65" s="500"/>
      <c r="P65" s="500"/>
      <c r="Q65" s="500"/>
      <c r="R65" s="499"/>
      <c r="S65" s="486"/>
      <c r="U65" s="434"/>
    </row>
    <row r="66" spans="1:19" s="493" customFormat="1" ht="12.75">
      <c r="A66" s="799"/>
      <c r="B66" s="488"/>
      <c r="C66" s="489" t="s">
        <v>285</v>
      </c>
      <c r="D66" s="501"/>
      <c r="E66" s="491">
        <f>SUM(E56:E65)</f>
        <v>6280000</v>
      </c>
      <c r="F66" s="491"/>
      <c r="G66" s="491">
        <f>SUM(G56:G65)</f>
        <v>3750000</v>
      </c>
      <c r="H66" s="491"/>
      <c r="I66" s="491"/>
      <c r="J66" s="491"/>
      <c r="K66" s="491">
        <f>SUM(K56:K64)</f>
        <v>0</v>
      </c>
      <c r="L66" s="491"/>
      <c r="M66" s="491">
        <f>SUM(M56:M65)</f>
        <v>3750000</v>
      </c>
      <c r="N66" s="491"/>
      <c r="O66" s="491"/>
      <c r="P66" s="491"/>
      <c r="Q66" s="491"/>
      <c r="R66" s="491"/>
      <c r="S66" s="492"/>
    </row>
    <row r="67" spans="1:21" s="512" customFormat="1" ht="12.75">
      <c r="A67" s="809" t="s">
        <v>76</v>
      </c>
      <c r="B67" s="505"/>
      <c r="C67" s="506" t="s">
        <v>286</v>
      </c>
      <c r="D67" s="507" t="s">
        <v>76</v>
      </c>
      <c r="E67" s="508">
        <v>80000</v>
      </c>
      <c r="F67" s="508"/>
      <c r="G67" s="508">
        <v>80000</v>
      </c>
      <c r="H67" s="508"/>
      <c r="I67" s="508"/>
      <c r="J67" s="508"/>
      <c r="K67" s="508"/>
      <c r="L67" s="508"/>
      <c r="M67" s="509">
        <f>G67</f>
        <v>80000</v>
      </c>
      <c r="N67" s="509"/>
      <c r="O67" s="509"/>
      <c r="P67" s="509"/>
      <c r="Q67" s="509"/>
      <c r="R67" s="510"/>
      <c r="S67" s="511"/>
      <c r="U67" s="513"/>
    </row>
    <row r="68" spans="1:21" s="512" customFormat="1" ht="36" hidden="1">
      <c r="A68" s="810"/>
      <c r="B68" s="505"/>
      <c r="C68" s="514" t="s">
        <v>287</v>
      </c>
      <c r="D68" s="507"/>
      <c r="E68" s="508">
        <v>58800</v>
      </c>
      <c r="F68" s="508"/>
      <c r="G68" s="510"/>
      <c r="H68" s="508"/>
      <c r="I68" s="508"/>
      <c r="J68" s="508"/>
      <c r="K68" s="508"/>
      <c r="L68" s="508"/>
      <c r="M68" s="509"/>
      <c r="N68" s="509"/>
      <c r="O68" s="509"/>
      <c r="P68" s="509"/>
      <c r="Q68" s="509"/>
      <c r="R68" s="508"/>
      <c r="S68" s="511"/>
      <c r="U68" s="513"/>
    </row>
    <row r="69" spans="1:21" s="512" customFormat="1" ht="24">
      <c r="A69" s="810"/>
      <c r="B69" s="505"/>
      <c r="C69" s="514" t="s">
        <v>288</v>
      </c>
      <c r="D69" s="507"/>
      <c r="E69" s="508">
        <v>54000</v>
      </c>
      <c r="F69" s="508"/>
      <c r="G69" s="510">
        <v>54000</v>
      </c>
      <c r="H69" s="508"/>
      <c r="I69" s="508"/>
      <c r="J69" s="508"/>
      <c r="K69" s="508"/>
      <c r="L69" s="508"/>
      <c r="M69" s="509">
        <v>54000</v>
      </c>
      <c r="N69" s="509"/>
      <c r="O69" s="509"/>
      <c r="P69" s="509"/>
      <c r="Q69" s="509"/>
      <c r="R69" s="508"/>
      <c r="S69" s="511"/>
      <c r="U69" s="513"/>
    </row>
    <row r="70" spans="1:21" s="512" customFormat="1" ht="24" hidden="1">
      <c r="A70" s="810"/>
      <c r="B70" s="505"/>
      <c r="C70" s="514" t="s">
        <v>289</v>
      </c>
      <c r="D70" s="507"/>
      <c r="E70" s="508">
        <v>50000</v>
      </c>
      <c r="F70" s="508"/>
      <c r="G70" s="510"/>
      <c r="H70" s="508"/>
      <c r="I70" s="508"/>
      <c r="J70" s="508"/>
      <c r="K70" s="508"/>
      <c r="L70" s="508"/>
      <c r="M70" s="509"/>
      <c r="N70" s="509"/>
      <c r="O70" s="509"/>
      <c r="P70" s="509"/>
      <c r="Q70" s="509"/>
      <c r="R70" s="508"/>
      <c r="S70" s="511"/>
      <c r="U70" s="513"/>
    </row>
    <row r="71" spans="1:21" s="512" customFormat="1" ht="24">
      <c r="A71" s="810"/>
      <c r="B71" s="505"/>
      <c r="C71" s="514" t="s">
        <v>290</v>
      </c>
      <c r="D71" s="507"/>
      <c r="E71" s="508">
        <v>30000</v>
      </c>
      <c r="F71" s="508"/>
      <c r="G71" s="510">
        <v>30000</v>
      </c>
      <c r="H71" s="508"/>
      <c r="I71" s="508"/>
      <c r="J71" s="508"/>
      <c r="K71" s="508"/>
      <c r="L71" s="508"/>
      <c r="M71" s="509">
        <v>30000</v>
      </c>
      <c r="N71" s="509"/>
      <c r="O71" s="509"/>
      <c r="P71" s="509"/>
      <c r="Q71" s="509"/>
      <c r="R71" s="508"/>
      <c r="S71" s="511"/>
      <c r="U71" s="513"/>
    </row>
    <row r="72" spans="1:21" s="512" customFormat="1" ht="36" hidden="1">
      <c r="A72" s="810"/>
      <c r="B72" s="505"/>
      <c r="C72" s="514" t="s">
        <v>291</v>
      </c>
      <c r="D72" s="507"/>
      <c r="E72" s="508">
        <v>85000</v>
      </c>
      <c r="F72" s="508"/>
      <c r="G72" s="510"/>
      <c r="H72" s="508"/>
      <c r="I72" s="508"/>
      <c r="J72" s="508"/>
      <c r="K72" s="508"/>
      <c r="L72" s="508"/>
      <c r="M72" s="509"/>
      <c r="N72" s="509"/>
      <c r="O72" s="509"/>
      <c r="P72" s="509"/>
      <c r="Q72" s="509"/>
      <c r="R72" s="508"/>
      <c r="S72" s="511"/>
      <c r="U72" s="513"/>
    </row>
    <row r="73" spans="1:21" s="512" customFormat="1" ht="36">
      <c r="A73" s="810"/>
      <c r="B73" s="505"/>
      <c r="C73" s="514" t="s">
        <v>292</v>
      </c>
      <c r="D73" s="507"/>
      <c r="E73" s="508">
        <v>1896000</v>
      </c>
      <c r="F73" s="508"/>
      <c r="G73" s="510">
        <v>1896000</v>
      </c>
      <c r="H73" s="508"/>
      <c r="I73" s="508"/>
      <c r="J73" s="508"/>
      <c r="K73" s="508"/>
      <c r="L73" s="508"/>
      <c r="M73" s="509">
        <v>1896000</v>
      </c>
      <c r="N73" s="509"/>
      <c r="O73" s="509"/>
      <c r="P73" s="509"/>
      <c r="Q73" s="509"/>
      <c r="R73" s="508"/>
      <c r="S73" s="511"/>
      <c r="U73" s="513"/>
    </row>
    <row r="74" spans="1:21" s="512" customFormat="1" ht="48" customHeight="1" hidden="1">
      <c r="A74" s="810"/>
      <c r="B74" s="505"/>
      <c r="C74" s="514" t="s">
        <v>293</v>
      </c>
      <c r="D74" s="507"/>
      <c r="E74" s="508">
        <v>2200000</v>
      </c>
      <c r="F74" s="508"/>
      <c r="G74" s="510"/>
      <c r="H74" s="508"/>
      <c r="I74" s="508"/>
      <c r="J74" s="508"/>
      <c r="K74" s="508"/>
      <c r="L74" s="508"/>
      <c r="M74" s="509"/>
      <c r="N74" s="509"/>
      <c r="O74" s="509"/>
      <c r="P74" s="509"/>
      <c r="Q74" s="509"/>
      <c r="R74" s="508"/>
      <c r="S74" s="511"/>
      <c r="U74" s="513"/>
    </row>
    <row r="75" spans="1:21" s="512" customFormat="1" ht="12.75" hidden="1">
      <c r="A75" s="810"/>
      <c r="B75" s="505"/>
      <c r="C75" s="514" t="s">
        <v>294</v>
      </c>
      <c r="D75" s="507"/>
      <c r="E75" s="508">
        <v>350000</v>
      </c>
      <c r="F75" s="508"/>
      <c r="G75" s="510"/>
      <c r="H75" s="508"/>
      <c r="I75" s="508"/>
      <c r="J75" s="508"/>
      <c r="K75" s="508"/>
      <c r="L75" s="508"/>
      <c r="M75" s="509"/>
      <c r="N75" s="509"/>
      <c r="O75" s="509"/>
      <c r="P75" s="509"/>
      <c r="Q75" s="509"/>
      <c r="R75" s="508"/>
      <c r="S75" s="511"/>
      <c r="U75" s="513"/>
    </row>
    <row r="76" spans="1:21" s="512" customFormat="1" ht="24" hidden="1">
      <c r="A76" s="810"/>
      <c r="B76" s="505"/>
      <c r="C76" s="514" t="s">
        <v>414</v>
      </c>
      <c r="D76" s="507"/>
      <c r="E76" s="508">
        <v>90000</v>
      </c>
      <c r="F76" s="508"/>
      <c r="G76" s="510"/>
      <c r="H76" s="508"/>
      <c r="I76" s="508"/>
      <c r="J76" s="508"/>
      <c r="K76" s="508"/>
      <c r="L76" s="508"/>
      <c r="M76" s="509"/>
      <c r="N76" s="509"/>
      <c r="O76" s="509"/>
      <c r="P76" s="509"/>
      <c r="Q76" s="509"/>
      <c r="R76" s="508"/>
      <c r="S76" s="511"/>
      <c r="U76" s="513"/>
    </row>
    <row r="77" spans="1:21" s="512" customFormat="1" ht="24" hidden="1">
      <c r="A77" s="811"/>
      <c r="B77" s="505"/>
      <c r="C77" s="514" t="s">
        <v>415</v>
      </c>
      <c r="D77" s="507"/>
      <c r="E77" s="508">
        <v>200000</v>
      </c>
      <c r="F77" s="508"/>
      <c r="G77" s="510"/>
      <c r="H77" s="508"/>
      <c r="I77" s="508"/>
      <c r="J77" s="508"/>
      <c r="K77" s="508"/>
      <c r="L77" s="508"/>
      <c r="M77" s="509"/>
      <c r="N77" s="509"/>
      <c r="O77" s="509"/>
      <c r="P77" s="509"/>
      <c r="Q77" s="509"/>
      <c r="R77" s="508"/>
      <c r="S77" s="511"/>
      <c r="U77" s="513"/>
    </row>
    <row r="78" spans="1:21" s="512" customFormat="1" ht="12.75">
      <c r="A78" s="809" t="s">
        <v>295</v>
      </c>
      <c r="B78" s="505"/>
      <c r="C78" s="514" t="s">
        <v>296</v>
      </c>
      <c r="D78" s="507" t="s">
        <v>297</v>
      </c>
      <c r="E78" s="508">
        <v>86400</v>
      </c>
      <c r="F78" s="508"/>
      <c r="G78" s="510">
        <v>86400</v>
      </c>
      <c r="H78" s="508"/>
      <c r="I78" s="508"/>
      <c r="J78" s="508"/>
      <c r="K78" s="508"/>
      <c r="L78" s="508"/>
      <c r="M78" s="509">
        <v>86400</v>
      </c>
      <c r="N78" s="509"/>
      <c r="O78" s="509"/>
      <c r="P78" s="509"/>
      <c r="Q78" s="509"/>
      <c r="R78" s="508"/>
      <c r="S78" s="511"/>
      <c r="U78" s="513"/>
    </row>
    <row r="79" spans="1:21" s="512" customFormat="1" ht="12.75">
      <c r="A79" s="810"/>
      <c r="B79" s="505"/>
      <c r="C79" s="514" t="s">
        <v>298</v>
      </c>
      <c r="D79" s="507" t="s">
        <v>299</v>
      </c>
      <c r="E79" s="508">
        <v>237600</v>
      </c>
      <c r="F79" s="508"/>
      <c r="G79" s="510"/>
      <c r="H79" s="508"/>
      <c r="I79" s="508"/>
      <c r="J79" s="508"/>
      <c r="K79" s="508"/>
      <c r="L79" s="508"/>
      <c r="M79" s="509"/>
      <c r="N79" s="509"/>
      <c r="O79" s="509"/>
      <c r="P79" s="509"/>
      <c r="Q79" s="509"/>
      <c r="R79" s="508"/>
      <c r="S79" s="511"/>
      <c r="U79" s="513"/>
    </row>
    <row r="80" spans="1:21" s="512" customFormat="1" ht="36" hidden="1">
      <c r="A80" s="812" t="s">
        <v>300</v>
      </c>
      <c r="B80" s="505"/>
      <c r="C80" s="514" t="s">
        <v>301</v>
      </c>
      <c r="D80" s="507" t="s">
        <v>302</v>
      </c>
      <c r="E80" s="508">
        <v>120000</v>
      </c>
      <c r="F80" s="508"/>
      <c r="G80" s="510"/>
      <c r="H80" s="508"/>
      <c r="I80" s="508"/>
      <c r="J80" s="508"/>
      <c r="K80" s="508"/>
      <c r="L80" s="508"/>
      <c r="M80" s="509"/>
      <c r="N80" s="509"/>
      <c r="O80" s="509"/>
      <c r="P80" s="509"/>
      <c r="Q80" s="509"/>
      <c r="R80" s="510"/>
      <c r="S80" s="511"/>
      <c r="U80" s="513"/>
    </row>
    <row r="81" spans="1:21" s="512" customFormat="1" ht="60" hidden="1">
      <c r="A81" s="813"/>
      <c r="B81" s="505"/>
      <c r="C81" s="514" t="s">
        <v>416</v>
      </c>
      <c r="D81" s="507" t="s">
        <v>303</v>
      </c>
      <c r="E81" s="508"/>
      <c r="F81" s="508"/>
      <c r="G81" s="510"/>
      <c r="H81" s="508"/>
      <c r="I81" s="508"/>
      <c r="J81" s="508"/>
      <c r="K81" s="508"/>
      <c r="L81" s="508"/>
      <c r="M81" s="509"/>
      <c r="N81" s="509"/>
      <c r="O81" s="509"/>
      <c r="P81" s="509"/>
      <c r="Q81" s="509"/>
      <c r="R81" s="508"/>
      <c r="S81" s="511"/>
      <c r="U81" s="513"/>
    </row>
    <row r="82" spans="1:21" s="512" customFormat="1" ht="35.25" customHeight="1" hidden="1">
      <c r="A82" s="813"/>
      <c r="B82" s="505"/>
      <c r="C82" s="514" t="s">
        <v>417</v>
      </c>
      <c r="D82" s="507" t="s">
        <v>303</v>
      </c>
      <c r="E82" s="508"/>
      <c r="F82" s="508"/>
      <c r="G82" s="510"/>
      <c r="H82" s="508"/>
      <c r="I82" s="508"/>
      <c r="J82" s="508"/>
      <c r="K82" s="508"/>
      <c r="L82" s="508"/>
      <c r="M82" s="509"/>
      <c r="N82" s="509"/>
      <c r="O82" s="509"/>
      <c r="P82" s="509"/>
      <c r="Q82" s="509"/>
      <c r="R82" s="508"/>
      <c r="S82" s="511"/>
      <c r="U82" s="513"/>
    </row>
    <row r="83" spans="1:21" s="512" customFormat="1" ht="72" hidden="1">
      <c r="A83" s="813"/>
      <c r="B83" s="505"/>
      <c r="C83" s="514" t="s">
        <v>418</v>
      </c>
      <c r="D83" s="507" t="s">
        <v>303</v>
      </c>
      <c r="E83" s="508"/>
      <c r="F83" s="508"/>
      <c r="G83" s="510"/>
      <c r="H83" s="508"/>
      <c r="I83" s="508"/>
      <c r="J83" s="508"/>
      <c r="K83" s="508"/>
      <c r="L83" s="508"/>
      <c r="M83" s="509"/>
      <c r="N83" s="509"/>
      <c r="O83" s="509"/>
      <c r="P83" s="509"/>
      <c r="Q83" s="509"/>
      <c r="R83" s="508"/>
      <c r="S83" s="511"/>
      <c r="U83" s="513"/>
    </row>
    <row r="84" spans="1:21" s="512" customFormat="1" ht="72" hidden="1">
      <c r="A84" s="813"/>
      <c r="B84" s="505"/>
      <c r="C84" s="514" t="s">
        <v>304</v>
      </c>
      <c r="D84" s="507" t="s">
        <v>303</v>
      </c>
      <c r="E84" s="508">
        <v>250000</v>
      </c>
      <c r="F84" s="508"/>
      <c r="G84" s="510"/>
      <c r="H84" s="508"/>
      <c r="I84" s="508"/>
      <c r="J84" s="508"/>
      <c r="K84" s="508"/>
      <c r="L84" s="508"/>
      <c r="M84" s="509"/>
      <c r="N84" s="509"/>
      <c r="O84" s="509"/>
      <c r="P84" s="509"/>
      <c r="Q84" s="509"/>
      <c r="R84" s="508"/>
      <c r="S84" s="511"/>
      <c r="U84" s="513"/>
    </row>
    <row r="85" spans="1:21" s="512" customFormat="1" ht="27" customHeight="1" hidden="1">
      <c r="A85" s="813"/>
      <c r="B85" s="505"/>
      <c r="C85" s="514" t="s">
        <v>305</v>
      </c>
      <c r="D85" s="507" t="s">
        <v>306</v>
      </c>
      <c r="E85" s="508">
        <v>80000</v>
      </c>
      <c r="F85" s="508"/>
      <c r="G85" s="510"/>
      <c r="H85" s="508"/>
      <c r="I85" s="508"/>
      <c r="J85" s="508"/>
      <c r="K85" s="508"/>
      <c r="L85" s="508"/>
      <c r="M85" s="509"/>
      <c r="N85" s="509"/>
      <c r="O85" s="509"/>
      <c r="P85" s="509"/>
      <c r="Q85" s="509"/>
      <c r="R85" s="508"/>
      <c r="S85" s="511"/>
      <c r="U85" s="513"/>
    </row>
    <row r="86" spans="1:21" s="512" customFormat="1" ht="36" hidden="1">
      <c r="A86" s="813"/>
      <c r="B86" s="505"/>
      <c r="C86" s="514" t="s">
        <v>419</v>
      </c>
      <c r="D86" s="507" t="s">
        <v>307</v>
      </c>
      <c r="E86" s="508">
        <v>220000</v>
      </c>
      <c r="F86" s="508"/>
      <c r="G86" s="510"/>
      <c r="H86" s="508"/>
      <c r="I86" s="508"/>
      <c r="J86" s="508"/>
      <c r="K86" s="508"/>
      <c r="L86" s="508"/>
      <c r="M86" s="509"/>
      <c r="N86" s="509"/>
      <c r="O86" s="509"/>
      <c r="P86" s="509"/>
      <c r="Q86" s="509"/>
      <c r="R86" s="508"/>
      <c r="S86" s="511"/>
      <c r="U86" s="513"/>
    </row>
    <row r="87" spans="1:19" s="512" customFormat="1" ht="24" hidden="1">
      <c r="A87" s="813"/>
      <c r="B87" s="505"/>
      <c r="C87" s="514" t="s">
        <v>308</v>
      </c>
      <c r="D87" s="507" t="s">
        <v>307</v>
      </c>
      <c r="E87" s="508">
        <v>42000</v>
      </c>
      <c r="F87" s="508"/>
      <c r="G87" s="510"/>
      <c r="H87" s="508"/>
      <c r="I87" s="508"/>
      <c r="J87" s="508"/>
      <c r="K87" s="508"/>
      <c r="L87" s="508"/>
      <c r="M87" s="509"/>
      <c r="N87" s="509"/>
      <c r="O87" s="509"/>
      <c r="P87" s="509"/>
      <c r="Q87" s="509"/>
      <c r="R87" s="508"/>
      <c r="S87" s="511"/>
    </row>
    <row r="88" spans="1:19" s="512" customFormat="1" ht="24" hidden="1">
      <c r="A88" s="813"/>
      <c r="B88" s="505"/>
      <c r="C88" s="514" t="s">
        <v>309</v>
      </c>
      <c r="D88" s="507" t="s">
        <v>307</v>
      </c>
      <c r="E88" s="508">
        <v>69120</v>
      </c>
      <c r="F88" s="508"/>
      <c r="G88" s="510"/>
      <c r="H88" s="508"/>
      <c r="I88" s="508"/>
      <c r="J88" s="508"/>
      <c r="K88" s="508"/>
      <c r="L88" s="508"/>
      <c r="M88" s="509"/>
      <c r="N88" s="509"/>
      <c r="O88" s="509"/>
      <c r="P88" s="509"/>
      <c r="Q88" s="509"/>
      <c r="R88" s="508"/>
      <c r="S88" s="511"/>
    </row>
    <row r="89" spans="1:19" s="512" customFormat="1" ht="24" hidden="1">
      <c r="A89" s="813"/>
      <c r="B89" s="515"/>
      <c r="C89" s="514" t="s">
        <v>310</v>
      </c>
      <c r="D89" s="516" t="s">
        <v>307</v>
      </c>
      <c r="E89" s="510">
        <v>97200</v>
      </c>
      <c r="F89" s="510"/>
      <c r="G89" s="510"/>
      <c r="H89" s="510"/>
      <c r="I89" s="510"/>
      <c r="J89" s="510"/>
      <c r="K89" s="510"/>
      <c r="L89" s="510"/>
      <c r="M89" s="509"/>
      <c r="N89" s="517"/>
      <c r="O89" s="517"/>
      <c r="P89" s="517"/>
      <c r="Q89" s="517"/>
      <c r="R89" s="510"/>
      <c r="S89" s="511"/>
    </row>
    <row r="90" spans="1:19" s="512" customFormat="1" ht="24" hidden="1">
      <c r="A90" s="814"/>
      <c r="B90" s="515"/>
      <c r="C90" s="514" t="s">
        <v>311</v>
      </c>
      <c r="D90" s="516" t="s">
        <v>307</v>
      </c>
      <c r="E90" s="510">
        <v>24000</v>
      </c>
      <c r="F90" s="510"/>
      <c r="G90" s="510"/>
      <c r="H90" s="510"/>
      <c r="I90" s="510"/>
      <c r="J90" s="510"/>
      <c r="K90" s="510"/>
      <c r="L90" s="510"/>
      <c r="M90" s="509"/>
      <c r="N90" s="517"/>
      <c r="O90" s="517"/>
      <c r="P90" s="517"/>
      <c r="Q90" s="517"/>
      <c r="R90" s="510"/>
      <c r="S90" s="511"/>
    </row>
    <row r="91" spans="1:19" s="512" customFormat="1" ht="24" hidden="1">
      <c r="A91" s="806" t="s">
        <v>312</v>
      </c>
      <c r="B91" s="515"/>
      <c r="C91" s="514" t="s">
        <v>313</v>
      </c>
      <c r="D91" s="516" t="s">
        <v>314</v>
      </c>
      <c r="E91" s="510">
        <v>500000</v>
      </c>
      <c r="F91" s="510"/>
      <c r="G91" s="510"/>
      <c r="H91" s="510"/>
      <c r="I91" s="510"/>
      <c r="J91" s="510"/>
      <c r="K91" s="510"/>
      <c r="L91" s="510"/>
      <c r="M91" s="517"/>
      <c r="N91" s="517"/>
      <c r="O91" s="517"/>
      <c r="P91" s="517"/>
      <c r="Q91" s="517"/>
      <c r="R91" s="510"/>
      <c r="S91" s="511"/>
    </row>
    <row r="92" spans="1:19" s="512" customFormat="1" ht="24" hidden="1">
      <c r="A92" s="807"/>
      <c r="B92" s="515"/>
      <c r="C92" s="514" t="s">
        <v>315</v>
      </c>
      <c r="D92" s="516" t="s">
        <v>314</v>
      </c>
      <c r="E92" s="510">
        <v>200000</v>
      </c>
      <c r="F92" s="510"/>
      <c r="G92" s="510"/>
      <c r="H92" s="510"/>
      <c r="I92" s="510"/>
      <c r="J92" s="510"/>
      <c r="K92" s="510"/>
      <c r="L92" s="510"/>
      <c r="M92" s="509"/>
      <c r="N92" s="517"/>
      <c r="O92" s="517"/>
      <c r="P92" s="517"/>
      <c r="Q92" s="517"/>
      <c r="R92" s="510"/>
      <c r="S92" s="511"/>
    </row>
    <row r="93" spans="1:19" s="512" customFormat="1" ht="12.75" hidden="1">
      <c r="A93" s="807"/>
      <c r="B93" s="515"/>
      <c r="C93" s="514" t="s">
        <v>316</v>
      </c>
      <c r="D93" s="516" t="s">
        <v>314</v>
      </c>
      <c r="E93" s="510">
        <v>100000</v>
      </c>
      <c r="F93" s="510"/>
      <c r="G93" s="510"/>
      <c r="H93" s="510"/>
      <c r="I93" s="510"/>
      <c r="J93" s="510"/>
      <c r="K93" s="510"/>
      <c r="L93" s="510"/>
      <c r="M93" s="509"/>
      <c r="N93" s="517"/>
      <c r="O93" s="517"/>
      <c r="P93" s="517"/>
      <c r="Q93" s="517"/>
      <c r="R93" s="510"/>
      <c r="S93" s="511"/>
    </row>
    <row r="94" spans="1:19" s="512" customFormat="1" ht="24" hidden="1">
      <c r="A94" s="807"/>
      <c r="B94" s="515"/>
      <c r="C94" s="514" t="s">
        <v>317</v>
      </c>
      <c r="D94" s="516" t="s">
        <v>314</v>
      </c>
      <c r="E94" s="510">
        <v>250000</v>
      </c>
      <c r="F94" s="510"/>
      <c r="G94" s="510"/>
      <c r="H94" s="510"/>
      <c r="I94" s="510"/>
      <c r="J94" s="510"/>
      <c r="K94" s="510"/>
      <c r="L94" s="510"/>
      <c r="M94" s="509"/>
      <c r="N94" s="517"/>
      <c r="O94" s="517"/>
      <c r="P94" s="517"/>
      <c r="Q94" s="517"/>
      <c r="R94" s="510"/>
      <c r="S94" s="511"/>
    </row>
    <row r="95" spans="1:19" s="512" customFormat="1" ht="27" customHeight="1" hidden="1">
      <c r="A95" s="807"/>
      <c r="B95" s="515"/>
      <c r="C95" s="514" t="s">
        <v>318</v>
      </c>
      <c r="D95" s="516" t="s">
        <v>314</v>
      </c>
      <c r="E95" s="510">
        <v>500000</v>
      </c>
      <c r="F95" s="510"/>
      <c r="G95" s="510"/>
      <c r="H95" s="510"/>
      <c r="I95" s="510"/>
      <c r="J95" s="510"/>
      <c r="K95" s="510"/>
      <c r="L95" s="510"/>
      <c r="M95" s="509"/>
      <c r="N95" s="517"/>
      <c r="O95" s="517"/>
      <c r="P95" s="517"/>
      <c r="Q95" s="517"/>
      <c r="R95" s="510"/>
      <c r="S95" s="511"/>
    </row>
    <row r="96" spans="1:19" s="512" customFormat="1" ht="36" hidden="1">
      <c r="A96" s="807"/>
      <c r="B96" s="515"/>
      <c r="C96" s="514" t="s">
        <v>319</v>
      </c>
      <c r="D96" s="516" t="s">
        <v>320</v>
      </c>
      <c r="E96" s="510">
        <v>80000</v>
      </c>
      <c r="F96" s="510"/>
      <c r="G96" s="510"/>
      <c r="H96" s="510"/>
      <c r="I96" s="510"/>
      <c r="J96" s="510"/>
      <c r="K96" s="510"/>
      <c r="L96" s="510"/>
      <c r="M96" s="509"/>
      <c r="N96" s="517"/>
      <c r="O96" s="517"/>
      <c r="P96" s="517"/>
      <c r="Q96" s="517"/>
      <c r="R96" s="510"/>
      <c r="S96" s="511"/>
    </row>
    <row r="97" spans="1:19" s="512" customFormat="1" ht="24" hidden="1">
      <c r="A97" s="807"/>
      <c r="B97" s="515"/>
      <c r="C97" s="518" t="s">
        <v>321</v>
      </c>
      <c r="D97" s="516" t="s">
        <v>320</v>
      </c>
      <c r="E97" s="510">
        <v>300000</v>
      </c>
      <c r="F97" s="510"/>
      <c r="G97" s="510"/>
      <c r="H97" s="510"/>
      <c r="I97" s="510"/>
      <c r="J97" s="510"/>
      <c r="K97" s="510"/>
      <c r="L97" s="510"/>
      <c r="M97" s="509"/>
      <c r="N97" s="517"/>
      <c r="O97" s="517"/>
      <c r="P97" s="517"/>
      <c r="Q97" s="517"/>
      <c r="R97" s="510"/>
      <c r="S97" s="511"/>
    </row>
    <row r="98" spans="1:19" s="512" customFormat="1" ht="53.25" customHeight="1" hidden="1">
      <c r="A98" s="807"/>
      <c r="B98" s="515"/>
      <c r="C98" s="518" t="s">
        <v>322</v>
      </c>
      <c r="D98" s="516" t="s">
        <v>320</v>
      </c>
      <c r="E98" s="510">
        <v>330000</v>
      </c>
      <c r="F98" s="510"/>
      <c r="G98" s="510"/>
      <c r="H98" s="510"/>
      <c r="I98" s="510"/>
      <c r="J98" s="510"/>
      <c r="K98" s="510"/>
      <c r="L98" s="510"/>
      <c r="M98" s="509"/>
      <c r="N98" s="517"/>
      <c r="O98" s="517"/>
      <c r="P98" s="517"/>
      <c r="Q98" s="517"/>
      <c r="R98" s="510"/>
      <c r="S98" s="511"/>
    </row>
    <row r="99" spans="1:19" s="512" customFormat="1" ht="24" hidden="1">
      <c r="A99" s="807"/>
      <c r="B99" s="515"/>
      <c r="C99" s="518" t="s">
        <v>323</v>
      </c>
      <c r="D99" s="516" t="s">
        <v>320</v>
      </c>
      <c r="E99" s="510">
        <v>100000</v>
      </c>
      <c r="F99" s="510"/>
      <c r="G99" s="510"/>
      <c r="H99" s="510"/>
      <c r="I99" s="510"/>
      <c r="J99" s="510"/>
      <c r="K99" s="510"/>
      <c r="L99" s="510"/>
      <c r="M99" s="509"/>
      <c r="N99" s="517"/>
      <c r="O99" s="517"/>
      <c r="P99" s="517"/>
      <c r="Q99" s="517"/>
      <c r="R99" s="510"/>
      <c r="S99" s="511"/>
    </row>
    <row r="100" spans="1:19" s="512" customFormat="1" ht="36" hidden="1">
      <c r="A100" s="808"/>
      <c r="B100" s="515"/>
      <c r="C100" s="519" t="s">
        <v>324</v>
      </c>
      <c r="D100" s="520" t="s">
        <v>320</v>
      </c>
      <c r="E100" s="521"/>
      <c r="F100" s="521"/>
      <c r="G100" s="521"/>
      <c r="H100" s="521"/>
      <c r="I100" s="521"/>
      <c r="J100" s="521"/>
      <c r="K100" s="521"/>
      <c r="L100" s="521"/>
      <c r="M100" s="522"/>
      <c r="N100" s="523"/>
      <c r="O100" s="523"/>
      <c r="P100" s="523"/>
      <c r="Q100" s="523"/>
      <c r="R100" s="521"/>
      <c r="S100" s="511"/>
    </row>
    <row r="101" spans="1:19" s="530" customFormat="1" ht="12.75">
      <c r="A101" s="524"/>
      <c r="B101" s="525"/>
      <c r="C101" s="526" t="s">
        <v>325</v>
      </c>
      <c r="D101" s="527"/>
      <c r="E101" s="528">
        <f>SUM(E67:E100)</f>
        <v>8680120</v>
      </c>
      <c r="F101" s="528"/>
      <c r="G101" s="528">
        <f>SUM(G67:G100)</f>
        <v>2146400</v>
      </c>
      <c r="H101" s="528"/>
      <c r="I101" s="528"/>
      <c r="J101" s="528"/>
      <c r="K101" s="528">
        <f>SUM(K67:K100)</f>
        <v>0</v>
      </c>
      <c r="L101" s="528"/>
      <c r="M101" s="528">
        <f>SUM(M67:M100)</f>
        <v>2146400</v>
      </c>
      <c r="N101" s="528">
        <f>SUM(N67:N100)</f>
        <v>0</v>
      </c>
      <c r="O101" s="528"/>
      <c r="P101" s="528"/>
      <c r="Q101" s="528"/>
      <c r="R101" s="528"/>
      <c r="S101" s="529"/>
    </row>
    <row r="102" spans="1:19" ht="12.75">
      <c r="A102" s="798" t="s">
        <v>63</v>
      </c>
      <c r="B102" s="819"/>
      <c r="C102" s="483" t="s">
        <v>326</v>
      </c>
      <c r="D102" s="484" t="s">
        <v>327</v>
      </c>
      <c r="E102" s="485">
        <v>2300000</v>
      </c>
      <c r="F102" s="485"/>
      <c r="G102" s="800">
        <v>4000000</v>
      </c>
      <c r="H102" s="485"/>
      <c r="I102" s="485"/>
      <c r="J102" s="485"/>
      <c r="K102" s="485"/>
      <c r="L102" s="485"/>
      <c r="M102" s="800"/>
      <c r="N102" s="498"/>
      <c r="O102" s="498"/>
      <c r="P102" s="498"/>
      <c r="Q102" s="498"/>
      <c r="R102" s="800">
        <v>4000000</v>
      </c>
      <c r="S102" s="486"/>
    </row>
    <row r="103" spans="1:19" ht="24">
      <c r="A103" s="782"/>
      <c r="B103" s="820"/>
      <c r="C103" s="483" t="s">
        <v>328</v>
      </c>
      <c r="D103" s="484" t="s">
        <v>71</v>
      </c>
      <c r="E103" s="496">
        <v>2000000</v>
      </c>
      <c r="F103" s="496"/>
      <c r="G103" s="801"/>
      <c r="H103" s="485"/>
      <c r="I103" s="485"/>
      <c r="J103" s="485"/>
      <c r="K103" s="485"/>
      <c r="L103" s="485"/>
      <c r="M103" s="801"/>
      <c r="N103" s="498"/>
      <c r="O103" s="498"/>
      <c r="P103" s="498"/>
      <c r="Q103" s="498"/>
      <c r="R103" s="801"/>
      <c r="S103" s="486"/>
    </row>
    <row r="104" spans="1:19" ht="12.75">
      <c r="A104" s="782"/>
      <c r="B104" s="820"/>
      <c r="C104" s="483" t="s">
        <v>329</v>
      </c>
      <c r="D104" s="484" t="s">
        <v>71</v>
      </c>
      <c r="E104" s="496">
        <v>1000000</v>
      </c>
      <c r="F104" s="496"/>
      <c r="G104" s="801"/>
      <c r="H104" s="485"/>
      <c r="I104" s="485"/>
      <c r="J104" s="485"/>
      <c r="K104" s="485"/>
      <c r="L104" s="485"/>
      <c r="M104" s="801"/>
      <c r="N104" s="498"/>
      <c r="O104" s="498"/>
      <c r="P104" s="498"/>
      <c r="Q104" s="498"/>
      <c r="R104" s="801"/>
      <c r="S104" s="486"/>
    </row>
    <row r="105" spans="1:19" ht="12.75">
      <c r="A105" s="782"/>
      <c r="B105" s="820"/>
      <c r="C105" s="483" t="s">
        <v>330</v>
      </c>
      <c r="D105" s="484" t="s">
        <v>71</v>
      </c>
      <c r="E105" s="496">
        <v>700000</v>
      </c>
      <c r="F105" s="496"/>
      <c r="G105" s="801"/>
      <c r="H105" s="485"/>
      <c r="I105" s="485"/>
      <c r="J105" s="485"/>
      <c r="K105" s="485"/>
      <c r="L105" s="485"/>
      <c r="M105" s="801"/>
      <c r="N105" s="498"/>
      <c r="O105" s="498"/>
      <c r="P105" s="498"/>
      <c r="Q105" s="498"/>
      <c r="R105" s="801"/>
      <c r="S105" s="486"/>
    </row>
    <row r="106" spans="1:19" ht="12.75">
      <c r="A106" s="782"/>
      <c r="B106" s="820"/>
      <c r="C106" s="483" t="s">
        <v>331</v>
      </c>
      <c r="D106" s="484"/>
      <c r="E106" s="496">
        <v>800000</v>
      </c>
      <c r="F106" s="496"/>
      <c r="G106" s="802"/>
      <c r="H106" s="485"/>
      <c r="I106" s="485"/>
      <c r="J106" s="485"/>
      <c r="K106" s="485"/>
      <c r="L106" s="485"/>
      <c r="M106" s="802"/>
      <c r="N106" s="498"/>
      <c r="O106" s="498"/>
      <c r="P106" s="498"/>
      <c r="Q106" s="498"/>
      <c r="R106" s="802"/>
      <c r="S106" s="486"/>
    </row>
    <row r="107" spans="1:19" ht="12.75">
      <c r="A107" s="782"/>
      <c r="B107" s="820"/>
      <c r="C107" s="483" t="s">
        <v>117</v>
      </c>
      <c r="D107" s="484"/>
      <c r="E107" s="496">
        <v>2300000</v>
      </c>
      <c r="F107" s="496"/>
      <c r="G107" s="485">
        <v>2300000</v>
      </c>
      <c r="H107" s="485"/>
      <c r="I107" s="485"/>
      <c r="J107" s="485"/>
      <c r="K107" s="485"/>
      <c r="L107" s="485"/>
      <c r="M107" s="498"/>
      <c r="N107" s="498"/>
      <c r="O107" s="498"/>
      <c r="P107" s="498">
        <v>2300000</v>
      </c>
      <c r="Q107" s="498"/>
      <c r="R107" s="485"/>
      <c r="S107" s="486"/>
    </row>
    <row r="108" spans="1:19" ht="24">
      <c r="A108" s="782"/>
      <c r="B108" s="820"/>
      <c r="C108" s="483" t="s">
        <v>332</v>
      </c>
      <c r="D108" s="484"/>
      <c r="E108" s="496">
        <v>1470000</v>
      </c>
      <c r="F108" s="496"/>
      <c r="G108" s="803">
        <v>6000000</v>
      </c>
      <c r="H108" s="485"/>
      <c r="I108" s="485"/>
      <c r="J108" s="485"/>
      <c r="K108" s="485"/>
      <c r="L108" s="485"/>
      <c r="M108" s="803"/>
      <c r="N108" s="498"/>
      <c r="O108" s="498"/>
      <c r="P108" s="498"/>
      <c r="Q108" s="498"/>
      <c r="R108" s="803">
        <v>6000000</v>
      </c>
      <c r="S108" s="486"/>
    </row>
    <row r="109" spans="1:19" ht="24">
      <c r="A109" s="782"/>
      <c r="B109" s="820"/>
      <c r="C109" s="483" t="s">
        <v>333</v>
      </c>
      <c r="D109" s="484"/>
      <c r="E109" s="496">
        <v>2250000</v>
      </c>
      <c r="F109" s="496"/>
      <c r="G109" s="804"/>
      <c r="H109" s="485"/>
      <c r="I109" s="485"/>
      <c r="J109" s="485"/>
      <c r="K109" s="485"/>
      <c r="L109" s="485"/>
      <c r="M109" s="804"/>
      <c r="N109" s="498"/>
      <c r="O109" s="498"/>
      <c r="P109" s="498"/>
      <c r="Q109" s="498"/>
      <c r="R109" s="804"/>
      <c r="S109" s="486"/>
    </row>
    <row r="110" spans="1:19" ht="24">
      <c r="A110" s="782"/>
      <c r="B110" s="820"/>
      <c r="C110" s="483" t="s">
        <v>334</v>
      </c>
      <c r="D110" s="484"/>
      <c r="E110" s="496">
        <v>1500000</v>
      </c>
      <c r="F110" s="496"/>
      <c r="G110" s="804"/>
      <c r="H110" s="485"/>
      <c r="I110" s="485"/>
      <c r="J110" s="485"/>
      <c r="K110" s="485"/>
      <c r="L110" s="485"/>
      <c r="M110" s="804"/>
      <c r="N110" s="498"/>
      <c r="O110" s="498"/>
      <c r="P110" s="498"/>
      <c r="Q110" s="498"/>
      <c r="R110" s="804"/>
      <c r="S110" s="486"/>
    </row>
    <row r="111" spans="1:19" ht="24">
      <c r="A111" s="782"/>
      <c r="B111" s="820"/>
      <c r="C111" s="483" t="s">
        <v>335</v>
      </c>
      <c r="D111" s="484"/>
      <c r="E111" s="496">
        <v>900000</v>
      </c>
      <c r="F111" s="496"/>
      <c r="G111" s="804"/>
      <c r="H111" s="485"/>
      <c r="I111" s="485"/>
      <c r="J111" s="485"/>
      <c r="K111" s="485"/>
      <c r="L111" s="485"/>
      <c r="M111" s="804"/>
      <c r="N111" s="498"/>
      <c r="O111" s="498"/>
      <c r="P111" s="498"/>
      <c r="Q111" s="498"/>
      <c r="R111" s="804"/>
      <c r="S111" s="486"/>
    </row>
    <row r="112" spans="1:19" ht="24">
      <c r="A112" s="782"/>
      <c r="B112" s="820"/>
      <c r="C112" s="483" t="s">
        <v>118</v>
      </c>
      <c r="D112" s="484"/>
      <c r="E112" s="496">
        <v>3400000</v>
      </c>
      <c r="F112" s="496"/>
      <c r="G112" s="804"/>
      <c r="H112" s="485"/>
      <c r="I112" s="485"/>
      <c r="J112" s="485"/>
      <c r="K112" s="485"/>
      <c r="L112" s="485"/>
      <c r="M112" s="804"/>
      <c r="N112" s="498"/>
      <c r="O112" s="498"/>
      <c r="P112" s="498"/>
      <c r="Q112" s="498"/>
      <c r="R112" s="804"/>
      <c r="S112" s="486"/>
    </row>
    <row r="113" spans="1:19" ht="24">
      <c r="A113" s="782"/>
      <c r="B113" s="820"/>
      <c r="C113" s="483" t="s">
        <v>336</v>
      </c>
      <c r="D113" s="484"/>
      <c r="E113" s="496">
        <v>1400000</v>
      </c>
      <c r="F113" s="496"/>
      <c r="G113" s="804"/>
      <c r="H113" s="485"/>
      <c r="I113" s="485"/>
      <c r="J113" s="485"/>
      <c r="K113" s="485"/>
      <c r="L113" s="485"/>
      <c r="M113" s="804"/>
      <c r="N113" s="498"/>
      <c r="O113" s="498"/>
      <c r="P113" s="498"/>
      <c r="Q113" s="498"/>
      <c r="R113" s="804"/>
      <c r="S113" s="486"/>
    </row>
    <row r="114" spans="1:19" ht="24">
      <c r="A114" s="782"/>
      <c r="B114" s="820"/>
      <c r="C114" s="483" t="s">
        <v>337</v>
      </c>
      <c r="D114" s="484"/>
      <c r="E114" s="496">
        <v>1300000</v>
      </c>
      <c r="F114" s="496"/>
      <c r="G114" s="804"/>
      <c r="H114" s="485"/>
      <c r="I114" s="485"/>
      <c r="J114" s="485"/>
      <c r="K114" s="485"/>
      <c r="L114" s="485"/>
      <c r="M114" s="804"/>
      <c r="N114" s="498"/>
      <c r="O114" s="498"/>
      <c r="P114" s="498"/>
      <c r="Q114" s="498"/>
      <c r="R114" s="804"/>
      <c r="S114" s="486"/>
    </row>
    <row r="115" spans="1:19" ht="12.75">
      <c r="A115" s="782"/>
      <c r="B115" s="820"/>
      <c r="C115" s="483" t="s">
        <v>338</v>
      </c>
      <c r="D115" s="484"/>
      <c r="E115" s="496">
        <v>1900000</v>
      </c>
      <c r="F115" s="496"/>
      <c r="G115" s="804"/>
      <c r="H115" s="485"/>
      <c r="I115" s="485"/>
      <c r="J115" s="485"/>
      <c r="K115" s="485"/>
      <c r="L115" s="485"/>
      <c r="M115" s="804"/>
      <c r="N115" s="498"/>
      <c r="O115" s="498"/>
      <c r="P115" s="498"/>
      <c r="Q115" s="498"/>
      <c r="R115" s="804"/>
      <c r="S115" s="486"/>
    </row>
    <row r="116" spans="1:19" ht="12.75">
      <c r="A116" s="782"/>
      <c r="B116" s="820"/>
      <c r="C116" s="483" t="s">
        <v>339</v>
      </c>
      <c r="D116" s="484"/>
      <c r="E116" s="496">
        <v>3100000</v>
      </c>
      <c r="F116" s="496"/>
      <c r="G116" s="804"/>
      <c r="H116" s="485"/>
      <c r="I116" s="485"/>
      <c r="J116" s="485"/>
      <c r="K116" s="485"/>
      <c r="L116" s="485"/>
      <c r="M116" s="804"/>
      <c r="N116" s="498"/>
      <c r="O116" s="498"/>
      <c r="P116" s="498"/>
      <c r="Q116" s="498"/>
      <c r="R116" s="804"/>
      <c r="S116" s="486"/>
    </row>
    <row r="117" spans="1:19" ht="24">
      <c r="A117" s="782"/>
      <c r="B117" s="820"/>
      <c r="C117" s="483" t="s">
        <v>119</v>
      </c>
      <c r="D117" s="484"/>
      <c r="E117" s="496">
        <v>700000</v>
      </c>
      <c r="F117" s="496"/>
      <c r="G117" s="804"/>
      <c r="H117" s="485"/>
      <c r="I117" s="485"/>
      <c r="J117" s="485"/>
      <c r="K117" s="485"/>
      <c r="L117" s="485"/>
      <c r="M117" s="804"/>
      <c r="N117" s="498"/>
      <c r="O117" s="498"/>
      <c r="P117" s="498"/>
      <c r="Q117" s="498"/>
      <c r="R117" s="804"/>
      <c r="S117" s="486"/>
    </row>
    <row r="118" spans="1:19" ht="16.5" customHeight="1">
      <c r="A118" s="782"/>
      <c r="B118" s="820"/>
      <c r="C118" s="483" t="s">
        <v>120</v>
      </c>
      <c r="D118" s="484"/>
      <c r="E118" s="496">
        <v>700000</v>
      </c>
      <c r="F118" s="496"/>
      <c r="G118" s="804"/>
      <c r="H118" s="485"/>
      <c r="I118" s="485"/>
      <c r="J118" s="485"/>
      <c r="K118" s="485"/>
      <c r="L118" s="485"/>
      <c r="M118" s="804"/>
      <c r="N118" s="498"/>
      <c r="O118" s="498"/>
      <c r="P118" s="498"/>
      <c r="Q118" s="498"/>
      <c r="R118" s="804"/>
      <c r="S118" s="486"/>
    </row>
    <row r="119" spans="1:19" ht="12.75">
      <c r="A119" s="782"/>
      <c r="B119" s="820"/>
      <c r="C119" s="483" t="s">
        <v>340</v>
      </c>
      <c r="D119" s="484"/>
      <c r="E119" s="496">
        <v>2300000</v>
      </c>
      <c r="F119" s="496"/>
      <c r="G119" s="805"/>
      <c r="H119" s="485"/>
      <c r="I119" s="485"/>
      <c r="J119" s="485"/>
      <c r="K119" s="485"/>
      <c r="L119" s="485"/>
      <c r="M119" s="805"/>
      <c r="N119" s="498"/>
      <c r="O119" s="498"/>
      <c r="P119" s="498"/>
      <c r="Q119" s="498"/>
      <c r="R119" s="805"/>
      <c r="S119" s="486"/>
    </row>
    <row r="120" spans="1:19" ht="12.75">
      <c r="A120" s="782"/>
      <c r="B120" s="820"/>
      <c r="C120" s="483" t="s">
        <v>90</v>
      </c>
      <c r="D120" s="484"/>
      <c r="E120" s="502">
        <v>2500000</v>
      </c>
      <c r="F120" s="502"/>
      <c r="G120" s="499">
        <v>2000000</v>
      </c>
      <c r="H120" s="499"/>
      <c r="I120" s="499"/>
      <c r="J120" s="499"/>
      <c r="K120" s="499"/>
      <c r="L120" s="499"/>
      <c r="M120" s="500"/>
      <c r="N120" s="500"/>
      <c r="O120" s="500"/>
      <c r="P120" s="500"/>
      <c r="Q120" s="500"/>
      <c r="R120" s="485">
        <v>2000000</v>
      </c>
      <c r="S120" s="486"/>
    </row>
    <row r="121" spans="1:19" s="493" customFormat="1" ht="12.75">
      <c r="A121" s="799"/>
      <c r="B121" s="488"/>
      <c r="C121" s="489" t="s">
        <v>341</v>
      </c>
      <c r="D121" s="501"/>
      <c r="E121" s="491">
        <f>SUM(E102:E120)</f>
        <v>32520000</v>
      </c>
      <c r="F121" s="491"/>
      <c r="G121" s="491">
        <f>SUM(G102:G120)</f>
        <v>14300000</v>
      </c>
      <c r="H121" s="491"/>
      <c r="I121" s="491"/>
      <c r="J121" s="491"/>
      <c r="K121" s="491">
        <f>SUM(K102:K120)</f>
        <v>0</v>
      </c>
      <c r="L121" s="491"/>
      <c r="M121" s="491">
        <f aca="true" t="shared" si="1" ref="M121:R121">SUM(M102:M120)</f>
        <v>0</v>
      </c>
      <c r="N121" s="491">
        <f t="shared" si="1"/>
        <v>0</v>
      </c>
      <c r="O121" s="491">
        <f t="shared" si="1"/>
        <v>0</v>
      </c>
      <c r="P121" s="491">
        <f t="shared" si="1"/>
        <v>2300000</v>
      </c>
      <c r="Q121" s="491">
        <f t="shared" si="1"/>
        <v>0</v>
      </c>
      <c r="R121" s="531">
        <f t="shared" si="1"/>
        <v>12000000</v>
      </c>
      <c r="S121" s="532" t="s">
        <v>342</v>
      </c>
    </row>
    <row r="122" spans="1:19" ht="17.25" customHeight="1">
      <c r="A122" s="798" t="s">
        <v>58</v>
      </c>
      <c r="B122" s="482"/>
      <c r="C122" s="483" t="s">
        <v>343</v>
      </c>
      <c r="D122" s="484" t="s">
        <v>344</v>
      </c>
      <c r="E122" s="485">
        <v>1250000</v>
      </c>
      <c r="F122" s="485"/>
      <c r="G122" s="485">
        <v>1250000</v>
      </c>
      <c r="H122" s="485"/>
      <c r="I122" s="485"/>
      <c r="J122" s="485"/>
      <c r="K122" s="485"/>
      <c r="L122" s="485"/>
      <c r="M122" s="498">
        <v>1250000</v>
      </c>
      <c r="N122" s="498"/>
      <c r="O122" s="498"/>
      <c r="P122" s="498"/>
      <c r="Q122" s="498"/>
      <c r="R122" s="485"/>
      <c r="S122" s="486"/>
    </row>
    <row r="123" spans="1:19" ht="18.75" customHeight="1" hidden="1">
      <c r="A123" s="782"/>
      <c r="B123" s="533"/>
      <c r="C123" s="534" t="s">
        <v>345</v>
      </c>
      <c r="D123" s="535" t="s">
        <v>346</v>
      </c>
      <c r="E123" s="502">
        <v>750000</v>
      </c>
      <c r="F123" s="502"/>
      <c r="G123" s="499"/>
      <c r="H123" s="499"/>
      <c r="I123" s="499"/>
      <c r="J123" s="499"/>
      <c r="K123" s="499"/>
      <c r="L123" s="499"/>
      <c r="M123" s="500"/>
      <c r="N123" s="500"/>
      <c r="O123" s="500"/>
      <c r="P123" s="500"/>
      <c r="Q123" s="500"/>
      <c r="R123" s="499"/>
      <c r="S123" s="486"/>
    </row>
    <row r="124" spans="1:19" s="493" customFormat="1" ht="12.75">
      <c r="A124" s="799"/>
      <c r="B124" s="488"/>
      <c r="C124" s="489" t="s">
        <v>347</v>
      </c>
      <c r="D124" s="501"/>
      <c r="E124" s="491">
        <f>SUM(E122:E123)</f>
        <v>2000000</v>
      </c>
      <c r="F124" s="491"/>
      <c r="G124" s="491">
        <f>SUM(G122)</f>
        <v>1250000</v>
      </c>
      <c r="H124" s="491"/>
      <c r="I124" s="491"/>
      <c r="J124" s="491"/>
      <c r="K124" s="491">
        <f>SUM(K122)</f>
        <v>0</v>
      </c>
      <c r="L124" s="491"/>
      <c r="M124" s="491">
        <f>SUM(M122)</f>
        <v>1250000</v>
      </c>
      <c r="N124" s="491"/>
      <c r="O124" s="491"/>
      <c r="P124" s="491"/>
      <c r="Q124" s="491"/>
      <c r="R124" s="491"/>
      <c r="S124" s="492"/>
    </row>
    <row r="125" spans="1:19" ht="12.75">
      <c r="A125" s="798" t="s">
        <v>59</v>
      </c>
      <c r="B125" s="482"/>
      <c r="C125" s="483" t="s">
        <v>348</v>
      </c>
      <c r="D125" s="484" t="s">
        <v>91</v>
      </c>
      <c r="E125" s="499">
        <v>3220000</v>
      </c>
      <c r="F125" s="499"/>
      <c r="G125" s="499"/>
      <c r="H125" s="499"/>
      <c r="I125" s="499"/>
      <c r="J125" s="499"/>
      <c r="K125" s="499"/>
      <c r="L125" s="499"/>
      <c r="M125" s="500">
        <f>G125</f>
        <v>0</v>
      </c>
      <c r="N125" s="500"/>
      <c r="O125" s="500"/>
      <c r="P125" s="500"/>
      <c r="Q125" s="500"/>
      <c r="R125" s="499"/>
      <c r="S125" s="486"/>
    </row>
    <row r="126" spans="1:19" s="493" customFormat="1" ht="12.75">
      <c r="A126" s="799"/>
      <c r="B126" s="488"/>
      <c r="C126" s="489" t="s">
        <v>349</v>
      </c>
      <c r="D126" s="501"/>
      <c r="E126" s="491">
        <f>SUM(E125:E125)</f>
        <v>3220000</v>
      </c>
      <c r="F126" s="491"/>
      <c r="G126" s="491">
        <f>SUM(G125:G125)</f>
        <v>0</v>
      </c>
      <c r="H126" s="491"/>
      <c r="I126" s="491"/>
      <c r="J126" s="491"/>
      <c r="K126" s="491">
        <f>SUM(K125:K125)</f>
        <v>0</v>
      </c>
      <c r="L126" s="491"/>
      <c r="M126" s="491">
        <f>SUM(M125:M125)</f>
        <v>0</v>
      </c>
      <c r="N126" s="491"/>
      <c r="O126" s="491"/>
      <c r="P126" s="491"/>
      <c r="Q126" s="491"/>
      <c r="R126" s="491"/>
      <c r="S126" s="492"/>
    </row>
    <row r="127" spans="1:19" ht="27.75" customHeight="1">
      <c r="A127" s="798" t="s">
        <v>420</v>
      </c>
      <c r="B127" s="482" t="s">
        <v>122</v>
      </c>
      <c r="C127" s="483" t="s">
        <v>123</v>
      </c>
      <c r="D127" s="484" t="s">
        <v>92</v>
      </c>
      <c r="E127" s="499">
        <v>18000000</v>
      </c>
      <c r="F127" s="499"/>
      <c r="G127" s="499">
        <f>E127</f>
        <v>18000000</v>
      </c>
      <c r="H127" s="499"/>
      <c r="I127" s="499"/>
      <c r="J127" s="499">
        <f>G127</f>
        <v>18000000</v>
      </c>
      <c r="K127" s="499"/>
      <c r="L127" s="499"/>
      <c r="M127" s="500"/>
      <c r="N127" s="500"/>
      <c r="O127" s="500"/>
      <c r="P127" s="500"/>
      <c r="Q127" s="500"/>
      <c r="R127" s="499"/>
      <c r="S127" s="486"/>
    </row>
    <row r="128" spans="1:19" s="493" customFormat="1" ht="12.75">
      <c r="A128" s="799"/>
      <c r="B128" s="488"/>
      <c r="C128" s="536"/>
      <c r="D128" s="501"/>
      <c r="E128" s="491">
        <f>E127</f>
        <v>18000000</v>
      </c>
      <c r="F128" s="491"/>
      <c r="G128" s="491">
        <f>SUM(G127)</f>
        <v>18000000</v>
      </c>
      <c r="H128" s="491"/>
      <c r="I128" s="491"/>
      <c r="J128" s="491">
        <f>SUM(J127)</f>
        <v>18000000</v>
      </c>
      <c r="K128" s="491"/>
      <c r="L128" s="491"/>
      <c r="M128" s="491"/>
      <c r="N128" s="491"/>
      <c r="O128" s="491"/>
      <c r="P128" s="491"/>
      <c r="Q128" s="491"/>
      <c r="R128" s="491"/>
      <c r="S128" s="492"/>
    </row>
    <row r="129" spans="1:19" ht="27" customHeight="1" hidden="1">
      <c r="A129" s="798" t="s">
        <v>62</v>
      </c>
      <c r="B129" s="482"/>
      <c r="C129" s="483" t="s">
        <v>350</v>
      </c>
      <c r="D129" s="483" t="s">
        <v>351</v>
      </c>
      <c r="E129" s="485">
        <v>1200000</v>
      </c>
      <c r="F129" s="485"/>
      <c r="G129" s="485"/>
      <c r="H129" s="485"/>
      <c r="I129" s="485"/>
      <c r="J129" s="485"/>
      <c r="K129" s="485"/>
      <c r="L129" s="485"/>
      <c r="M129" s="498"/>
      <c r="N129" s="498"/>
      <c r="O129" s="498"/>
      <c r="P129" s="498"/>
      <c r="Q129" s="498"/>
      <c r="R129" s="485"/>
      <c r="S129" s="486"/>
    </row>
    <row r="130" spans="1:19" ht="12.75" hidden="1">
      <c r="A130" s="782"/>
      <c r="B130" s="494"/>
      <c r="C130" s="537" t="s">
        <v>352</v>
      </c>
      <c r="D130" s="537" t="s">
        <v>353</v>
      </c>
      <c r="E130" s="496">
        <v>350000</v>
      </c>
      <c r="F130" s="496"/>
      <c r="G130" s="496"/>
      <c r="H130" s="496"/>
      <c r="I130" s="496"/>
      <c r="J130" s="496"/>
      <c r="K130" s="496"/>
      <c r="L130" s="496"/>
      <c r="M130" s="497"/>
      <c r="N130" s="497"/>
      <c r="O130" s="497"/>
      <c r="P130" s="497"/>
      <c r="Q130" s="497"/>
      <c r="R130" s="496"/>
      <c r="S130" s="486"/>
    </row>
    <row r="131" spans="1:19" ht="24" hidden="1">
      <c r="A131" s="782"/>
      <c r="B131" s="494"/>
      <c r="C131" s="537" t="s">
        <v>354</v>
      </c>
      <c r="D131" s="537" t="s">
        <v>355</v>
      </c>
      <c r="E131" s="496">
        <v>250000</v>
      </c>
      <c r="F131" s="496"/>
      <c r="G131" s="496"/>
      <c r="H131" s="496"/>
      <c r="I131" s="496"/>
      <c r="J131" s="496"/>
      <c r="K131" s="496"/>
      <c r="L131" s="496"/>
      <c r="M131" s="497"/>
      <c r="N131" s="497"/>
      <c r="O131" s="497"/>
      <c r="P131" s="497"/>
      <c r="Q131" s="497"/>
      <c r="R131" s="496"/>
      <c r="S131" s="486"/>
    </row>
    <row r="132" spans="1:19" ht="24" hidden="1">
      <c r="A132" s="782"/>
      <c r="B132" s="494"/>
      <c r="C132" s="537" t="s">
        <v>356</v>
      </c>
      <c r="D132" s="537" t="s">
        <v>357</v>
      </c>
      <c r="E132" s="496">
        <v>900000</v>
      </c>
      <c r="F132" s="496"/>
      <c r="G132" s="496"/>
      <c r="H132" s="496"/>
      <c r="I132" s="496"/>
      <c r="J132" s="496"/>
      <c r="K132" s="496"/>
      <c r="L132" s="496"/>
      <c r="M132" s="497"/>
      <c r="N132" s="497"/>
      <c r="O132" s="497"/>
      <c r="P132" s="497"/>
      <c r="Q132" s="497"/>
      <c r="R132" s="496"/>
      <c r="S132" s="486"/>
    </row>
    <row r="133" spans="1:19" ht="12.75" hidden="1">
      <c r="A133" s="782"/>
      <c r="B133" s="494"/>
      <c r="C133" s="537" t="s">
        <v>358</v>
      </c>
      <c r="D133" s="537" t="s">
        <v>359</v>
      </c>
      <c r="E133" s="496">
        <v>2500000</v>
      </c>
      <c r="F133" s="496"/>
      <c r="G133" s="496"/>
      <c r="H133" s="496"/>
      <c r="I133" s="496"/>
      <c r="J133" s="496"/>
      <c r="K133" s="496"/>
      <c r="L133" s="496"/>
      <c r="M133" s="497"/>
      <c r="N133" s="497"/>
      <c r="O133" s="497"/>
      <c r="P133" s="497"/>
      <c r="Q133" s="497"/>
      <c r="R133" s="496"/>
      <c r="S133" s="486"/>
    </row>
    <row r="134" spans="1:19" ht="24">
      <c r="A134" s="782"/>
      <c r="B134" s="494"/>
      <c r="C134" s="537" t="s">
        <v>360</v>
      </c>
      <c r="D134" s="537" t="s">
        <v>359</v>
      </c>
      <c r="E134" s="496">
        <v>400000</v>
      </c>
      <c r="F134" s="496"/>
      <c r="G134" s="496">
        <v>400000</v>
      </c>
      <c r="H134" s="496"/>
      <c r="I134" s="496"/>
      <c r="J134" s="496"/>
      <c r="K134" s="496"/>
      <c r="L134" s="496"/>
      <c r="M134" s="497">
        <v>400000</v>
      </c>
      <c r="N134" s="497"/>
      <c r="O134" s="497"/>
      <c r="P134" s="497"/>
      <c r="Q134" s="497"/>
      <c r="R134" s="496"/>
      <c r="S134" s="486"/>
    </row>
    <row r="135" spans="1:19" ht="12.75" hidden="1">
      <c r="A135" s="782"/>
      <c r="B135" s="494"/>
      <c r="C135" s="537" t="s">
        <v>361</v>
      </c>
      <c r="D135" s="537" t="s">
        <v>359</v>
      </c>
      <c r="E135" s="496">
        <v>750000</v>
      </c>
      <c r="F135" s="496"/>
      <c r="G135" s="496"/>
      <c r="H135" s="496"/>
      <c r="I135" s="496"/>
      <c r="J135" s="496"/>
      <c r="K135" s="496"/>
      <c r="L135" s="496"/>
      <c r="M135" s="497"/>
      <c r="N135" s="497"/>
      <c r="O135" s="497"/>
      <c r="P135" s="497"/>
      <c r="Q135" s="497"/>
      <c r="R135" s="496"/>
      <c r="S135" s="486"/>
    </row>
    <row r="136" spans="1:19" ht="24" hidden="1">
      <c r="A136" s="782"/>
      <c r="B136" s="494"/>
      <c r="C136" s="537" t="s">
        <v>362</v>
      </c>
      <c r="D136" s="537" t="s">
        <v>363</v>
      </c>
      <c r="E136" s="496">
        <v>250000</v>
      </c>
      <c r="F136" s="496"/>
      <c r="G136" s="496"/>
      <c r="H136" s="496"/>
      <c r="I136" s="496"/>
      <c r="J136" s="496"/>
      <c r="K136" s="496"/>
      <c r="L136" s="496"/>
      <c r="M136" s="497"/>
      <c r="N136" s="497"/>
      <c r="O136" s="497"/>
      <c r="P136" s="497"/>
      <c r="Q136" s="497"/>
      <c r="R136" s="496"/>
      <c r="S136" s="486"/>
    </row>
    <row r="137" spans="1:19" ht="12.75" hidden="1">
      <c r="A137" s="782"/>
      <c r="B137" s="494"/>
      <c r="C137" s="537" t="s">
        <v>364</v>
      </c>
      <c r="D137" s="537" t="s">
        <v>355</v>
      </c>
      <c r="E137" s="496">
        <v>2500000</v>
      </c>
      <c r="F137" s="496"/>
      <c r="G137" s="496"/>
      <c r="H137" s="496"/>
      <c r="I137" s="496"/>
      <c r="J137" s="496"/>
      <c r="K137" s="496"/>
      <c r="L137" s="496"/>
      <c r="M137" s="497"/>
      <c r="N137" s="497"/>
      <c r="O137" s="497"/>
      <c r="P137" s="497"/>
      <c r="Q137" s="497"/>
      <c r="R137" s="496"/>
      <c r="S137" s="486"/>
    </row>
    <row r="138" spans="1:19" ht="12.75" hidden="1">
      <c r="A138" s="782"/>
      <c r="B138" s="494"/>
      <c r="C138" s="537" t="s">
        <v>365</v>
      </c>
      <c r="D138" s="538" t="s">
        <v>366</v>
      </c>
      <c r="E138" s="485">
        <v>300000</v>
      </c>
      <c r="F138" s="485"/>
      <c r="G138" s="485"/>
      <c r="H138" s="485"/>
      <c r="I138" s="485"/>
      <c r="J138" s="485"/>
      <c r="K138" s="485"/>
      <c r="L138" s="485"/>
      <c r="M138" s="485"/>
      <c r="N138" s="485"/>
      <c r="O138" s="485"/>
      <c r="P138" s="485"/>
      <c r="Q138" s="485"/>
      <c r="R138" s="485"/>
      <c r="S138" s="486"/>
    </row>
    <row r="139" spans="1:19" s="493" customFormat="1" ht="12.75">
      <c r="A139" s="799"/>
      <c r="B139" s="488"/>
      <c r="C139" s="536"/>
      <c r="D139" s="501"/>
      <c r="E139" s="491">
        <f>SUM(E129:E138)</f>
        <v>9400000</v>
      </c>
      <c r="F139" s="491"/>
      <c r="G139" s="491">
        <f>SUM(G129:G138)</f>
        <v>400000</v>
      </c>
      <c r="H139" s="491"/>
      <c r="I139" s="491"/>
      <c r="J139" s="491"/>
      <c r="K139" s="491"/>
      <c r="L139" s="491"/>
      <c r="M139" s="491">
        <f>SUM(M129:M138)</f>
        <v>400000</v>
      </c>
      <c r="N139" s="491"/>
      <c r="O139" s="491"/>
      <c r="P139" s="491"/>
      <c r="Q139" s="491"/>
      <c r="R139" s="491"/>
      <c r="S139" s="492"/>
    </row>
    <row r="140" spans="1:19" s="419" customFormat="1" ht="15">
      <c r="A140" s="539"/>
      <c r="B140" s="540"/>
      <c r="C140" s="541" t="s">
        <v>124</v>
      </c>
      <c r="D140" s="542"/>
      <c r="E140" s="543">
        <f aca="true" t="shared" si="2" ref="E140:R140">E139+E128+E126+E124+E121+E101+E66+E55+E50+E45+E32+E21</f>
        <v>206181120</v>
      </c>
      <c r="F140" s="543">
        <f t="shared" si="2"/>
        <v>0</v>
      </c>
      <c r="G140" s="543">
        <f t="shared" si="2"/>
        <v>62896400</v>
      </c>
      <c r="H140" s="543">
        <f t="shared" si="2"/>
        <v>0</v>
      </c>
      <c r="I140" s="543">
        <f t="shared" si="2"/>
        <v>5000000</v>
      </c>
      <c r="J140" s="543">
        <f t="shared" si="2"/>
        <v>18000000</v>
      </c>
      <c r="K140" s="543">
        <f t="shared" si="2"/>
        <v>1500000</v>
      </c>
      <c r="L140" s="543">
        <f t="shared" si="2"/>
        <v>0</v>
      </c>
      <c r="M140" s="543">
        <f t="shared" si="2"/>
        <v>19646400</v>
      </c>
      <c r="N140" s="543">
        <f t="shared" si="2"/>
        <v>3000000</v>
      </c>
      <c r="O140" s="543">
        <f t="shared" si="2"/>
        <v>0</v>
      </c>
      <c r="P140" s="543">
        <f t="shared" si="2"/>
        <v>3750000</v>
      </c>
      <c r="Q140" s="543">
        <f t="shared" si="2"/>
        <v>0</v>
      </c>
      <c r="R140" s="543">
        <f t="shared" si="2"/>
        <v>12000000</v>
      </c>
      <c r="S140" s="544"/>
    </row>
    <row r="141" spans="1:19" s="550" customFormat="1" ht="13.5">
      <c r="A141" s="545" t="s">
        <v>421</v>
      </c>
      <c r="B141" s="546"/>
      <c r="C141" s="547"/>
      <c r="D141" s="548"/>
      <c r="E141" s="549"/>
      <c r="F141" s="549"/>
      <c r="G141" s="549"/>
      <c r="H141" s="549"/>
      <c r="I141" s="549"/>
      <c r="J141" s="549"/>
      <c r="K141" s="549"/>
      <c r="L141" s="549"/>
      <c r="M141" s="549"/>
      <c r="N141" s="549"/>
      <c r="O141" s="549"/>
      <c r="P141" s="549"/>
      <c r="Q141" s="549"/>
      <c r="R141" s="549"/>
      <c r="S141" s="548"/>
    </row>
    <row r="142" spans="1:19" ht="12.75">
      <c r="A142" s="487"/>
      <c r="B142" s="551"/>
      <c r="C142" s="552"/>
      <c r="D142" s="487"/>
      <c r="E142" s="553"/>
      <c r="F142" s="553"/>
      <c r="G142" s="553"/>
      <c r="H142" s="553"/>
      <c r="I142" s="553"/>
      <c r="J142" s="553"/>
      <c r="K142" s="553"/>
      <c r="L142" s="553"/>
      <c r="M142" s="553"/>
      <c r="N142" s="553"/>
      <c r="O142" s="553"/>
      <c r="P142" s="487"/>
      <c r="Q142" s="487"/>
      <c r="R142" s="487"/>
      <c r="S142" s="487"/>
    </row>
    <row r="143" spans="1:19" ht="12.75">
      <c r="A143" s="487"/>
      <c r="B143" s="551"/>
      <c r="C143" s="554" t="s">
        <v>367</v>
      </c>
      <c r="D143" s="555"/>
      <c r="E143" s="556"/>
      <c r="F143" s="556"/>
      <c r="G143" s="556"/>
      <c r="H143" s="556"/>
      <c r="I143" s="556"/>
      <c r="J143" s="556"/>
      <c r="K143" s="556"/>
      <c r="L143" s="556"/>
      <c r="M143" s="557">
        <f>M140+N140+O140+P140+Q140+R140</f>
        <v>38396400</v>
      </c>
      <c r="N143" s="553"/>
      <c r="O143" s="553"/>
      <c r="P143" s="487"/>
      <c r="Q143" s="487"/>
      <c r="R143" s="487"/>
      <c r="S143" s="487"/>
    </row>
    <row r="144" spans="1:19" ht="12.75">
      <c r="A144" s="487"/>
      <c r="B144" s="551"/>
      <c r="C144" s="558" t="s">
        <v>368</v>
      </c>
      <c r="D144" s="559"/>
      <c r="E144" s="560"/>
      <c r="F144" s="560"/>
      <c r="G144" s="560"/>
      <c r="H144" s="560"/>
      <c r="I144" s="560"/>
      <c r="J144" s="560"/>
      <c r="K144" s="560"/>
      <c r="L144" s="560"/>
      <c r="M144" s="561">
        <f>59000000-'centraliz.INV ostatní'!G40-M143</f>
        <v>9603600</v>
      </c>
      <c r="N144" s="553"/>
      <c r="O144" s="553"/>
      <c r="P144" s="487"/>
      <c r="Q144" s="487"/>
      <c r="R144" s="487"/>
      <c r="S144" s="487"/>
    </row>
    <row r="145" spans="1:19" ht="12.75">
      <c r="A145" s="487"/>
      <c r="B145" s="551"/>
      <c r="C145" s="562" t="s">
        <v>369</v>
      </c>
      <c r="D145" s="563"/>
      <c r="E145" s="564"/>
      <c r="F145" s="564"/>
      <c r="G145" s="564"/>
      <c r="H145" s="564"/>
      <c r="I145" s="564"/>
      <c r="J145" s="564"/>
      <c r="K145" s="564"/>
      <c r="L145" s="564"/>
      <c r="M145" s="565">
        <f>SUM(M143:M144)</f>
        <v>48000000</v>
      </c>
      <c r="N145" s="553"/>
      <c r="O145" s="553"/>
      <c r="P145" s="487"/>
      <c r="Q145" s="487"/>
      <c r="R145" s="487"/>
      <c r="S145" s="487"/>
    </row>
    <row r="146" spans="1:20" s="573" customFormat="1" ht="11.25">
      <c r="A146" s="566"/>
      <c r="B146" s="567"/>
      <c r="C146" s="568" t="s">
        <v>370</v>
      </c>
      <c r="D146" s="569"/>
      <c r="E146" s="570"/>
      <c r="F146" s="570"/>
      <c r="G146" s="570"/>
      <c r="H146" s="570"/>
      <c r="I146" s="570"/>
      <c r="J146" s="570"/>
      <c r="K146" s="570"/>
      <c r="L146" s="570"/>
      <c r="M146" s="571">
        <f>'centraliz.INV ostatní'!G40</f>
        <v>11000000</v>
      </c>
      <c r="N146" s="572"/>
      <c r="O146" s="572"/>
      <c r="P146" s="566"/>
      <c r="Q146" s="566"/>
      <c r="R146" s="566"/>
      <c r="S146" s="566"/>
      <c r="T146" s="566"/>
    </row>
    <row r="147" spans="1:20" s="573" customFormat="1" ht="11.25">
      <c r="A147" s="566"/>
      <c r="B147" s="567"/>
      <c r="C147" s="574"/>
      <c r="D147" s="575"/>
      <c r="E147" s="570"/>
      <c r="F147" s="570"/>
      <c r="G147" s="570"/>
      <c r="H147" s="570"/>
      <c r="I147" s="570"/>
      <c r="J147" s="570"/>
      <c r="K147" s="570"/>
      <c r="L147" s="570"/>
      <c r="M147" s="570">
        <f>SUM(M145:M146)</f>
        <v>59000000</v>
      </c>
      <c r="N147" s="572"/>
      <c r="O147" s="572"/>
      <c r="P147" s="566"/>
      <c r="Q147" s="566"/>
      <c r="R147" s="566"/>
      <c r="S147" s="566"/>
      <c r="T147" s="566"/>
    </row>
    <row r="148" spans="2:15" s="576" customFormat="1" ht="12.75">
      <c r="B148" s="577"/>
      <c r="C148" s="796" t="s">
        <v>371</v>
      </c>
      <c r="D148" s="797"/>
      <c r="E148" s="578"/>
      <c r="F148" s="578"/>
      <c r="G148" s="578"/>
      <c r="H148" s="578"/>
      <c r="I148" s="578"/>
      <c r="J148" s="578"/>
      <c r="K148" s="578"/>
      <c r="L148" s="578"/>
      <c r="M148" s="578">
        <v>18147582.04</v>
      </c>
      <c r="N148" s="579"/>
      <c r="O148" s="579"/>
    </row>
  </sheetData>
  <mergeCells count="27">
    <mergeCell ref="N39:N41"/>
    <mergeCell ref="A3:A5"/>
    <mergeCell ref="B102:B120"/>
    <mergeCell ref="G39:G41"/>
    <mergeCell ref="M39:M41"/>
    <mergeCell ref="G102:G106"/>
    <mergeCell ref="M102:M106"/>
    <mergeCell ref="G108:G119"/>
    <mergeCell ref="M108:M119"/>
    <mergeCell ref="A13:A21"/>
    <mergeCell ref="A22:A32"/>
    <mergeCell ref="A33:A45"/>
    <mergeCell ref="A46:A50"/>
    <mergeCell ref="A51:A55"/>
    <mergeCell ref="A56:A66"/>
    <mergeCell ref="A67:A77"/>
    <mergeCell ref="A78:A79"/>
    <mergeCell ref="A80:A90"/>
    <mergeCell ref="A91:A100"/>
    <mergeCell ref="A102:A121"/>
    <mergeCell ref="A122:A124"/>
    <mergeCell ref="A125:A126"/>
    <mergeCell ref="C148:D148"/>
    <mergeCell ref="A127:A128"/>
    <mergeCell ref="A129:A139"/>
    <mergeCell ref="R102:R106"/>
    <mergeCell ref="R108:R119"/>
  </mergeCells>
  <printOptions/>
  <pageMargins left="0.54" right="0.15748031496062992" top="0.63" bottom="0.2362204724409449" header="0.2755905511811024" footer="0.11811023622047245"/>
  <pageSetup fitToHeight="2" horizontalDpi="600" verticalDpi="600" orientation="portrait" paperSize="8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I436"/>
  <sheetViews>
    <sheetView zoomScale="75" zoomScaleNormal="75" workbookViewId="0" topLeftCell="C1">
      <selection activeCell="M6" sqref="M6"/>
    </sheetView>
  </sheetViews>
  <sheetFormatPr defaultColWidth="9.00390625" defaultRowHeight="12.75" outlineLevelRow="1" outlineLevelCol="1"/>
  <cols>
    <col min="1" max="1" width="10.25390625" style="434" customWidth="1"/>
    <col min="2" max="2" width="81.75390625" style="434" customWidth="1"/>
    <col min="3" max="3" width="17.625" style="434" customWidth="1" outlineLevel="1"/>
    <col min="4" max="4" width="14.25390625" style="583" customWidth="1" outlineLevel="1"/>
    <col min="5" max="5" width="13.75390625" style="583" customWidth="1" outlineLevel="1"/>
    <col min="6" max="6" width="10.625" style="656" customWidth="1" outlineLevel="1"/>
    <col min="7" max="7" width="13.75390625" style="657" customWidth="1" outlineLevel="1"/>
    <col min="8" max="8" width="11.125" style="659" customWidth="1" outlineLevel="1"/>
    <col min="9" max="9" width="0.2421875" style="487" hidden="1" customWidth="1"/>
    <col min="10" max="16384" width="9.125" style="434" customWidth="1"/>
  </cols>
  <sheetData>
    <row r="1" spans="1:9" s="414" customFormat="1" ht="18" outlineLevel="1">
      <c r="A1" s="411" t="s">
        <v>372</v>
      </c>
      <c r="D1" s="415"/>
      <c r="E1" s="415"/>
      <c r="F1" s="585"/>
      <c r="G1" s="586"/>
      <c r="H1" s="415"/>
      <c r="I1" s="825"/>
    </row>
    <row r="2" spans="4:9" s="422" customFormat="1" ht="14.25" outlineLevel="1">
      <c r="D2" s="423"/>
      <c r="E2" s="423"/>
      <c r="F2" s="587"/>
      <c r="G2" s="588"/>
      <c r="H2" s="423"/>
      <c r="I2" s="826"/>
    </row>
    <row r="3" spans="1:9" ht="14.25" customHeight="1">
      <c r="A3" s="827" t="s">
        <v>373</v>
      </c>
      <c r="B3" s="823" t="s">
        <v>67</v>
      </c>
      <c r="C3" s="589"/>
      <c r="D3" s="590" t="s">
        <v>186</v>
      </c>
      <c r="E3" s="590"/>
      <c r="F3" s="830" t="s">
        <v>374</v>
      </c>
      <c r="G3" s="831"/>
      <c r="H3" s="828" t="s">
        <v>187</v>
      </c>
      <c r="I3" s="826"/>
    </row>
    <row r="4" spans="1:9" s="455" customFormat="1" ht="31.5" customHeight="1">
      <c r="A4" s="827"/>
      <c r="B4" s="824"/>
      <c r="C4" s="589" t="s">
        <v>68</v>
      </c>
      <c r="D4" s="591" t="s">
        <v>85</v>
      </c>
      <c r="E4" s="592" t="s">
        <v>86</v>
      </c>
      <c r="F4" s="593" t="s">
        <v>375</v>
      </c>
      <c r="G4" s="594" t="s">
        <v>376</v>
      </c>
      <c r="H4" s="829"/>
      <c r="I4" s="826"/>
    </row>
    <row r="5" spans="1:8" ht="15" customHeight="1">
      <c r="A5" s="821" t="s">
        <v>55</v>
      </c>
      <c r="B5" s="595" t="s">
        <v>377</v>
      </c>
      <c r="C5" s="596" t="s">
        <v>378</v>
      </c>
      <c r="D5" s="597">
        <v>420000</v>
      </c>
      <c r="E5" s="597"/>
      <c r="F5" s="598"/>
      <c r="G5" s="599"/>
      <c r="H5" s="600"/>
    </row>
    <row r="6" spans="1:8" ht="15" customHeight="1">
      <c r="A6" s="822"/>
      <c r="B6" s="601" t="s">
        <v>379</v>
      </c>
      <c r="C6" s="602"/>
      <c r="D6" s="603">
        <f>165000*1.19</f>
        <v>196350</v>
      </c>
      <c r="E6" s="603"/>
      <c r="F6" s="604"/>
      <c r="G6" s="605"/>
      <c r="H6" s="606"/>
    </row>
    <row r="7" spans="1:8" ht="15" customHeight="1">
      <c r="A7" s="822"/>
      <c r="B7" s="601" t="s">
        <v>380</v>
      </c>
      <c r="C7" s="602" t="s">
        <v>381</v>
      </c>
      <c r="D7" s="603">
        <v>480000</v>
      </c>
      <c r="E7" s="603"/>
      <c r="F7" s="604"/>
      <c r="G7" s="605"/>
      <c r="H7" s="606"/>
    </row>
    <row r="8" spans="1:8" ht="15" customHeight="1">
      <c r="A8" s="822"/>
      <c r="B8" s="607" t="s">
        <v>382</v>
      </c>
      <c r="C8" s="608" t="s">
        <v>381</v>
      </c>
      <c r="D8" s="609">
        <v>300000</v>
      </c>
      <c r="E8" s="609"/>
      <c r="F8" s="610"/>
      <c r="G8" s="611"/>
      <c r="H8" s="612"/>
    </row>
    <row r="9" spans="1:8" ht="15" customHeight="1">
      <c r="A9" s="822"/>
      <c r="B9" s="613" t="s">
        <v>383</v>
      </c>
      <c r="C9" s="614"/>
      <c r="D9" s="615">
        <f>SUM(D5:D8)</f>
        <v>1396350</v>
      </c>
      <c r="E9" s="615"/>
      <c r="F9" s="615"/>
      <c r="G9" s="616"/>
      <c r="H9" s="617"/>
    </row>
    <row r="10" spans="1:8" ht="15" customHeight="1">
      <c r="A10" s="821" t="s">
        <v>59</v>
      </c>
      <c r="B10" s="595" t="s">
        <v>384</v>
      </c>
      <c r="C10" s="596" t="s">
        <v>91</v>
      </c>
      <c r="D10" s="597">
        <v>200000</v>
      </c>
      <c r="E10" s="597"/>
      <c r="F10" s="598"/>
      <c r="G10" s="599"/>
      <c r="H10" s="600"/>
    </row>
    <row r="11" spans="1:8" ht="15" customHeight="1">
      <c r="A11" s="822"/>
      <c r="B11" s="601" t="s">
        <v>121</v>
      </c>
      <c r="C11" s="618" t="s">
        <v>91</v>
      </c>
      <c r="D11" s="619">
        <v>820000</v>
      </c>
      <c r="E11" s="603"/>
      <c r="F11" s="604"/>
      <c r="G11" s="605"/>
      <c r="H11" s="606"/>
    </row>
    <row r="12" spans="1:8" ht="15" customHeight="1">
      <c r="A12" s="822"/>
      <c r="B12" s="620" t="s">
        <v>385</v>
      </c>
      <c r="C12" s="614" t="s">
        <v>91</v>
      </c>
      <c r="D12" s="621">
        <v>150000</v>
      </c>
      <c r="E12" s="621"/>
      <c r="F12" s="615"/>
      <c r="G12" s="616"/>
      <c r="H12" s="617"/>
    </row>
    <row r="13" spans="1:8" ht="15" customHeight="1">
      <c r="A13" s="822"/>
      <c r="B13" s="622" t="s">
        <v>386</v>
      </c>
      <c r="C13" s="623"/>
      <c r="D13" s="624">
        <f>SUM(D10:D10)</f>
        <v>200000</v>
      </c>
      <c r="E13" s="624"/>
      <c r="F13" s="624"/>
      <c r="G13" s="625"/>
      <c r="H13" s="626"/>
    </row>
    <row r="14" spans="1:8" ht="15" customHeight="1">
      <c r="A14" s="821" t="s">
        <v>52</v>
      </c>
      <c r="B14" s="595" t="s">
        <v>387</v>
      </c>
      <c r="C14" s="596" t="s">
        <v>388</v>
      </c>
      <c r="D14" s="597">
        <v>270000</v>
      </c>
      <c r="E14" s="597"/>
      <c r="F14" s="598"/>
      <c r="G14" s="599"/>
      <c r="H14" s="600"/>
    </row>
    <row r="15" spans="1:8" ht="15" customHeight="1">
      <c r="A15" s="822"/>
      <c r="B15" s="601" t="s">
        <v>389</v>
      </c>
      <c r="C15" s="602"/>
      <c r="D15" s="603">
        <v>840000</v>
      </c>
      <c r="E15" s="603"/>
      <c r="F15" s="604"/>
      <c r="G15" s="605"/>
      <c r="H15" s="606"/>
    </row>
    <row r="16" spans="1:8" ht="15" customHeight="1">
      <c r="A16" s="822"/>
      <c r="B16" s="601" t="s">
        <v>390</v>
      </c>
      <c r="C16" s="602"/>
      <c r="D16" s="603">
        <v>265000</v>
      </c>
      <c r="E16" s="603"/>
      <c r="F16" s="604"/>
      <c r="G16" s="605"/>
      <c r="H16" s="606"/>
    </row>
    <row r="17" spans="1:8" ht="15" customHeight="1">
      <c r="A17" s="822"/>
      <c r="B17" s="601" t="s">
        <v>391</v>
      </c>
      <c r="C17" s="602"/>
      <c r="D17" s="603">
        <v>170000</v>
      </c>
      <c r="E17" s="603"/>
      <c r="F17" s="604"/>
      <c r="G17" s="605"/>
      <c r="H17" s="606"/>
    </row>
    <row r="18" spans="1:8" ht="15" customHeight="1">
      <c r="A18" s="822"/>
      <c r="B18" s="601" t="s">
        <v>392</v>
      </c>
      <c r="C18" s="602"/>
      <c r="D18" s="603">
        <v>695000</v>
      </c>
      <c r="E18" s="603"/>
      <c r="F18" s="604"/>
      <c r="G18" s="605"/>
      <c r="H18" s="606"/>
    </row>
    <row r="19" spans="1:8" ht="15" customHeight="1">
      <c r="A19" s="822"/>
      <c r="B19" s="601" t="s">
        <v>393</v>
      </c>
      <c r="C19" s="602" t="s">
        <v>394</v>
      </c>
      <c r="D19" s="603">
        <v>980000</v>
      </c>
      <c r="E19" s="603"/>
      <c r="F19" s="604"/>
      <c r="G19" s="605"/>
      <c r="H19" s="606"/>
    </row>
    <row r="20" spans="1:8" ht="15" customHeight="1">
      <c r="A20" s="822"/>
      <c r="B20" s="620" t="s">
        <v>395</v>
      </c>
      <c r="C20" s="614"/>
      <c r="D20" s="621">
        <v>320000</v>
      </c>
      <c r="E20" s="621"/>
      <c r="F20" s="615"/>
      <c r="G20" s="616"/>
      <c r="H20" s="617"/>
    </row>
    <row r="21" spans="1:8" ht="15" customHeight="1">
      <c r="A21" s="822"/>
      <c r="B21" s="622" t="s">
        <v>396</v>
      </c>
      <c r="C21" s="623"/>
      <c r="D21" s="624">
        <f>SUM(D14:D20)</f>
        <v>3540000</v>
      </c>
      <c r="E21" s="624"/>
      <c r="F21" s="624"/>
      <c r="G21" s="625"/>
      <c r="H21" s="626"/>
    </row>
    <row r="22" spans="1:8" ht="15" customHeight="1">
      <c r="A22" s="821" t="s">
        <v>66</v>
      </c>
      <c r="B22" s="627" t="s">
        <v>397</v>
      </c>
      <c r="C22" s="628"/>
      <c r="D22" s="629">
        <v>1100000</v>
      </c>
      <c r="E22" s="629"/>
      <c r="F22" s="630"/>
      <c r="G22" s="631"/>
      <c r="H22" s="632"/>
    </row>
    <row r="23" spans="1:8" ht="15" customHeight="1">
      <c r="A23" s="822"/>
      <c r="B23" s="633" t="s">
        <v>398</v>
      </c>
      <c r="C23" s="634"/>
      <c r="D23" s="635">
        <v>180000</v>
      </c>
      <c r="E23" s="635">
        <f>D23</f>
        <v>180000</v>
      </c>
      <c r="F23" s="636"/>
      <c r="G23" s="637">
        <f>E23</f>
        <v>180000</v>
      </c>
      <c r="H23" s="638"/>
    </row>
    <row r="24" spans="1:8" ht="15" customHeight="1">
      <c r="A24" s="822"/>
      <c r="B24" s="639" t="s">
        <v>399</v>
      </c>
      <c r="C24" s="602"/>
      <c r="D24" s="603">
        <v>100000</v>
      </c>
      <c r="E24" s="603"/>
      <c r="F24" s="604"/>
      <c r="G24" s="605"/>
      <c r="H24" s="606"/>
    </row>
    <row r="25" spans="1:8" ht="15" customHeight="1">
      <c r="A25" s="822"/>
      <c r="B25" s="639" t="s">
        <v>400</v>
      </c>
      <c r="C25" s="602"/>
      <c r="D25" s="603">
        <v>280000</v>
      </c>
      <c r="E25" s="603"/>
      <c r="F25" s="604"/>
      <c r="G25" s="605"/>
      <c r="H25" s="606"/>
    </row>
    <row r="26" spans="1:8" ht="15" customHeight="1">
      <c r="A26" s="822"/>
      <c r="B26" s="639" t="s">
        <v>401</v>
      </c>
      <c r="C26" s="602"/>
      <c r="D26" s="603">
        <v>500000</v>
      </c>
      <c r="E26" s="603"/>
      <c r="F26" s="604"/>
      <c r="G26" s="605"/>
      <c r="H26" s="606"/>
    </row>
    <row r="27" spans="1:8" ht="15" customHeight="1">
      <c r="A27" s="822"/>
      <c r="B27" s="607" t="s">
        <v>402</v>
      </c>
      <c r="C27" s="608"/>
      <c r="D27" s="609">
        <v>700000</v>
      </c>
      <c r="E27" s="609"/>
      <c r="F27" s="610"/>
      <c r="G27" s="611"/>
      <c r="H27" s="612"/>
    </row>
    <row r="28" spans="1:8" ht="15" customHeight="1">
      <c r="A28" s="822"/>
      <c r="B28" s="613" t="s">
        <v>403</v>
      </c>
      <c r="C28" s="614"/>
      <c r="D28" s="615">
        <f>SUM(D22:D27)</f>
        <v>2860000</v>
      </c>
      <c r="E28" s="615">
        <f>SUM(E22:E27)</f>
        <v>180000</v>
      </c>
      <c r="F28" s="615">
        <f>SUM(F22:F27)</f>
        <v>0</v>
      </c>
      <c r="G28" s="640">
        <f>SUM(G22:G27)</f>
        <v>180000</v>
      </c>
      <c r="H28" s="617" t="s">
        <v>404</v>
      </c>
    </row>
    <row r="29" spans="1:8" ht="15" customHeight="1">
      <c r="A29" s="821" t="s">
        <v>76</v>
      </c>
      <c r="B29" s="595" t="s">
        <v>405</v>
      </c>
      <c r="C29" s="596"/>
      <c r="D29" s="597">
        <v>550000</v>
      </c>
      <c r="E29" s="597"/>
      <c r="F29" s="598"/>
      <c r="G29" s="599"/>
      <c r="H29" s="600"/>
    </row>
    <row r="30" spans="1:8" ht="15" customHeight="1">
      <c r="A30" s="822"/>
      <c r="B30" s="641" t="s">
        <v>406</v>
      </c>
      <c r="C30" s="602"/>
      <c r="D30" s="603">
        <v>325000</v>
      </c>
      <c r="E30" s="603">
        <f>D30</f>
        <v>325000</v>
      </c>
      <c r="F30" s="604"/>
      <c r="G30" s="605">
        <f>E30</f>
        <v>325000</v>
      </c>
      <c r="H30" s="606"/>
    </row>
    <row r="31" spans="1:8" ht="15" customHeight="1">
      <c r="A31" s="822"/>
      <c r="B31" s="639" t="s">
        <v>407</v>
      </c>
      <c r="C31" s="602"/>
      <c r="D31" s="603">
        <v>120000</v>
      </c>
      <c r="E31" s="603">
        <f>D31</f>
        <v>120000</v>
      </c>
      <c r="F31" s="604"/>
      <c r="G31" s="605">
        <f>E31</f>
        <v>120000</v>
      </c>
      <c r="H31" s="606"/>
    </row>
    <row r="32" spans="1:8" ht="15" customHeight="1">
      <c r="A32" s="822"/>
      <c r="B32" s="639" t="s">
        <v>116</v>
      </c>
      <c r="C32" s="602"/>
      <c r="D32" s="603">
        <v>500000</v>
      </c>
      <c r="E32" s="603"/>
      <c r="F32" s="604"/>
      <c r="G32" s="605"/>
      <c r="H32" s="606"/>
    </row>
    <row r="33" spans="1:8" ht="15" customHeight="1">
      <c r="A33" s="822"/>
      <c r="B33" s="639" t="s">
        <v>408</v>
      </c>
      <c r="C33" s="642"/>
      <c r="D33" s="603">
        <v>370000</v>
      </c>
      <c r="E33" s="603"/>
      <c r="F33" s="604"/>
      <c r="G33" s="605"/>
      <c r="H33" s="606"/>
    </row>
    <row r="34" spans="1:8" ht="15" customHeight="1">
      <c r="A34" s="822"/>
      <c r="B34" s="620" t="s">
        <v>409</v>
      </c>
      <c r="C34" s="614"/>
      <c r="D34" s="621">
        <v>100000</v>
      </c>
      <c r="E34" s="621"/>
      <c r="F34" s="615"/>
      <c r="G34" s="616"/>
      <c r="H34" s="617"/>
    </row>
    <row r="35" spans="1:8" ht="15" customHeight="1">
      <c r="A35" s="822"/>
      <c r="B35" s="622" t="s">
        <v>410</v>
      </c>
      <c r="C35" s="623"/>
      <c r="D35" s="624">
        <f>SUM(D29:D34)</f>
        <v>1965000</v>
      </c>
      <c r="E35" s="624">
        <f>SUM(E29:E34)</f>
        <v>445000</v>
      </c>
      <c r="F35" s="624">
        <f>SUM(F29:F34)</f>
        <v>0</v>
      </c>
      <c r="G35" s="643">
        <f>SUM(G29:G34)</f>
        <v>445000</v>
      </c>
      <c r="H35" s="626" t="s">
        <v>411</v>
      </c>
    </row>
    <row r="36" spans="1:8" ht="15" customHeight="1">
      <c r="A36" s="821" t="s">
        <v>89</v>
      </c>
      <c r="B36" s="644" t="s">
        <v>412</v>
      </c>
      <c r="C36" s="623"/>
      <c r="D36" s="645">
        <v>12470000</v>
      </c>
      <c r="E36" s="645">
        <v>10000000</v>
      </c>
      <c r="F36" s="624"/>
      <c r="G36" s="646">
        <f>E36</f>
        <v>10000000</v>
      </c>
      <c r="H36" s="626"/>
    </row>
    <row r="37" spans="1:8" ht="15" customHeight="1">
      <c r="A37" s="822"/>
      <c r="B37" s="622" t="s">
        <v>413</v>
      </c>
      <c r="C37" s="623"/>
      <c r="D37" s="624">
        <f>SUM(D36)</f>
        <v>12470000</v>
      </c>
      <c r="E37" s="624">
        <f>SUM(E36)</f>
        <v>10000000</v>
      </c>
      <c r="F37" s="624">
        <f>SUM(F36)</f>
        <v>0</v>
      </c>
      <c r="G37" s="643">
        <f>SUM(G36)</f>
        <v>10000000</v>
      </c>
      <c r="H37" s="626" t="s">
        <v>342</v>
      </c>
    </row>
    <row r="38" spans="1:9" s="422" customFormat="1" ht="15" customHeight="1">
      <c r="A38" s="647"/>
      <c r="B38" s="647" t="s">
        <v>124</v>
      </c>
      <c r="C38" s="647"/>
      <c r="D38" s="648">
        <f>D28+D21+D9+D13+D35+D37</f>
        <v>22431350</v>
      </c>
      <c r="E38" s="648">
        <f>E28+E21+E9+E13+E35+E37</f>
        <v>10625000</v>
      </c>
      <c r="F38" s="648">
        <f>F28+F21+F9+F13+F35+F37</f>
        <v>0</v>
      </c>
      <c r="G38" s="649">
        <f>G28+G21+G9+G13+G35+G37</f>
        <v>10625000</v>
      </c>
      <c r="H38" s="632"/>
      <c r="I38" s="425"/>
    </row>
    <row r="39" spans="1:9" s="422" customFormat="1" ht="15" customHeight="1">
      <c r="A39" s="650"/>
      <c r="B39" s="650" t="s">
        <v>78</v>
      </c>
      <c r="C39" s="650"/>
      <c r="D39" s="651"/>
      <c r="E39" s="651"/>
      <c r="F39" s="651"/>
      <c r="G39" s="652">
        <f>G40-G38</f>
        <v>375000</v>
      </c>
      <c r="H39" s="617" t="s">
        <v>404</v>
      </c>
      <c r="I39" s="425"/>
    </row>
    <row r="40" spans="1:9" s="422" customFormat="1" ht="15" customHeight="1">
      <c r="A40" s="653"/>
      <c r="B40" s="653" t="s">
        <v>20</v>
      </c>
      <c r="C40" s="653"/>
      <c r="D40" s="654"/>
      <c r="E40" s="654"/>
      <c r="F40" s="654"/>
      <c r="G40" s="655">
        <v>11000000</v>
      </c>
      <c r="H40" s="626"/>
      <c r="I40" s="425"/>
    </row>
    <row r="41" ht="12.75">
      <c r="H41" s="658"/>
    </row>
    <row r="42" ht="12.75">
      <c r="H42" s="658"/>
    </row>
    <row r="43" ht="12.75">
      <c r="H43" s="658"/>
    </row>
    <row r="44" ht="12.75">
      <c r="H44" s="658"/>
    </row>
    <row r="45" ht="12.75">
      <c r="H45" s="658"/>
    </row>
    <row r="46" ht="12.75">
      <c r="H46" s="658"/>
    </row>
    <row r="47" ht="12.75">
      <c r="H47" s="658"/>
    </row>
    <row r="48" ht="12.75">
      <c r="H48" s="658"/>
    </row>
    <row r="49" ht="12.75">
      <c r="H49" s="658"/>
    </row>
    <row r="50" ht="12.75">
      <c r="H50" s="658"/>
    </row>
    <row r="51" ht="12.75">
      <c r="H51" s="658"/>
    </row>
    <row r="52" ht="12.75">
      <c r="H52" s="658"/>
    </row>
    <row r="53" ht="12.75">
      <c r="H53" s="658"/>
    </row>
    <row r="54" ht="12.75">
      <c r="H54" s="658"/>
    </row>
    <row r="55" ht="12.75">
      <c r="H55" s="658"/>
    </row>
    <row r="56" ht="12.75">
      <c r="H56" s="658"/>
    </row>
    <row r="57" ht="12.75">
      <c r="H57" s="658"/>
    </row>
    <row r="58" ht="12.75">
      <c r="H58" s="658"/>
    </row>
    <row r="59" ht="12.75">
      <c r="H59" s="658"/>
    </row>
    <row r="60" ht="12.75">
      <c r="H60" s="658"/>
    </row>
    <row r="61" ht="12.75">
      <c r="H61" s="658"/>
    </row>
    <row r="62" ht="12.75">
      <c r="H62" s="658"/>
    </row>
    <row r="63" ht="12.75">
      <c r="H63" s="658"/>
    </row>
    <row r="64" ht="12.75">
      <c r="H64" s="658"/>
    </row>
    <row r="65" ht="12.75">
      <c r="H65" s="658"/>
    </row>
    <row r="66" ht="12.75">
      <c r="H66" s="658"/>
    </row>
    <row r="67" ht="12.75">
      <c r="H67" s="658"/>
    </row>
    <row r="68" ht="12.75">
      <c r="H68" s="658"/>
    </row>
    <row r="69" ht="12.75">
      <c r="H69" s="658"/>
    </row>
    <row r="70" ht="12.75">
      <c r="H70" s="658"/>
    </row>
    <row r="71" ht="12.75">
      <c r="H71" s="658"/>
    </row>
    <row r="72" ht="12.75">
      <c r="H72" s="658"/>
    </row>
    <row r="73" ht="12.75">
      <c r="H73" s="658"/>
    </row>
    <row r="74" ht="12.75">
      <c r="H74" s="658"/>
    </row>
    <row r="75" ht="12.75">
      <c r="H75" s="658"/>
    </row>
    <row r="76" ht="12.75">
      <c r="H76" s="658"/>
    </row>
    <row r="77" ht="12.75">
      <c r="H77" s="658"/>
    </row>
    <row r="78" ht="12.75">
      <c r="H78" s="658"/>
    </row>
    <row r="79" ht="12.75">
      <c r="H79" s="658"/>
    </row>
    <row r="80" ht="12.75">
      <c r="H80" s="658"/>
    </row>
    <row r="81" ht="12.75">
      <c r="H81" s="658"/>
    </row>
    <row r="82" ht="12.75">
      <c r="H82" s="658"/>
    </row>
    <row r="83" ht="12.75">
      <c r="H83" s="658"/>
    </row>
    <row r="84" ht="12.75">
      <c r="H84" s="658"/>
    </row>
    <row r="85" ht="12.75">
      <c r="H85" s="658"/>
    </row>
    <row r="86" ht="12.75">
      <c r="H86" s="658"/>
    </row>
    <row r="87" ht="12.75">
      <c r="H87" s="658"/>
    </row>
    <row r="88" ht="12.75">
      <c r="H88" s="658"/>
    </row>
    <row r="89" ht="12.75">
      <c r="H89" s="658"/>
    </row>
    <row r="90" ht="12.75">
      <c r="H90" s="658"/>
    </row>
    <row r="91" ht="12.75">
      <c r="H91" s="658"/>
    </row>
    <row r="92" ht="12.75">
      <c r="H92" s="658"/>
    </row>
    <row r="93" ht="12.75">
      <c r="H93" s="658"/>
    </row>
    <row r="94" ht="12.75">
      <c r="H94" s="658"/>
    </row>
    <row r="95" ht="12.75">
      <c r="H95" s="658"/>
    </row>
    <row r="96" ht="12.75">
      <c r="H96" s="658"/>
    </row>
    <row r="97" ht="12.75">
      <c r="H97" s="658"/>
    </row>
    <row r="98" ht="12.75">
      <c r="H98" s="658"/>
    </row>
    <row r="99" ht="12.75">
      <c r="H99" s="658"/>
    </row>
    <row r="100" ht="12.75">
      <c r="H100" s="658"/>
    </row>
    <row r="101" ht="12.75">
      <c r="H101" s="658"/>
    </row>
    <row r="102" ht="12.75">
      <c r="H102" s="658"/>
    </row>
    <row r="103" ht="12.75">
      <c r="H103" s="658"/>
    </row>
    <row r="104" ht="12.75">
      <c r="H104" s="658"/>
    </row>
    <row r="105" ht="12.75">
      <c r="H105" s="658"/>
    </row>
    <row r="106" ht="12.75">
      <c r="H106" s="658"/>
    </row>
    <row r="107" ht="12.75">
      <c r="H107" s="658"/>
    </row>
    <row r="108" ht="12.75">
      <c r="H108" s="658"/>
    </row>
    <row r="109" ht="12.75">
      <c r="H109" s="658"/>
    </row>
    <row r="110" ht="12.75">
      <c r="H110" s="658"/>
    </row>
    <row r="111" ht="12.75">
      <c r="H111" s="658"/>
    </row>
    <row r="112" ht="12.75">
      <c r="H112" s="658"/>
    </row>
    <row r="113" ht="12.75">
      <c r="H113" s="658"/>
    </row>
    <row r="114" ht="12.75">
      <c r="H114" s="658"/>
    </row>
    <row r="115" ht="12.75">
      <c r="H115" s="658"/>
    </row>
    <row r="116" ht="12.75">
      <c r="H116" s="658"/>
    </row>
    <row r="117" ht="12.75">
      <c r="H117" s="658"/>
    </row>
    <row r="118" ht="12.75">
      <c r="H118" s="658"/>
    </row>
    <row r="119" ht="12.75">
      <c r="H119" s="658"/>
    </row>
    <row r="120" ht="12.75">
      <c r="H120" s="658"/>
    </row>
    <row r="121" ht="12.75">
      <c r="H121" s="658"/>
    </row>
    <row r="122" ht="12.75">
      <c r="H122" s="658"/>
    </row>
    <row r="123" ht="12.75">
      <c r="H123" s="658"/>
    </row>
    <row r="124" ht="12.75">
      <c r="H124" s="658"/>
    </row>
    <row r="125" ht="12.75">
      <c r="H125" s="658"/>
    </row>
    <row r="126" ht="12.75">
      <c r="H126" s="658"/>
    </row>
    <row r="127" ht="12.75">
      <c r="H127" s="658"/>
    </row>
    <row r="128" ht="12.75">
      <c r="H128" s="658"/>
    </row>
    <row r="129" ht="12.75">
      <c r="H129" s="658"/>
    </row>
    <row r="130" ht="12.75">
      <c r="H130" s="658"/>
    </row>
    <row r="131" ht="12.75">
      <c r="H131" s="658"/>
    </row>
    <row r="132" ht="12.75">
      <c r="H132" s="658"/>
    </row>
    <row r="133" ht="12.75">
      <c r="H133" s="658"/>
    </row>
    <row r="134" ht="12.75">
      <c r="H134" s="658"/>
    </row>
    <row r="135" ht="12.75">
      <c r="H135" s="658"/>
    </row>
    <row r="136" ht="12.75">
      <c r="H136" s="658"/>
    </row>
    <row r="137" ht="12.75">
      <c r="H137" s="658"/>
    </row>
    <row r="138" ht="12.75">
      <c r="H138" s="658"/>
    </row>
    <row r="139" ht="12.75">
      <c r="H139" s="658"/>
    </row>
    <row r="140" ht="12.75">
      <c r="H140" s="658"/>
    </row>
    <row r="141" ht="12.75">
      <c r="H141" s="658"/>
    </row>
    <row r="142" ht="12.75">
      <c r="H142" s="658"/>
    </row>
    <row r="143" ht="12.75">
      <c r="H143" s="658"/>
    </row>
    <row r="144" ht="12.75">
      <c r="H144" s="658"/>
    </row>
    <row r="145" ht="12.75">
      <c r="H145" s="658"/>
    </row>
    <row r="146" ht="12.75">
      <c r="H146" s="658"/>
    </row>
    <row r="147" ht="12.75">
      <c r="H147" s="658"/>
    </row>
    <row r="148" ht="12.75">
      <c r="H148" s="658"/>
    </row>
    <row r="149" ht="12.75">
      <c r="H149" s="658"/>
    </row>
    <row r="150" ht="12.75">
      <c r="H150" s="658"/>
    </row>
    <row r="151" ht="12.75">
      <c r="H151" s="658"/>
    </row>
    <row r="152" ht="12.75">
      <c r="H152" s="658"/>
    </row>
    <row r="153" ht="12.75">
      <c r="H153" s="658"/>
    </row>
    <row r="154" ht="12.75">
      <c r="H154" s="658"/>
    </row>
    <row r="155" ht="12.75">
      <c r="H155" s="658"/>
    </row>
    <row r="156" ht="12.75">
      <c r="H156" s="658"/>
    </row>
    <row r="157" ht="12.75">
      <c r="H157" s="658"/>
    </row>
    <row r="158" ht="12.75">
      <c r="H158" s="658"/>
    </row>
    <row r="159" ht="12.75">
      <c r="H159" s="658"/>
    </row>
    <row r="160" ht="12.75">
      <c r="H160" s="658"/>
    </row>
    <row r="161" ht="12.75">
      <c r="H161" s="658"/>
    </row>
    <row r="162" ht="12.75">
      <c r="H162" s="658"/>
    </row>
    <row r="163" ht="12.75">
      <c r="H163" s="658"/>
    </row>
    <row r="164" ht="12.75">
      <c r="H164" s="658"/>
    </row>
    <row r="165" ht="12.75">
      <c r="H165" s="658"/>
    </row>
    <row r="166" ht="12.75">
      <c r="H166" s="658"/>
    </row>
    <row r="167" ht="12.75">
      <c r="H167" s="658"/>
    </row>
    <row r="168" ht="12.75">
      <c r="H168" s="658"/>
    </row>
    <row r="169" ht="12.75">
      <c r="H169" s="658"/>
    </row>
    <row r="170" ht="12.75">
      <c r="H170" s="658"/>
    </row>
    <row r="171" ht="12.75">
      <c r="H171" s="658"/>
    </row>
    <row r="172" ht="12.75">
      <c r="H172" s="658"/>
    </row>
    <row r="173" ht="12.75">
      <c r="H173" s="658"/>
    </row>
    <row r="174" ht="12.75">
      <c r="H174" s="658"/>
    </row>
    <row r="175" ht="12.75">
      <c r="H175" s="658"/>
    </row>
    <row r="176" ht="12.75">
      <c r="H176" s="658"/>
    </row>
    <row r="177" ht="12.75">
      <c r="H177" s="658"/>
    </row>
    <row r="178" ht="12.75">
      <c r="H178" s="658"/>
    </row>
    <row r="179" ht="12.75">
      <c r="H179" s="658"/>
    </row>
    <row r="180" ht="12.75">
      <c r="H180" s="658"/>
    </row>
    <row r="181" ht="12.75">
      <c r="H181" s="658"/>
    </row>
    <row r="182" ht="12.75">
      <c r="H182" s="658"/>
    </row>
    <row r="183" ht="12.75">
      <c r="H183" s="658"/>
    </row>
    <row r="184" ht="12.75">
      <c r="H184" s="658"/>
    </row>
    <row r="185" ht="12.75">
      <c r="H185" s="658"/>
    </row>
    <row r="186" ht="12.75">
      <c r="H186" s="658"/>
    </row>
    <row r="187" ht="12.75">
      <c r="H187" s="658"/>
    </row>
    <row r="188" ht="12.75">
      <c r="H188" s="658"/>
    </row>
    <row r="189" ht="12.75">
      <c r="H189" s="658"/>
    </row>
    <row r="190" ht="12.75">
      <c r="H190" s="658"/>
    </row>
    <row r="191" ht="12.75">
      <c r="H191" s="658"/>
    </row>
    <row r="192" ht="12.75">
      <c r="H192" s="658"/>
    </row>
    <row r="193" ht="12.75">
      <c r="H193" s="658"/>
    </row>
    <row r="194" ht="12.75">
      <c r="H194" s="658"/>
    </row>
    <row r="195" ht="12.75">
      <c r="H195" s="658"/>
    </row>
    <row r="196" ht="12.75">
      <c r="H196" s="658"/>
    </row>
    <row r="197" ht="12.75">
      <c r="H197" s="658"/>
    </row>
    <row r="198" ht="12.75">
      <c r="H198" s="658"/>
    </row>
    <row r="199" ht="12.75">
      <c r="H199" s="658"/>
    </row>
    <row r="200" ht="12.75">
      <c r="H200" s="658"/>
    </row>
    <row r="201" ht="12.75">
      <c r="H201" s="658"/>
    </row>
    <row r="202" ht="12.75">
      <c r="H202" s="658"/>
    </row>
    <row r="203" ht="12.75">
      <c r="H203" s="658"/>
    </row>
    <row r="204" ht="12.75">
      <c r="H204" s="658"/>
    </row>
    <row r="205" ht="12.75">
      <c r="H205" s="658"/>
    </row>
    <row r="206" ht="12.75">
      <c r="H206" s="658"/>
    </row>
    <row r="207" ht="12.75">
      <c r="H207" s="658"/>
    </row>
    <row r="208" ht="12.75">
      <c r="H208" s="658"/>
    </row>
    <row r="209" ht="12.75">
      <c r="H209" s="658"/>
    </row>
    <row r="210" ht="12.75">
      <c r="H210" s="658"/>
    </row>
    <row r="211" ht="12.75">
      <c r="H211" s="658"/>
    </row>
    <row r="212" ht="12.75">
      <c r="H212" s="658"/>
    </row>
    <row r="213" ht="12.75">
      <c r="H213" s="658"/>
    </row>
    <row r="214" ht="12.75">
      <c r="H214" s="658"/>
    </row>
    <row r="215" ht="12.75">
      <c r="H215" s="658"/>
    </row>
    <row r="216" ht="12.75">
      <c r="H216" s="658"/>
    </row>
    <row r="217" ht="12.75">
      <c r="H217" s="658"/>
    </row>
    <row r="218" ht="12.75">
      <c r="H218" s="658"/>
    </row>
    <row r="219" ht="12.75">
      <c r="H219" s="658"/>
    </row>
    <row r="220" ht="12.75">
      <c r="H220" s="658"/>
    </row>
    <row r="221" ht="12.75">
      <c r="H221" s="658"/>
    </row>
    <row r="222" ht="12.75">
      <c r="H222" s="658"/>
    </row>
    <row r="223" ht="12.75">
      <c r="H223" s="658"/>
    </row>
    <row r="224" ht="12.75">
      <c r="H224" s="658"/>
    </row>
    <row r="225" ht="12.75">
      <c r="H225" s="658"/>
    </row>
    <row r="226" ht="12.75">
      <c r="H226" s="658"/>
    </row>
    <row r="227" ht="12.75">
      <c r="H227" s="658"/>
    </row>
    <row r="228" ht="12.75">
      <c r="H228" s="658"/>
    </row>
    <row r="229" ht="12.75">
      <c r="H229" s="658"/>
    </row>
    <row r="230" ht="12.75">
      <c r="H230" s="658"/>
    </row>
    <row r="231" ht="12.75">
      <c r="H231" s="658"/>
    </row>
    <row r="232" ht="12.75">
      <c r="H232" s="658"/>
    </row>
    <row r="233" ht="12.75">
      <c r="H233" s="658"/>
    </row>
    <row r="234" ht="12.75">
      <c r="H234" s="658"/>
    </row>
    <row r="235" ht="12.75">
      <c r="H235" s="658"/>
    </row>
    <row r="236" ht="12.75">
      <c r="H236" s="658"/>
    </row>
    <row r="237" ht="12.75">
      <c r="H237" s="658"/>
    </row>
    <row r="238" ht="12.75">
      <c r="H238" s="658"/>
    </row>
    <row r="239" ht="12.75">
      <c r="H239" s="658"/>
    </row>
    <row r="240" ht="12.75">
      <c r="H240" s="658"/>
    </row>
    <row r="241" ht="12.75">
      <c r="H241" s="658"/>
    </row>
    <row r="242" ht="12.75">
      <c r="H242" s="658"/>
    </row>
    <row r="243" ht="12.75">
      <c r="H243" s="658"/>
    </row>
    <row r="244" ht="12.75">
      <c r="H244" s="658"/>
    </row>
    <row r="245" ht="12.75">
      <c r="H245" s="658"/>
    </row>
    <row r="246" ht="12.75">
      <c r="H246" s="658"/>
    </row>
    <row r="247" ht="12.75">
      <c r="H247" s="658"/>
    </row>
    <row r="248" ht="12.75">
      <c r="H248" s="658"/>
    </row>
    <row r="249" ht="12.75">
      <c r="H249" s="658"/>
    </row>
    <row r="250" ht="12.75">
      <c r="H250" s="658"/>
    </row>
    <row r="251" ht="12.75">
      <c r="H251" s="658"/>
    </row>
    <row r="252" ht="12.75">
      <c r="H252" s="658"/>
    </row>
    <row r="253" ht="12.75">
      <c r="H253" s="658"/>
    </row>
    <row r="254" ht="12.75">
      <c r="H254" s="658"/>
    </row>
    <row r="255" ht="12.75">
      <c r="H255" s="658"/>
    </row>
    <row r="256" ht="12.75">
      <c r="H256" s="658"/>
    </row>
    <row r="257" ht="12.75">
      <c r="H257" s="658"/>
    </row>
    <row r="258" ht="12.75">
      <c r="H258" s="658"/>
    </row>
    <row r="259" ht="12.75">
      <c r="H259" s="658"/>
    </row>
    <row r="260" ht="12.75">
      <c r="H260" s="658"/>
    </row>
    <row r="261" ht="12.75">
      <c r="H261" s="658"/>
    </row>
    <row r="262" ht="12.75">
      <c r="H262" s="658"/>
    </row>
    <row r="263" ht="12.75">
      <c r="H263" s="658"/>
    </row>
    <row r="264" ht="12.75">
      <c r="H264" s="658"/>
    </row>
    <row r="265" ht="12.75">
      <c r="H265" s="658"/>
    </row>
    <row r="266" ht="12.75">
      <c r="H266" s="658"/>
    </row>
    <row r="267" ht="12.75">
      <c r="H267" s="658"/>
    </row>
    <row r="268" ht="12.75">
      <c r="H268" s="658"/>
    </row>
    <row r="269" ht="12.75">
      <c r="H269" s="658"/>
    </row>
    <row r="270" ht="12.75">
      <c r="H270" s="658"/>
    </row>
    <row r="271" ht="12.75">
      <c r="H271" s="658"/>
    </row>
    <row r="272" ht="12.75">
      <c r="H272" s="658"/>
    </row>
    <row r="273" ht="12.75">
      <c r="H273" s="658"/>
    </row>
    <row r="274" ht="12.75">
      <c r="H274" s="658"/>
    </row>
    <row r="275" ht="12.75">
      <c r="H275" s="658"/>
    </row>
    <row r="276" ht="12.75">
      <c r="H276" s="658"/>
    </row>
    <row r="277" ht="12.75">
      <c r="H277" s="658"/>
    </row>
    <row r="278" ht="12.75">
      <c r="H278" s="658"/>
    </row>
    <row r="279" ht="12.75">
      <c r="H279" s="658"/>
    </row>
    <row r="280" ht="12.75">
      <c r="H280" s="658"/>
    </row>
    <row r="281" ht="12.75">
      <c r="H281" s="658"/>
    </row>
    <row r="282" ht="12.75">
      <c r="H282" s="658"/>
    </row>
    <row r="283" ht="12.75">
      <c r="H283" s="658"/>
    </row>
    <row r="284" ht="12.75">
      <c r="H284" s="658"/>
    </row>
    <row r="285" ht="12.75">
      <c r="H285" s="658"/>
    </row>
    <row r="286" ht="12.75">
      <c r="H286" s="658"/>
    </row>
    <row r="287" ht="12.75">
      <c r="H287" s="658"/>
    </row>
    <row r="288" ht="12.75">
      <c r="H288" s="658"/>
    </row>
    <row r="289" ht="12.75">
      <c r="H289" s="658"/>
    </row>
    <row r="290" ht="12.75">
      <c r="H290" s="658"/>
    </row>
    <row r="291" ht="12.75">
      <c r="H291" s="658"/>
    </row>
    <row r="292" ht="12.75">
      <c r="H292" s="658"/>
    </row>
    <row r="293" ht="12.75">
      <c r="H293" s="658"/>
    </row>
    <row r="294" ht="12.75">
      <c r="H294" s="658"/>
    </row>
    <row r="295" ht="12.75">
      <c r="H295" s="658"/>
    </row>
    <row r="296" ht="12.75">
      <c r="H296" s="658"/>
    </row>
    <row r="297" ht="12.75">
      <c r="H297" s="658"/>
    </row>
    <row r="298" ht="12.75">
      <c r="H298" s="658"/>
    </row>
    <row r="299" ht="12.75">
      <c r="H299" s="658"/>
    </row>
    <row r="300" ht="12.75">
      <c r="H300" s="658"/>
    </row>
    <row r="301" ht="12.75">
      <c r="H301" s="658"/>
    </row>
    <row r="302" ht="12.75">
      <c r="H302" s="658"/>
    </row>
    <row r="303" ht="12.75">
      <c r="H303" s="658"/>
    </row>
    <row r="304" ht="12.75">
      <c r="H304" s="658"/>
    </row>
    <row r="305" ht="12.75">
      <c r="H305" s="658"/>
    </row>
    <row r="306" ht="12.75">
      <c r="H306" s="658"/>
    </row>
    <row r="307" ht="12.75">
      <c r="H307" s="658"/>
    </row>
    <row r="308" ht="12.75">
      <c r="H308" s="658"/>
    </row>
    <row r="309" ht="12.75">
      <c r="H309" s="658"/>
    </row>
    <row r="310" ht="12.75">
      <c r="H310" s="658"/>
    </row>
    <row r="311" ht="12.75">
      <c r="H311" s="658"/>
    </row>
    <row r="312" ht="12.75">
      <c r="H312" s="658"/>
    </row>
    <row r="313" ht="12.75">
      <c r="H313" s="658"/>
    </row>
    <row r="314" ht="12.75">
      <c r="H314" s="658"/>
    </row>
    <row r="315" ht="12.75">
      <c r="H315" s="658"/>
    </row>
    <row r="316" ht="12.75">
      <c r="H316" s="658"/>
    </row>
    <row r="317" ht="12.75">
      <c r="H317" s="658"/>
    </row>
    <row r="318" ht="12.75">
      <c r="H318" s="658"/>
    </row>
    <row r="319" ht="12.75">
      <c r="H319" s="658"/>
    </row>
    <row r="320" ht="12.75">
      <c r="H320" s="658"/>
    </row>
    <row r="321" ht="12.75">
      <c r="H321" s="658"/>
    </row>
    <row r="322" ht="12.75">
      <c r="H322" s="658"/>
    </row>
    <row r="323" ht="12.75">
      <c r="H323" s="658"/>
    </row>
    <row r="324" ht="12.75">
      <c r="H324" s="658"/>
    </row>
    <row r="325" ht="12.75">
      <c r="H325" s="658"/>
    </row>
    <row r="326" ht="12.75">
      <c r="H326" s="658"/>
    </row>
    <row r="327" ht="12.75">
      <c r="H327" s="658"/>
    </row>
    <row r="328" ht="12.75">
      <c r="H328" s="658"/>
    </row>
    <row r="329" ht="12.75">
      <c r="H329" s="658"/>
    </row>
    <row r="330" ht="12.75">
      <c r="H330" s="658"/>
    </row>
    <row r="331" ht="12.75">
      <c r="H331" s="658"/>
    </row>
    <row r="332" ht="12.75">
      <c r="H332" s="658"/>
    </row>
    <row r="333" ht="12.75">
      <c r="H333" s="658"/>
    </row>
    <row r="334" ht="12.75">
      <c r="H334" s="658"/>
    </row>
    <row r="335" ht="12.75">
      <c r="H335" s="658"/>
    </row>
    <row r="336" ht="12.75">
      <c r="H336" s="658"/>
    </row>
    <row r="337" ht="12.75">
      <c r="H337" s="658"/>
    </row>
    <row r="338" ht="12.75">
      <c r="H338" s="658"/>
    </row>
    <row r="339" ht="12.75">
      <c r="H339" s="658"/>
    </row>
    <row r="340" ht="12.75">
      <c r="H340" s="658"/>
    </row>
    <row r="341" ht="12.75">
      <c r="H341" s="658"/>
    </row>
    <row r="342" ht="12.75">
      <c r="H342" s="658"/>
    </row>
    <row r="343" ht="12.75">
      <c r="H343" s="658"/>
    </row>
    <row r="344" ht="12.75">
      <c r="H344" s="658"/>
    </row>
    <row r="345" ht="12.75">
      <c r="H345" s="658"/>
    </row>
    <row r="346" ht="12.75">
      <c r="H346" s="658"/>
    </row>
    <row r="347" ht="12.75">
      <c r="H347" s="658"/>
    </row>
    <row r="348" ht="12.75">
      <c r="H348" s="658"/>
    </row>
    <row r="349" ht="12.75">
      <c r="H349" s="658"/>
    </row>
    <row r="350" ht="12.75">
      <c r="H350" s="658"/>
    </row>
    <row r="351" ht="12.75">
      <c r="H351" s="658"/>
    </row>
    <row r="352" ht="12.75">
      <c r="H352" s="658"/>
    </row>
    <row r="353" ht="12.75">
      <c r="H353" s="658"/>
    </row>
    <row r="354" ht="12.75">
      <c r="H354" s="658"/>
    </row>
    <row r="355" ht="12.75">
      <c r="H355" s="658"/>
    </row>
    <row r="356" ht="12.75">
      <c r="H356" s="658"/>
    </row>
    <row r="357" ht="12.75">
      <c r="H357" s="658"/>
    </row>
    <row r="358" ht="12.75">
      <c r="H358" s="658"/>
    </row>
    <row r="359" ht="12.75">
      <c r="H359" s="658"/>
    </row>
    <row r="360" ht="12.75">
      <c r="H360" s="658"/>
    </row>
    <row r="361" ht="12.75">
      <c r="H361" s="658"/>
    </row>
    <row r="362" ht="12.75">
      <c r="H362" s="658"/>
    </row>
    <row r="363" ht="12.75">
      <c r="H363" s="658"/>
    </row>
    <row r="364" ht="12.75">
      <c r="H364" s="658"/>
    </row>
    <row r="365" ht="12.75">
      <c r="H365" s="658"/>
    </row>
    <row r="366" ht="12.75">
      <c r="H366" s="658"/>
    </row>
    <row r="367" ht="12.75">
      <c r="H367" s="658"/>
    </row>
    <row r="368" ht="12.75">
      <c r="H368" s="658"/>
    </row>
    <row r="369" ht="12.75">
      <c r="H369" s="658"/>
    </row>
    <row r="370" ht="12.75">
      <c r="H370" s="658"/>
    </row>
    <row r="371" ht="12.75">
      <c r="H371" s="658"/>
    </row>
    <row r="372" ht="12.75">
      <c r="H372" s="658"/>
    </row>
    <row r="373" ht="12.75">
      <c r="H373" s="658"/>
    </row>
    <row r="374" ht="12.75">
      <c r="H374" s="658"/>
    </row>
    <row r="375" ht="12.75">
      <c r="H375" s="658"/>
    </row>
    <row r="376" ht="12.75">
      <c r="H376" s="658"/>
    </row>
    <row r="377" ht="12.75">
      <c r="H377" s="658"/>
    </row>
    <row r="378" ht="12.75">
      <c r="H378" s="658"/>
    </row>
    <row r="379" ht="12.75">
      <c r="H379" s="658"/>
    </row>
    <row r="380" ht="12.75">
      <c r="H380" s="658"/>
    </row>
    <row r="381" ht="12.75">
      <c r="H381" s="658"/>
    </row>
    <row r="382" ht="12.75">
      <c r="H382" s="658"/>
    </row>
    <row r="383" ht="12.75">
      <c r="H383" s="658"/>
    </row>
    <row r="384" ht="12.75">
      <c r="H384" s="658"/>
    </row>
    <row r="385" ht="12.75">
      <c r="H385" s="658"/>
    </row>
    <row r="386" ht="12.75">
      <c r="H386" s="658"/>
    </row>
    <row r="387" ht="12.75">
      <c r="H387" s="658"/>
    </row>
    <row r="388" ht="12.75">
      <c r="H388" s="658"/>
    </row>
    <row r="389" ht="12.75">
      <c r="H389" s="658"/>
    </row>
    <row r="390" ht="12.75">
      <c r="H390" s="658"/>
    </row>
    <row r="391" ht="12.75">
      <c r="H391" s="658"/>
    </row>
    <row r="392" ht="12.75">
      <c r="H392" s="658"/>
    </row>
    <row r="393" ht="12.75">
      <c r="H393" s="658"/>
    </row>
    <row r="394" ht="12.75">
      <c r="H394" s="658"/>
    </row>
    <row r="395" ht="12.75">
      <c r="H395" s="658"/>
    </row>
    <row r="396" ht="12.75">
      <c r="H396" s="658"/>
    </row>
    <row r="397" ht="12.75">
      <c r="H397" s="658"/>
    </row>
    <row r="398" ht="12.75">
      <c r="H398" s="658"/>
    </row>
    <row r="399" ht="12.75">
      <c r="H399" s="658"/>
    </row>
    <row r="400" ht="12.75">
      <c r="H400" s="658"/>
    </row>
    <row r="401" ht="12.75">
      <c r="H401" s="658"/>
    </row>
    <row r="402" ht="12.75">
      <c r="H402" s="658"/>
    </row>
    <row r="403" ht="12.75">
      <c r="H403" s="658"/>
    </row>
    <row r="404" ht="12.75">
      <c r="H404" s="658"/>
    </row>
    <row r="405" ht="12.75">
      <c r="H405" s="658"/>
    </row>
    <row r="406" ht="12.75">
      <c r="H406" s="658"/>
    </row>
    <row r="407" ht="12.75">
      <c r="H407" s="658"/>
    </row>
    <row r="408" ht="12.75">
      <c r="H408" s="658"/>
    </row>
    <row r="409" ht="12.75">
      <c r="H409" s="658"/>
    </row>
    <row r="410" ht="12.75">
      <c r="H410" s="658"/>
    </row>
    <row r="411" ht="12.75">
      <c r="H411" s="658"/>
    </row>
    <row r="412" ht="12.75">
      <c r="H412" s="658"/>
    </row>
    <row r="413" ht="12.75">
      <c r="H413" s="658"/>
    </row>
    <row r="414" ht="12.75">
      <c r="H414" s="658"/>
    </row>
    <row r="415" ht="12.75">
      <c r="H415" s="658"/>
    </row>
    <row r="416" ht="12.75">
      <c r="H416" s="658"/>
    </row>
    <row r="417" ht="12.75">
      <c r="H417" s="658"/>
    </row>
    <row r="418" ht="12.75">
      <c r="H418" s="658"/>
    </row>
    <row r="419" ht="12.75">
      <c r="H419" s="658"/>
    </row>
    <row r="420" ht="12.75">
      <c r="H420" s="658"/>
    </row>
    <row r="421" ht="12.75">
      <c r="H421" s="658"/>
    </row>
    <row r="422" ht="12.75">
      <c r="H422" s="658"/>
    </row>
    <row r="423" ht="12.75">
      <c r="H423" s="658"/>
    </row>
    <row r="424" ht="12.75">
      <c r="H424" s="658"/>
    </row>
    <row r="425" ht="12.75">
      <c r="H425" s="658"/>
    </row>
    <row r="426" ht="12.75">
      <c r="H426" s="658"/>
    </row>
    <row r="427" ht="12.75">
      <c r="H427" s="658"/>
    </row>
    <row r="428" ht="12.75">
      <c r="H428" s="658"/>
    </row>
    <row r="429" ht="12.75">
      <c r="H429" s="658"/>
    </row>
    <row r="430" ht="12.75">
      <c r="H430" s="658"/>
    </row>
    <row r="431" ht="12.75">
      <c r="H431" s="658"/>
    </row>
    <row r="432" ht="12.75">
      <c r="H432" s="658"/>
    </row>
    <row r="433" ht="12.75">
      <c r="H433" s="658"/>
    </row>
    <row r="434" ht="12.75">
      <c r="H434" s="658"/>
    </row>
    <row r="435" ht="12.75">
      <c r="H435" s="658"/>
    </row>
    <row r="436" ht="12.75">
      <c r="H436" s="658"/>
    </row>
  </sheetData>
  <mergeCells count="11">
    <mergeCell ref="I1:I4"/>
    <mergeCell ref="A3:A4"/>
    <mergeCell ref="H3:H4"/>
    <mergeCell ref="A5:A9"/>
    <mergeCell ref="F3:G3"/>
    <mergeCell ref="A36:A37"/>
    <mergeCell ref="B3:B4"/>
    <mergeCell ref="A10:A13"/>
    <mergeCell ref="A14:A21"/>
    <mergeCell ref="A22:A28"/>
    <mergeCell ref="A29:A35"/>
  </mergeCells>
  <printOptions/>
  <pageMargins left="0.45" right="0.28" top="0.3" bottom="0.26" header="0.2" footer="0.19"/>
  <pageSetup fitToHeight="1" fitToWidth="1"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3">
      <selection activeCell="P21" sqref="P21"/>
    </sheetView>
  </sheetViews>
  <sheetFormatPr defaultColWidth="9.00390625" defaultRowHeight="12.75"/>
  <cols>
    <col min="1" max="1" width="4.625" style="121" customWidth="1"/>
    <col min="2" max="2" width="17.75390625" style="121" customWidth="1"/>
    <col min="3" max="3" width="8.375" style="121" customWidth="1"/>
    <col min="4" max="4" width="10.00390625" style="121" customWidth="1"/>
    <col min="5" max="5" width="7.75390625" style="121" customWidth="1"/>
    <col min="6" max="6" width="9.00390625" style="121" customWidth="1"/>
    <col min="7" max="7" width="9.375" style="121" customWidth="1"/>
    <col min="8" max="8" width="2.75390625" style="121" customWidth="1"/>
    <col min="9" max="9" width="10.00390625" style="121" customWidth="1"/>
    <col min="10" max="10" width="2.125" style="121" customWidth="1"/>
    <col min="11" max="16384" width="9.125" style="121" customWidth="1"/>
  </cols>
  <sheetData>
    <row r="1" ht="12.75">
      <c r="A1" s="121" t="s">
        <v>75</v>
      </c>
    </row>
    <row r="2" ht="15.75">
      <c r="A2" s="180" t="s">
        <v>182</v>
      </c>
    </row>
    <row r="4" spans="6:9" ht="12.75">
      <c r="F4" s="173"/>
      <c r="I4" s="122" t="s">
        <v>168</v>
      </c>
    </row>
    <row r="5" spans="1:9" ht="12.75" customHeight="1">
      <c r="A5" s="123"/>
      <c r="B5" s="124"/>
      <c r="C5" s="125"/>
      <c r="D5" s="834" t="s">
        <v>99</v>
      </c>
      <c r="E5" s="835"/>
      <c r="F5" s="835"/>
      <c r="G5" s="836"/>
      <c r="I5" s="832" t="s">
        <v>169</v>
      </c>
    </row>
    <row r="6" spans="1:9" ht="54" customHeight="1">
      <c r="A6" s="126" t="s">
        <v>50</v>
      </c>
      <c r="B6" s="127"/>
      <c r="C6" s="128" t="s">
        <v>170</v>
      </c>
      <c r="D6" s="128" t="s">
        <v>171</v>
      </c>
      <c r="E6" s="392" t="s">
        <v>97</v>
      </c>
      <c r="F6" s="128" t="s">
        <v>172</v>
      </c>
      <c r="G6" s="129" t="s">
        <v>173</v>
      </c>
      <c r="H6" s="130"/>
      <c r="I6" s="833"/>
    </row>
    <row r="7" spans="1:9" s="135" customFormat="1" ht="12.75">
      <c r="A7" s="131"/>
      <c r="B7" s="132"/>
      <c r="C7" s="133">
        <v>1</v>
      </c>
      <c r="D7" s="133">
        <v>2</v>
      </c>
      <c r="E7" s="167">
        <v>3</v>
      </c>
      <c r="F7" s="133">
        <v>4</v>
      </c>
      <c r="G7" s="134">
        <v>5</v>
      </c>
      <c r="I7" s="133">
        <v>6</v>
      </c>
    </row>
    <row r="8" spans="1:9" ht="15" customHeight="1">
      <c r="A8" s="136">
        <v>11</v>
      </c>
      <c r="B8" s="191" t="s">
        <v>51</v>
      </c>
      <c r="C8" s="137">
        <v>13577</v>
      </c>
      <c r="D8" s="137">
        <v>29255</v>
      </c>
      <c r="E8" s="168"/>
      <c r="F8" s="393">
        <v>9820</v>
      </c>
      <c r="G8" s="138">
        <f aca="true" t="shared" si="0" ref="G8:G27">SUM(D8:F8)</f>
        <v>39075</v>
      </c>
      <c r="H8" s="139"/>
      <c r="I8" s="137"/>
    </row>
    <row r="9" spans="1:9" ht="15" customHeight="1">
      <c r="A9" s="140">
        <v>21</v>
      </c>
      <c r="B9" s="144" t="s">
        <v>52</v>
      </c>
      <c r="C9" s="142">
        <v>2867</v>
      </c>
      <c r="D9" s="142">
        <v>3488</v>
      </c>
      <c r="E9" s="169"/>
      <c r="F9" s="394">
        <v>4409</v>
      </c>
      <c r="G9" s="143">
        <f t="shared" si="0"/>
        <v>7897</v>
      </c>
      <c r="H9" s="139"/>
      <c r="I9" s="142"/>
    </row>
    <row r="10" spans="1:9" ht="15" customHeight="1">
      <c r="A10" s="140">
        <v>22</v>
      </c>
      <c r="B10" s="144" t="s">
        <v>53</v>
      </c>
      <c r="C10" s="142">
        <v>1400</v>
      </c>
      <c r="D10" s="142">
        <v>11962</v>
      </c>
      <c r="E10" s="169"/>
      <c r="F10" s="394">
        <v>3299</v>
      </c>
      <c r="G10" s="143">
        <f t="shared" si="0"/>
        <v>15261</v>
      </c>
      <c r="H10" s="139"/>
      <c r="I10" s="142"/>
    </row>
    <row r="11" spans="1:9" ht="15" customHeight="1">
      <c r="A11" s="140">
        <v>23</v>
      </c>
      <c r="B11" s="144" t="s">
        <v>54</v>
      </c>
      <c r="C11" s="142">
        <v>1515</v>
      </c>
      <c r="D11" s="142">
        <v>5891</v>
      </c>
      <c r="E11" s="169"/>
      <c r="F11" s="394">
        <v>1172</v>
      </c>
      <c r="G11" s="143">
        <f t="shared" si="0"/>
        <v>7063</v>
      </c>
      <c r="H11" s="139"/>
      <c r="I11" s="142"/>
    </row>
    <row r="12" spans="1:9" ht="15" customHeight="1">
      <c r="A12" s="140">
        <v>31</v>
      </c>
      <c r="B12" s="141" t="s">
        <v>55</v>
      </c>
      <c r="C12" s="142">
        <v>18894</v>
      </c>
      <c r="D12" s="142">
        <v>20145</v>
      </c>
      <c r="E12" s="169">
        <v>307</v>
      </c>
      <c r="F12" s="394">
        <v>3944</v>
      </c>
      <c r="G12" s="143">
        <f t="shared" si="0"/>
        <v>24396</v>
      </c>
      <c r="H12" s="139"/>
      <c r="I12" s="142"/>
    </row>
    <row r="13" spans="1:9" ht="15" customHeight="1">
      <c r="A13" s="140">
        <v>33</v>
      </c>
      <c r="B13" s="144" t="s">
        <v>56</v>
      </c>
      <c r="C13" s="142">
        <v>980</v>
      </c>
      <c r="D13" s="142">
        <v>14727</v>
      </c>
      <c r="E13" s="169">
        <v>158</v>
      </c>
      <c r="F13" s="394">
        <v>1603</v>
      </c>
      <c r="G13" s="143">
        <f t="shared" si="0"/>
        <v>16488</v>
      </c>
      <c r="H13" s="139"/>
      <c r="I13" s="142"/>
    </row>
    <row r="14" spans="1:9" ht="15" customHeight="1">
      <c r="A14" s="140">
        <v>41</v>
      </c>
      <c r="B14" s="141" t="s">
        <v>57</v>
      </c>
      <c r="C14" s="142">
        <v>1239</v>
      </c>
      <c r="D14" s="142">
        <v>670</v>
      </c>
      <c r="E14" s="169"/>
      <c r="F14" s="394">
        <v>2747</v>
      </c>
      <c r="G14" s="143">
        <f t="shared" si="0"/>
        <v>3417</v>
      </c>
      <c r="H14" s="139"/>
      <c r="I14" s="142"/>
    </row>
    <row r="15" spans="1:9" ht="15" customHeight="1">
      <c r="A15" s="140">
        <v>51</v>
      </c>
      <c r="B15" s="141" t="s">
        <v>58</v>
      </c>
      <c r="C15" s="142">
        <v>1340</v>
      </c>
      <c r="D15" s="142">
        <v>1578</v>
      </c>
      <c r="E15" s="169"/>
      <c r="F15" s="394">
        <v>246</v>
      </c>
      <c r="G15" s="143">
        <f t="shared" si="0"/>
        <v>1824</v>
      </c>
      <c r="H15" s="139"/>
      <c r="I15" s="142"/>
    </row>
    <row r="16" spans="1:9" ht="15" customHeight="1">
      <c r="A16" s="140">
        <v>56</v>
      </c>
      <c r="B16" s="141" t="s">
        <v>59</v>
      </c>
      <c r="C16" s="142">
        <v>2314</v>
      </c>
      <c r="D16" s="142">
        <v>3302</v>
      </c>
      <c r="E16" s="169"/>
      <c r="F16" s="394">
        <v>790</v>
      </c>
      <c r="G16" s="143">
        <f t="shared" si="0"/>
        <v>4092</v>
      </c>
      <c r="H16" s="139"/>
      <c r="I16" s="142"/>
    </row>
    <row r="17" spans="1:9" ht="15" customHeight="1">
      <c r="A17" s="140">
        <v>81</v>
      </c>
      <c r="B17" s="141" t="s">
        <v>60</v>
      </c>
      <c r="C17" s="142">
        <v>7705</v>
      </c>
      <c r="D17" s="142">
        <v>13000</v>
      </c>
      <c r="E17" s="169"/>
      <c r="F17" s="394">
        <v>46</v>
      </c>
      <c r="G17" s="143">
        <f t="shared" si="0"/>
        <v>13046</v>
      </c>
      <c r="H17" s="139"/>
      <c r="I17" s="142"/>
    </row>
    <row r="18" spans="1:9" ht="15" customHeight="1">
      <c r="A18" s="140">
        <v>82</v>
      </c>
      <c r="B18" s="141" t="s">
        <v>76</v>
      </c>
      <c r="C18" s="142"/>
      <c r="D18" s="142">
        <v>91</v>
      </c>
      <c r="E18" s="169"/>
      <c r="F18" s="395">
        <v>1</v>
      </c>
      <c r="G18" s="143">
        <f t="shared" si="0"/>
        <v>92</v>
      </c>
      <c r="H18" s="139"/>
      <c r="I18" s="142"/>
    </row>
    <row r="19" spans="1:9" ht="15" customHeight="1">
      <c r="A19" s="140">
        <v>83</v>
      </c>
      <c r="B19" s="141" t="s">
        <v>61</v>
      </c>
      <c r="C19" s="142">
        <v>261</v>
      </c>
      <c r="D19" s="142">
        <v>429</v>
      </c>
      <c r="E19" s="169"/>
      <c r="F19" s="394">
        <v>75</v>
      </c>
      <c r="G19" s="143">
        <f t="shared" si="0"/>
        <v>504</v>
      </c>
      <c r="H19" s="139"/>
      <c r="I19" s="142"/>
    </row>
    <row r="20" spans="1:9" ht="15" customHeight="1">
      <c r="A20" s="140">
        <v>84</v>
      </c>
      <c r="B20" s="141" t="s">
        <v>62</v>
      </c>
      <c r="C20" s="142">
        <v>124</v>
      </c>
      <c r="D20" s="142">
        <v>155</v>
      </c>
      <c r="E20" s="169"/>
      <c r="F20" s="394">
        <v>24</v>
      </c>
      <c r="G20" s="143">
        <f t="shared" si="0"/>
        <v>179</v>
      </c>
      <c r="H20" s="139"/>
      <c r="I20" s="142"/>
    </row>
    <row r="21" spans="1:9" ht="15" customHeight="1">
      <c r="A21" s="140">
        <v>85</v>
      </c>
      <c r="B21" s="141" t="s">
        <v>77</v>
      </c>
      <c r="C21" s="142">
        <v>305</v>
      </c>
      <c r="D21" s="142">
        <v>0</v>
      </c>
      <c r="E21" s="169"/>
      <c r="F21" s="394">
        <v>220</v>
      </c>
      <c r="G21" s="143">
        <f t="shared" si="0"/>
        <v>220</v>
      </c>
      <c r="H21" s="139"/>
      <c r="I21" s="142"/>
    </row>
    <row r="22" spans="1:9" ht="15" customHeight="1">
      <c r="A22" s="140">
        <v>92</v>
      </c>
      <c r="B22" s="141" t="s">
        <v>63</v>
      </c>
      <c r="C22" s="142">
        <v>10540</v>
      </c>
      <c r="D22" s="142">
        <v>3436</v>
      </c>
      <c r="E22" s="169">
        <v>1</v>
      </c>
      <c r="F22" s="394">
        <v>2351</v>
      </c>
      <c r="G22" s="143">
        <f t="shared" si="0"/>
        <v>5788</v>
      </c>
      <c r="H22" s="139"/>
      <c r="I22" s="142"/>
    </row>
    <row r="23" spans="1:9" ht="15" customHeight="1">
      <c r="A23" s="140">
        <v>96</v>
      </c>
      <c r="B23" s="141" t="s">
        <v>64</v>
      </c>
      <c r="C23" s="142">
        <v>159</v>
      </c>
      <c r="D23" s="142">
        <v>251</v>
      </c>
      <c r="E23" s="169"/>
      <c r="F23" s="394">
        <v>0</v>
      </c>
      <c r="G23" s="143">
        <f t="shared" si="0"/>
        <v>251</v>
      </c>
      <c r="H23" s="139"/>
      <c r="I23" s="142"/>
    </row>
    <row r="24" spans="1:9" ht="15" customHeight="1">
      <c r="A24" s="140">
        <v>97</v>
      </c>
      <c r="B24" s="141" t="s">
        <v>65</v>
      </c>
      <c r="C24" s="142">
        <v>90</v>
      </c>
      <c r="D24" s="142">
        <v>1806</v>
      </c>
      <c r="E24" s="169"/>
      <c r="F24" s="394">
        <v>398</v>
      </c>
      <c r="G24" s="143">
        <f t="shared" si="0"/>
        <v>2204</v>
      </c>
      <c r="H24" s="139"/>
      <c r="I24" s="142"/>
    </row>
    <row r="25" spans="1:9" ht="15" customHeight="1">
      <c r="A25" s="140">
        <v>99</v>
      </c>
      <c r="B25" s="144" t="s">
        <v>132</v>
      </c>
      <c r="C25" s="142">
        <v>1638</v>
      </c>
      <c r="D25" s="142">
        <v>24568</v>
      </c>
      <c r="E25" s="169"/>
      <c r="F25" s="396"/>
      <c r="G25" s="143">
        <f t="shared" si="0"/>
        <v>24568</v>
      </c>
      <c r="H25" s="139"/>
      <c r="I25" s="142"/>
    </row>
    <row r="26" spans="1:9" s="155" customFormat="1" ht="12.75">
      <c r="A26" s="174"/>
      <c r="B26" s="175" t="s">
        <v>78</v>
      </c>
      <c r="C26" s="176"/>
      <c r="D26" s="177">
        <v>163518</v>
      </c>
      <c r="E26" s="178"/>
      <c r="F26" s="397">
        <v>12238</v>
      </c>
      <c r="G26" s="143">
        <f t="shared" si="0"/>
        <v>175756</v>
      </c>
      <c r="H26" s="179"/>
      <c r="I26" s="176"/>
    </row>
    <row r="27" spans="1:9" ht="15" customHeight="1">
      <c r="A27" s="145"/>
      <c r="B27" s="146" t="s">
        <v>174</v>
      </c>
      <c r="C27" s="147"/>
      <c r="D27" s="147">
        <v>41064</v>
      </c>
      <c r="E27" s="170">
        <v>23054</v>
      </c>
      <c r="F27" s="398"/>
      <c r="G27" s="138">
        <f t="shared" si="0"/>
        <v>64118</v>
      </c>
      <c r="H27" s="139"/>
      <c r="I27" s="148">
        <f>C28</f>
        <v>64948</v>
      </c>
    </row>
    <row r="28" spans="1:9" ht="15" customHeight="1">
      <c r="A28" s="149" t="s">
        <v>79</v>
      </c>
      <c r="B28" s="150" t="s">
        <v>20</v>
      </c>
      <c r="C28" s="151">
        <f>SUM(C8:C27)</f>
        <v>64948</v>
      </c>
      <c r="D28" s="151">
        <f>SUM(D8:D27)</f>
        <v>339336</v>
      </c>
      <c r="E28" s="171">
        <f>SUM(E8:E27)</f>
        <v>23520</v>
      </c>
      <c r="F28" s="399">
        <f>SUM(F8:F27)</f>
        <v>43383</v>
      </c>
      <c r="G28" s="152">
        <f>SUM(G8:G27)</f>
        <v>406239</v>
      </c>
      <c r="H28" s="139"/>
      <c r="I28" s="152">
        <f>SUM(I8:I27)</f>
        <v>64948</v>
      </c>
    </row>
    <row r="29" spans="1:6" s="155" customFormat="1" ht="11.25">
      <c r="A29" s="153" t="s">
        <v>80</v>
      </c>
      <c r="B29" s="154" t="s">
        <v>175</v>
      </c>
      <c r="C29" s="400"/>
      <c r="D29" s="400"/>
      <c r="F29" s="401">
        <v>71222</v>
      </c>
    </row>
    <row r="31" spans="2:7" s="156" customFormat="1" ht="12">
      <c r="B31" s="156" t="s">
        <v>81</v>
      </c>
      <c r="C31" s="157">
        <f>SUM(C8:C16)</f>
        <v>44126</v>
      </c>
      <c r="D31" s="157">
        <f>SUM(D8:D16)</f>
        <v>91018</v>
      </c>
      <c r="E31" s="157"/>
      <c r="F31" s="157">
        <f>SUM(F8:F16)</f>
        <v>28030</v>
      </c>
      <c r="G31" s="157">
        <f>SUM(G8:G16)</f>
        <v>119513</v>
      </c>
    </row>
    <row r="32" spans="2:7" s="156" customFormat="1" ht="12">
      <c r="B32" s="156" t="s">
        <v>82</v>
      </c>
      <c r="C32" s="157">
        <f>SUM(C17:C27)</f>
        <v>20822</v>
      </c>
      <c r="D32" s="157">
        <f>SUM(D17:D27)</f>
        <v>248318</v>
      </c>
      <c r="E32" s="157"/>
      <c r="F32" s="157">
        <f>SUM(F17:F27)</f>
        <v>15353</v>
      </c>
      <c r="G32" s="157">
        <f>SUM(G17:G27)</f>
        <v>286726</v>
      </c>
    </row>
    <row r="35" ht="12.75">
      <c r="D35" s="139"/>
    </row>
    <row r="37" ht="12.75">
      <c r="A37" s="172" t="s">
        <v>453</v>
      </c>
    </row>
    <row r="38" ht="12.75">
      <c r="A38" s="172" t="s">
        <v>98</v>
      </c>
    </row>
  </sheetData>
  <mergeCells count="2">
    <mergeCell ref="I5:I6"/>
    <mergeCell ref="D5:G5"/>
  </mergeCells>
  <printOptions/>
  <pageMargins left="0.75" right="0.34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2">
      <selection activeCell="D16" sqref="D16"/>
    </sheetView>
  </sheetViews>
  <sheetFormatPr defaultColWidth="9.00390625" defaultRowHeight="12.75"/>
  <cols>
    <col min="1" max="1" width="6.25390625" style="121" customWidth="1"/>
    <col min="2" max="2" width="39.375" style="121" customWidth="1"/>
    <col min="3" max="3" width="11.375" style="121" customWidth="1"/>
    <col min="4" max="4" width="11.75390625" style="121" customWidth="1"/>
    <col min="5" max="5" width="13.75390625" style="121" customWidth="1"/>
    <col min="6" max="16384" width="9.125" style="121" customWidth="1"/>
  </cols>
  <sheetData>
    <row r="1" ht="12.75">
      <c r="A1" s="121" t="s">
        <v>75</v>
      </c>
    </row>
    <row r="2" ht="15.75">
      <c r="A2" s="180" t="s">
        <v>182</v>
      </c>
    </row>
    <row r="5" ht="13.5" thickBot="1">
      <c r="E5" s="660"/>
    </row>
    <row r="6" spans="1:5" ht="15" customHeight="1">
      <c r="A6" s="181" t="s">
        <v>100</v>
      </c>
      <c r="B6" s="182" t="s">
        <v>101</v>
      </c>
      <c r="C6" s="183" t="s">
        <v>20</v>
      </c>
      <c r="D6" s="181" t="s">
        <v>102</v>
      </c>
      <c r="E6" s="184" t="s">
        <v>103</v>
      </c>
    </row>
    <row r="7" spans="1:5" ht="15" customHeight="1" thickBot="1">
      <c r="A7" s="185"/>
      <c r="B7" s="186"/>
      <c r="C7" s="187">
        <v>1</v>
      </c>
      <c r="D7" s="188">
        <v>2</v>
      </c>
      <c r="E7" s="189">
        <v>3</v>
      </c>
    </row>
    <row r="8" spans="1:5" ht="16.5" customHeight="1">
      <c r="A8" s="190">
        <v>1</v>
      </c>
      <c r="B8" s="191" t="s">
        <v>444</v>
      </c>
      <c r="C8" s="192">
        <v>64948</v>
      </c>
      <c r="D8" s="193"/>
      <c r="E8" s="194">
        <f>C8-D8</f>
        <v>64948</v>
      </c>
    </row>
    <row r="9" spans="1:5" ht="16.5" customHeight="1">
      <c r="A9" s="195">
        <v>2</v>
      </c>
      <c r="B9" s="196" t="s">
        <v>442</v>
      </c>
      <c r="C9" s="197">
        <f>D9</f>
        <v>30000</v>
      </c>
      <c r="D9" s="721">
        <v>30000</v>
      </c>
      <c r="E9" s="199"/>
    </row>
    <row r="10" spans="1:5" ht="16.5" customHeight="1">
      <c r="A10" s="195">
        <v>4</v>
      </c>
      <c r="B10" s="196" t="s">
        <v>422</v>
      </c>
      <c r="C10" s="197">
        <v>23520</v>
      </c>
      <c r="D10" s="198"/>
      <c r="E10" s="199">
        <f>C10</f>
        <v>23520</v>
      </c>
    </row>
    <row r="11" spans="1:6" ht="16.5" customHeight="1" thickBot="1">
      <c r="A11" s="190">
        <v>5</v>
      </c>
      <c r="B11" s="191" t="s">
        <v>104</v>
      </c>
      <c r="C11" s="718">
        <v>42623</v>
      </c>
      <c r="D11" s="719"/>
      <c r="E11" s="720">
        <v>43795</v>
      </c>
      <c r="F11" s="200"/>
    </row>
    <row r="12" spans="1:5" ht="16.5" customHeight="1" thickBot="1">
      <c r="A12" s="201">
        <v>6</v>
      </c>
      <c r="B12" s="202" t="s">
        <v>20</v>
      </c>
      <c r="C12" s="203">
        <f>SUM(C8:C11)</f>
        <v>161091</v>
      </c>
      <c r="D12" s="204">
        <f>SUM(D8:D11)</f>
        <v>30000</v>
      </c>
      <c r="E12" s="205">
        <f>SUM(E8:E11)</f>
        <v>132263</v>
      </c>
    </row>
    <row r="13" spans="1:5" s="661" customFormat="1" ht="11.25">
      <c r="A13" s="153" t="s">
        <v>443</v>
      </c>
      <c r="B13" s="662"/>
      <c r="D13" s="663">
        <v>40093</v>
      </c>
      <c r="E13" s="663">
        <f>99000-D13</f>
        <v>58907</v>
      </c>
    </row>
    <row r="14" spans="2:4" s="661" customFormat="1" ht="11.25">
      <c r="B14" s="662"/>
      <c r="D14" s="663">
        <f>SUM(D12:D13)</f>
        <v>70093</v>
      </c>
    </row>
    <row r="15" s="661" customFormat="1" ht="11.25">
      <c r="A15" s="664" t="s">
        <v>80</v>
      </c>
    </row>
  </sheetData>
  <printOptions/>
  <pageMargins left="0.62" right="0.5" top="0.64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6"/>
  <dimension ref="A2:N26"/>
  <sheetViews>
    <sheetView workbookViewId="0" topLeftCell="A1">
      <selection activeCell="M1" sqref="M1:N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75390625" style="722" bestFit="1" customWidth="1"/>
    <col min="14" max="14" width="5.00390625" style="723" bestFit="1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4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67"/>
      <c r="N3" s="733"/>
    </row>
    <row r="4" spans="1:14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67"/>
      <c r="N4" s="733"/>
    </row>
    <row r="5" spans="1:14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67"/>
      <c r="N5" s="733"/>
    </row>
    <row r="6" spans="1:14" s="14" customFormat="1" ht="12.75">
      <c r="A6" s="79"/>
      <c r="B6" s="69" t="s">
        <v>2</v>
      </c>
      <c r="C6" s="6" t="s">
        <v>47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68"/>
      <c r="N6" s="734"/>
    </row>
    <row r="7" spans="1:14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69"/>
      <c r="N7" s="735"/>
    </row>
    <row r="8" spans="1:14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29065</v>
      </c>
      <c r="E8" s="72">
        <f t="shared" si="0"/>
        <v>1000</v>
      </c>
      <c r="F8" s="73">
        <f t="shared" si="0"/>
        <v>28065</v>
      </c>
      <c r="G8" s="74">
        <f t="shared" si="0"/>
        <v>0</v>
      </c>
      <c r="H8" s="71">
        <f t="shared" si="0"/>
        <v>29065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70">
        <f>SUM(M9:M15)</f>
        <v>13463</v>
      </c>
      <c r="N8" s="736"/>
    </row>
    <row r="9" spans="1:14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17170</v>
      </c>
      <c r="E9" s="58">
        <f>SUM(E10:E15)</f>
        <v>0</v>
      </c>
      <c r="F9" s="231">
        <f>SUM(F10:F15)</f>
        <v>17170</v>
      </c>
      <c r="G9" s="57">
        <f>SUM(G10:G15)</f>
        <v>0</v>
      </c>
      <c r="H9" s="63">
        <f aca="true" t="shared" si="2" ref="H9:H21">SUM(E9:G9)</f>
        <v>17170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  <c r="M9" s="770"/>
      <c r="N9" s="736"/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6173</v>
      </c>
      <c r="E10" s="51"/>
      <c r="F10" s="25">
        <v>6173</v>
      </c>
      <c r="G10" s="26"/>
      <c r="H10" s="64">
        <f t="shared" si="2"/>
        <v>6173</v>
      </c>
      <c r="I10" s="51"/>
      <c r="J10" s="25"/>
      <c r="K10" s="26"/>
      <c r="L10" s="88">
        <f t="shared" si="3"/>
        <v>0</v>
      </c>
      <c r="M10" s="747">
        <v>6173</v>
      </c>
      <c r="N10" s="737"/>
    </row>
    <row r="11" spans="1:14" s="20" customFormat="1" ht="15" customHeight="1">
      <c r="A11" s="87">
        <v>4</v>
      </c>
      <c r="B11" s="19"/>
      <c r="C11" s="18" t="s">
        <v>7</v>
      </c>
      <c r="D11" s="109">
        <f t="shared" si="1"/>
        <v>3614</v>
      </c>
      <c r="E11" s="51"/>
      <c r="F11" s="25">
        <v>3614</v>
      </c>
      <c r="G11" s="26"/>
      <c r="H11" s="64">
        <f t="shared" si="2"/>
        <v>3614</v>
      </c>
      <c r="I11" s="51"/>
      <c r="J11" s="25"/>
      <c r="K11" s="26"/>
      <c r="L11" s="88">
        <f t="shared" si="3"/>
        <v>0</v>
      </c>
      <c r="M11" s="747"/>
      <c r="N11" s="737">
        <f>2713+901</f>
        <v>3614</v>
      </c>
    </row>
    <row r="12" spans="1:14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  <c r="M12" s="747"/>
      <c r="N12" s="737"/>
    </row>
    <row r="13" spans="1:14" s="20" customFormat="1" ht="15" customHeight="1">
      <c r="A13" s="87">
        <v>6</v>
      </c>
      <c r="B13" s="19"/>
      <c r="C13" s="18" t="s">
        <v>135</v>
      </c>
      <c r="D13" s="109">
        <f t="shared" si="1"/>
        <v>6547</v>
      </c>
      <c r="E13" s="52"/>
      <c r="F13" s="49">
        <v>6547</v>
      </c>
      <c r="G13" s="50"/>
      <c r="H13" s="65">
        <f t="shared" si="2"/>
        <v>6547</v>
      </c>
      <c r="I13" s="52"/>
      <c r="J13" s="49"/>
      <c r="K13" s="50"/>
      <c r="L13" s="89">
        <f t="shared" si="3"/>
        <v>0</v>
      </c>
      <c r="M13" s="747">
        <v>6454</v>
      </c>
      <c r="N13" s="737"/>
    </row>
    <row r="14" spans="1:14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  <c r="M14" s="747"/>
      <c r="N14" s="737"/>
    </row>
    <row r="15" spans="1:14" s="20" customFormat="1" ht="15" customHeight="1">
      <c r="A15" s="90">
        <v>8</v>
      </c>
      <c r="B15" s="44"/>
      <c r="C15" s="45" t="s">
        <v>8</v>
      </c>
      <c r="D15" s="228">
        <f t="shared" si="1"/>
        <v>836</v>
      </c>
      <c r="E15" s="229"/>
      <c r="F15" s="230">
        <v>836</v>
      </c>
      <c r="G15" s="47"/>
      <c r="H15" s="66">
        <f t="shared" si="2"/>
        <v>836</v>
      </c>
      <c r="I15" s="53"/>
      <c r="J15" s="46"/>
      <c r="K15" s="47"/>
      <c r="L15" s="91">
        <f t="shared" si="3"/>
        <v>0</v>
      </c>
      <c r="M15" s="747">
        <v>836</v>
      </c>
      <c r="N15" s="737"/>
    </row>
    <row r="16" spans="1:14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  <c r="M16" s="770"/>
      <c r="N16" s="736"/>
    </row>
    <row r="17" spans="1:14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70"/>
      <c r="N17" s="736"/>
    </row>
    <row r="18" spans="1:14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70"/>
      <c r="N18" s="736"/>
    </row>
    <row r="19" spans="1:14" s="17" customFormat="1" ht="15" customHeight="1">
      <c r="A19" s="92">
        <v>12</v>
      </c>
      <c r="B19" s="23" t="s">
        <v>16</v>
      </c>
      <c r="C19" s="23"/>
      <c r="D19" s="112">
        <f t="shared" si="1"/>
        <v>10812</v>
      </c>
      <c r="E19" s="217">
        <v>1000</v>
      </c>
      <c r="F19" s="216">
        <v>9812</v>
      </c>
      <c r="G19" s="30"/>
      <c r="H19" s="68">
        <f t="shared" si="2"/>
        <v>10812</v>
      </c>
      <c r="I19" s="55"/>
      <c r="J19" s="29"/>
      <c r="K19" s="30"/>
      <c r="L19" s="94">
        <f t="shared" si="3"/>
        <v>0</v>
      </c>
      <c r="M19" s="770"/>
      <c r="N19" s="736"/>
    </row>
    <row r="20" spans="1:14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770"/>
      <c r="N20" s="736"/>
    </row>
    <row r="21" spans="1:14" s="17" customFormat="1" ht="15" customHeight="1" thickBot="1">
      <c r="A21" s="95">
        <v>14</v>
      </c>
      <c r="B21" s="96" t="s">
        <v>15</v>
      </c>
      <c r="C21" s="96"/>
      <c r="D21" s="113">
        <f t="shared" si="1"/>
        <v>1083</v>
      </c>
      <c r="E21" s="97"/>
      <c r="F21" s="98">
        <v>1083</v>
      </c>
      <c r="G21" s="99"/>
      <c r="H21" s="100">
        <f t="shared" si="2"/>
        <v>1083</v>
      </c>
      <c r="I21" s="97"/>
      <c r="J21" s="98"/>
      <c r="K21" s="99"/>
      <c r="L21" s="101">
        <f t="shared" si="3"/>
        <v>0</v>
      </c>
      <c r="M21" s="770"/>
      <c r="N21" s="736"/>
    </row>
    <row r="22" spans="1:14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  <c r="M22" s="770"/>
      <c r="N22" s="736"/>
    </row>
    <row r="23" spans="1:14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  <c r="M23" s="770"/>
      <c r="N23" s="736"/>
    </row>
    <row r="24" spans="1:14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67"/>
      <c r="N24" s="733"/>
    </row>
    <row r="25" spans="1:14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M25" s="767"/>
      <c r="N25" s="733"/>
    </row>
    <row r="26" spans="1:14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71"/>
      <c r="N26" s="738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6"/>
  </sheetPr>
  <dimension ref="A1:P35"/>
  <sheetViews>
    <sheetView workbookViewId="0" topLeftCell="A1">
      <selection activeCell="A35" sqref="A35"/>
    </sheetView>
  </sheetViews>
  <sheetFormatPr defaultColWidth="9.00390625" defaultRowHeight="12.75"/>
  <cols>
    <col min="1" max="1" width="4.875" style="246" customWidth="1"/>
    <col min="2" max="2" width="14.125" style="246" customWidth="1"/>
    <col min="3" max="3" width="13.75390625" style="247" customWidth="1"/>
    <col min="4" max="4" width="10.875" style="247" bestFit="1" customWidth="1"/>
    <col min="5" max="5" width="9.875" style="246" bestFit="1" customWidth="1"/>
    <col min="6" max="6" width="10.875" style="248" bestFit="1" customWidth="1"/>
    <col min="7" max="7" width="11.625" style="246" customWidth="1"/>
    <col min="8" max="8" width="12.75390625" style="246" customWidth="1"/>
    <col min="9" max="9" width="10.875" style="246" customWidth="1"/>
    <col min="10" max="10" width="14.625" style="246" customWidth="1"/>
    <col min="11" max="11" width="6.375" style="246" hidden="1" customWidth="1"/>
    <col min="12" max="12" width="9.875" style="250" customWidth="1"/>
    <col min="13" max="15" width="9.125" style="250" customWidth="1"/>
    <col min="16" max="16" width="12.75390625" style="246" bestFit="1" customWidth="1"/>
    <col min="17" max="16384" width="9.125" style="246" customWidth="1"/>
  </cols>
  <sheetData>
    <row r="1" spans="1:8" ht="15.75">
      <c r="A1" s="245" t="s">
        <v>140</v>
      </c>
      <c r="G1" s="249" t="s">
        <v>141</v>
      </c>
      <c r="H1" s="249"/>
    </row>
    <row r="2" spans="3:15" s="251" customFormat="1" ht="12.75">
      <c r="C2" s="252"/>
      <c r="D2" s="252"/>
      <c r="F2" s="253"/>
      <c r="I2" s="254"/>
      <c r="L2" s="255"/>
      <c r="M2" s="255"/>
      <c r="N2" s="255"/>
      <c r="O2" s="255"/>
    </row>
    <row r="3" spans="3:15" s="251" customFormat="1" ht="11.25" customHeight="1">
      <c r="C3" s="252"/>
      <c r="D3" s="252"/>
      <c r="F3" s="253"/>
      <c r="I3" s="256"/>
      <c r="J3" s="257"/>
      <c r="K3" s="257"/>
      <c r="L3" s="255"/>
      <c r="M3" s="255"/>
      <c r="N3" s="255"/>
      <c r="O3" s="255"/>
    </row>
    <row r="4" spans="3:11" ht="13.5" thickBot="1">
      <c r="C4" s="258"/>
      <c r="H4" s="841"/>
      <c r="I4" s="842"/>
      <c r="J4" s="259" t="s">
        <v>142</v>
      </c>
      <c r="K4" s="259"/>
    </row>
    <row r="5" spans="1:11" ht="12.75">
      <c r="A5" s="260"/>
      <c r="B5" s="261"/>
      <c r="C5" s="262" t="s">
        <v>143</v>
      </c>
      <c r="D5" s="263"/>
      <c r="E5" s="264" t="s">
        <v>144</v>
      </c>
      <c r="F5" s="265"/>
      <c r="G5" s="837" t="s">
        <v>145</v>
      </c>
      <c r="H5" s="838"/>
      <c r="I5" s="839"/>
      <c r="J5" s="840"/>
      <c r="K5" s="266"/>
    </row>
    <row r="6" spans="1:11" ht="13.5">
      <c r="A6" s="267"/>
      <c r="B6" s="268"/>
      <c r="C6" s="269" t="s">
        <v>146</v>
      </c>
      <c r="D6" s="270" t="s">
        <v>147</v>
      </c>
      <c r="E6" s="271" t="s">
        <v>176</v>
      </c>
      <c r="F6" s="272" t="s">
        <v>148</v>
      </c>
      <c r="G6" s="273" t="s">
        <v>177</v>
      </c>
      <c r="H6" s="274" t="s">
        <v>149</v>
      </c>
      <c r="I6" s="275" t="s">
        <v>150</v>
      </c>
      <c r="J6" s="276" t="s">
        <v>151</v>
      </c>
      <c r="K6" s="277"/>
    </row>
    <row r="7" spans="1:11" ht="14.25" thickBot="1">
      <c r="A7" s="278" t="s">
        <v>152</v>
      </c>
      <c r="B7" s="279"/>
      <c r="C7" s="280" t="s">
        <v>153</v>
      </c>
      <c r="D7" s="281"/>
      <c r="E7" s="282" t="s">
        <v>147</v>
      </c>
      <c r="F7" s="283" t="s">
        <v>154</v>
      </c>
      <c r="G7" s="284" t="s">
        <v>155</v>
      </c>
      <c r="H7" s="285" t="s">
        <v>156</v>
      </c>
      <c r="I7" s="286" t="s">
        <v>155</v>
      </c>
      <c r="J7" s="287" t="s">
        <v>178</v>
      </c>
      <c r="K7" s="288"/>
    </row>
    <row r="8" spans="1:15" s="301" customFormat="1" ht="12.75">
      <c r="A8" s="289"/>
      <c r="B8" s="290"/>
      <c r="C8" s="291">
        <v>1</v>
      </c>
      <c r="D8" s="292">
        <v>2</v>
      </c>
      <c r="E8" s="293">
        <v>3</v>
      </c>
      <c r="F8" s="294">
        <v>4</v>
      </c>
      <c r="G8" s="295">
        <v>5</v>
      </c>
      <c r="H8" s="296">
        <v>6</v>
      </c>
      <c r="I8" s="297">
        <v>7</v>
      </c>
      <c r="J8" s="298">
        <v>8</v>
      </c>
      <c r="K8" s="299"/>
      <c r="L8" s="300"/>
      <c r="M8" s="300"/>
      <c r="N8" s="300"/>
      <c r="O8" s="300"/>
    </row>
    <row r="9" spans="1:16" ht="18" customHeight="1">
      <c r="A9" s="302">
        <v>11</v>
      </c>
      <c r="B9" s="268" t="s">
        <v>51</v>
      </c>
      <c r="C9" s="303">
        <v>25210989.68</v>
      </c>
      <c r="D9" s="304">
        <f aca="true" t="shared" si="0" ref="D9:D26">0.1*C9</f>
        <v>2521098.9680000003</v>
      </c>
      <c r="E9" s="305">
        <v>2521098</v>
      </c>
      <c r="F9" s="304">
        <f aca="true" t="shared" si="1" ref="F9:F26">C9-E9</f>
        <v>22689891.68</v>
      </c>
      <c r="G9" s="306"/>
      <c r="H9" s="307">
        <v>3102415.46</v>
      </c>
      <c r="I9" s="308">
        <v>9767751</v>
      </c>
      <c r="J9" s="309">
        <f aca="true" t="shared" si="2" ref="J9:J25">F9-H9-I9</f>
        <v>9819725.219999999</v>
      </c>
      <c r="K9" s="310" t="s">
        <v>440</v>
      </c>
      <c r="L9" s="311"/>
      <c r="P9" s="312"/>
    </row>
    <row r="10" spans="1:12" ht="18" customHeight="1">
      <c r="A10" s="313">
        <v>21</v>
      </c>
      <c r="B10" s="314" t="s">
        <v>52</v>
      </c>
      <c r="C10" s="315">
        <v>5454065.58</v>
      </c>
      <c r="D10" s="316">
        <f t="shared" si="0"/>
        <v>545406.5580000001</v>
      </c>
      <c r="E10" s="317">
        <v>545406</v>
      </c>
      <c r="F10" s="318">
        <f t="shared" si="1"/>
        <v>4908659.58</v>
      </c>
      <c r="G10" s="319"/>
      <c r="H10" s="320">
        <v>500000</v>
      </c>
      <c r="I10" s="321"/>
      <c r="J10" s="322">
        <f t="shared" si="2"/>
        <v>4408659.58</v>
      </c>
      <c r="K10" s="310" t="s">
        <v>441</v>
      </c>
      <c r="L10" s="311"/>
    </row>
    <row r="11" spans="1:12" ht="18" customHeight="1">
      <c r="A11" s="313">
        <v>22</v>
      </c>
      <c r="B11" s="314" t="s">
        <v>53</v>
      </c>
      <c r="C11" s="315">
        <v>4124043.83</v>
      </c>
      <c r="D11" s="316">
        <f t="shared" si="0"/>
        <v>412404.38300000003</v>
      </c>
      <c r="E11" s="317">
        <v>412404</v>
      </c>
      <c r="F11" s="318">
        <f t="shared" si="1"/>
        <v>3711639.83</v>
      </c>
      <c r="G11" s="319"/>
      <c r="H11" s="320"/>
      <c r="I11" s="321">
        <f>E11</f>
        <v>412404</v>
      </c>
      <c r="J11" s="322">
        <f t="shared" si="2"/>
        <v>3299235.83</v>
      </c>
      <c r="K11" s="310" t="s">
        <v>157</v>
      </c>
      <c r="L11" s="311"/>
    </row>
    <row r="12" spans="1:12" ht="18" customHeight="1">
      <c r="A12" s="313">
        <v>23</v>
      </c>
      <c r="B12" s="314" t="s">
        <v>54</v>
      </c>
      <c r="C12" s="315">
        <v>2339703.49</v>
      </c>
      <c r="D12" s="316">
        <f t="shared" si="0"/>
        <v>233970.34900000005</v>
      </c>
      <c r="E12" s="317">
        <v>233970</v>
      </c>
      <c r="F12" s="318">
        <f t="shared" si="1"/>
        <v>2105733.49</v>
      </c>
      <c r="G12" s="319"/>
      <c r="H12" s="320">
        <v>700000</v>
      </c>
      <c r="I12" s="321">
        <v>233970</v>
      </c>
      <c r="J12" s="322">
        <f t="shared" si="2"/>
        <v>1171763.4900000002</v>
      </c>
      <c r="K12" s="310" t="s">
        <v>158</v>
      </c>
      <c r="L12" s="311"/>
    </row>
    <row r="13" spans="1:12" ht="18" customHeight="1">
      <c r="A13" s="313">
        <v>31</v>
      </c>
      <c r="B13" s="314" t="s">
        <v>55</v>
      </c>
      <c r="C13" s="315">
        <v>5492783.86</v>
      </c>
      <c r="D13" s="316">
        <f t="shared" si="0"/>
        <v>549278.386</v>
      </c>
      <c r="E13" s="317">
        <v>549278</v>
      </c>
      <c r="F13" s="318">
        <f t="shared" si="1"/>
        <v>4943505.86</v>
      </c>
      <c r="G13" s="319"/>
      <c r="H13" s="320">
        <v>1000000</v>
      </c>
      <c r="I13" s="321"/>
      <c r="J13" s="322">
        <f t="shared" si="2"/>
        <v>3943505.8600000003</v>
      </c>
      <c r="K13" s="310" t="s">
        <v>439</v>
      </c>
      <c r="L13" s="323"/>
    </row>
    <row r="14" spans="1:12" ht="18" customHeight="1">
      <c r="A14" s="313">
        <v>33</v>
      </c>
      <c r="B14" s="314" t="s">
        <v>56</v>
      </c>
      <c r="C14" s="315">
        <v>1781604.4</v>
      </c>
      <c r="D14" s="316">
        <f t="shared" si="0"/>
        <v>178160.44</v>
      </c>
      <c r="E14" s="324">
        <v>178160</v>
      </c>
      <c r="F14" s="318">
        <f t="shared" si="1"/>
        <v>1603444.4</v>
      </c>
      <c r="G14" s="319"/>
      <c r="H14" s="320"/>
      <c r="I14" s="321"/>
      <c r="J14" s="322">
        <f t="shared" si="2"/>
        <v>1603444.4</v>
      </c>
      <c r="K14" s="310" t="s">
        <v>159</v>
      </c>
      <c r="L14" s="311"/>
    </row>
    <row r="15" spans="1:12" ht="18" customHeight="1">
      <c r="A15" s="313">
        <v>41</v>
      </c>
      <c r="B15" s="314" t="s">
        <v>57</v>
      </c>
      <c r="C15" s="315">
        <v>3052663.04</v>
      </c>
      <c r="D15" s="316">
        <f t="shared" si="0"/>
        <v>305266.304</v>
      </c>
      <c r="E15" s="317">
        <v>305266</v>
      </c>
      <c r="F15" s="318">
        <f t="shared" si="1"/>
        <v>2747397.04</v>
      </c>
      <c r="G15" s="319"/>
      <c r="H15" s="320"/>
      <c r="I15" s="321"/>
      <c r="J15" s="322">
        <f t="shared" si="2"/>
        <v>2747397.04</v>
      </c>
      <c r="K15" s="310" t="s">
        <v>160</v>
      </c>
      <c r="L15" s="311"/>
    </row>
    <row r="16" spans="1:12" ht="18" customHeight="1">
      <c r="A16" s="313">
        <v>51</v>
      </c>
      <c r="B16" s="314" t="s">
        <v>58</v>
      </c>
      <c r="C16" s="315">
        <v>1627978.01</v>
      </c>
      <c r="D16" s="316">
        <f t="shared" si="0"/>
        <v>162797.801</v>
      </c>
      <c r="E16" s="317">
        <v>162797</v>
      </c>
      <c r="F16" s="318">
        <f t="shared" si="1"/>
        <v>1465181.01</v>
      </c>
      <c r="G16" s="319"/>
      <c r="H16" s="320">
        <v>1146000</v>
      </c>
      <c r="I16" s="321">
        <v>73259.05</v>
      </c>
      <c r="J16" s="322">
        <f t="shared" si="2"/>
        <v>245921.96000000002</v>
      </c>
      <c r="K16" s="310" t="s">
        <v>161</v>
      </c>
      <c r="L16" s="323"/>
    </row>
    <row r="17" spans="1:12" ht="18" customHeight="1">
      <c r="A17" s="325">
        <v>56</v>
      </c>
      <c r="B17" s="326" t="s">
        <v>59</v>
      </c>
      <c r="C17" s="327">
        <v>1210719.91</v>
      </c>
      <c r="D17" s="328">
        <f t="shared" si="0"/>
        <v>121071.991</v>
      </c>
      <c r="E17" s="329">
        <v>121071</v>
      </c>
      <c r="F17" s="330">
        <f t="shared" si="1"/>
        <v>1089648.91</v>
      </c>
      <c r="G17" s="331"/>
      <c r="H17" s="332">
        <v>300000</v>
      </c>
      <c r="I17" s="333"/>
      <c r="J17" s="334">
        <f t="shared" si="2"/>
        <v>789648.9099999999</v>
      </c>
      <c r="K17" s="310"/>
      <c r="L17" s="311"/>
    </row>
    <row r="18" spans="1:12" ht="18" customHeight="1">
      <c r="A18" s="335">
        <v>81</v>
      </c>
      <c r="B18" s="336" t="s">
        <v>60</v>
      </c>
      <c r="C18" s="337">
        <v>50813.23</v>
      </c>
      <c r="D18" s="338">
        <f t="shared" si="0"/>
        <v>5081.323</v>
      </c>
      <c r="E18" s="339">
        <v>5081</v>
      </c>
      <c r="F18" s="340">
        <f t="shared" si="1"/>
        <v>45732.23</v>
      </c>
      <c r="G18" s="341"/>
      <c r="H18" s="342"/>
      <c r="I18" s="343"/>
      <c r="J18" s="344">
        <f t="shared" si="2"/>
        <v>45732.23</v>
      </c>
      <c r="K18" s="310" t="s">
        <v>159</v>
      </c>
      <c r="L18" s="311"/>
    </row>
    <row r="19" spans="1:12" ht="18" customHeight="1">
      <c r="A19" s="313">
        <v>82</v>
      </c>
      <c r="B19" s="314" t="s">
        <v>76</v>
      </c>
      <c r="C19" s="337">
        <v>1353.97</v>
      </c>
      <c r="D19" s="316">
        <f t="shared" si="0"/>
        <v>135.39700000000002</v>
      </c>
      <c r="E19" s="317">
        <v>135</v>
      </c>
      <c r="F19" s="318">
        <f t="shared" si="1"/>
        <v>1218.97</v>
      </c>
      <c r="G19" s="319"/>
      <c r="H19" s="320"/>
      <c r="I19" s="321"/>
      <c r="J19" s="322">
        <f t="shared" si="2"/>
        <v>1218.97</v>
      </c>
      <c r="K19" s="310"/>
      <c r="L19" s="311"/>
    </row>
    <row r="20" spans="1:12" ht="18" customHeight="1">
      <c r="A20" s="313">
        <v>83</v>
      </c>
      <c r="B20" s="314" t="s">
        <v>61</v>
      </c>
      <c r="C20" s="315">
        <v>83040.39</v>
      </c>
      <c r="D20" s="316">
        <f t="shared" si="0"/>
        <v>8304.039</v>
      </c>
      <c r="E20" s="317">
        <v>8304</v>
      </c>
      <c r="F20" s="318">
        <f t="shared" si="1"/>
        <v>74736.39</v>
      </c>
      <c r="G20" s="319"/>
      <c r="H20" s="320"/>
      <c r="I20" s="321"/>
      <c r="J20" s="322">
        <f t="shared" si="2"/>
        <v>74736.39</v>
      </c>
      <c r="K20" s="310" t="s">
        <v>162</v>
      </c>
      <c r="L20" s="311"/>
    </row>
    <row r="21" spans="1:12" ht="18" customHeight="1">
      <c r="A21" s="313">
        <v>84</v>
      </c>
      <c r="B21" s="314" t="s">
        <v>62</v>
      </c>
      <c r="C21" s="315">
        <v>104558.45</v>
      </c>
      <c r="D21" s="316">
        <f t="shared" si="0"/>
        <v>10455.845000000001</v>
      </c>
      <c r="E21" s="317">
        <v>10455</v>
      </c>
      <c r="F21" s="318">
        <f t="shared" si="1"/>
        <v>94103.45</v>
      </c>
      <c r="G21" s="319"/>
      <c r="H21" s="320">
        <v>70000</v>
      </c>
      <c r="I21" s="321"/>
      <c r="J21" s="322">
        <f t="shared" si="2"/>
        <v>24103.449999999997</v>
      </c>
      <c r="K21" s="310" t="s">
        <v>163</v>
      </c>
      <c r="L21" s="311"/>
    </row>
    <row r="22" spans="1:12" ht="18" customHeight="1">
      <c r="A22" s="313">
        <v>85</v>
      </c>
      <c r="B22" s="314" t="s">
        <v>77</v>
      </c>
      <c r="C22" s="315">
        <v>1024823.14</v>
      </c>
      <c r="D22" s="316">
        <f t="shared" si="0"/>
        <v>102482.31400000001</v>
      </c>
      <c r="E22" s="317">
        <v>102482</v>
      </c>
      <c r="F22" s="318">
        <f t="shared" si="1"/>
        <v>922341.14</v>
      </c>
      <c r="G22" s="319"/>
      <c r="H22" s="320">
        <v>702341.14</v>
      </c>
      <c r="I22" s="321"/>
      <c r="J22" s="322">
        <f t="shared" si="2"/>
        <v>220000</v>
      </c>
      <c r="K22" s="310"/>
      <c r="L22" s="311"/>
    </row>
    <row r="23" spans="1:12" ht="18" customHeight="1">
      <c r="A23" s="313">
        <v>92</v>
      </c>
      <c r="B23" s="314" t="s">
        <v>63</v>
      </c>
      <c r="C23" s="315">
        <v>2612561.49</v>
      </c>
      <c r="D23" s="316">
        <f t="shared" si="0"/>
        <v>261256.14900000003</v>
      </c>
      <c r="E23" s="317">
        <v>261256</v>
      </c>
      <c r="F23" s="318">
        <f t="shared" si="1"/>
        <v>2351305.49</v>
      </c>
      <c r="G23" s="319"/>
      <c r="H23" s="320"/>
      <c r="I23" s="321"/>
      <c r="J23" s="322">
        <f t="shared" si="2"/>
        <v>2351305.49</v>
      </c>
      <c r="K23" s="310" t="s">
        <v>159</v>
      </c>
      <c r="L23" s="311"/>
    </row>
    <row r="24" spans="1:13" ht="18" customHeight="1">
      <c r="A24" s="313">
        <v>96</v>
      </c>
      <c r="B24" s="314" t="s">
        <v>64</v>
      </c>
      <c r="C24" s="345">
        <v>199272.82</v>
      </c>
      <c r="D24" s="316">
        <f t="shared" si="0"/>
        <v>19927.282000000003</v>
      </c>
      <c r="E24" s="317">
        <v>19927</v>
      </c>
      <c r="F24" s="318">
        <f t="shared" si="1"/>
        <v>179345.82</v>
      </c>
      <c r="G24" s="319"/>
      <c r="H24" s="320">
        <v>179345.82</v>
      </c>
      <c r="I24" s="321"/>
      <c r="J24" s="322">
        <f t="shared" si="2"/>
        <v>0</v>
      </c>
      <c r="K24" s="310" t="s">
        <v>164</v>
      </c>
      <c r="L24" s="311"/>
      <c r="M24" s="346"/>
    </row>
    <row r="25" spans="1:12" ht="18" customHeight="1">
      <c r="A25" s="313">
        <v>97</v>
      </c>
      <c r="B25" s="314" t="s">
        <v>65</v>
      </c>
      <c r="C25" s="345">
        <v>1553656.99</v>
      </c>
      <c r="D25" s="316">
        <f t="shared" si="0"/>
        <v>155365.699</v>
      </c>
      <c r="E25" s="317">
        <v>155365</v>
      </c>
      <c r="F25" s="318">
        <f t="shared" si="1"/>
        <v>1398291.99</v>
      </c>
      <c r="G25" s="319"/>
      <c r="H25" s="320">
        <v>500000</v>
      </c>
      <c r="I25" s="321">
        <v>500000</v>
      </c>
      <c r="J25" s="322">
        <f t="shared" si="2"/>
        <v>398291.99</v>
      </c>
      <c r="K25" s="310" t="s">
        <v>158</v>
      </c>
      <c r="L25" s="323"/>
    </row>
    <row r="26" spans="1:15" s="352" customFormat="1" ht="18" customHeight="1">
      <c r="A26" s="347">
        <v>99</v>
      </c>
      <c r="B26" s="348" t="s">
        <v>179</v>
      </c>
      <c r="C26" s="345">
        <v>15297763.56</v>
      </c>
      <c r="D26" s="316">
        <f t="shared" si="0"/>
        <v>1529776.3560000001</v>
      </c>
      <c r="E26" s="324">
        <v>1529776</v>
      </c>
      <c r="F26" s="349">
        <f t="shared" si="1"/>
        <v>13767987.56</v>
      </c>
      <c r="G26" s="350">
        <f>E28</f>
        <v>7122231</v>
      </c>
      <c r="H26" s="351"/>
      <c r="I26" s="349">
        <f>E26</f>
        <v>1529776</v>
      </c>
      <c r="J26" s="322"/>
      <c r="K26" s="310" t="s">
        <v>165</v>
      </c>
      <c r="L26" s="311"/>
      <c r="M26" s="311"/>
      <c r="N26" s="311"/>
      <c r="O26" s="311"/>
    </row>
    <row r="27" spans="1:12" ht="18" customHeight="1" thickBot="1">
      <c r="A27" s="353"/>
      <c r="B27" s="268" t="s">
        <v>166</v>
      </c>
      <c r="C27" s="354"/>
      <c r="D27" s="304"/>
      <c r="E27" s="305"/>
      <c r="F27" s="355"/>
      <c r="G27" s="356"/>
      <c r="H27" s="357"/>
      <c r="I27" s="358"/>
      <c r="J27" s="359">
        <f>F26-H26-I26</f>
        <v>12238211.56</v>
      </c>
      <c r="K27" s="360"/>
      <c r="L27" s="311"/>
    </row>
    <row r="28" spans="1:11" ht="19.5" customHeight="1" thickBot="1">
      <c r="A28" s="361"/>
      <c r="B28" s="362" t="s">
        <v>124</v>
      </c>
      <c r="C28" s="363">
        <f>SUM(C9:C26)</f>
        <v>71222395.83999999</v>
      </c>
      <c r="D28" s="364">
        <f>SUM(D9:D26)</f>
        <v>7122239.584000001</v>
      </c>
      <c r="E28" s="365">
        <f>SUM(E9:E27)</f>
        <v>7122231</v>
      </c>
      <c r="F28" s="364">
        <f>SUM(F9:F26)</f>
        <v>64100164.839999996</v>
      </c>
      <c r="G28" s="366">
        <f>SUM(G9:G27)</f>
        <v>7122231</v>
      </c>
      <c r="H28" s="367">
        <f>SUM(H9:H26)</f>
        <v>8200102.42</v>
      </c>
      <c r="I28" s="368">
        <f>SUM(I9:I27)</f>
        <v>12517160.05</v>
      </c>
      <c r="J28" s="369">
        <f>SUM(J9:J27)</f>
        <v>43382902.36999999</v>
      </c>
      <c r="K28" s="370"/>
    </row>
    <row r="29" spans="1:15" s="378" customFormat="1" ht="13.5" customHeight="1">
      <c r="A29" s="371"/>
      <c r="B29" s="371" t="s">
        <v>167</v>
      </c>
      <c r="C29" s="372"/>
      <c r="D29" s="372"/>
      <c r="E29" s="373"/>
      <c r="F29" s="374">
        <f>SUM(E28:F28)</f>
        <v>71222395.84</v>
      </c>
      <c r="G29" s="375"/>
      <c r="H29" s="375"/>
      <c r="I29" s="376"/>
      <c r="J29" s="377">
        <f>SUM(G28:J28)</f>
        <v>71222395.83999999</v>
      </c>
      <c r="K29" s="377"/>
      <c r="L29" s="255"/>
      <c r="M29" s="255"/>
      <c r="N29" s="255"/>
      <c r="O29" s="255"/>
    </row>
    <row r="30" spans="1:15" s="380" customFormat="1" ht="11.25">
      <c r="A30" s="379" t="s">
        <v>180</v>
      </c>
      <c r="C30" s="381"/>
      <c r="D30" s="381"/>
      <c r="E30" s="382"/>
      <c r="J30" s="383">
        <f>J29-C28</f>
        <v>0</v>
      </c>
      <c r="K30" s="346"/>
      <c r="L30" s="250"/>
      <c r="M30" s="250"/>
      <c r="N30" s="250"/>
      <c r="O30" s="250"/>
    </row>
    <row r="31" spans="1:15" s="378" customFormat="1" ht="11.25">
      <c r="A31" s="379" t="s">
        <v>181</v>
      </c>
      <c r="C31" s="384"/>
      <c r="D31" s="384"/>
      <c r="J31" s="385"/>
      <c r="K31" s="386"/>
      <c r="L31" s="255"/>
      <c r="M31" s="255"/>
      <c r="N31" s="255"/>
      <c r="O31" s="255"/>
    </row>
    <row r="32" spans="1:15" s="378" customFormat="1" ht="11.25">
      <c r="A32" s="379"/>
      <c r="C32" s="384"/>
      <c r="D32" s="384"/>
      <c r="J32" s="385">
        <f>SUM(J18:J27)</f>
        <v>15353600.080000002</v>
      </c>
      <c r="K32" s="386"/>
      <c r="L32" s="255"/>
      <c r="M32" s="255"/>
      <c r="N32" s="255"/>
      <c r="O32" s="255"/>
    </row>
    <row r="33" spans="3:15" s="387" customFormat="1" ht="12.75">
      <c r="C33" s="388"/>
      <c r="D33" s="388"/>
      <c r="F33" s="389"/>
      <c r="J33" s="390"/>
      <c r="K33" s="390"/>
      <c r="L33" s="255"/>
      <c r="M33" s="255"/>
      <c r="N33" s="255"/>
      <c r="O33" s="255"/>
    </row>
    <row r="34" spans="1:15" s="387" customFormat="1" ht="12.75">
      <c r="A34" s="391" t="s">
        <v>449</v>
      </c>
      <c r="B34" s="257"/>
      <c r="C34" s="388"/>
      <c r="D34" s="388"/>
      <c r="F34" s="389"/>
      <c r="J34" s="390"/>
      <c r="K34" s="390"/>
      <c r="L34" s="255"/>
      <c r="M34" s="255"/>
      <c r="N34" s="255"/>
      <c r="O34" s="255"/>
    </row>
    <row r="35" ht="12.75">
      <c r="A35" s="248" t="s">
        <v>49</v>
      </c>
    </row>
  </sheetData>
  <mergeCells count="2">
    <mergeCell ref="G5:J5"/>
    <mergeCell ref="H4:I4"/>
  </mergeCells>
  <printOptions horizontalCentered="1" verticalCentered="1"/>
  <pageMargins left="0.27" right="0.31496062992125984" top="0.31496062992125984" bottom="0.31496062992125984" header="0.2362204724409449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5"/>
  <dimension ref="A2:M26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125" style="723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3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33"/>
    </row>
    <row r="4" spans="1:13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33"/>
    </row>
    <row r="5" spans="1:13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33"/>
    </row>
    <row r="6" spans="1:13" s="14" customFormat="1" ht="12.75">
      <c r="A6" s="79"/>
      <c r="B6" s="69" t="s">
        <v>2</v>
      </c>
      <c r="C6" s="6" t="s">
        <v>46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34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35"/>
    </row>
    <row r="8" spans="1:13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9327</v>
      </c>
      <c r="E8" s="72">
        <f t="shared" si="0"/>
        <v>5771</v>
      </c>
      <c r="F8" s="73">
        <f t="shared" si="0"/>
        <v>3056</v>
      </c>
      <c r="G8" s="74">
        <f t="shared" si="0"/>
        <v>500</v>
      </c>
      <c r="H8" s="71">
        <f t="shared" si="0"/>
        <v>9327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36">
        <f>SUM(M9:M15)</f>
        <v>1456</v>
      </c>
    </row>
    <row r="9" spans="1:13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1456</v>
      </c>
      <c r="E9" s="58">
        <f>SUM(E10:E15)</f>
        <v>0</v>
      </c>
      <c r="F9" s="231">
        <f>SUM(F10:F15)</f>
        <v>1456</v>
      </c>
      <c r="G9" s="57">
        <f>SUM(G10:G15)</f>
        <v>0</v>
      </c>
      <c r="H9" s="63">
        <f aca="true" t="shared" si="2" ref="H9:H21">SUM(E9:G9)</f>
        <v>1456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  <c r="M9" s="736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1326</v>
      </c>
      <c r="E10" s="51"/>
      <c r="F10" s="25">
        <v>1326</v>
      </c>
      <c r="G10" s="26"/>
      <c r="H10" s="64">
        <f t="shared" si="2"/>
        <v>1326</v>
      </c>
      <c r="I10" s="51"/>
      <c r="J10" s="25"/>
      <c r="K10" s="26"/>
      <c r="L10" s="88">
        <f t="shared" si="3"/>
        <v>0</v>
      </c>
      <c r="M10" s="737">
        <v>1326</v>
      </c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  <c r="M11" s="737"/>
    </row>
    <row r="12" spans="1:13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  <c r="M12" s="737"/>
    </row>
    <row r="13" spans="1:13" s="20" customFormat="1" ht="15" customHeight="1">
      <c r="A13" s="87">
        <v>6</v>
      </c>
      <c r="B13" s="19"/>
      <c r="C13" s="18" t="s">
        <v>135</v>
      </c>
      <c r="D13" s="109">
        <f t="shared" si="1"/>
        <v>130</v>
      </c>
      <c r="E13" s="52"/>
      <c r="F13" s="49">
        <v>130</v>
      </c>
      <c r="G13" s="50"/>
      <c r="H13" s="65">
        <f t="shared" si="2"/>
        <v>130</v>
      </c>
      <c r="I13" s="52"/>
      <c r="J13" s="49"/>
      <c r="K13" s="50"/>
      <c r="L13" s="89">
        <f t="shared" si="3"/>
        <v>0</v>
      </c>
      <c r="M13" s="737">
        <f>44+86</f>
        <v>130</v>
      </c>
    </row>
    <row r="14" spans="1:13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  <c r="M14" s="737"/>
    </row>
    <row r="15" spans="1:13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  <c r="M15" s="737"/>
    </row>
    <row r="16" spans="1:13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  <c r="M16" s="736"/>
    </row>
    <row r="17" spans="1:13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36"/>
    </row>
    <row r="18" spans="1:13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36"/>
    </row>
    <row r="19" spans="1:13" s="17" customFormat="1" ht="15" customHeight="1">
      <c r="A19" s="92">
        <v>12</v>
      </c>
      <c r="B19" s="23" t="s">
        <v>16</v>
      </c>
      <c r="C19" s="23"/>
      <c r="D19" s="112">
        <f t="shared" si="1"/>
        <v>7871</v>
      </c>
      <c r="E19" s="217">
        <v>5771</v>
      </c>
      <c r="F19" s="216">
        <v>1600</v>
      </c>
      <c r="G19" s="30">
        <v>500</v>
      </c>
      <c r="H19" s="68">
        <f t="shared" si="2"/>
        <v>7871</v>
      </c>
      <c r="I19" s="55"/>
      <c r="J19" s="29"/>
      <c r="K19" s="30"/>
      <c r="L19" s="94">
        <f t="shared" si="3"/>
        <v>0</v>
      </c>
      <c r="M19" s="736"/>
    </row>
    <row r="20" spans="1:13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736"/>
    </row>
    <row r="21" spans="1:13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736"/>
    </row>
    <row r="22" spans="1:13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  <c r="M22" s="736"/>
    </row>
    <row r="23" spans="1:13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  <c r="M23" s="736"/>
    </row>
    <row r="24" spans="1:13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33"/>
    </row>
    <row r="25" spans="1:13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M25" s="733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38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4"/>
  <dimension ref="A2:L26"/>
  <sheetViews>
    <sheetView workbookViewId="0" topLeftCell="A1">
      <selection activeCell="M4" sqref="M4:N20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2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</row>
    <row r="4" spans="1:12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</row>
    <row r="5" spans="1:12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</row>
    <row r="6" spans="1:12" s="14" customFormat="1" ht="12.75">
      <c r="A6" s="79"/>
      <c r="B6" s="69" t="s">
        <v>2</v>
      </c>
      <c r="C6" s="6" t="s">
        <v>45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</row>
    <row r="7" spans="1:12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</row>
    <row r="8" spans="1:12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1200</v>
      </c>
      <c r="E8" s="72">
        <f t="shared" si="0"/>
        <v>700</v>
      </c>
      <c r="F8" s="73">
        <f t="shared" si="0"/>
        <v>500</v>
      </c>
      <c r="G8" s="74">
        <f t="shared" si="0"/>
        <v>0</v>
      </c>
      <c r="H8" s="71">
        <f t="shared" si="0"/>
        <v>1200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</row>
    <row r="9" spans="1:12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0</v>
      </c>
      <c r="E9" s="58">
        <f>SUM(E10:E15)</f>
        <v>0</v>
      </c>
      <c r="F9" s="231">
        <f>SUM(F10:F15)</f>
        <v>0</v>
      </c>
      <c r="G9" s="57">
        <f>SUM(G10:G15)</f>
        <v>0</v>
      </c>
      <c r="H9" s="63">
        <f aca="true" t="shared" si="2" ref="H9:H21">SUM(E9:G9)</f>
        <v>0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</row>
    <row r="10" spans="1:12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</row>
    <row r="11" spans="1:12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</row>
    <row r="12" spans="1:12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</row>
    <row r="13" spans="1:12" s="20" customFormat="1" ht="15" customHeight="1">
      <c r="A13" s="87">
        <v>6</v>
      </c>
      <c r="B13" s="19"/>
      <c r="C13" s="18" t="s">
        <v>135</v>
      </c>
      <c r="D13" s="109">
        <f t="shared" si="1"/>
        <v>0</v>
      </c>
      <c r="E13" s="52"/>
      <c r="F13" s="49"/>
      <c r="G13" s="50"/>
      <c r="H13" s="65">
        <f t="shared" si="2"/>
        <v>0</v>
      </c>
      <c r="I13" s="52"/>
      <c r="J13" s="49"/>
      <c r="K13" s="50"/>
      <c r="L13" s="89">
        <f t="shared" si="3"/>
        <v>0</v>
      </c>
    </row>
    <row r="14" spans="1:12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</row>
    <row r="15" spans="1:12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</row>
    <row r="16" spans="1:12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</row>
    <row r="17" spans="1:12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</row>
    <row r="18" spans="1:12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</row>
    <row r="19" spans="1:12" s="17" customFormat="1" ht="15" customHeight="1">
      <c r="A19" s="92">
        <v>12</v>
      </c>
      <c r="B19" s="23" t="s">
        <v>16</v>
      </c>
      <c r="C19" s="23"/>
      <c r="D19" s="112">
        <f t="shared" si="1"/>
        <v>1200</v>
      </c>
      <c r="E19" s="217">
        <v>700</v>
      </c>
      <c r="F19" s="216">
        <v>500</v>
      </c>
      <c r="G19" s="30"/>
      <c r="H19" s="68">
        <f t="shared" si="2"/>
        <v>1200</v>
      </c>
      <c r="I19" s="55"/>
      <c r="J19" s="29"/>
      <c r="K19" s="30"/>
      <c r="L19" s="94">
        <f t="shared" si="3"/>
        <v>0</v>
      </c>
    </row>
    <row r="20" spans="1:12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</row>
    <row r="21" spans="1:12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</row>
    <row r="22" spans="1:12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</row>
    <row r="23" spans="1:12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</row>
    <row r="24" spans="1:11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</row>
    <row r="25" spans="1:11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</row>
    <row r="26" spans="1:11" s="24" customFormat="1" ht="12.75">
      <c r="A26"/>
      <c r="B26"/>
      <c r="C26"/>
      <c r="D26"/>
      <c r="E26"/>
      <c r="F26" s="31"/>
      <c r="G26" s="31"/>
      <c r="H26" s="32"/>
      <c r="I26"/>
      <c r="J26"/>
      <c r="K26" s="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3"/>
  <dimension ref="A2:M26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7.25390625" style="723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3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24"/>
    </row>
    <row r="4" spans="1:13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</row>
    <row r="5" spans="1:13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24"/>
    </row>
    <row r="6" spans="1:13" s="14" customFormat="1" ht="12.75">
      <c r="A6" s="79"/>
      <c r="B6" s="69" t="s">
        <v>2</v>
      </c>
      <c r="C6" s="6" t="s">
        <v>44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25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26"/>
    </row>
    <row r="8" spans="1:13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1070</v>
      </c>
      <c r="E8" s="72">
        <f t="shared" si="0"/>
        <v>150</v>
      </c>
      <c r="F8" s="73">
        <f t="shared" si="0"/>
        <v>920</v>
      </c>
      <c r="G8" s="74">
        <f t="shared" si="0"/>
        <v>0</v>
      </c>
      <c r="H8" s="71">
        <f t="shared" si="0"/>
        <v>1070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28"/>
    </row>
    <row r="9" spans="1:13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40</v>
      </c>
      <c r="E9" s="58">
        <f>SUM(E10:E15)</f>
        <v>0</v>
      </c>
      <c r="F9" s="231">
        <f>SUM(F10:F15)</f>
        <v>40</v>
      </c>
      <c r="G9" s="57">
        <f>SUM(G10:G15)</f>
        <v>0</v>
      </c>
      <c r="H9" s="63">
        <f aca="true" t="shared" si="2" ref="H9:H21">SUM(E9:G9)</f>
        <v>40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  <c r="M9" s="7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  <c r="M10" s="7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  <c r="M11" s="729"/>
    </row>
    <row r="12" spans="1:13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  <c r="M12" s="729"/>
    </row>
    <row r="13" spans="1:13" s="20" customFormat="1" ht="15" customHeight="1">
      <c r="A13" s="87">
        <v>6</v>
      </c>
      <c r="B13" s="19"/>
      <c r="C13" s="18" t="s">
        <v>135</v>
      </c>
      <c r="D13" s="109">
        <f t="shared" si="1"/>
        <v>40</v>
      </c>
      <c r="E13" s="52"/>
      <c r="F13" s="49">
        <v>40</v>
      </c>
      <c r="G13" s="50"/>
      <c r="H13" s="65">
        <f t="shared" si="2"/>
        <v>40</v>
      </c>
      <c r="I13" s="52"/>
      <c r="J13" s="49"/>
      <c r="K13" s="50"/>
      <c r="L13" s="89">
        <f t="shared" si="3"/>
        <v>0</v>
      </c>
      <c r="M13" s="729">
        <v>40</v>
      </c>
    </row>
    <row r="14" spans="1:13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  <c r="M14" s="729"/>
    </row>
    <row r="15" spans="1:13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  <c r="M15" s="729"/>
    </row>
    <row r="16" spans="1:13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  <c r="M16" s="728"/>
    </row>
    <row r="17" spans="1:13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28"/>
    </row>
    <row r="18" spans="1:13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28"/>
    </row>
    <row r="19" spans="1:13" s="17" customFormat="1" ht="15" customHeight="1">
      <c r="A19" s="92">
        <v>12</v>
      </c>
      <c r="B19" s="23" t="s">
        <v>16</v>
      </c>
      <c r="C19" s="23"/>
      <c r="D19" s="112">
        <f t="shared" si="1"/>
        <v>1030</v>
      </c>
      <c r="E19" s="217">
        <v>150</v>
      </c>
      <c r="F19" s="216">
        <v>880</v>
      </c>
      <c r="G19" s="30"/>
      <c r="H19" s="68">
        <f t="shared" si="2"/>
        <v>1030</v>
      </c>
      <c r="I19" s="55"/>
      <c r="J19" s="29"/>
      <c r="K19" s="30"/>
      <c r="L19" s="94">
        <f t="shared" si="3"/>
        <v>0</v>
      </c>
      <c r="M19" s="728"/>
    </row>
    <row r="20" spans="1:13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728"/>
    </row>
    <row r="21" spans="1:13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728"/>
    </row>
    <row r="22" spans="1:13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  <c r="M22" s="730"/>
    </row>
    <row r="23" spans="1:13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  <c r="M23" s="730"/>
    </row>
    <row r="24" spans="1:13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31"/>
    </row>
    <row r="25" spans="1:13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M25" s="73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2"/>
  <dimension ref="A2:S29"/>
  <sheetViews>
    <sheetView tabSelected="1" workbookViewId="0" topLeftCell="A4">
      <selection activeCell="P35" sqref="P35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875" style="723" bestFit="1" customWidth="1"/>
    <col min="14" max="14" width="5.00390625" style="723" bestFit="1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4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33"/>
      <c r="N3" s="733"/>
    </row>
    <row r="4" spans="1:14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33"/>
      <c r="N4" s="733"/>
    </row>
    <row r="5" spans="1:14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33"/>
      <c r="N5" s="733"/>
    </row>
    <row r="6" spans="1:14" s="14" customFormat="1" ht="12.75">
      <c r="A6" s="79"/>
      <c r="B6" s="69" t="s">
        <v>2</v>
      </c>
      <c r="C6" s="6" t="s">
        <v>43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34"/>
      <c r="N6" s="734"/>
    </row>
    <row r="7" spans="1:14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35"/>
      <c r="N7" s="735"/>
    </row>
    <row r="8" spans="1:14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219306</v>
      </c>
      <c r="E8" s="72">
        <f t="shared" si="0"/>
        <v>136550</v>
      </c>
      <c r="F8" s="73">
        <f t="shared" si="0"/>
        <v>81848</v>
      </c>
      <c r="G8" s="74">
        <f t="shared" si="0"/>
        <v>908</v>
      </c>
      <c r="H8" s="71">
        <f t="shared" si="0"/>
        <v>219306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36"/>
      <c r="N8" s="736"/>
    </row>
    <row r="9" spans="1:14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216106</v>
      </c>
      <c r="E9" s="58">
        <f>SUM(E10:E15)</f>
        <v>136550</v>
      </c>
      <c r="F9" s="231">
        <f>SUM(F10:F15)</f>
        <v>78648</v>
      </c>
      <c r="G9" s="57">
        <f>SUM(G10:G15)</f>
        <v>908</v>
      </c>
      <c r="H9" s="63">
        <f aca="true" t="shared" si="2" ref="H9:H21">SUM(E9:G9)</f>
        <v>216106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  <c r="M9" s="736"/>
      <c r="N9" s="736"/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3469</v>
      </c>
      <c r="E10" s="51"/>
      <c r="F10" s="25">
        <v>3469</v>
      </c>
      <c r="G10" s="26"/>
      <c r="H10" s="64">
        <f t="shared" si="2"/>
        <v>3469</v>
      </c>
      <c r="I10" s="51"/>
      <c r="J10" s="25"/>
      <c r="K10" s="26"/>
      <c r="L10" s="88">
        <f t="shared" si="3"/>
        <v>0</v>
      </c>
      <c r="M10" s="737">
        <v>3469</v>
      </c>
      <c r="N10" s="737"/>
    </row>
    <row r="11" spans="1:14" s="20" customFormat="1" ht="15" customHeight="1">
      <c r="A11" s="87">
        <v>4</v>
      </c>
      <c r="B11" s="19"/>
      <c r="C11" s="18" t="s">
        <v>7</v>
      </c>
      <c r="D11" s="109">
        <f t="shared" si="1"/>
        <v>1566</v>
      </c>
      <c r="E11" s="51"/>
      <c r="F11" s="25">
        <v>1566</v>
      </c>
      <c r="G11" s="26"/>
      <c r="H11" s="64">
        <f t="shared" si="2"/>
        <v>1566</v>
      </c>
      <c r="I11" s="51"/>
      <c r="J11" s="25"/>
      <c r="K11" s="26"/>
      <c r="L11" s="88">
        <f t="shared" si="3"/>
        <v>0</v>
      </c>
      <c r="M11" s="737"/>
      <c r="N11" s="737">
        <f>1566</f>
        <v>1566</v>
      </c>
    </row>
    <row r="12" spans="1:14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  <c r="M12" s="737"/>
      <c r="N12" s="737"/>
    </row>
    <row r="13" spans="1:14" s="20" customFormat="1" ht="15" customHeight="1">
      <c r="A13" s="87">
        <v>6</v>
      </c>
      <c r="B13" s="19"/>
      <c r="C13" s="18" t="s">
        <v>445</v>
      </c>
      <c r="D13" s="109">
        <f t="shared" si="1"/>
        <v>31361</v>
      </c>
      <c r="E13" s="52"/>
      <c r="F13" s="227">
        <v>31361</v>
      </c>
      <c r="G13" s="50"/>
      <c r="H13" s="65">
        <f t="shared" si="2"/>
        <v>31361</v>
      </c>
      <c r="I13" s="52"/>
      <c r="J13" s="49"/>
      <c r="K13" s="50"/>
      <c r="L13" s="89">
        <f t="shared" si="3"/>
        <v>0</v>
      </c>
      <c r="M13" s="737">
        <v>20909</v>
      </c>
      <c r="N13" s="737"/>
    </row>
    <row r="14" spans="1:14" s="20" customFormat="1" ht="15" customHeight="1">
      <c r="A14" s="87">
        <v>7</v>
      </c>
      <c r="B14" s="19"/>
      <c r="C14" s="18" t="s">
        <v>125</v>
      </c>
      <c r="D14" s="109">
        <f t="shared" si="1"/>
        <v>179415</v>
      </c>
      <c r="E14" s="226">
        <v>136550</v>
      </c>
      <c r="F14" s="227">
        <v>41957</v>
      </c>
      <c r="G14" s="50">
        <v>908</v>
      </c>
      <c r="H14" s="65">
        <f t="shared" si="2"/>
        <v>179415</v>
      </c>
      <c r="I14" s="52"/>
      <c r="J14" s="49"/>
      <c r="K14" s="50"/>
      <c r="L14" s="89">
        <f t="shared" si="3"/>
        <v>0</v>
      </c>
      <c r="M14" s="737"/>
      <c r="N14" s="737"/>
    </row>
    <row r="15" spans="1:14" s="20" customFormat="1" ht="15" customHeight="1">
      <c r="A15" s="90">
        <v>8</v>
      </c>
      <c r="B15" s="44"/>
      <c r="C15" s="45" t="s">
        <v>8</v>
      </c>
      <c r="D15" s="228">
        <f t="shared" si="1"/>
        <v>295</v>
      </c>
      <c r="E15" s="229"/>
      <c r="F15" s="230">
        <v>295</v>
      </c>
      <c r="G15" s="47"/>
      <c r="H15" s="66">
        <f t="shared" si="2"/>
        <v>295</v>
      </c>
      <c r="I15" s="53"/>
      <c r="J15" s="46"/>
      <c r="K15" s="47"/>
      <c r="L15" s="91">
        <f t="shared" si="3"/>
        <v>0</v>
      </c>
      <c r="M15" s="737">
        <v>295</v>
      </c>
      <c r="N15" s="737"/>
    </row>
    <row r="16" spans="1:14" s="17" customFormat="1" ht="15" customHeight="1">
      <c r="A16" s="92">
        <v>9</v>
      </c>
      <c r="B16" s="21" t="s">
        <v>18</v>
      </c>
      <c r="C16" s="23"/>
      <c r="D16" s="111">
        <f t="shared" si="1"/>
        <v>2000</v>
      </c>
      <c r="E16" s="166"/>
      <c r="F16" s="160">
        <v>2000</v>
      </c>
      <c r="G16" s="28"/>
      <c r="H16" s="67">
        <f t="shared" si="2"/>
        <v>2000</v>
      </c>
      <c r="I16" s="54"/>
      <c r="J16" s="27"/>
      <c r="K16" s="28"/>
      <c r="L16" s="93">
        <f t="shared" si="3"/>
        <v>0</v>
      </c>
      <c r="M16" s="736"/>
      <c r="N16" s="736"/>
    </row>
    <row r="17" spans="1:14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36"/>
      <c r="N17" s="736"/>
    </row>
    <row r="18" spans="1:14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36"/>
      <c r="N18" s="736"/>
    </row>
    <row r="19" spans="1:14" s="17" customFormat="1" ht="15" customHeight="1">
      <c r="A19" s="92">
        <v>12</v>
      </c>
      <c r="B19" s="23" t="s">
        <v>16</v>
      </c>
      <c r="C19" s="23"/>
      <c r="D19" s="112">
        <f t="shared" si="1"/>
        <v>1200</v>
      </c>
      <c r="E19" s="217"/>
      <c r="F19" s="216">
        <v>1200</v>
      </c>
      <c r="G19" s="30"/>
      <c r="H19" s="68">
        <f t="shared" si="2"/>
        <v>1200</v>
      </c>
      <c r="I19" s="55"/>
      <c r="J19" s="29"/>
      <c r="K19" s="30"/>
      <c r="L19" s="94">
        <f t="shared" si="3"/>
        <v>0</v>
      </c>
      <c r="M19" s="736"/>
      <c r="N19" s="736"/>
    </row>
    <row r="20" spans="1:14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736"/>
      <c r="N20" s="736"/>
    </row>
    <row r="21" spans="1:14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736"/>
      <c r="N21" s="736"/>
    </row>
    <row r="22" spans="1:14" s="410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736"/>
      <c r="N22" s="736"/>
    </row>
    <row r="23" spans="1:14" s="410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736"/>
      <c r="N23" s="736"/>
    </row>
    <row r="24" spans="1:14" s="665" customFormat="1" ht="11.25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33"/>
      <c r="N24" s="733"/>
    </row>
    <row r="25" spans="1:14" s="665" customFormat="1" ht="11.25">
      <c r="A25" s="224" t="s">
        <v>32</v>
      </c>
      <c r="B25" s="224"/>
      <c r="C25" s="224"/>
      <c r="D25" s="232"/>
      <c r="E25" s="752"/>
      <c r="F25" s="232"/>
      <c r="G25" s="232"/>
      <c r="H25" s="232"/>
      <c r="I25" s="232"/>
      <c r="J25" s="232"/>
      <c r="K25" s="232"/>
      <c r="M25" s="733"/>
      <c r="N25" s="733"/>
    </row>
    <row r="26" spans="1:14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38"/>
      <c r="N26" s="738"/>
    </row>
    <row r="27" spans="1:19" s="32" customFormat="1" ht="11.25">
      <c r="A27" s="750" t="s">
        <v>446</v>
      </c>
      <c r="B27" s="232" t="s">
        <v>447</v>
      </c>
      <c r="F27" s="749">
        <v>20909</v>
      </c>
      <c r="G27" s="31"/>
      <c r="M27" s="723"/>
      <c r="N27" s="723"/>
      <c r="P27" s="33"/>
      <c r="Q27" s="33"/>
      <c r="R27" s="33"/>
      <c r="S27" s="33"/>
    </row>
    <row r="28" spans="2:19" s="32" customFormat="1" ht="11.25">
      <c r="B28" s="224" t="s">
        <v>448</v>
      </c>
      <c r="F28" s="751">
        <v>10452</v>
      </c>
      <c r="G28" s="31"/>
      <c r="M28" s="723"/>
      <c r="N28" s="723"/>
      <c r="P28" s="33"/>
      <c r="Q28" s="33"/>
      <c r="R28" s="33"/>
      <c r="S28" s="33"/>
    </row>
    <row r="29" spans="6:19" s="32" customFormat="1" ht="11.25">
      <c r="F29" s="749">
        <f>SUM(F27:F28)</f>
        <v>31361</v>
      </c>
      <c r="G29" s="31"/>
      <c r="M29" s="723"/>
      <c r="N29" s="723"/>
      <c r="P29" s="33"/>
      <c r="Q29" s="33"/>
      <c r="R29" s="33"/>
      <c r="S29" s="33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1"/>
  <dimension ref="A2:M26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625" style="723" bestFit="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3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24"/>
    </row>
    <row r="4" spans="1:13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</row>
    <row r="5" spans="1:13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24"/>
    </row>
    <row r="6" spans="1:13" s="14" customFormat="1" ht="12.75">
      <c r="A6" s="79"/>
      <c r="B6" s="69" t="s">
        <v>2</v>
      </c>
      <c r="C6" s="6" t="s">
        <v>42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25"/>
    </row>
    <row r="7" spans="1:13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26"/>
    </row>
    <row r="8" spans="1:13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34740</v>
      </c>
      <c r="E8" s="72">
        <f t="shared" si="0"/>
        <v>28220</v>
      </c>
      <c r="F8" s="73">
        <f t="shared" si="0"/>
        <v>6520</v>
      </c>
      <c r="G8" s="74">
        <f t="shared" si="0"/>
        <v>0</v>
      </c>
      <c r="H8" s="71">
        <f t="shared" si="0"/>
        <v>34740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28"/>
    </row>
    <row r="9" spans="1:13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29254</v>
      </c>
      <c r="E9" s="58">
        <f>SUM(E10:E15)</f>
        <v>27920</v>
      </c>
      <c r="F9" s="231">
        <f>SUM(F10:F15)</f>
        <v>1334</v>
      </c>
      <c r="G9" s="57">
        <f>SUM(G10:G15)</f>
        <v>0</v>
      </c>
      <c r="H9" s="63">
        <f aca="true" t="shared" si="2" ref="H9:H21">SUM(E9:G9)</f>
        <v>29254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  <c r="M9" s="728"/>
    </row>
    <row r="10" spans="1:13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  <c r="M10" s="729"/>
    </row>
    <row r="11" spans="1:13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  <c r="M11" s="729"/>
    </row>
    <row r="12" spans="1:13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  <c r="M12" s="729"/>
    </row>
    <row r="13" spans="1:13" s="20" customFormat="1" ht="15" customHeight="1">
      <c r="A13" s="87">
        <v>6</v>
      </c>
      <c r="B13" s="19"/>
      <c r="C13" s="18" t="s">
        <v>135</v>
      </c>
      <c r="D13" s="109">
        <f t="shared" si="1"/>
        <v>1334</v>
      </c>
      <c r="E13" s="52"/>
      <c r="F13" s="49">
        <v>1334</v>
      </c>
      <c r="G13" s="50"/>
      <c r="H13" s="65">
        <f t="shared" si="2"/>
        <v>1334</v>
      </c>
      <c r="I13" s="52"/>
      <c r="J13" s="49"/>
      <c r="K13" s="50"/>
      <c r="L13" s="89">
        <f t="shared" si="3"/>
        <v>0</v>
      </c>
      <c r="M13" s="729">
        <v>1334</v>
      </c>
    </row>
    <row r="14" spans="1:13" s="20" customFormat="1" ht="15" customHeight="1">
      <c r="A14" s="87">
        <v>7</v>
      </c>
      <c r="B14" s="19"/>
      <c r="C14" s="18" t="s">
        <v>125</v>
      </c>
      <c r="D14" s="109">
        <f t="shared" si="1"/>
        <v>27920</v>
      </c>
      <c r="E14" s="226">
        <v>27920</v>
      </c>
      <c r="F14" s="227"/>
      <c r="G14" s="50"/>
      <c r="H14" s="65">
        <f t="shared" si="2"/>
        <v>27920</v>
      </c>
      <c r="I14" s="52"/>
      <c r="J14" s="49"/>
      <c r="K14" s="50"/>
      <c r="L14" s="89">
        <f t="shared" si="3"/>
        <v>0</v>
      </c>
      <c r="M14" s="729"/>
    </row>
    <row r="15" spans="1:13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  <c r="M15" s="729"/>
    </row>
    <row r="16" spans="1:13" s="17" customFormat="1" ht="15" customHeight="1">
      <c r="A16" s="92">
        <v>9</v>
      </c>
      <c r="B16" s="21" t="s">
        <v>18</v>
      </c>
      <c r="C16" s="23"/>
      <c r="D16" s="111">
        <f t="shared" si="1"/>
        <v>5328</v>
      </c>
      <c r="E16" s="166">
        <v>300</v>
      </c>
      <c r="F16" s="160">
        <v>5028</v>
      </c>
      <c r="G16" s="28"/>
      <c r="H16" s="67">
        <f t="shared" si="2"/>
        <v>5328</v>
      </c>
      <c r="I16" s="54"/>
      <c r="J16" s="27"/>
      <c r="K16" s="28"/>
      <c r="L16" s="93">
        <f t="shared" si="3"/>
        <v>0</v>
      </c>
      <c r="M16" s="728"/>
    </row>
    <row r="17" spans="1:13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28"/>
    </row>
    <row r="18" spans="1:13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28"/>
    </row>
    <row r="19" spans="1:13" s="17" customFormat="1" ht="15" customHeight="1">
      <c r="A19" s="92">
        <v>12</v>
      </c>
      <c r="B19" s="23" t="s">
        <v>16</v>
      </c>
      <c r="C19" s="23"/>
      <c r="D19" s="112">
        <f t="shared" si="1"/>
        <v>158</v>
      </c>
      <c r="E19" s="217"/>
      <c r="F19" s="216">
        <v>158</v>
      </c>
      <c r="G19" s="30"/>
      <c r="H19" s="68">
        <f t="shared" si="2"/>
        <v>158</v>
      </c>
      <c r="I19" s="55"/>
      <c r="J19" s="29"/>
      <c r="K19" s="30"/>
      <c r="L19" s="94">
        <f t="shared" si="3"/>
        <v>0</v>
      </c>
      <c r="M19" s="728"/>
    </row>
    <row r="20" spans="1:13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728"/>
    </row>
    <row r="21" spans="1:13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728"/>
    </row>
    <row r="22" spans="1:13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  <c r="M22" s="730"/>
    </row>
    <row r="23" spans="1:13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  <c r="M23" s="730"/>
    </row>
    <row r="24" spans="1:13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31"/>
    </row>
    <row r="25" spans="1:13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M25" s="73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0"/>
  <dimension ref="A2:N26"/>
  <sheetViews>
    <sheetView workbookViewId="0" topLeftCell="A1">
      <selection activeCell="M1" sqref="M1:M1638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4.125" style="723" bestFit="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6" t="s">
        <v>13</v>
      </c>
    </row>
    <row r="3" spans="1:13" s="1" customFormat="1" ht="15" customHeight="1">
      <c r="A3" s="75"/>
      <c r="B3" s="76"/>
      <c r="C3" s="102"/>
      <c r="D3" s="786" t="s">
        <v>23</v>
      </c>
      <c r="E3" s="787"/>
      <c r="F3" s="787"/>
      <c r="G3" s="787"/>
      <c r="H3" s="787"/>
      <c r="I3" s="787"/>
      <c r="J3" s="787"/>
      <c r="K3" s="787"/>
      <c r="L3" s="788"/>
      <c r="M3" s="724"/>
    </row>
    <row r="4" spans="1:13" s="1" customFormat="1" ht="12.75">
      <c r="A4" s="77"/>
      <c r="B4" s="789" t="s">
        <v>183</v>
      </c>
      <c r="C4" s="790"/>
      <c r="D4" s="103"/>
      <c r="E4" s="792" t="s">
        <v>21</v>
      </c>
      <c r="F4" s="793"/>
      <c r="G4" s="793"/>
      <c r="H4" s="794"/>
      <c r="I4" s="792" t="s">
        <v>22</v>
      </c>
      <c r="J4" s="793"/>
      <c r="K4" s="793"/>
      <c r="L4" s="795"/>
      <c r="M4" s="724"/>
    </row>
    <row r="5" spans="1:14" s="1" customFormat="1" ht="12.75">
      <c r="A5" s="77"/>
      <c r="B5" s="791"/>
      <c r="C5" s="790"/>
      <c r="D5" s="103" t="s">
        <v>0</v>
      </c>
      <c r="E5" s="3"/>
      <c r="F5" s="4" t="s">
        <v>1</v>
      </c>
      <c r="G5" s="5"/>
      <c r="H5" s="70" t="s">
        <v>20</v>
      </c>
      <c r="I5" s="3"/>
      <c r="J5" s="4" t="s">
        <v>1</v>
      </c>
      <c r="K5" s="5"/>
      <c r="L5" s="78" t="s">
        <v>20</v>
      </c>
      <c r="M5" s="733"/>
      <c r="N5" s="665"/>
    </row>
    <row r="6" spans="1:14" s="14" customFormat="1" ht="12.75">
      <c r="A6" s="79"/>
      <c r="B6" s="69" t="s">
        <v>2</v>
      </c>
      <c r="C6" s="6" t="s">
        <v>41</v>
      </c>
      <c r="D6" s="104" t="s">
        <v>26</v>
      </c>
      <c r="E6" s="7" t="s">
        <v>3</v>
      </c>
      <c r="F6" s="8" t="s">
        <v>4</v>
      </c>
      <c r="G6" s="9" t="s">
        <v>5</v>
      </c>
      <c r="H6" s="61" t="s">
        <v>24</v>
      </c>
      <c r="I6" s="7" t="s">
        <v>3</v>
      </c>
      <c r="J6" s="8" t="s">
        <v>4</v>
      </c>
      <c r="K6" s="9" t="s">
        <v>5</v>
      </c>
      <c r="L6" s="80" t="s">
        <v>25</v>
      </c>
      <c r="M6" s="734"/>
      <c r="N6" s="704"/>
    </row>
    <row r="7" spans="1:14" s="16" customFormat="1" ht="19.5" customHeight="1">
      <c r="A7" s="81"/>
      <c r="B7" s="10"/>
      <c r="C7" s="10"/>
      <c r="D7" s="105">
        <v>1</v>
      </c>
      <c r="E7" s="11">
        <v>2</v>
      </c>
      <c r="F7" s="12">
        <v>3</v>
      </c>
      <c r="G7" s="13">
        <v>4</v>
      </c>
      <c r="H7" s="62">
        <v>5</v>
      </c>
      <c r="I7" s="11">
        <v>6</v>
      </c>
      <c r="J7" s="12">
        <v>7</v>
      </c>
      <c r="K7" s="13">
        <v>8</v>
      </c>
      <c r="L7" s="82">
        <v>9</v>
      </c>
      <c r="M7" s="735"/>
      <c r="N7" s="705"/>
    </row>
    <row r="8" spans="1:14" s="17" customFormat="1" ht="15" customHeight="1">
      <c r="A8" s="83">
        <v>1</v>
      </c>
      <c r="B8" s="15" t="s">
        <v>28</v>
      </c>
      <c r="C8" s="15"/>
      <c r="D8" s="106">
        <f aca="true" t="shared" si="0" ref="D8:L8">SUM(D16:D21)+D9</f>
        <v>3717</v>
      </c>
      <c r="E8" s="72">
        <f t="shared" si="0"/>
        <v>2905</v>
      </c>
      <c r="F8" s="73">
        <f t="shared" si="0"/>
        <v>812</v>
      </c>
      <c r="G8" s="74">
        <f t="shared" si="0"/>
        <v>0</v>
      </c>
      <c r="H8" s="71">
        <f t="shared" si="0"/>
        <v>3717</v>
      </c>
      <c r="I8" s="72">
        <f t="shared" si="0"/>
        <v>0</v>
      </c>
      <c r="J8" s="73">
        <f t="shared" si="0"/>
        <v>0</v>
      </c>
      <c r="K8" s="74">
        <f t="shared" si="0"/>
        <v>0</v>
      </c>
      <c r="L8" s="84">
        <f t="shared" si="0"/>
        <v>0</v>
      </c>
      <c r="M8" s="736"/>
      <c r="N8" s="410"/>
    </row>
    <row r="9" spans="1:14" s="17" customFormat="1" ht="15" customHeight="1">
      <c r="A9" s="85">
        <v>2</v>
      </c>
      <c r="B9" s="22" t="s">
        <v>27</v>
      </c>
      <c r="C9" s="48"/>
      <c r="D9" s="107">
        <f aca="true" t="shared" si="1" ref="D9:D21">H9+L9</f>
        <v>300</v>
      </c>
      <c r="E9" s="58">
        <f>SUM(E10:E15)</f>
        <v>0</v>
      </c>
      <c r="F9" s="231">
        <f>SUM(F10:F15)</f>
        <v>300</v>
      </c>
      <c r="G9" s="57">
        <f>SUM(G10:G15)</f>
        <v>0</v>
      </c>
      <c r="H9" s="63">
        <f aca="true" t="shared" si="2" ref="H9:H21">SUM(E9:G9)</f>
        <v>300</v>
      </c>
      <c r="I9" s="58">
        <f>SUM(I10:I15)</f>
        <v>0</v>
      </c>
      <c r="J9" s="231">
        <f>SUM(J10:J15)</f>
        <v>0</v>
      </c>
      <c r="K9" s="57">
        <f>SUM(K10:K15)</f>
        <v>0</v>
      </c>
      <c r="L9" s="86">
        <f aca="true" t="shared" si="3" ref="L9:L21">SUM(I9:K9)</f>
        <v>0</v>
      </c>
      <c r="M9" s="736"/>
      <c r="N9" s="410"/>
    </row>
    <row r="10" spans="1:14" s="20" customFormat="1" ht="15" customHeight="1">
      <c r="A10" s="87">
        <v>3</v>
      </c>
      <c r="B10" s="19"/>
      <c r="C10" s="18" t="s">
        <v>6</v>
      </c>
      <c r="D10" s="108">
        <f t="shared" si="1"/>
        <v>0</v>
      </c>
      <c r="E10" s="51"/>
      <c r="F10" s="25"/>
      <c r="G10" s="26"/>
      <c r="H10" s="64">
        <f t="shared" si="2"/>
        <v>0</v>
      </c>
      <c r="I10" s="51"/>
      <c r="J10" s="25"/>
      <c r="K10" s="26"/>
      <c r="L10" s="88">
        <f t="shared" si="3"/>
        <v>0</v>
      </c>
      <c r="M10" s="737"/>
      <c r="N10" s="706"/>
    </row>
    <row r="11" spans="1:14" s="20" customFormat="1" ht="15" customHeight="1">
      <c r="A11" s="87">
        <v>4</v>
      </c>
      <c r="B11" s="19"/>
      <c r="C11" s="18" t="s">
        <v>7</v>
      </c>
      <c r="D11" s="109">
        <f t="shared" si="1"/>
        <v>0</v>
      </c>
      <c r="E11" s="51"/>
      <c r="F11" s="25"/>
      <c r="G11" s="26"/>
      <c r="H11" s="64">
        <f t="shared" si="2"/>
        <v>0</v>
      </c>
      <c r="I11" s="51"/>
      <c r="J11" s="25"/>
      <c r="K11" s="26"/>
      <c r="L11" s="88">
        <f t="shared" si="3"/>
        <v>0</v>
      </c>
      <c r="M11" s="737"/>
      <c r="N11" s="706"/>
    </row>
    <row r="12" spans="1:14" s="20" customFormat="1" ht="15" customHeight="1">
      <c r="A12" s="87">
        <v>5</v>
      </c>
      <c r="B12" s="19"/>
      <c r="C12" s="18" t="s">
        <v>17</v>
      </c>
      <c r="D12" s="109">
        <f t="shared" si="1"/>
        <v>0</v>
      </c>
      <c r="E12" s="51"/>
      <c r="F12" s="25"/>
      <c r="G12" s="26"/>
      <c r="H12" s="64">
        <f t="shared" si="2"/>
        <v>0</v>
      </c>
      <c r="I12" s="51"/>
      <c r="J12" s="25"/>
      <c r="K12" s="26"/>
      <c r="L12" s="88">
        <f t="shared" si="3"/>
        <v>0</v>
      </c>
      <c r="M12" s="737"/>
      <c r="N12" s="706"/>
    </row>
    <row r="13" spans="1:14" s="20" customFormat="1" ht="15" customHeight="1">
      <c r="A13" s="87">
        <v>6</v>
      </c>
      <c r="B13" s="19"/>
      <c r="C13" s="18" t="s">
        <v>135</v>
      </c>
      <c r="D13" s="109">
        <f t="shared" si="1"/>
        <v>300</v>
      </c>
      <c r="E13" s="52"/>
      <c r="F13" s="49">
        <v>300</v>
      </c>
      <c r="G13" s="50"/>
      <c r="H13" s="65">
        <f t="shared" si="2"/>
        <v>300</v>
      </c>
      <c r="I13" s="52"/>
      <c r="J13" s="49"/>
      <c r="K13" s="50"/>
      <c r="L13" s="89">
        <f t="shared" si="3"/>
        <v>0</v>
      </c>
      <c r="M13" s="737">
        <v>300</v>
      </c>
      <c r="N13" s="706"/>
    </row>
    <row r="14" spans="1:14" s="20" customFormat="1" ht="15" customHeight="1">
      <c r="A14" s="87">
        <v>7</v>
      </c>
      <c r="B14" s="19"/>
      <c r="C14" s="18" t="s">
        <v>125</v>
      </c>
      <c r="D14" s="109">
        <f t="shared" si="1"/>
        <v>0</v>
      </c>
      <c r="E14" s="226"/>
      <c r="F14" s="227"/>
      <c r="G14" s="50"/>
      <c r="H14" s="65">
        <f t="shared" si="2"/>
        <v>0</v>
      </c>
      <c r="I14" s="52"/>
      <c r="J14" s="49"/>
      <c r="K14" s="50"/>
      <c r="L14" s="89">
        <f t="shared" si="3"/>
        <v>0</v>
      </c>
      <c r="M14" s="737"/>
      <c r="N14" s="706"/>
    </row>
    <row r="15" spans="1:14" s="20" customFormat="1" ht="15" customHeight="1">
      <c r="A15" s="90">
        <v>8</v>
      </c>
      <c r="B15" s="44"/>
      <c r="C15" s="45" t="s">
        <v>8</v>
      </c>
      <c r="D15" s="228">
        <f t="shared" si="1"/>
        <v>0</v>
      </c>
      <c r="E15" s="229"/>
      <c r="F15" s="230"/>
      <c r="G15" s="47"/>
      <c r="H15" s="66">
        <f t="shared" si="2"/>
        <v>0</v>
      </c>
      <c r="I15" s="53"/>
      <c r="J15" s="46"/>
      <c r="K15" s="47"/>
      <c r="L15" s="91">
        <f t="shared" si="3"/>
        <v>0</v>
      </c>
      <c r="M15" s="737"/>
      <c r="N15" s="706"/>
    </row>
    <row r="16" spans="1:14" s="17" customFormat="1" ht="15" customHeight="1">
      <c r="A16" s="92">
        <v>9</v>
      </c>
      <c r="B16" s="21" t="s">
        <v>18</v>
      </c>
      <c r="C16" s="23"/>
      <c r="D16" s="111">
        <f t="shared" si="1"/>
        <v>0</v>
      </c>
      <c r="E16" s="166"/>
      <c r="F16" s="160"/>
      <c r="G16" s="28"/>
      <c r="H16" s="67">
        <f t="shared" si="2"/>
        <v>0</v>
      </c>
      <c r="I16" s="54"/>
      <c r="J16" s="27"/>
      <c r="K16" s="28"/>
      <c r="L16" s="93">
        <f t="shared" si="3"/>
        <v>0</v>
      </c>
      <c r="M16" s="736"/>
      <c r="N16" s="410"/>
    </row>
    <row r="17" spans="1:14" s="17" customFormat="1" ht="15" customHeight="1">
      <c r="A17" s="92">
        <v>10</v>
      </c>
      <c r="B17" s="21" t="s">
        <v>9</v>
      </c>
      <c r="C17" s="23"/>
      <c r="D17" s="111">
        <f t="shared" si="1"/>
        <v>0</v>
      </c>
      <c r="E17" s="166"/>
      <c r="F17" s="160"/>
      <c r="G17" s="28"/>
      <c r="H17" s="67">
        <f t="shared" si="2"/>
        <v>0</v>
      </c>
      <c r="I17" s="54"/>
      <c r="J17" s="27"/>
      <c r="K17" s="28"/>
      <c r="L17" s="93">
        <f t="shared" si="3"/>
        <v>0</v>
      </c>
      <c r="M17" s="736"/>
      <c r="N17" s="410"/>
    </row>
    <row r="18" spans="1:14" s="17" customFormat="1" ht="15" customHeight="1">
      <c r="A18" s="85">
        <v>11</v>
      </c>
      <c r="B18" s="22" t="s">
        <v>10</v>
      </c>
      <c r="C18" s="22"/>
      <c r="D18" s="111">
        <f t="shared" si="1"/>
        <v>0</v>
      </c>
      <c r="E18" s="217"/>
      <c r="F18" s="216"/>
      <c r="G18" s="30"/>
      <c r="H18" s="68">
        <f t="shared" si="2"/>
        <v>0</v>
      </c>
      <c r="I18" s="55"/>
      <c r="J18" s="29"/>
      <c r="K18" s="30"/>
      <c r="L18" s="94">
        <f t="shared" si="3"/>
        <v>0</v>
      </c>
      <c r="M18" s="736"/>
      <c r="N18" s="410"/>
    </row>
    <row r="19" spans="1:14" s="17" customFormat="1" ht="15" customHeight="1">
      <c r="A19" s="92">
        <v>12</v>
      </c>
      <c r="B19" s="23" t="s">
        <v>16</v>
      </c>
      <c r="C19" s="23"/>
      <c r="D19" s="112">
        <f t="shared" si="1"/>
        <v>3417</v>
      </c>
      <c r="E19" s="217">
        <v>2905</v>
      </c>
      <c r="F19" s="216">
        <v>512</v>
      </c>
      <c r="G19" s="30"/>
      <c r="H19" s="68">
        <f t="shared" si="2"/>
        <v>3417</v>
      </c>
      <c r="I19" s="55"/>
      <c r="J19" s="29"/>
      <c r="K19" s="30"/>
      <c r="L19" s="94">
        <f t="shared" si="3"/>
        <v>0</v>
      </c>
      <c r="M19" s="736"/>
      <c r="N19" s="410"/>
    </row>
    <row r="20" spans="1:14" s="17" customFormat="1" ht="15" customHeight="1">
      <c r="A20" s="92">
        <v>13</v>
      </c>
      <c r="B20" s="23" t="s">
        <v>11</v>
      </c>
      <c r="C20" s="23"/>
      <c r="D20" s="112">
        <f t="shared" si="1"/>
        <v>0</v>
      </c>
      <c r="E20" s="55"/>
      <c r="F20" s="29"/>
      <c r="G20" s="30"/>
      <c r="H20" s="68">
        <f t="shared" si="2"/>
        <v>0</v>
      </c>
      <c r="I20" s="55"/>
      <c r="J20" s="29"/>
      <c r="K20" s="30"/>
      <c r="L20" s="94">
        <f t="shared" si="3"/>
        <v>0</v>
      </c>
      <c r="M20" s="736"/>
      <c r="N20" s="410"/>
    </row>
    <row r="21" spans="1:13" s="17" customFormat="1" ht="15" customHeight="1" thickBot="1">
      <c r="A21" s="95">
        <v>14</v>
      </c>
      <c r="B21" s="96" t="s">
        <v>15</v>
      </c>
      <c r="C21" s="96"/>
      <c r="D21" s="113">
        <f t="shared" si="1"/>
        <v>0</v>
      </c>
      <c r="E21" s="97"/>
      <c r="F21" s="98"/>
      <c r="G21" s="99"/>
      <c r="H21" s="100">
        <f t="shared" si="2"/>
        <v>0</v>
      </c>
      <c r="I21" s="97"/>
      <c r="J21" s="98"/>
      <c r="K21" s="99"/>
      <c r="L21" s="101">
        <f t="shared" si="3"/>
        <v>0</v>
      </c>
      <c r="M21" s="728"/>
    </row>
    <row r="22" spans="1:13" s="114" customFormat="1" ht="15" customHeight="1">
      <c r="A22" s="232" t="s">
        <v>31</v>
      </c>
      <c r="B22" s="232" t="s">
        <v>30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4"/>
      <c r="M22" s="730"/>
    </row>
    <row r="23" spans="1:13" s="114" customFormat="1" ht="15" customHeight="1">
      <c r="A23" s="232" t="s">
        <v>136</v>
      </c>
      <c r="B23" s="232" t="s">
        <v>137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4"/>
      <c r="M23" s="730"/>
    </row>
    <row r="24" spans="1:13" s="2" customFormat="1" ht="12">
      <c r="A24" s="232" t="s">
        <v>14</v>
      </c>
      <c r="B24" s="232" t="s">
        <v>138</v>
      </c>
      <c r="C24" s="232"/>
      <c r="D24" s="232"/>
      <c r="E24" s="232"/>
      <c r="F24" s="232"/>
      <c r="G24" s="232"/>
      <c r="H24" s="232"/>
      <c r="I24" s="232"/>
      <c r="J24" s="232"/>
      <c r="K24" s="232"/>
      <c r="M24" s="731"/>
    </row>
    <row r="25" spans="1:13" s="2" customFormat="1" ht="12">
      <c r="A25" s="115" t="s">
        <v>32</v>
      </c>
      <c r="B25" s="115"/>
      <c r="C25" s="115"/>
      <c r="D25" s="24"/>
      <c r="E25" s="163"/>
      <c r="F25" s="24"/>
      <c r="G25" s="24"/>
      <c r="H25" s="24"/>
      <c r="I25" s="24"/>
      <c r="J25" s="24"/>
      <c r="K25" s="24"/>
      <c r="M25" s="73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7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Foukalova</cp:lastModifiedBy>
  <cp:lastPrinted>2010-03-25T17:37:15Z</cp:lastPrinted>
  <dcterms:created xsi:type="dcterms:W3CDTF">2005-03-04T12:19:32Z</dcterms:created>
  <dcterms:modified xsi:type="dcterms:W3CDTF">2010-03-26T13:04:55Z</dcterms:modified>
  <cp:category/>
  <cp:version/>
  <cp:contentType/>
  <cp:contentStatus/>
</cp:coreProperties>
</file>