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715" windowHeight="5715" tabRatio="599" activeTab="1"/>
  </bookViews>
  <sheets>
    <sheet name="str1-3" sheetId="1" r:id="rId1"/>
    <sheet name="str4" sheetId="2" r:id="rId2"/>
    <sheet name="od str 5" sheetId="3" r:id="rId3"/>
    <sheet name="příl1-přísp1-MV" sheetId="4" r:id="rId4"/>
    <sheet name="příl2-přísp2" sheetId="5" r:id="rId5"/>
    <sheet name="příl3-osnova rozpočtu" sheetId="6" r:id="rId6"/>
    <sheet name="příl4_opravy" sheetId="7" r:id="rId7"/>
    <sheet name="příl.5-odhad odpisu" sheetId="8" r:id="rId8"/>
  </sheets>
  <definedNames>
    <definedName name="bla">#REF!</definedName>
    <definedName name="_xlnm.Print_Titles" localSheetId="7">'příl.5-odhad odpisu'!$A:$B</definedName>
  </definedNames>
  <calcPr fullCalcOnLoad="1"/>
</workbook>
</file>

<file path=xl/comments4.xml><?xml version="1.0" encoding="utf-8"?>
<comments xmlns="http://schemas.openxmlformats.org/spreadsheetml/2006/main">
  <authors>
    <author>Jarka</author>
  </authors>
  <commentList>
    <comment ref="O4" authorId="0">
      <text>
        <r>
          <rPr>
            <b/>
            <sz val="8"/>
            <rFont val="Tahoma"/>
            <family val="0"/>
          </rPr>
          <t>Upraveno ve vedení</t>
        </r>
        <r>
          <rPr>
            <sz val="8"/>
            <rFont val="Tahoma"/>
            <family val="0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0"/>
          </rPr>
          <t>Upraveno ve vedení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Jarka</author>
  </authors>
  <commentList>
    <comment ref="M5" authorId="0">
      <text>
        <r>
          <rPr>
            <b/>
            <sz val="8"/>
            <rFont val="Tahoma"/>
            <family val="0"/>
          </rPr>
          <t>Upraveno ve vedení</t>
        </r>
        <r>
          <rPr>
            <sz val="8"/>
            <rFont val="Tahoma"/>
            <family val="0"/>
          </rPr>
          <t xml:space="preserve">
</t>
        </r>
      </text>
    </comment>
    <comment ref="M117" authorId="0">
      <text>
        <r>
          <rPr>
            <b/>
            <sz val="8"/>
            <rFont val="Tahoma"/>
            <family val="0"/>
          </rPr>
          <t>Upraveno ve vedení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<sst xmlns="http://schemas.openxmlformats.org/spreadsheetml/2006/main" count="740" uniqueCount="495">
  <si>
    <t>Příspěvek celkem</t>
  </si>
  <si>
    <t>SUKB</t>
  </si>
  <si>
    <t>index</t>
  </si>
  <si>
    <t>ř.</t>
  </si>
  <si>
    <t xml:space="preserve">   Činnost</t>
  </si>
  <si>
    <t xml:space="preserve">   C e l k e m</t>
  </si>
  <si>
    <t>Fakulta</t>
  </si>
  <si>
    <t>LF</t>
  </si>
  <si>
    <t>FF</t>
  </si>
  <si>
    <t>PrF</t>
  </si>
  <si>
    <t>FSS</t>
  </si>
  <si>
    <t>PřF</t>
  </si>
  <si>
    <t>FI</t>
  </si>
  <si>
    <t>PdF</t>
  </si>
  <si>
    <t>FSpS</t>
  </si>
  <si>
    <t>ESF</t>
  </si>
  <si>
    <t>MU</t>
  </si>
  <si>
    <t>celkem</t>
  </si>
  <si>
    <t>ÚVT</t>
  </si>
  <si>
    <t>RMU</t>
  </si>
  <si>
    <t>vzděl.č.</t>
  </si>
  <si>
    <t>ostatní</t>
  </si>
  <si>
    <t>váha kritéria</t>
  </si>
  <si>
    <t>Přínos</t>
  </si>
  <si>
    <t>na studijní</t>
  </si>
  <si>
    <t>programy</t>
  </si>
  <si>
    <t>obory</t>
  </si>
  <si>
    <t>na</t>
  </si>
  <si>
    <t>kredity</t>
  </si>
  <si>
    <t>přep.</t>
  </si>
  <si>
    <t>podíl</t>
  </si>
  <si>
    <t>přínos</t>
  </si>
  <si>
    <t>počet</t>
  </si>
  <si>
    <t>plocha</t>
  </si>
  <si>
    <t>ze vzděl.</t>
  </si>
  <si>
    <t>stud.</t>
  </si>
  <si>
    <t>zam.</t>
  </si>
  <si>
    <t>činnosti</t>
  </si>
  <si>
    <t>výzkum</t>
  </si>
  <si>
    <t>kap.</t>
  </si>
  <si>
    <t>plochy</t>
  </si>
  <si>
    <t>odpisy</t>
  </si>
  <si>
    <t>CJV</t>
  </si>
  <si>
    <t>CZS</t>
  </si>
  <si>
    <t>plán</t>
  </si>
  <si>
    <t>č.</t>
  </si>
  <si>
    <t>akce</t>
  </si>
  <si>
    <t xml:space="preserve"> celkem účtováno přes rektorát</t>
  </si>
  <si>
    <t xml:space="preserve"> celkem účtováno přes FI</t>
  </si>
  <si>
    <t>81 - SKM</t>
  </si>
  <si>
    <t>96 - CJV</t>
  </si>
  <si>
    <t>97 - CZS</t>
  </si>
  <si>
    <t>z toho</t>
  </si>
  <si>
    <t>bez CA</t>
  </si>
  <si>
    <t>RR</t>
  </si>
  <si>
    <t>č.ř.</t>
  </si>
  <si>
    <t>MU celkem</t>
  </si>
  <si>
    <t>činnost</t>
  </si>
  <si>
    <t xml:space="preserve">Hospodářské </t>
  </si>
  <si>
    <t>středisko</t>
  </si>
  <si>
    <t>fakulty celkem</t>
  </si>
  <si>
    <t>Seznam příloh:</t>
  </si>
  <si>
    <t xml:space="preserve">příloha 1 - </t>
  </si>
  <si>
    <t>Plán</t>
  </si>
  <si>
    <t>Upravený</t>
  </si>
  <si>
    <t>Skutečnost</t>
  </si>
  <si>
    <t xml:space="preserve">   z toho:</t>
  </si>
  <si>
    <t xml:space="preserve">v tom - </t>
  </si>
  <si>
    <t>mzdy</t>
  </si>
  <si>
    <t>OON</t>
  </si>
  <si>
    <t>energie</t>
  </si>
  <si>
    <t>opravy, údržba</t>
  </si>
  <si>
    <t>materiál</t>
  </si>
  <si>
    <t>služby</t>
  </si>
  <si>
    <t>cestovné</t>
  </si>
  <si>
    <t>stipendia</t>
  </si>
  <si>
    <t>C-doktorská stipendia</t>
  </si>
  <si>
    <t>112*</t>
  </si>
  <si>
    <t>D-zahr.st.,CEEPUS,AKTION,Socrates</t>
  </si>
  <si>
    <t>113*</t>
  </si>
  <si>
    <t>F-vzdělávací projekty, I-rozvojové programy, J,M,H,E</t>
  </si>
  <si>
    <t>G-FRVŠ</t>
  </si>
  <si>
    <t>116*</t>
  </si>
  <si>
    <t>Ostatní dotace ze SR a od úz.celků bez VaV</t>
  </si>
  <si>
    <t>151*,161*</t>
  </si>
  <si>
    <t>Výzkumné záměry</t>
  </si>
  <si>
    <t>Projekty VaV ze SR a od úz.celků</t>
  </si>
  <si>
    <t>Doplňková činnost</t>
  </si>
  <si>
    <t>8*</t>
  </si>
  <si>
    <t>111*</t>
  </si>
  <si>
    <t>Čerpání fondů</t>
  </si>
  <si>
    <t>na vzděl.č.</t>
  </si>
  <si>
    <t>z toho vzdělávací č.</t>
  </si>
  <si>
    <t>Cesnet - poplatky</t>
  </si>
  <si>
    <t>na spec.</t>
  </si>
  <si>
    <t>Celkem MU</t>
  </si>
  <si>
    <t>odpis</t>
  </si>
  <si>
    <t>na tvorbě</t>
  </si>
  <si>
    <t>odpisů</t>
  </si>
  <si>
    <t>Ostatní</t>
  </si>
  <si>
    <t>Koeficient</t>
  </si>
  <si>
    <t>SKM</t>
  </si>
  <si>
    <t>HS</t>
  </si>
  <si>
    <t>Poříčí 31</t>
  </si>
  <si>
    <t xml:space="preserve">příloha 3 -  </t>
  </si>
  <si>
    <t>Podíl na</t>
  </si>
  <si>
    <t>přínosu</t>
  </si>
  <si>
    <t>na ploše</t>
  </si>
  <si>
    <t>příspěvek</t>
  </si>
  <si>
    <t>Fak. celk.</t>
  </si>
  <si>
    <t>nedot.</t>
  </si>
  <si>
    <t>Celkem</t>
  </si>
  <si>
    <t>RS</t>
  </si>
  <si>
    <t>Přísp 1</t>
  </si>
  <si>
    <t>Přísp 2</t>
  </si>
  <si>
    <t>dot.</t>
  </si>
  <si>
    <t>Schváleno v AS fakulty dne:</t>
  </si>
  <si>
    <t>Podpis:</t>
  </si>
  <si>
    <t>82 - Správa UKB</t>
  </si>
  <si>
    <t>99 - RMU</t>
  </si>
  <si>
    <t>energetický management</t>
  </si>
  <si>
    <t>údržba areálu UKB (rozvoj.území Bohunice)</t>
  </si>
  <si>
    <t>audit vč.účet. a daň.poradenství, služby INTRASTAT</t>
  </si>
  <si>
    <t>vstupní a výst.prohlídky zaměstnanců MU</t>
  </si>
  <si>
    <t>poplatky, spojené s členstvím MU v zahr.org.+RVŠ</t>
  </si>
  <si>
    <t xml:space="preserve"> celkem nové náklady - účtováno přes ÚVT</t>
  </si>
  <si>
    <t>bez</t>
  </si>
  <si>
    <t>84 - SPSSN</t>
  </si>
  <si>
    <t>dotační</t>
  </si>
  <si>
    <t>nedotační</t>
  </si>
  <si>
    <t>SPSSN</t>
  </si>
  <si>
    <t>UCT</t>
  </si>
  <si>
    <t>83 - UCT</t>
  </si>
  <si>
    <r>
      <t xml:space="preserve">   financování nedotačních odpisů fakult </t>
    </r>
    <r>
      <rPr>
        <sz val="9"/>
        <rFont val="Arial CE"/>
        <family val="0"/>
      </rPr>
      <t>(odpisy majetku, který nebyl pořízen z dotace)</t>
    </r>
  </si>
  <si>
    <t xml:space="preserve">   financování nedotačních odpisů režijních pracovišť</t>
  </si>
  <si>
    <t xml:space="preserve">RMU </t>
  </si>
  <si>
    <t>přísp. 1</t>
  </si>
  <si>
    <t>přísp. 2</t>
  </si>
  <si>
    <t xml:space="preserve">pojištění zahr.cest </t>
  </si>
  <si>
    <t>Financování odpisů režijních součástí (nedotačních)</t>
  </si>
  <si>
    <t xml:space="preserve">92 - ÚVT </t>
  </si>
  <si>
    <t>pojištění majetku MU a studentů</t>
  </si>
  <si>
    <t>interní vzdělávání</t>
  </si>
  <si>
    <t>právní poradenství</t>
  </si>
  <si>
    <t xml:space="preserve">znalecké posudky </t>
  </si>
  <si>
    <t>www stránky MU (překlady,digitalizace ...)</t>
  </si>
  <si>
    <t>ediční činnost</t>
  </si>
  <si>
    <t>Universitas</t>
  </si>
  <si>
    <t>pěvecký sbor MU</t>
  </si>
  <si>
    <t>nájem Řečkovice</t>
  </si>
  <si>
    <t>daň z nemovitostí</t>
  </si>
  <si>
    <t>věcná břemena</t>
  </si>
  <si>
    <t>všeobecná tělesná výchova</t>
  </si>
  <si>
    <t xml:space="preserve"> celkem účtováno přes FSpS</t>
  </si>
  <si>
    <t xml:space="preserve">   příspěvek na vzdělávací činnost</t>
  </si>
  <si>
    <t xml:space="preserve">  na Program</t>
  </si>
  <si>
    <t xml:space="preserve">Financování nedotačních odpisů fakult </t>
  </si>
  <si>
    <t>85 - IBA</t>
  </si>
  <si>
    <t xml:space="preserve">U3V </t>
  </si>
  <si>
    <t xml:space="preserve">Poradenské centrum </t>
  </si>
  <si>
    <t>studentské projekty (program rektora)</t>
  </si>
  <si>
    <t xml:space="preserve">nájem Tomešova </t>
  </si>
  <si>
    <t>stěhování do UKB - LF</t>
  </si>
  <si>
    <t xml:space="preserve">stěhování do UKB - PřF </t>
  </si>
  <si>
    <t>nájem Šumavská</t>
  </si>
  <si>
    <t xml:space="preserve"> celkem účtováno přes SPSSN</t>
  </si>
  <si>
    <t>SKM (81)</t>
  </si>
  <si>
    <t>SUKB (82)</t>
  </si>
  <si>
    <t>UCT (83)</t>
  </si>
  <si>
    <t>SPSSN (84)</t>
  </si>
  <si>
    <t>IBA (85)</t>
  </si>
  <si>
    <t>ÚVT (92)</t>
  </si>
  <si>
    <t>CZS (97)</t>
  </si>
  <si>
    <t>RMU (99)</t>
  </si>
  <si>
    <t>IBA</t>
  </si>
  <si>
    <t>z toho fak.</t>
  </si>
  <si>
    <t>Zpracovala: Foukalová</t>
  </si>
  <si>
    <t>provozní pasport (technologický pasport budov )</t>
  </si>
  <si>
    <t>časopis muni.cz vč.fotobanky</t>
  </si>
  <si>
    <t>Převody z fondů/použití fondů</t>
  </si>
  <si>
    <t>fondů</t>
  </si>
  <si>
    <t>FPP</t>
  </si>
  <si>
    <t>FÚUP</t>
  </si>
  <si>
    <t>FO</t>
  </si>
  <si>
    <t>Fstip</t>
  </si>
  <si>
    <t>Náklady celkem (ř.2+14až25)</t>
  </si>
  <si>
    <t xml:space="preserve"> A-vzděl.č.,specif.VaV,SKM,vlastní,fondy:</t>
  </si>
  <si>
    <t>115*,118*,114*</t>
  </si>
  <si>
    <t>13* bez 139*,14*</t>
  </si>
  <si>
    <t>119*, 139*</t>
  </si>
  <si>
    <t xml:space="preserve">Účelové příspěvky  na VaV </t>
  </si>
  <si>
    <t>251*</t>
  </si>
  <si>
    <t>Výnosy celkem (ř.27 až 43)</t>
  </si>
  <si>
    <t>A-příspěvek na vzdělávací činnost</t>
  </si>
  <si>
    <t>Dotace na SKM, přísp.na ubytovací a soc.stip.</t>
  </si>
  <si>
    <t>12*, 117*</t>
  </si>
  <si>
    <t>Účelové příspěvky bez VaV</t>
  </si>
  <si>
    <t>VaV - Výzkumné záměry</t>
  </si>
  <si>
    <t>VaV - ze SR a od úz.celků</t>
  </si>
  <si>
    <t>Vlastní zdroje (hl.č.za úplatu)</t>
  </si>
  <si>
    <t>Hospodářský výsledek dílčí (ř.27+32+36+41+42+43-2-25)</t>
  </si>
  <si>
    <t>Hospodářský výsledek (ř.26-1)</t>
  </si>
  <si>
    <t>Komentář:</t>
  </si>
  <si>
    <t>Výměnu NEI příspěvku za příspěvek na kapitálové výdaje plánujte v nákladech do ř.13 a plánovanou částku uveďte zde:</t>
  </si>
  <si>
    <t>celk.</t>
  </si>
  <si>
    <t xml:space="preserve">rozdíl </t>
  </si>
  <si>
    <t>po odpoč.</t>
  </si>
  <si>
    <t>rozpis</t>
  </si>
  <si>
    <t>název akce</t>
  </si>
  <si>
    <t>místo</t>
  </si>
  <si>
    <t>Veveří 70</t>
  </si>
  <si>
    <t xml:space="preserve">příloha 4 -  </t>
  </si>
  <si>
    <t>rezerva</t>
  </si>
  <si>
    <t xml:space="preserve">Příspěvek do centralizovaných zdrojů celkem </t>
  </si>
  <si>
    <t xml:space="preserve">Účelové příspěvky bez VaV </t>
  </si>
  <si>
    <t xml:space="preserve">Účelové příspěvky na VaV </t>
  </si>
  <si>
    <t>přiděleno</t>
  </si>
  <si>
    <t>odvody</t>
  </si>
  <si>
    <t>Náklady na dotační odpisy plánujte na ř. 11, odpovídající částku účtovanou dle vyhl.504 do výnosů plánujte na ř. 41.</t>
  </si>
  <si>
    <t>součet</t>
  </si>
  <si>
    <t>Centrum pro radiační,chem.a biol.bezpečnost</t>
  </si>
  <si>
    <t>výroční zprávy</t>
  </si>
  <si>
    <t>bydleni.muni.cz</t>
  </si>
  <si>
    <t>Mendel muzeum</t>
  </si>
  <si>
    <t>SW licence (antivir.ochrana, campus licence,ALEPH,..)</t>
  </si>
  <si>
    <t>Pohotovosti-Magion,Inet,www.muni.cz</t>
  </si>
  <si>
    <t>pozáruční servis "Privátní hlasové sítě"</t>
  </si>
  <si>
    <t>roční popl.za pronájem kolektorů</t>
  </si>
  <si>
    <t>centrální správa tiskových center fakult</t>
  </si>
  <si>
    <t>servisní podpora zařízení Cisco MU</t>
  </si>
  <si>
    <t>centrální datové úložiště MU</t>
  </si>
  <si>
    <t>bezpečnost sítě</t>
  </si>
  <si>
    <t xml:space="preserve">CJV (96) </t>
  </si>
  <si>
    <t>CTT</t>
  </si>
  <si>
    <t>celkem účtováno přes CTT</t>
  </si>
  <si>
    <t>NEI+INV</t>
  </si>
  <si>
    <t>normativ</t>
  </si>
  <si>
    <r>
      <t xml:space="preserve">CA </t>
    </r>
    <r>
      <rPr>
        <i/>
        <vertAlign val="superscript"/>
        <sz val="10"/>
        <rFont val="Arial CE"/>
        <family val="0"/>
      </rPr>
      <t>*)</t>
    </r>
  </si>
  <si>
    <t>CTT (87)</t>
  </si>
  <si>
    <t>Schválil:</t>
  </si>
  <si>
    <t>Příkazce operace:</t>
  </si>
  <si>
    <t>Doc.Ing.L.Janíček, PhD.,MBA</t>
  </si>
  <si>
    <t>Správce rozpočtu:</t>
  </si>
  <si>
    <t>datum a podpis</t>
  </si>
  <si>
    <r>
      <t xml:space="preserve">Hosp.středisko: </t>
    </r>
    <r>
      <rPr>
        <sz val="10"/>
        <color indexed="12"/>
        <rFont val="Arial CE"/>
        <family val="0"/>
      </rPr>
      <t>&lt;</t>
    </r>
    <r>
      <rPr>
        <b/>
        <i/>
        <sz val="10"/>
        <color indexed="12"/>
        <rFont val="Arial CE"/>
        <family val="0"/>
      </rPr>
      <t>doplnit č.HS a název&gt;</t>
    </r>
  </si>
  <si>
    <t>Ing.Jana Foukalová</t>
  </si>
  <si>
    <t>přidělené</t>
  </si>
  <si>
    <t>prostředky</t>
  </si>
  <si>
    <t>Kotlářská 2</t>
  </si>
  <si>
    <t>Klácelova 2</t>
  </si>
  <si>
    <t>Fsoc</t>
  </si>
  <si>
    <t>požadavky</t>
  </si>
  <si>
    <t xml:space="preserve">   manager Programu (náhrada za BOVIS)</t>
  </si>
  <si>
    <t>velké opravy a údržba</t>
  </si>
  <si>
    <t>veletrhy (Gaudeamus a zahr.)</t>
  </si>
  <si>
    <t xml:space="preserve">provoz auly </t>
  </si>
  <si>
    <t xml:space="preserve">kurzy češtiny </t>
  </si>
  <si>
    <t>Vydavatelství</t>
  </si>
  <si>
    <t>1a</t>
  </si>
  <si>
    <t>1b</t>
  </si>
  <si>
    <t xml:space="preserve">   Podprogram 233 332 - UKB </t>
  </si>
  <si>
    <t>organizační zajištění projektů RMU</t>
  </si>
  <si>
    <t>Khonovo stipendium (CZS)</t>
  </si>
  <si>
    <t>nájem archiv</t>
  </si>
  <si>
    <t xml:space="preserve">IS MU (inf.systém MU) </t>
  </si>
  <si>
    <t xml:space="preserve">podpora správy a rozvoje IS MU </t>
  </si>
  <si>
    <t>digitální knihovna-Bartošek</t>
  </si>
  <si>
    <t>nadstavbové nástroje EIZ (služby k digi knihovně)</t>
  </si>
  <si>
    <t>inteligentni budovy a GIS</t>
  </si>
  <si>
    <t>Podpora el.oběhu dokladů a FK</t>
  </si>
  <si>
    <t>licence ESRI (ESRI Site Licence ArcGIS)</t>
  </si>
  <si>
    <t>přístupové a zabezpečovací systémy</t>
  </si>
  <si>
    <t xml:space="preserve">akademické soutěže studentů </t>
  </si>
  <si>
    <t>počet.</t>
  </si>
  <si>
    <t>bez PhD</t>
  </si>
  <si>
    <r>
      <t xml:space="preserve">výnos </t>
    </r>
    <r>
      <rPr>
        <vertAlign val="superscript"/>
        <sz val="8"/>
        <color indexed="8"/>
        <rFont val="Arial CE"/>
        <family val="0"/>
      </rPr>
      <t>1)</t>
    </r>
  </si>
  <si>
    <t>odpis 12/08</t>
  </si>
  <si>
    <t>zaokr.</t>
  </si>
  <si>
    <t>rok 2010</t>
  </si>
  <si>
    <t xml:space="preserve">   institucionální podpora VaV</t>
  </si>
  <si>
    <t>5a</t>
  </si>
  <si>
    <t>5</t>
  </si>
  <si>
    <t>MPÚ</t>
  </si>
  <si>
    <t>institucionální podpora VaV</t>
  </si>
  <si>
    <t xml:space="preserve">výměna NIV/INV </t>
  </si>
  <si>
    <t xml:space="preserve">  na spolufin.VaVpI</t>
  </si>
  <si>
    <t>1c</t>
  </si>
  <si>
    <t xml:space="preserve"> na spolufin. INV u VZ</t>
  </si>
  <si>
    <t>1d</t>
  </si>
  <si>
    <t>NIV pro Program 233 330 aj.</t>
  </si>
  <si>
    <t>Fakulty</t>
  </si>
  <si>
    <t>VaV - institucionální podpora</t>
  </si>
  <si>
    <t>13a</t>
  </si>
  <si>
    <t>13b</t>
  </si>
  <si>
    <t>z toho vnitro - ú.549 ?</t>
  </si>
  <si>
    <t>IV. Normativní prostředky celkem</t>
  </si>
  <si>
    <r>
      <t>(</t>
    </r>
    <r>
      <rPr>
        <sz val="10"/>
        <rFont val="Arial CE"/>
        <family val="2"/>
      </rPr>
      <t>z příspěvku MŠMT na ukazatel A) - v tis. Kč</t>
    </r>
  </si>
  <si>
    <t>odbor veřejných zakázek</t>
  </si>
  <si>
    <t>Botanická zahrada</t>
  </si>
  <si>
    <t>provoz Gotex</t>
  </si>
  <si>
    <t>technologická pasportizace</t>
  </si>
  <si>
    <t>databáze Scopus</t>
  </si>
  <si>
    <t>podpora SW AW Caesar</t>
  </si>
  <si>
    <t>Podpora EIS Magion</t>
  </si>
  <si>
    <t>Podpora Oracle</t>
  </si>
  <si>
    <t>Příspěvek 1</t>
  </si>
  <si>
    <t>Příspěvek 2</t>
  </si>
  <si>
    <r>
      <t xml:space="preserve"> (</t>
    </r>
    <r>
      <rPr>
        <sz val="10"/>
        <rFont val="Arial CE"/>
        <family val="2"/>
      </rPr>
      <t>z příspěvku MŠMT na ukazatel A) - v tis. Kč</t>
    </r>
  </si>
  <si>
    <r>
      <t xml:space="preserve">Příspěvek 1. Celkem  MV1 </t>
    </r>
    <r>
      <rPr>
        <sz val="10"/>
        <rFont val="Arial CE"/>
        <family val="0"/>
      </rPr>
      <t>(Příloha 1)</t>
    </r>
  </si>
  <si>
    <r>
      <t xml:space="preserve">V. Financování celouniverzitních aktivit a režijních pracovišť </t>
    </r>
    <r>
      <rPr>
        <sz val="10"/>
        <rFont val="Arial CE"/>
        <family val="0"/>
      </rPr>
      <t>(v tis. Kč)</t>
    </r>
  </si>
  <si>
    <t>strukturální fondy aj.proj.spoluf.EU</t>
  </si>
  <si>
    <t>4* bez FÚUP z dotací</t>
  </si>
  <si>
    <t>Hodnocení výsledků</t>
  </si>
  <si>
    <t>podíl na výsledcích</t>
  </si>
  <si>
    <t>Přínos celkem</t>
  </si>
  <si>
    <t>Přínos celkem zaokr.</t>
  </si>
  <si>
    <t>Příspěvek 1. Mandatorní výdaje</t>
  </si>
  <si>
    <t>Příspěvek 2. Celouniverzitní aktivity a celouniverzitní součásti</t>
  </si>
  <si>
    <t>č</t>
  </si>
  <si>
    <t xml:space="preserve">fakulta </t>
  </si>
  <si>
    <t>PD Erding</t>
  </si>
  <si>
    <t>náklad smlouvy</t>
  </si>
  <si>
    <t>akcept.-smlouva</t>
  </si>
  <si>
    <t>zhotovitel</t>
  </si>
  <si>
    <t>termín</t>
  </si>
  <si>
    <t>SoD</t>
  </si>
  <si>
    <t>poznámka</t>
  </si>
  <si>
    <t>fakturováno</t>
  </si>
  <si>
    <t>součet faktur</t>
  </si>
  <si>
    <t>zbývá dofakturovat</t>
  </si>
  <si>
    <t>náklady v Kč vč. DPH</t>
  </si>
  <si>
    <t>přibliž.odhad</t>
  </si>
  <si>
    <t>může být i inv.</t>
  </si>
  <si>
    <t>oprava podlahy ve strojní dílně</t>
  </si>
  <si>
    <t>oprava čelních skel skleníků</t>
  </si>
  <si>
    <t>Lipová 41a</t>
  </si>
  <si>
    <t>Vinařská 5</t>
  </si>
  <si>
    <t>RMU (MPÚ)</t>
  </si>
  <si>
    <t>zam. celk</t>
  </si>
  <si>
    <t>na IP</t>
  </si>
  <si>
    <t xml:space="preserve">   režijní pracoviště bez instit.podpory (CP 2)</t>
  </si>
  <si>
    <t xml:space="preserve">   součet CA (CP1)</t>
  </si>
  <si>
    <t>MV Finanční činnosti (ř. 1+2+3+4)</t>
  </si>
  <si>
    <t>CA bez RR</t>
  </si>
  <si>
    <t>NOdp fak</t>
  </si>
  <si>
    <t>přísp1+2</t>
  </si>
  <si>
    <r>
      <t xml:space="preserve">1) </t>
    </r>
    <r>
      <rPr>
        <i/>
        <sz val="8"/>
        <color indexed="8"/>
        <rFont val="Arial CE"/>
        <family val="0"/>
      </rPr>
      <t>vč.INV, bez dotačních odpisů a tvorby fondů</t>
    </r>
  </si>
  <si>
    <t>VaV</t>
  </si>
  <si>
    <t>body</t>
  </si>
  <si>
    <t>za VaV</t>
  </si>
  <si>
    <t>vč.NOdp fak.</t>
  </si>
  <si>
    <t>2010-2009</t>
  </si>
  <si>
    <t xml:space="preserve">   Institucionální podpora pro RMU (MPÚ) a ÚVT</t>
  </si>
  <si>
    <t xml:space="preserve">   centralizované aktivity bez RR</t>
  </si>
  <si>
    <t xml:space="preserve">   rezerva rektora - RR </t>
  </si>
  <si>
    <t>% z přínosu</t>
  </si>
  <si>
    <t xml:space="preserve">Plán financování centralizovaných oprav </t>
  </si>
  <si>
    <r>
      <t xml:space="preserve">rež.prac. </t>
    </r>
    <r>
      <rPr>
        <sz val="9"/>
        <rFont val="Arial CE"/>
        <family val="0"/>
      </rPr>
      <t xml:space="preserve">bez CA </t>
    </r>
  </si>
  <si>
    <t>celkem účtováno přes PdF</t>
  </si>
  <si>
    <t>celkem účtováno přes PřF</t>
  </si>
  <si>
    <t xml:space="preserve">            SPN (režie) - ú.547*</t>
  </si>
  <si>
    <t>podpora</t>
  </si>
  <si>
    <t>instituc.</t>
  </si>
  <si>
    <r>
      <t xml:space="preserve">b) Rozpis příspěvku a institucionální podpory VaV </t>
    </r>
    <r>
      <rPr>
        <sz val="9"/>
        <rFont val="Arial CE"/>
        <family val="0"/>
      </rPr>
      <t>včetně rozpisu centralizovaných prostředků na příslušná HS</t>
    </r>
  </si>
  <si>
    <r>
      <t xml:space="preserve">a) Rozpis příspěvku a a institucionální podpory VaV na příslušná hosp.střediska (HS) </t>
    </r>
    <r>
      <rPr>
        <sz val="9"/>
        <rFont val="Arial CE"/>
        <family val="0"/>
      </rPr>
      <t>- bez rozpisu centralizovaných prostředků (CP)</t>
    </r>
  </si>
  <si>
    <t xml:space="preserve">VII. Rozpis příspěvku a institucionální podpory VaV na jednotlivá hospodářská střediska </t>
  </si>
  <si>
    <t>B2</t>
  </si>
  <si>
    <t>VKM</t>
  </si>
  <si>
    <t>z FPP</t>
  </si>
  <si>
    <r>
      <t>Rozdělení příspěvku</t>
    </r>
    <r>
      <rPr>
        <b/>
        <vertAlign val="superscript"/>
        <sz val="18"/>
        <rFont val="Arial CE"/>
        <family val="0"/>
      </rPr>
      <t xml:space="preserve"> </t>
    </r>
    <r>
      <rPr>
        <b/>
        <sz val="18"/>
        <rFont val="Arial CE"/>
        <family val="0"/>
      </rPr>
      <t xml:space="preserve"> MŠMT a institucionální podpory VaV na rok 2011 v rámci MU</t>
    </r>
  </si>
  <si>
    <t>A+B1</t>
  </si>
  <si>
    <t>ukazatel</t>
  </si>
  <si>
    <t>Příspěvek +  FPP</t>
  </si>
  <si>
    <t>III. Výpočet přínosu z institucionální podpory VaV pro MU na rok 2011</t>
  </si>
  <si>
    <t xml:space="preserve">r o k   2 0 1 0 </t>
  </si>
  <si>
    <t>HV</t>
  </si>
  <si>
    <t>VI. Příspěvek fakult do centralizovaných zdrojů pro účetní období kalendářního roku 2011</t>
  </si>
  <si>
    <t>upřesněno</t>
  </si>
  <si>
    <t>propagační akce VaV (Festival vědy, …)</t>
  </si>
  <si>
    <t>Evaluace VaV na MU</t>
  </si>
  <si>
    <t>ochrana duševního vlastnictví (vč.udržovacích popl. a odpisů)</t>
  </si>
  <si>
    <t>rezerva (1% z příspěvku na ukazatel A, max.16 mil.)</t>
  </si>
  <si>
    <t>nájem Údolní (bez tělocvičny) + pozemek nám.Míru</t>
  </si>
  <si>
    <t>Komenského nám. ?</t>
  </si>
  <si>
    <t>LF - nájemné Dětská nemocnice (k.psychol.,preventivní pediatrie)</t>
  </si>
  <si>
    <t>nájem FF (Veveří) + Solniční</t>
  </si>
  <si>
    <t xml:space="preserve">stěhování FF </t>
  </si>
  <si>
    <t>Antarktická stanice</t>
  </si>
  <si>
    <t>expozice MU v Technickém muzeu - spolufinancování</t>
  </si>
  <si>
    <t>podpora centraliz.nákupů VT a AVT</t>
  </si>
  <si>
    <t>Statistica/SPSS</t>
  </si>
  <si>
    <t>obnova vybavení CPS a UPC</t>
  </si>
  <si>
    <t>upgrade podpory invntarizace majetku</t>
  </si>
  <si>
    <t>podpora tréninkové činnosti VŠ studentů</t>
  </si>
  <si>
    <t>rezerva rektora (1% z příspěvku MŠMT,max.16 mil.)</t>
  </si>
  <si>
    <t xml:space="preserve"> splátky NFV</t>
  </si>
  <si>
    <t xml:space="preserve">  za IINV příspěvek na centraliz.akce (zejm.stavby)</t>
  </si>
  <si>
    <t xml:space="preserve">   reko Telč - prvotní vybavení</t>
  </si>
  <si>
    <t>IP</t>
  </si>
  <si>
    <t>2011/10</t>
  </si>
  <si>
    <t>rok 2011</t>
  </si>
  <si>
    <t>r o k   2 0 1 1</t>
  </si>
  <si>
    <t>I. Normativní prostředky z MŠMT v tis. Kč</t>
  </si>
  <si>
    <t>dofinacování</t>
  </si>
  <si>
    <t>+</t>
  </si>
  <si>
    <t>zůstatek norm.</t>
  </si>
  <si>
    <r>
      <t xml:space="preserve">Příspěvek 2 - Financování celouniverzitních aktivit  v roce 2011 </t>
    </r>
  </si>
  <si>
    <t>Přísp. celkem</t>
  </si>
  <si>
    <t>převod</t>
  </si>
  <si>
    <t>Osnova rozpočtu na rok 2011</t>
  </si>
  <si>
    <t>Odhad odpisů 2010</t>
  </si>
  <si>
    <r>
      <t xml:space="preserve">Příspěvek 1 - mandatorní výdaje v roce 2011  </t>
    </r>
    <r>
      <rPr>
        <sz val="10"/>
        <rFont val="Arial CE"/>
        <family val="0"/>
      </rPr>
      <t>(dle čl.9 odst.2 Směrnice 1/2011)</t>
    </r>
  </si>
  <si>
    <t>příspěvek v %</t>
  </si>
  <si>
    <t>z normativu</t>
  </si>
  <si>
    <t>podíl na</t>
  </si>
  <si>
    <t>bodech</t>
  </si>
  <si>
    <t>NIV pro INV akce</t>
  </si>
  <si>
    <t>CP1 - MV</t>
  </si>
  <si>
    <t>CP2 bez RR</t>
  </si>
  <si>
    <r>
      <t>odhad 2011</t>
    </r>
    <r>
      <rPr>
        <sz val="8"/>
        <rFont val="Arial"/>
        <family val="2"/>
      </rPr>
      <t xml:space="preserve"> (v tis. Kč) - jen HS, která dostanou samostatně příspěvek i na odpisy</t>
    </r>
  </si>
  <si>
    <r>
      <t>Rozpočet 2011</t>
    </r>
    <r>
      <rPr>
        <b/>
        <sz val="12"/>
        <color indexed="10"/>
        <rFont val="Arial CE"/>
        <family val="0"/>
      </rPr>
      <t xml:space="preserve"> (v tis.Kč)</t>
    </r>
  </si>
  <si>
    <t>Příspěvek celkem po zaokr.</t>
  </si>
  <si>
    <t>z toho rozpis ze SR</t>
  </si>
  <si>
    <t>celkem vč.FPP</t>
  </si>
  <si>
    <t>z toho ze SR</t>
  </si>
  <si>
    <t>Projekty VaV z dotací ze zahr. a OP VaV</t>
  </si>
  <si>
    <t>261*,2195</t>
  </si>
  <si>
    <t>152*,153*,157*,159*,167*,169*,19*,257*,259*,267*,269*</t>
  </si>
  <si>
    <t>Příspěvek 2. Celkem (CP1+CP2)</t>
  </si>
  <si>
    <t>výměna NEI/INV+VaVpI</t>
  </si>
  <si>
    <t xml:space="preserve">příloha 2 - </t>
  </si>
  <si>
    <t xml:space="preserve">příloha 5 -  </t>
  </si>
  <si>
    <t>V Brně 4.2.2011</t>
  </si>
  <si>
    <t xml:space="preserve">CP1 + CP2 </t>
  </si>
  <si>
    <t>MV + CP1 + CP2</t>
  </si>
  <si>
    <t>Náklady na tvorbu sociálního fondu ve výši 1 % z mezd (z ř.3) plánujte na ř. 5, tj. plán celkových odvodů bude 34+1=35 % resp. u dotačních projektů na řádky odpovídající příslušnému zdroji financování</t>
  </si>
  <si>
    <t>Prostředky získané ze SR jako spolupříjemci (partneři) dotačních projektů plánujte - projekty VaV na ř. 24 a 40, ostatní na ř. 20 a 35</t>
  </si>
  <si>
    <t>Způsob rozdělení vychází z Pravidel sestavování rozpočtu MU pro rok 2011 (projednáno v kolegiu rektora 18.1.2011 a v AS MU 24.1.2011) v souladu se Směrnicí rektora č.1 / 2011 - Pravidla pro hospodaření pro rok 2011.</t>
  </si>
  <si>
    <t xml:space="preserve">   Přínos na vzdělavací č. a instit.podpora celkem (ř.3)</t>
  </si>
  <si>
    <t xml:space="preserve">   Příspěvek. Celkem (ř.8+ř.13)</t>
  </si>
  <si>
    <r>
      <t xml:space="preserve">   K rozdělení fakultám </t>
    </r>
    <r>
      <rPr>
        <sz val="10"/>
        <rFont val="Arial CE"/>
        <family val="0"/>
      </rPr>
      <t>(ř.14-ř.15-ř.16)</t>
    </r>
  </si>
  <si>
    <t>+dofin.FPP</t>
  </si>
  <si>
    <t>režijní prac.(ř.54 až 63)</t>
  </si>
  <si>
    <t>6</t>
  </si>
  <si>
    <t>7</t>
  </si>
  <si>
    <t>8</t>
  </si>
  <si>
    <t>9</t>
  </si>
  <si>
    <t>10</t>
  </si>
  <si>
    <t>11</t>
  </si>
  <si>
    <t>z centraliz.FPP RMU</t>
  </si>
  <si>
    <r>
      <t xml:space="preserve">   </t>
    </r>
    <r>
      <rPr>
        <sz val="8"/>
        <rFont val="Arial CE"/>
        <family val="0"/>
      </rPr>
      <t>výměna NEI příspěvku za příspěvek na kapitálové výdaje+spoluf. OP VaVpI PO4</t>
    </r>
  </si>
  <si>
    <t xml:space="preserve">   NEI související s INV </t>
  </si>
  <si>
    <t>viz HS CTT, ř.86</t>
  </si>
  <si>
    <t>viz HS CTT, ř.54</t>
  </si>
  <si>
    <r>
      <t>CP2</t>
    </r>
    <r>
      <rPr>
        <sz val="9"/>
        <color indexed="9"/>
        <rFont val="Arial CE"/>
        <family val="0"/>
      </rPr>
      <t xml:space="preserve"> (č.č.1112)</t>
    </r>
  </si>
  <si>
    <r>
      <t xml:space="preserve">CP2 Centralizovaná střediska </t>
    </r>
    <r>
      <rPr>
        <sz val="9"/>
        <color indexed="9"/>
        <rFont val="Arial CE"/>
        <family val="0"/>
      </rPr>
      <t>(č.č. 1111)</t>
    </r>
  </si>
  <si>
    <t>Příspěvek na nedotační odpisy plánujte ve výnosech na ř. 27 (výnos je součástí rozpisu rozdělení příspěvku na HS, č.č.1112), náklad je součástí celkových nákladů na účetní odpisy na ř.11)</t>
  </si>
  <si>
    <r>
      <t xml:space="preserve">odhad 2011 dle skuteč.2010             </t>
    </r>
    <r>
      <rPr>
        <b/>
        <sz val="8"/>
        <rFont val="Arial"/>
        <family val="2"/>
      </rPr>
      <t>(v tis. Kč)</t>
    </r>
  </si>
  <si>
    <r>
      <t xml:space="preserve">dotační </t>
    </r>
    <r>
      <rPr>
        <b/>
        <vertAlign val="superscript"/>
        <sz val="8"/>
        <rFont val="Arial"/>
        <family val="2"/>
      </rPr>
      <t>*)</t>
    </r>
    <r>
      <rPr>
        <b/>
        <sz val="8"/>
        <rFont val="Arial"/>
        <family val="0"/>
      </rPr>
      <t xml:space="preserve"> </t>
    </r>
  </si>
  <si>
    <t xml:space="preserve">Odhad odpisů 2011 po HS </t>
  </si>
  <si>
    <t>V Brně dne 4.2.2011</t>
  </si>
  <si>
    <r>
      <t>*)</t>
    </r>
    <r>
      <rPr>
        <i/>
        <sz val="8"/>
        <rFont val="Arial"/>
        <family val="2"/>
      </rPr>
      <t xml:space="preserve"> vč. ZC ceny majetku, který nebyl pořízen z dotace</t>
    </r>
  </si>
  <si>
    <t>Plán velkých oprav v roce 2011</t>
  </si>
  <si>
    <t>provedení kamerového průzkumu tech.stavu kanalizace, vyhodnocení tech. stavu a návrh opatření</t>
  </si>
  <si>
    <t>sanace vlhkosti v prostorách knihovny v I.PP a II.PP</t>
  </si>
  <si>
    <t>tělocvična - oprava zatékání střechou</t>
  </si>
  <si>
    <t>prasklé protipožární sklo</t>
  </si>
  <si>
    <t>rekonstrukce sprch</t>
  </si>
  <si>
    <t>oprava atiky, klempíř.konstr.a fasády</t>
  </si>
  <si>
    <t>oprava zavlhání zdiva v suterénu pod hlavním schodištěm</t>
  </si>
  <si>
    <t>Poříčí 9/11</t>
  </si>
  <si>
    <t>rekonstrukce WC 4.-NP</t>
  </si>
  <si>
    <t>výměna oken KSocP a KM</t>
  </si>
  <si>
    <t>výměna ocelových oken v tělocvičně</t>
  </si>
  <si>
    <t>Vinařská 5d</t>
  </si>
  <si>
    <t>oprava vnější fasády - sanační do výše 1m</t>
  </si>
  <si>
    <t>Komenského 2</t>
  </si>
  <si>
    <t>oprava polic a regálů</t>
  </si>
  <si>
    <t>archív RMU</t>
  </si>
  <si>
    <t>nátěry oken, dveří, oken.rámů</t>
  </si>
  <si>
    <t>oprava soc. zařízení a části rozvodů v obj. skleníku</t>
  </si>
  <si>
    <t>oprava atiky a střeš. okap. žlabů - II. etapa</t>
  </si>
  <si>
    <t>výměna oken</t>
  </si>
  <si>
    <t>Lomená 48</t>
  </si>
  <si>
    <t>Mánesova 12c</t>
  </si>
  <si>
    <t>oprava soc.zařízení v křídlech budovy</t>
  </si>
  <si>
    <t>oprava kanalizace dle projektu 2008 - II.etapa</t>
  </si>
  <si>
    <t>oprava bytovách jader vč. soc. zař.</t>
  </si>
  <si>
    <t>nátěr kovových podokenních plechů</t>
  </si>
  <si>
    <t>oprava zatékání fasádou do anatomic.ústavu</t>
  </si>
  <si>
    <t>Kamenice3</t>
  </si>
  <si>
    <t>zpracovala Benžová, 21.10.2010</t>
  </si>
  <si>
    <t>II. Výpočet přínosu fakult na výši příspěvku MŠMT na vzdělávací činnost pro MU na rok 2011</t>
  </si>
  <si>
    <r>
      <t>111*,12*,117*,152*,153*,157*,159*,167*,169*,</t>
    </r>
    <r>
      <rPr>
        <sz val="8"/>
        <rFont val="Arial CE"/>
        <family val="0"/>
      </rPr>
      <t>19*</t>
    </r>
    <r>
      <rPr>
        <sz val="8"/>
        <rFont val="Arial CE"/>
        <family val="2"/>
      </rPr>
      <t xml:space="preserve">,211* </t>
    </r>
    <r>
      <rPr>
        <sz val="8"/>
        <color indexed="10"/>
        <rFont val="Arial CE"/>
        <family val="0"/>
      </rPr>
      <t>- 2115-</t>
    </r>
    <r>
      <rPr>
        <sz val="8"/>
        <rFont val="Arial CE"/>
        <family val="2"/>
      </rPr>
      <t>257*,259*,267*,269*,4*</t>
    </r>
  </si>
  <si>
    <t>213*,214*,22*,2115,2125,2126,2151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</si>
</sst>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"/>
    <numFmt numFmtId="167" formatCode="#,##0.0"/>
    <numFmt numFmtId="168" formatCode="0.000000"/>
    <numFmt numFmtId="169" formatCode="0.0000000"/>
    <numFmt numFmtId="170" formatCode="0.000"/>
    <numFmt numFmtId="171" formatCode="0.000000000"/>
    <numFmt numFmtId="172" formatCode="#,##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%"/>
    <numFmt numFmtId="186" formatCode="#,##0\ &quot;Kč&quot;"/>
    <numFmt numFmtId="187" formatCode="#,##0.00000000"/>
    <numFmt numFmtId="188" formatCode="0.00000000"/>
    <numFmt numFmtId="189" formatCode="#,##0.000000"/>
    <numFmt numFmtId="190" formatCode="#,##0.0000000"/>
    <numFmt numFmtId="191" formatCode="_-* #,##0.0\ _K_č_-;\-* #,##0.0\ _K_č_-;_-* &quot;-&quot;??\ _K_č_-;_-@_-"/>
    <numFmt numFmtId="192" formatCode="#,##0.00000"/>
    <numFmt numFmtId="193" formatCode="#,##0\ _K_č"/>
    <numFmt numFmtId="194" formatCode="#,##0.00\ &quot;Kč&quot;"/>
    <numFmt numFmtId="195" formatCode="#,##0.00\ _K_č"/>
    <numFmt numFmtId="196" formatCode="#,##0.0\ _K_č"/>
    <numFmt numFmtId="197" formatCode="0.0000000000"/>
    <numFmt numFmtId="198" formatCode="0.00000000000"/>
    <numFmt numFmtId="199" formatCode="[$-405]d\.\ mmmm\ yyyy"/>
    <numFmt numFmtId="200" formatCode="[$-F400]h:mm:ss\ AM/PM"/>
    <numFmt numFmtId="201" formatCode="#,"/>
    <numFmt numFmtId="202" formatCode="dd/mm/yy;@"/>
    <numFmt numFmtId="203" formatCode="0\4\-0\5"/>
    <numFmt numFmtId="204" formatCode="_-* #,##0.0\ &quot;Kč&quot;_-;\-* #,##0.0\ &quot;Kč&quot;_-;_-* &quot;-&quot;??\ &quot;Kč&quot;_-;_-@_-"/>
    <numFmt numFmtId="205" formatCode="_-* #,##0\ &quot;Kč&quot;_-;\-* #,##0\ &quot;Kč&quot;_-;_-* &quot;-&quot;??\ &quot;Kč&quot;_-;_-@_-"/>
    <numFmt numFmtId="206" formatCode="&quot;€&quot;#,##0;\-&quot;€&quot;#,##0"/>
    <numFmt numFmtId="207" formatCode="&quot;€&quot;#,##0;[Red]\-&quot;€&quot;#,##0"/>
    <numFmt numFmtId="208" formatCode="&quot;€&quot;#,##0.00;\-&quot;€&quot;#,##0.00"/>
    <numFmt numFmtId="209" formatCode="&quot;€&quot;#,##0.00;[Red]\-&quot;€&quot;#,##0.00"/>
    <numFmt numFmtId="210" formatCode="_-&quot;€&quot;* #,##0_-;\-&quot;€&quot;* #,##0_-;_-&quot;€&quot;* &quot;-&quot;_-;_-@_-"/>
    <numFmt numFmtId="211" formatCode="_-* #,##0_-;\-* #,##0_-;_-* &quot;-&quot;_-;_-@_-"/>
    <numFmt numFmtId="212" formatCode="_-&quot;€&quot;* #,##0.00_-;\-&quot;€&quot;* #,##0.00_-;_-&quot;€&quot;* &quot;-&quot;??_-;_-@_-"/>
    <numFmt numFmtId="213" formatCode="_-* #,##0.00_-;\-* #,##0.00_-;_-* &quot;-&quot;??_-;_-@_-"/>
    <numFmt numFmtId="214" formatCode="0.0000%"/>
  </numFmts>
  <fonts count="115">
    <font>
      <sz val="10"/>
      <name val="Arial CE"/>
      <family val="0"/>
    </font>
    <font>
      <i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i/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i/>
      <vertAlign val="superscript"/>
      <sz val="9"/>
      <name val="Arial CE"/>
      <family val="0"/>
    </font>
    <font>
      <sz val="8"/>
      <color indexed="10"/>
      <name val="Arial CE"/>
      <family val="0"/>
    </font>
    <font>
      <sz val="9"/>
      <color indexed="10"/>
      <name val="Arial CE"/>
      <family val="0"/>
    </font>
    <font>
      <b/>
      <i/>
      <sz val="8"/>
      <name val="Arial CE"/>
      <family val="0"/>
    </font>
    <font>
      <b/>
      <sz val="8"/>
      <color indexed="8"/>
      <name val="Arial CE"/>
      <family val="0"/>
    </font>
    <font>
      <sz val="8"/>
      <name val="Arial"/>
      <family val="2"/>
    </font>
    <font>
      <i/>
      <sz val="8"/>
      <color indexed="8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vertAlign val="superscript"/>
      <sz val="10"/>
      <name val="Arial CE"/>
      <family val="2"/>
    </font>
    <font>
      <sz val="9"/>
      <color indexed="8"/>
      <name val="Arial CE"/>
      <family val="2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b/>
      <sz val="10"/>
      <color indexed="59"/>
      <name val="Arial CE"/>
      <family val="2"/>
    </font>
    <font>
      <b/>
      <vertAlign val="superscript"/>
      <sz val="18"/>
      <name val="Arial CE"/>
      <family val="0"/>
    </font>
    <font>
      <sz val="10"/>
      <name val="Arial"/>
      <family val="0"/>
    </font>
    <font>
      <b/>
      <i/>
      <sz val="9"/>
      <name val="Arial CE"/>
      <family val="2"/>
    </font>
    <font>
      <b/>
      <sz val="9"/>
      <color indexed="12"/>
      <name val="Arial CE"/>
      <family val="0"/>
    </font>
    <font>
      <sz val="9"/>
      <color indexed="12"/>
      <name val="Arial CE"/>
      <family val="0"/>
    </font>
    <font>
      <i/>
      <vertAlign val="superscript"/>
      <sz val="8"/>
      <color indexed="8"/>
      <name val="Arial CE"/>
      <family val="0"/>
    </font>
    <font>
      <i/>
      <sz val="9"/>
      <color indexed="8"/>
      <name val="Arial CE"/>
      <family val="0"/>
    </font>
    <font>
      <sz val="8"/>
      <color indexed="12"/>
      <name val="Arial CE"/>
      <family val="2"/>
    </font>
    <font>
      <b/>
      <sz val="9"/>
      <color indexed="8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0"/>
    </font>
    <font>
      <b/>
      <i/>
      <sz val="9"/>
      <color indexed="8"/>
      <name val="Arial CE"/>
      <family val="0"/>
    </font>
    <font>
      <sz val="10"/>
      <color indexed="12"/>
      <name val="Arial CE"/>
      <family val="2"/>
    </font>
    <font>
      <sz val="8"/>
      <color indexed="8"/>
      <name val="Arial"/>
      <family val="2"/>
    </font>
    <font>
      <b/>
      <sz val="9"/>
      <color indexed="10"/>
      <name val="Arial CE"/>
      <family val="2"/>
    </font>
    <font>
      <i/>
      <sz val="9"/>
      <color indexed="12"/>
      <name val="Arial CE"/>
      <family val="2"/>
    </font>
    <font>
      <i/>
      <sz val="9"/>
      <color indexed="10"/>
      <name val="Arial CE"/>
      <family val="2"/>
    </font>
    <font>
      <i/>
      <sz val="8"/>
      <color indexed="10"/>
      <name val="Arial CE"/>
      <family val="2"/>
    </font>
    <font>
      <sz val="9"/>
      <color indexed="9"/>
      <name val="Arial CE"/>
      <family val="0"/>
    </font>
    <font>
      <i/>
      <vertAlign val="superscript"/>
      <sz val="10"/>
      <name val="Arial CE"/>
      <family val="0"/>
    </font>
    <font>
      <i/>
      <sz val="8"/>
      <color indexed="12"/>
      <name val="Arial CE"/>
      <family val="0"/>
    </font>
    <font>
      <b/>
      <i/>
      <sz val="10"/>
      <color indexed="12"/>
      <name val="Arial CE"/>
      <family val="0"/>
    </font>
    <font>
      <b/>
      <i/>
      <sz val="8"/>
      <color indexed="12"/>
      <name val="Arial CE"/>
      <family val="0"/>
    </font>
    <font>
      <sz val="8"/>
      <color indexed="9"/>
      <name val="Arial CE"/>
      <family val="0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i/>
      <sz val="9"/>
      <color indexed="9"/>
      <name val="Arial CE"/>
      <family val="2"/>
    </font>
    <font>
      <b/>
      <sz val="10"/>
      <color indexed="8"/>
      <name val="Arial CE"/>
      <family val="0"/>
    </font>
    <font>
      <sz val="10"/>
      <color indexed="8"/>
      <name val="Arial"/>
      <family val="2"/>
    </font>
    <font>
      <b/>
      <sz val="12"/>
      <color indexed="10"/>
      <name val="Arial CE"/>
      <family val="0"/>
    </font>
    <font>
      <vertAlign val="superscript"/>
      <sz val="8"/>
      <color indexed="8"/>
      <name val="Arial CE"/>
      <family val="0"/>
    </font>
    <font>
      <b/>
      <i/>
      <sz val="8"/>
      <color indexed="8"/>
      <name val="Arial CE"/>
      <family val="0"/>
    </font>
    <font>
      <i/>
      <sz val="10"/>
      <color indexed="8"/>
      <name val="Arial CE"/>
      <family val="2"/>
    </font>
    <font>
      <i/>
      <sz val="8"/>
      <color indexed="12"/>
      <name val="Arial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9"/>
      <name val="Arial CE"/>
      <family val="0"/>
    </font>
    <font>
      <b/>
      <sz val="8"/>
      <color indexed="9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18"/>
      <name val="Arial CE"/>
      <family val="0"/>
    </font>
    <font>
      <sz val="1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0"/>
      <color indexed="10"/>
      <name val="Arial CE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20"/>
      <name val="Arial"/>
      <family val="2"/>
    </font>
    <font>
      <i/>
      <sz val="8"/>
      <color indexed="9"/>
      <name val="Arial CE"/>
      <family val="2"/>
    </font>
    <font>
      <i/>
      <vertAlign val="superscript"/>
      <sz val="8"/>
      <color indexed="9"/>
      <name val="Arial CE"/>
      <family val="2"/>
    </font>
    <font>
      <i/>
      <sz val="10"/>
      <color indexed="21"/>
      <name val="Arial CE"/>
      <family val="2"/>
    </font>
    <font>
      <i/>
      <sz val="8"/>
      <color indexed="21"/>
      <name val="Arial CE"/>
      <family val="0"/>
    </font>
    <font>
      <b/>
      <sz val="9"/>
      <color indexed="21"/>
      <name val="Arial CE"/>
      <family val="0"/>
    </font>
    <font>
      <vertAlign val="superscript"/>
      <sz val="8"/>
      <name val="Arial CE"/>
      <family val="2"/>
    </font>
    <font>
      <b/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i/>
      <sz val="20"/>
      <name val="Arial"/>
      <family val="0"/>
    </font>
    <font>
      <b/>
      <sz val="14"/>
      <name val="Arial"/>
      <family val="2"/>
    </font>
    <font>
      <sz val="2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b/>
      <sz val="11"/>
      <color indexed="9"/>
      <name val="Arial"/>
      <family val="2"/>
    </font>
    <font>
      <sz val="11"/>
      <color indexed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lightGray">
        <fgColor indexed="41"/>
      </patternFill>
    </fill>
  </fills>
  <borders count="19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hair"/>
      <right style="hair"/>
      <top style="thin"/>
      <bottom style="medium"/>
    </border>
    <border>
      <left style="hair"/>
      <right style="hair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medium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medium"/>
      <bottom style="medium"/>
    </border>
    <border>
      <left style="thin"/>
      <right style="medium"/>
      <top style="medium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 style="hair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7" fillId="3" borderId="0" applyNumberFormat="0" applyBorder="0" applyAlignment="0" applyProtection="0"/>
    <xf numFmtId="0" fontId="6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18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5" fillId="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7" borderId="8" applyNumberFormat="0" applyAlignment="0" applyProtection="0"/>
    <xf numFmtId="0" fontId="78" fillId="19" borderId="8" applyNumberFormat="0" applyAlignment="0" applyProtection="0"/>
    <xf numFmtId="0" fontId="79" fillId="19" borderId="9" applyNumberFormat="0" applyAlignment="0" applyProtection="0"/>
    <xf numFmtId="0" fontId="80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23" borderId="0" applyNumberFormat="0" applyBorder="0" applyAlignment="0" applyProtection="0"/>
  </cellStyleXfs>
  <cellXfs count="15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10" fillId="0" borderId="0" xfId="0" applyFont="1" applyAlignment="1">
      <alignment/>
    </xf>
    <xf numFmtId="3" fontId="0" fillId="0" borderId="14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0" fillId="0" borderId="15" xfId="0" applyFont="1" applyBorder="1" applyAlignment="1">
      <alignment/>
    </xf>
    <xf numFmtId="3" fontId="10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3" fillId="0" borderId="32" xfId="0" applyFont="1" applyBorder="1" applyAlignment="1">
      <alignment/>
    </xf>
    <xf numFmtId="0" fontId="4" fillId="0" borderId="33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17" borderId="19" xfId="0" applyNumberFormat="1" applyFont="1" applyFill="1" applyBorder="1" applyAlignment="1">
      <alignment/>
    </xf>
    <xf numFmtId="3" fontId="0" fillId="17" borderId="36" xfId="0" applyNumberFormat="1" applyFont="1" applyFill="1" applyBorder="1" applyAlignment="1">
      <alignment/>
    </xf>
    <xf numFmtId="3" fontId="10" fillId="17" borderId="19" xfId="0" applyNumberFormat="1" applyFont="1" applyFill="1" applyBorder="1" applyAlignment="1">
      <alignment/>
    </xf>
    <xf numFmtId="3" fontId="10" fillId="17" borderId="36" xfId="0" applyNumberFormat="1" applyFont="1" applyFill="1" applyBorder="1" applyAlignment="1">
      <alignment/>
    </xf>
    <xf numFmtId="3" fontId="11" fillId="17" borderId="19" xfId="0" applyNumberFormat="1" applyFont="1" applyFill="1" applyBorder="1" applyAlignment="1">
      <alignment/>
    </xf>
    <xf numFmtId="0" fontId="10" fillId="17" borderId="37" xfId="0" applyFont="1" applyFill="1" applyBorder="1" applyAlignment="1">
      <alignment horizontal="center"/>
    </xf>
    <xf numFmtId="0" fontId="10" fillId="17" borderId="19" xfId="0" applyFont="1" applyFill="1" applyBorder="1" applyAlignment="1">
      <alignment horizontal="center"/>
    </xf>
    <xf numFmtId="0" fontId="10" fillId="17" borderId="38" xfId="0" applyFont="1" applyFill="1" applyBorder="1" applyAlignment="1">
      <alignment horizontal="center"/>
    </xf>
    <xf numFmtId="0" fontId="0" fillId="17" borderId="37" xfId="0" applyFont="1" applyFill="1" applyBorder="1" applyAlignment="1">
      <alignment horizontal="center"/>
    </xf>
    <xf numFmtId="0" fontId="0" fillId="17" borderId="19" xfId="0" applyFont="1" applyFill="1" applyBorder="1" applyAlignment="1">
      <alignment horizontal="center"/>
    </xf>
    <xf numFmtId="0" fontId="0" fillId="17" borderId="38" xfId="0" applyFont="1" applyFill="1" applyBorder="1" applyAlignment="1">
      <alignment horizontal="center"/>
    </xf>
    <xf numFmtId="3" fontId="11" fillId="17" borderId="36" xfId="0" applyNumberFormat="1" applyFont="1" applyFill="1" applyBorder="1" applyAlignment="1">
      <alignment/>
    </xf>
    <xf numFmtId="3" fontId="10" fillId="17" borderId="16" xfId="0" applyNumberFormat="1" applyFont="1" applyFill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0" fontId="1" fillId="0" borderId="42" xfId="0" applyFont="1" applyBorder="1" applyAlignment="1">
      <alignment horizontal="center"/>
    </xf>
    <xf numFmtId="3" fontId="1" fillId="0" borderId="43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3" fontId="1" fillId="17" borderId="36" xfId="0" applyNumberFormat="1" applyFont="1" applyFill="1" applyBorder="1" applyAlignment="1">
      <alignment/>
    </xf>
    <xf numFmtId="3" fontId="0" fillId="17" borderId="16" xfId="0" applyNumberFormat="1" applyFont="1" applyFill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0" fontId="3" fillId="0" borderId="49" xfId="0" applyFont="1" applyBorder="1" applyAlignment="1">
      <alignment/>
    </xf>
    <xf numFmtId="0" fontId="0" fillId="0" borderId="32" xfId="0" applyFont="1" applyBorder="1" applyAlignment="1">
      <alignment/>
    </xf>
    <xf numFmtId="0" fontId="10" fillId="17" borderId="50" xfId="0" applyFont="1" applyFill="1" applyBorder="1" applyAlignment="1">
      <alignment/>
    </xf>
    <xf numFmtId="0" fontId="10" fillId="17" borderId="15" xfId="0" applyFont="1" applyFill="1" applyBorder="1" applyAlignment="1">
      <alignment/>
    </xf>
    <xf numFmtId="0" fontId="3" fillId="17" borderId="43" xfId="0" applyFont="1" applyFill="1" applyBorder="1" applyAlignment="1">
      <alignment horizontal="center"/>
    </xf>
    <xf numFmtId="0" fontId="13" fillId="17" borderId="51" xfId="0" applyFont="1" applyFill="1" applyBorder="1" applyAlignment="1">
      <alignment horizontal="left"/>
    </xf>
    <xf numFmtId="0" fontId="10" fillId="17" borderId="24" xfId="0" applyFont="1" applyFill="1" applyBorder="1" applyAlignment="1">
      <alignment/>
    </xf>
    <xf numFmtId="0" fontId="10" fillId="17" borderId="11" xfId="0" applyFont="1" applyFill="1" applyBorder="1" applyAlignment="1">
      <alignment/>
    </xf>
    <xf numFmtId="0" fontId="13" fillId="17" borderId="26" xfId="0" applyFont="1" applyFill="1" applyBorder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" fontId="3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" fillId="17" borderId="37" xfId="0" applyNumberFormat="1" applyFont="1" applyFill="1" applyBorder="1" applyAlignment="1">
      <alignment/>
    </xf>
    <xf numFmtId="3" fontId="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0" fontId="0" fillId="0" borderId="57" xfId="0" applyFont="1" applyBorder="1" applyAlignment="1">
      <alignment horizontal="center"/>
    </xf>
    <xf numFmtId="3" fontId="10" fillId="17" borderId="57" xfId="0" applyNumberFormat="1" applyFont="1" applyFill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17" borderId="57" xfId="0" applyNumberFormat="1" applyFont="1" applyFill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17" borderId="60" xfId="0" applyNumberFormat="1" applyFont="1" applyFill="1" applyBorder="1" applyAlignment="1">
      <alignment/>
    </xf>
    <xf numFmtId="0" fontId="1" fillId="0" borderId="61" xfId="0" applyFont="1" applyBorder="1" applyAlignment="1">
      <alignment/>
    </xf>
    <xf numFmtId="3" fontId="11" fillId="17" borderId="62" xfId="0" applyNumberFormat="1" applyFont="1" applyFill="1" applyBorder="1" applyAlignment="1">
      <alignment/>
    </xf>
    <xf numFmtId="3" fontId="1" fillId="0" borderId="61" xfId="0" applyNumberFormat="1" applyFont="1" applyBorder="1" applyAlignment="1">
      <alignment/>
    </xf>
    <xf numFmtId="3" fontId="1" fillId="17" borderId="62" xfId="0" applyNumberFormat="1" applyFont="1" applyFill="1" applyBorder="1" applyAlignment="1">
      <alignment/>
    </xf>
    <xf numFmtId="3" fontId="1" fillId="0" borderId="63" xfId="0" applyNumberFormat="1" applyFont="1" applyBorder="1" applyAlignment="1">
      <alignment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66" xfId="0" applyNumberFormat="1" applyFont="1" applyBorder="1" applyAlignment="1">
      <alignment/>
    </xf>
    <xf numFmtId="3" fontId="1" fillId="0" borderId="67" xfId="0" applyNumberFormat="1" applyFont="1" applyBorder="1" applyAlignment="1">
      <alignment/>
    </xf>
    <xf numFmtId="3" fontId="1" fillId="0" borderId="68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30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3" fillId="0" borderId="52" xfId="0" applyFont="1" applyBorder="1" applyAlignment="1">
      <alignment/>
    </xf>
    <xf numFmtId="0" fontId="4" fillId="0" borderId="69" xfId="0" applyFont="1" applyBorder="1" applyAlignment="1">
      <alignment horizontal="left"/>
    </xf>
    <xf numFmtId="0" fontId="2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0" fillId="0" borderId="0" xfId="52" applyFont="1">
      <alignment/>
      <protection/>
    </xf>
    <xf numFmtId="0" fontId="4" fillId="0" borderId="0" xfId="52" applyFont="1">
      <alignment/>
      <protection/>
    </xf>
    <xf numFmtId="0" fontId="3" fillId="0" borderId="0" xfId="52" applyFont="1">
      <alignment/>
      <protection/>
    </xf>
    <xf numFmtId="0" fontId="7" fillId="0" borderId="0" xfId="52" applyFont="1">
      <alignment/>
      <protection/>
    </xf>
    <xf numFmtId="0" fontId="17" fillId="0" borderId="0" xfId="52" applyFont="1">
      <alignment/>
      <protection/>
    </xf>
    <xf numFmtId="0" fontId="8" fillId="0" borderId="0" xfId="52" applyFont="1">
      <alignment/>
      <protection/>
    </xf>
    <xf numFmtId="0" fontId="8" fillId="0" borderId="0" xfId="52" applyFont="1">
      <alignment/>
      <protection/>
    </xf>
    <xf numFmtId="0" fontId="16" fillId="0" borderId="0" xfId="52" applyFont="1">
      <alignment/>
      <protection/>
    </xf>
    <xf numFmtId="3" fontId="10" fillId="0" borderId="70" xfId="0" applyNumberFormat="1" applyFont="1" applyBorder="1" applyAlignment="1">
      <alignment/>
    </xf>
    <xf numFmtId="0" fontId="3" fillId="0" borderId="71" xfId="52" applyFont="1" applyBorder="1">
      <alignment/>
      <protection/>
    </xf>
    <xf numFmtId="3" fontId="10" fillId="0" borderId="0" xfId="0" applyNumberFormat="1" applyFont="1" applyAlignment="1">
      <alignment/>
    </xf>
    <xf numFmtId="3" fontId="10" fillId="0" borderId="72" xfId="0" applyNumberFormat="1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73" xfId="0" applyFont="1" applyBorder="1" applyAlignment="1">
      <alignment/>
    </xf>
    <xf numFmtId="0" fontId="21" fillId="0" borderId="74" xfId="0" applyFont="1" applyBorder="1" applyAlignment="1">
      <alignment horizontal="center"/>
    </xf>
    <xf numFmtId="3" fontId="21" fillId="0" borderId="75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7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82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3" fontId="10" fillId="0" borderId="86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56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3" fontId="0" fillId="0" borderId="89" xfId="0" applyNumberFormat="1" applyFont="1" applyBorder="1" applyAlignment="1">
      <alignment/>
    </xf>
    <xf numFmtId="3" fontId="0" fillId="0" borderId="90" xfId="0" applyNumberFormat="1" applyFont="1" applyBorder="1" applyAlignment="1">
      <alignment/>
    </xf>
    <xf numFmtId="3" fontId="0" fillId="0" borderId="91" xfId="0" applyNumberFormat="1" applyFont="1" applyBorder="1" applyAlignment="1">
      <alignment/>
    </xf>
    <xf numFmtId="3" fontId="0" fillId="0" borderId="92" xfId="0" applyNumberFormat="1" applyFont="1" applyBorder="1" applyAlignment="1">
      <alignment/>
    </xf>
    <xf numFmtId="0" fontId="0" fillId="0" borderId="60" xfId="0" applyFont="1" applyBorder="1" applyAlignment="1">
      <alignment horizontal="center"/>
    </xf>
    <xf numFmtId="3" fontId="0" fillId="0" borderId="93" xfId="0" applyNumberFormat="1" applyFont="1" applyBorder="1" applyAlignment="1">
      <alignment/>
    </xf>
    <xf numFmtId="3" fontId="0" fillId="0" borderId="94" xfId="0" applyNumberFormat="1" applyFont="1" applyBorder="1" applyAlignment="1">
      <alignment/>
    </xf>
    <xf numFmtId="3" fontId="1" fillId="0" borderId="90" xfId="0" applyNumberFormat="1" applyFont="1" applyBorder="1" applyAlignment="1">
      <alignment/>
    </xf>
    <xf numFmtId="0" fontId="0" fillId="0" borderId="62" xfId="0" applyFont="1" applyBorder="1" applyAlignment="1">
      <alignment horizontal="center"/>
    </xf>
    <xf numFmtId="3" fontId="10" fillId="17" borderId="95" xfId="0" applyNumberFormat="1" applyFont="1" applyFill="1" applyBorder="1" applyAlignment="1">
      <alignment/>
    </xf>
    <xf numFmtId="0" fontId="0" fillId="0" borderId="95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96" xfId="0" applyNumberFormat="1" applyFont="1" applyBorder="1" applyAlignment="1">
      <alignment/>
    </xf>
    <xf numFmtId="3" fontId="0" fillId="0" borderId="97" xfId="0" applyNumberFormat="1" applyFont="1" applyBorder="1" applyAlignment="1">
      <alignment/>
    </xf>
    <xf numFmtId="0" fontId="0" fillId="0" borderId="32" xfId="0" applyFont="1" applyFill="1" applyBorder="1" applyAlignment="1">
      <alignment/>
    </xf>
    <xf numFmtId="3" fontId="0" fillId="0" borderId="44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92" xfId="0" applyNumberFormat="1" applyFont="1" applyBorder="1" applyAlignment="1">
      <alignment/>
    </xf>
    <xf numFmtId="3" fontId="1" fillId="0" borderId="91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2" fontId="25" fillId="0" borderId="0" xfId="0" applyNumberFormat="1" applyFont="1" applyFill="1" applyAlignment="1">
      <alignment/>
    </xf>
    <xf numFmtId="1" fontId="2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67" fontId="18" fillId="0" borderId="0" xfId="0" applyNumberFormat="1" applyFont="1" applyFill="1" applyAlignment="1">
      <alignment/>
    </xf>
    <xf numFmtId="167" fontId="18" fillId="0" borderId="76" xfId="0" applyNumberFormat="1" applyFont="1" applyFill="1" applyBorder="1" applyAlignment="1">
      <alignment/>
    </xf>
    <xf numFmtId="0" fontId="18" fillId="0" borderId="98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89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3" fontId="22" fillId="0" borderId="89" xfId="0" applyNumberFormat="1" applyFont="1" applyFill="1" applyBorder="1" applyAlignment="1">
      <alignment/>
    </xf>
    <xf numFmtId="3" fontId="22" fillId="0" borderId="9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91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center"/>
    </xf>
    <xf numFmtId="1" fontId="22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2" fontId="22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1" fontId="22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11" fillId="0" borderId="49" xfId="0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11" fillId="0" borderId="14" xfId="0" applyFont="1" applyBorder="1" applyAlignment="1">
      <alignment/>
    </xf>
    <xf numFmtId="3" fontId="11" fillId="17" borderId="99" xfId="0" applyNumberFormat="1" applyFont="1" applyFill="1" applyBorder="1" applyAlignment="1">
      <alignment/>
    </xf>
    <xf numFmtId="3" fontId="11" fillId="0" borderId="100" xfId="0" applyNumberFormat="1" applyFont="1" applyBorder="1" applyAlignment="1">
      <alignment/>
    </xf>
    <xf numFmtId="3" fontId="11" fillId="0" borderId="10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99" xfId="0" applyFont="1" applyBorder="1" applyAlignment="1">
      <alignment horizontal="center"/>
    </xf>
    <xf numFmtId="0" fontId="10" fillId="0" borderId="102" xfId="0" applyFont="1" applyBorder="1" applyAlignment="1">
      <alignment/>
    </xf>
    <xf numFmtId="3" fontId="10" fillId="17" borderId="99" xfId="0" applyNumberFormat="1" applyFont="1" applyFill="1" applyBorder="1" applyAlignment="1">
      <alignment/>
    </xf>
    <xf numFmtId="3" fontId="10" fillId="0" borderId="102" xfId="0" applyNumberFormat="1" applyFont="1" applyBorder="1" applyAlignment="1">
      <alignment/>
    </xf>
    <xf numFmtId="3" fontId="10" fillId="0" borderId="101" xfId="0" applyNumberFormat="1" applyFont="1" applyBorder="1" applyAlignment="1">
      <alignment/>
    </xf>
    <xf numFmtId="3" fontId="10" fillId="0" borderId="103" xfId="0" applyNumberFormat="1" applyFont="1" applyBorder="1" applyAlignment="1">
      <alignment/>
    </xf>
    <xf numFmtId="14" fontId="15" fillId="0" borderId="0" xfId="52" applyNumberFormat="1" applyFont="1">
      <alignment/>
      <protection/>
    </xf>
    <xf numFmtId="0" fontId="3" fillId="0" borderId="0" xfId="52" applyFont="1" applyAlignment="1">
      <alignment horizontal="right"/>
      <protection/>
    </xf>
    <xf numFmtId="0" fontId="3" fillId="0" borderId="0" xfId="52" applyFont="1" applyFill="1" applyBorder="1">
      <alignment/>
      <protection/>
    </xf>
    <xf numFmtId="0" fontId="20" fillId="0" borderId="0" xfId="52" applyFont="1">
      <alignment/>
      <protection/>
    </xf>
    <xf numFmtId="0" fontId="3" fillId="0" borderId="104" xfId="52" applyFont="1" applyBorder="1" applyAlignment="1">
      <alignment horizontal="center"/>
      <protection/>
    </xf>
    <xf numFmtId="0" fontId="19" fillId="0" borderId="0" xfId="54" applyFont="1" applyAlignment="1">
      <alignment/>
      <protection/>
    </xf>
    <xf numFmtId="0" fontId="19" fillId="0" borderId="0" xfId="54" applyFont="1" applyAlignment="1">
      <alignment horizontal="center"/>
      <protection/>
    </xf>
    <xf numFmtId="0" fontId="19" fillId="0" borderId="0" xfId="54" applyFont="1">
      <alignment/>
      <protection/>
    </xf>
    <xf numFmtId="0" fontId="19" fillId="0" borderId="0" xfId="54" applyFont="1" applyAlignment="1">
      <alignment horizontal="left"/>
      <protection/>
    </xf>
    <xf numFmtId="0" fontId="37" fillId="0" borderId="105" xfId="54" applyFont="1" applyBorder="1" applyAlignment="1">
      <alignment horizontal="center"/>
      <protection/>
    </xf>
    <xf numFmtId="0" fontId="37" fillId="0" borderId="106" xfId="54" applyFont="1" applyBorder="1" applyAlignment="1">
      <alignment/>
      <protection/>
    </xf>
    <xf numFmtId="0" fontId="37" fillId="0" borderId="107" xfId="54" applyFont="1" applyBorder="1" applyAlignment="1">
      <alignment horizontal="center"/>
      <protection/>
    </xf>
    <xf numFmtId="0" fontId="37" fillId="0" borderId="108" xfId="54" applyFont="1" applyBorder="1" applyAlignment="1">
      <alignment/>
      <protection/>
    </xf>
    <xf numFmtId="0" fontId="37" fillId="0" borderId="37" xfId="0" applyFont="1" applyFill="1" applyBorder="1" applyAlignment="1">
      <alignment horizontal="center"/>
    </xf>
    <xf numFmtId="0" fontId="37" fillId="0" borderId="54" xfId="0" applyFont="1" applyFill="1" applyBorder="1" applyAlignment="1">
      <alignment horizontal="center"/>
    </xf>
    <xf numFmtId="0" fontId="37" fillId="0" borderId="56" xfId="0" applyFont="1" applyFill="1" applyBorder="1" applyAlignment="1">
      <alignment horizontal="center"/>
    </xf>
    <xf numFmtId="0" fontId="37" fillId="17" borderId="54" xfId="0" applyFont="1" applyFill="1" applyBorder="1" applyAlignment="1">
      <alignment horizontal="center"/>
    </xf>
    <xf numFmtId="0" fontId="38" fillId="0" borderId="109" xfId="54" applyFont="1" applyBorder="1" applyAlignment="1">
      <alignment horizontal="center"/>
      <protection/>
    </xf>
    <xf numFmtId="0" fontId="38" fillId="0" borderId="110" xfId="54" applyFont="1" applyBorder="1" applyAlignment="1">
      <alignment/>
      <protection/>
    </xf>
    <xf numFmtId="0" fontId="38" fillId="0" borderId="0" xfId="54" applyFont="1">
      <alignment/>
      <protection/>
    </xf>
    <xf numFmtId="0" fontId="37" fillId="0" borderId="13" xfId="54" applyFont="1" applyBorder="1" applyAlignment="1">
      <alignment horizontal="center"/>
      <protection/>
    </xf>
    <xf numFmtId="0" fontId="37" fillId="0" borderId="111" xfId="54" applyFont="1" applyBorder="1" applyAlignment="1">
      <alignment/>
      <protection/>
    </xf>
    <xf numFmtId="4" fontId="19" fillId="0" borderId="19" xfId="0" applyNumberFormat="1" applyFont="1" applyBorder="1" applyAlignment="1">
      <alignment horizontal="right"/>
    </xf>
    <xf numFmtId="3" fontId="19" fillId="0" borderId="19" xfId="0" applyNumberFormat="1" applyFont="1" applyBorder="1" applyAlignment="1">
      <alignment horizontal="right"/>
    </xf>
    <xf numFmtId="3" fontId="19" fillId="0" borderId="90" xfId="0" applyNumberFormat="1" applyFont="1" applyFill="1" applyBorder="1" applyAlignment="1">
      <alignment/>
    </xf>
    <xf numFmtId="0" fontId="37" fillId="0" borderId="82" xfId="54" applyFont="1" applyBorder="1" applyAlignment="1">
      <alignment horizontal="center"/>
      <protection/>
    </xf>
    <xf numFmtId="0" fontId="37" fillId="0" borderId="33" xfId="54" applyFont="1" applyBorder="1" applyAlignment="1">
      <alignment/>
      <protection/>
    </xf>
    <xf numFmtId="4" fontId="19" fillId="0" borderId="91" xfId="54" applyNumberFormat="1" applyFont="1" applyBorder="1" applyAlignment="1">
      <alignment horizontal="right"/>
      <protection/>
    </xf>
    <xf numFmtId="4" fontId="19" fillId="0" borderId="57" xfId="0" applyNumberFormat="1" applyFont="1" applyBorder="1" applyAlignment="1">
      <alignment horizontal="right"/>
    </xf>
    <xf numFmtId="4" fontId="19" fillId="0" borderId="91" xfId="0" applyNumberFormat="1" applyFont="1" applyBorder="1" applyAlignment="1">
      <alignment horizontal="right"/>
    </xf>
    <xf numFmtId="3" fontId="19" fillId="0" borderId="57" xfId="0" applyNumberFormat="1" applyFont="1" applyBorder="1" applyAlignment="1">
      <alignment horizontal="right"/>
    </xf>
    <xf numFmtId="3" fontId="19" fillId="0" borderId="91" xfId="0" applyNumberFormat="1" applyFont="1" applyBorder="1" applyAlignment="1">
      <alignment horizontal="right"/>
    </xf>
    <xf numFmtId="3" fontId="19" fillId="0" borderId="92" xfId="0" applyNumberFormat="1" applyFont="1" applyFill="1" applyBorder="1" applyAlignment="1">
      <alignment/>
    </xf>
    <xf numFmtId="0" fontId="37" fillId="0" borderId="49" xfId="54" applyFont="1" applyBorder="1" applyAlignment="1">
      <alignment horizontal="center"/>
      <protection/>
    </xf>
    <xf numFmtId="0" fontId="37" fillId="0" borderId="112" xfId="54" applyFont="1" applyBorder="1" applyAlignment="1">
      <alignment/>
      <protection/>
    </xf>
    <xf numFmtId="4" fontId="19" fillId="0" borderId="36" xfId="0" applyNumberFormat="1" applyFont="1" applyBorder="1" applyAlignment="1">
      <alignment horizontal="right"/>
    </xf>
    <xf numFmtId="4" fontId="19" fillId="0" borderId="44" xfId="0" applyNumberFormat="1" applyFont="1" applyBorder="1" applyAlignment="1">
      <alignment horizontal="right"/>
    </xf>
    <xf numFmtId="3" fontId="19" fillId="0" borderId="36" xfId="0" applyNumberFormat="1" applyFont="1" applyBorder="1" applyAlignment="1">
      <alignment horizontal="right"/>
    </xf>
    <xf numFmtId="3" fontId="19" fillId="0" borderId="93" xfId="0" applyNumberFormat="1" applyFont="1" applyBorder="1" applyAlignment="1">
      <alignment horizontal="right"/>
    </xf>
    <xf numFmtId="3" fontId="19" fillId="0" borderId="94" xfId="0" applyNumberFormat="1" applyFont="1" applyFill="1" applyBorder="1" applyAlignment="1">
      <alignment/>
    </xf>
    <xf numFmtId="3" fontId="19" fillId="0" borderId="113" xfId="0" applyNumberFormat="1" applyFont="1" applyFill="1" applyBorder="1" applyAlignment="1">
      <alignment/>
    </xf>
    <xf numFmtId="3" fontId="19" fillId="0" borderId="57" xfId="0" applyNumberFormat="1" applyFont="1" applyFill="1" applyBorder="1" applyAlignment="1">
      <alignment horizontal="right"/>
    </xf>
    <xf numFmtId="3" fontId="19" fillId="0" borderId="45" xfId="0" applyNumberFormat="1" applyFont="1" applyFill="1" applyBorder="1" applyAlignment="1">
      <alignment/>
    </xf>
    <xf numFmtId="0" fontId="19" fillId="0" borderId="107" xfId="54" applyFont="1" applyBorder="1" applyAlignment="1">
      <alignment horizontal="left"/>
      <protection/>
    </xf>
    <xf numFmtId="0" fontId="19" fillId="0" borderId="108" xfId="54" applyFont="1" applyBorder="1" applyAlignment="1">
      <alignment/>
      <protection/>
    </xf>
    <xf numFmtId="3" fontId="19" fillId="0" borderId="107" xfId="0" applyNumberFormat="1" applyFont="1" applyBorder="1" applyAlignment="1">
      <alignment horizontal="right"/>
    </xf>
    <xf numFmtId="3" fontId="19" fillId="0" borderId="54" xfId="0" applyNumberFormat="1" applyFont="1" applyBorder="1" applyAlignment="1">
      <alignment horizontal="right"/>
    </xf>
    <xf numFmtId="3" fontId="19" fillId="0" borderId="56" xfId="0" applyNumberFormat="1" applyFont="1" applyFill="1" applyBorder="1" applyAlignment="1">
      <alignment/>
    </xf>
    <xf numFmtId="3" fontId="19" fillId="17" borderId="54" xfId="0" applyNumberFormat="1" applyFont="1" applyFill="1" applyBorder="1" applyAlignment="1">
      <alignment horizontal="right"/>
    </xf>
    <xf numFmtId="0" fontId="19" fillId="0" borderId="82" xfId="54" applyFont="1" applyBorder="1" applyAlignment="1">
      <alignment horizontal="left"/>
      <protection/>
    </xf>
    <xf numFmtId="0" fontId="19" fillId="0" borderId="33" xfId="54" applyFont="1" applyBorder="1" applyAlignment="1">
      <alignment/>
      <protection/>
    </xf>
    <xf numFmtId="4" fontId="19" fillId="0" borderId="82" xfId="54" applyNumberFormat="1" applyFont="1" applyBorder="1" applyAlignment="1">
      <alignment horizontal="right"/>
      <protection/>
    </xf>
    <xf numFmtId="4" fontId="19" fillId="0" borderId="33" xfId="54" applyNumberFormat="1" applyFont="1" applyBorder="1" applyAlignment="1">
      <alignment horizontal="right"/>
      <protection/>
    </xf>
    <xf numFmtId="3" fontId="19" fillId="0" borderId="82" xfId="0" applyNumberFormat="1" applyFont="1" applyBorder="1" applyAlignment="1">
      <alignment horizontal="right"/>
    </xf>
    <xf numFmtId="3" fontId="19" fillId="0" borderId="33" xfId="0" applyNumberFormat="1" applyFont="1" applyBorder="1" applyAlignment="1">
      <alignment horizontal="right"/>
    </xf>
    <xf numFmtId="0" fontId="19" fillId="0" borderId="24" xfId="54" applyFont="1" applyBorder="1" applyAlignment="1">
      <alignment horizontal="left"/>
      <protection/>
    </xf>
    <xf numFmtId="0" fontId="19" fillId="0" borderId="26" xfId="54" applyFont="1" applyBorder="1" applyAlignment="1">
      <alignment/>
      <protection/>
    </xf>
    <xf numFmtId="4" fontId="19" fillId="0" borderId="24" xfId="54" applyNumberFormat="1" applyFont="1" applyBorder="1" applyAlignment="1">
      <alignment horizontal="right"/>
      <protection/>
    </xf>
    <xf numFmtId="4" fontId="19" fillId="0" borderId="87" xfId="54" applyNumberFormat="1" applyFont="1" applyBorder="1" applyAlignment="1">
      <alignment horizontal="right"/>
      <protection/>
    </xf>
    <xf numFmtId="4" fontId="19" fillId="0" borderId="26" xfId="54" applyNumberFormat="1" applyFont="1" applyBorder="1" applyAlignment="1">
      <alignment horizontal="right"/>
      <protection/>
    </xf>
    <xf numFmtId="3" fontId="19" fillId="0" borderId="24" xfId="0" applyNumberFormat="1" applyFont="1" applyBorder="1" applyAlignment="1">
      <alignment horizontal="right"/>
    </xf>
    <xf numFmtId="3" fontId="19" fillId="0" borderId="87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4" fontId="19" fillId="0" borderId="0" xfId="0" applyNumberFormat="1" applyFont="1" applyAlignment="1">
      <alignment horizontal="center"/>
    </xf>
    <xf numFmtId="0" fontId="39" fillId="0" borderId="0" xfId="54" applyFont="1" applyAlignment="1">
      <alignment horizontal="left"/>
      <protection/>
    </xf>
    <xf numFmtId="0" fontId="39" fillId="0" borderId="0" xfId="54" applyFont="1" applyAlignment="1">
      <alignment/>
      <protection/>
    </xf>
    <xf numFmtId="0" fontId="38" fillId="0" borderId="0" xfId="54" applyFont="1" applyAlignment="1">
      <alignment/>
      <protection/>
    </xf>
    <xf numFmtId="0" fontId="10" fillId="0" borderId="74" xfId="0" applyFont="1" applyBorder="1" applyAlignment="1">
      <alignment horizontal="center"/>
    </xf>
    <xf numFmtId="0" fontId="3" fillId="0" borderId="114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4" fillId="0" borderId="31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3" fillId="0" borderId="64" xfId="0" applyFont="1" applyBorder="1" applyAlignment="1">
      <alignment horizontal="center"/>
    </xf>
    <xf numFmtId="0" fontId="35" fillId="0" borderId="0" xfId="0" applyFont="1" applyAlignment="1">
      <alignment/>
    </xf>
    <xf numFmtId="0" fontId="0" fillId="7" borderId="116" xfId="0" applyFont="1" applyFill="1" applyBorder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41" fillId="0" borderId="0" xfId="0" applyFont="1" applyAlignment="1">
      <alignment/>
    </xf>
    <xf numFmtId="0" fontId="32" fillId="0" borderId="0" xfId="0" applyFont="1" applyAlignment="1">
      <alignment/>
    </xf>
    <xf numFmtId="0" fontId="4" fillId="0" borderId="0" xfId="0" applyFont="1" applyAlignment="1">
      <alignment horizontal="left"/>
    </xf>
    <xf numFmtId="3" fontId="22" fillId="0" borderId="54" xfId="0" applyNumberFormat="1" applyFont="1" applyFill="1" applyBorder="1" applyAlignment="1">
      <alignment/>
    </xf>
    <xf numFmtId="0" fontId="18" fillId="0" borderId="19" xfId="0" applyFont="1" applyFill="1" applyBorder="1" applyAlignment="1">
      <alignment/>
    </xf>
    <xf numFmtId="3" fontId="22" fillId="0" borderId="89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1" fontId="22" fillId="0" borderId="0" xfId="0" applyNumberFormat="1" applyFont="1" applyFill="1" applyAlignment="1">
      <alignment/>
    </xf>
    <xf numFmtId="0" fontId="18" fillId="0" borderId="117" xfId="0" applyFont="1" applyFill="1" applyBorder="1" applyAlignment="1">
      <alignment/>
    </xf>
    <xf numFmtId="3" fontId="22" fillId="0" borderId="104" xfId="0" applyNumberFormat="1" applyFont="1" applyFill="1" applyBorder="1" applyAlignment="1">
      <alignment/>
    </xf>
    <xf numFmtId="3" fontId="18" fillId="0" borderId="88" xfId="0" applyNumberFormat="1" applyFont="1" applyFill="1" applyBorder="1" applyAlignment="1">
      <alignment/>
    </xf>
    <xf numFmtId="0" fontId="18" fillId="0" borderId="57" xfId="0" applyFont="1" applyFill="1" applyBorder="1" applyAlignment="1">
      <alignment/>
    </xf>
    <xf numFmtId="3" fontId="22" fillId="0" borderId="91" xfId="0" applyNumberFormat="1" applyFont="1" applyFill="1" applyBorder="1" applyAlignment="1">
      <alignment/>
    </xf>
    <xf numFmtId="0" fontId="18" fillId="0" borderId="89" xfId="0" applyFont="1" applyFill="1" applyBorder="1" applyAlignment="1">
      <alignment horizontal="center"/>
    </xf>
    <xf numFmtId="0" fontId="18" fillId="0" borderId="87" xfId="0" applyFont="1" applyFill="1" applyBorder="1" applyAlignment="1">
      <alignment horizontal="center"/>
    </xf>
    <xf numFmtId="0" fontId="22" fillId="0" borderId="74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36" xfId="0" applyFont="1" applyFill="1" applyBorder="1" applyAlignment="1">
      <alignment/>
    </xf>
    <xf numFmtId="0" fontId="22" fillId="0" borderId="44" xfId="0" applyFont="1" applyFill="1" applyBorder="1" applyAlignment="1">
      <alignment horizontal="center"/>
    </xf>
    <xf numFmtId="0" fontId="22" fillId="0" borderId="89" xfId="0" applyFont="1" applyFill="1" applyBorder="1" applyAlignment="1">
      <alignment horizontal="center"/>
    </xf>
    <xf numFmtId="0" fontId="22" fillId="0" borderId="40" xfId="0" applyFont="1" applyFill="1" applyBorder="1" applyAlignment="1">
      <alignment horizontal="center"/>
    </xf>
    <xf numFmtId="0" fontId="22" fillId="0" borderId="90" xfId="0" applyFont="1" applyFill="1" applyBorder="1" applyAlignment="1">
      <alignment horizontal="center"/>
    </xf>
    <xf numFmtId="0" fontId="22" fillId="0" borderId="87" xfId="0" applyFont="1" applyFill="1" applyBorder="1" applyAlignment="1">
      <alignment horizontal="center"/>
    </xf>
    <xf numFmtId="0" fontId="22" fillId="0" borderId="57" xfId="0" applyFont="1" applyFill="1" applyBorder="1" applyAlignment="1">
      <alignment/>
    </xf>
    <xf numFmtId="3" fontId="22" fillId="0" borderId="118" xfId="0" applyNumberFormat="1" applyFont="1" applyFill="1" applyBorder="1" applyAlignment="1">
      <alignment/>
    </xf>
    <xf numFmtId="3" fontId="18" fillId="0" borderId="38" xfId="0" applyNumberFormat="1" applyFont="1" applyFill="1" applyBorder="1" applyAlignment="1">
      <alignment/>
    </xf>
    <xf numFmtId="3" fontId="18" fillId="0" borderId="87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3" fontId="18" fillId="0" borderId="40" xfId="0" applyNumberFormat="1" applyFont="1" applyFill="1" applyBorder="1" applyAlignment="1">
      <alignment/>
    </xf>
    <xf numFmtId="0" fontId="18" fillId="0" borderId="74" xfId="0" applyFont="1" applyFill="1" applyBorder="1" applyAlignment="1">
      <alignment horizontal="center"/>
    </xf>
    <xf numFmtId="0" fontId="18" fillId="0" borderId="98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22" fillId="0" borderId="98" xfId="0" applyFont="1" applyFill="1" applyBorder="1" applyAlignment="1">
      <alignment horizontal="center"/>
    </xf>
    <xf numFmtId="0" fontId="22" fillId="0" borderId="119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center"/>
    </xf>
    <xf numFmtId="0" fontId="22" fillId="0" borderId="88" xfId="0" applyFont="1" applyFill="1" applyBorder="1" applyAlignment="1">
      <alignment horizontal="center"/>
    </xf>
    <xf numFmtId="0" fontId="18" fillId="0" borderId="38" xfId="0" applyFont="1" applyFill="1" applyBorder="1" applyAlignment="1">
      <alignment/>
    </xf>
    <xf numFmtId="4" fontId="18" fillId="0" borderId="87" xfId="0" applyNumberFormat="1" applyFont="1" applyFill="1" applyBorder="1" applyAlignment="1">
      <alignment/>
    </xf>
    <xf numFmtId="4" fontId="22" fillId="0" borderId="104" xfId="0" applyNumberFormat="1" applyFont="1" applyFill="1" applyBorder="1" applyAlignment="1">
      <alignment/>
    </xf>
    <xf numFmtId="3" fontId="18" fillId="0" borderId="120" xfId="0" applyNumberFormat="1" applyFont="1" applyFill="1" applyBorder="1" applyAlignment="1">
      <alignment/>
    </xf>
    <xf numFmtId="0" fontId="22" fillId="0" borderId="60" xfId="0" applyFont="1" applyFill="1" applyBorder="1" applyAlignment="1">
      <alignment/>
    </xf>
    <xf numFmtId="3" fontId="22" fillId="0" borderId="93" xfId="0" applyNumberFormat="1" applyFont="1" applyFill="1" applyBorder="1" applyAlignment="1">
      <alignment/>
    </xf>
    <xf numFmtId="0" fontId="22" fillId="0" borderId="121" xfId="0" applyFont="1" applyFill="1" applyBorder="1" applyAlignment="1">
      <alignment horizontal="center"/>
    </xf>
    <xf numFmtId="4" fontId="22" fillId="0" borderId="89" xfId="0" applyNumberFormat="1" applyFont="1" applyFill="1" applyBorder="1" applyAlignment="1">
      <alignment horizontal="center"/>
    </xf>
    <xf numFmtId="4" fontId="22" fillId="0" borderId="91" xfId="0" applyNumberFormat="1" applyFont="1" applyFill="1" applyBorder="1" applyAlignment="1">
      <alignment horizontal="center"/>
    </xf>
    <xf numFmtId="4" fontId="22" fillId="0" borderId="93" xfId="0" applyNumberFormat="1" applyFont="1" applyFill="1" applyBorder="1" applyAlignment="1">
      <alignment horizontal="center"/>
    </xf>
    <xf numFmtId="4" fontId="18" fillId="0" borderId="120" xfId="0" applyNumberFormat="1" applyFont="1" applyFill="1" applyBorder="1" applyAlignment="1">
      <alignment horizontal="center"/>
    </xf>
    <xf numFmtId="0" fontId="18" fillId="0" borderId="98" xfId="0" applyFont="1" applyFill="1" applyBorder="1" applyAlignment="1">
      <alignment/>
    </xf>
    <xf numFmtId="0" fontId="18" fillId="0" borderId="76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left"/>
    </xf>
    <xf numFmtId="3" fontId="18" fillId="0" borderId="13" xfId="0" applyNumberFormat="1" applyFont="1" applyFill="1" applyBorder="1" applyAlignment="1">
      <alignment horizontal="left"/>
    </xf>
    <xf numFmtId="3" fontId="18" fillId="0" borderId="82" xfId="0" applyNumberFormat="1" applyFont="1" applyFill="1" applyBorder="1" applyAlignment="1">
      <alignment horizontal="left"/>
    </xf>
    <xf numFmtId="3" fontId="18" fillId="0" borderId="84" xfId="0" applyNumberFormat="1" applyFont="1" applyFill="1" applyBorder="1" applyAlignment="1">
      <alignment horizontal="left"/>
    </xf>
    <xf numFmtId="3" fontId="18" fillId="0" borderId="24" xfId="0" applyNumberFormat="1" applyFont="1" applyFill="1" applyBorder="1" applyAlignment="1">
      <alignment horizontal="left"/>
    </xf>
    <xf numFmtId="0" fontId="18" fillId="0" borderId="87" xfId="0" applyFont="1" applyFill="1" applyBorder="1" applyAlignment="1">
      <alignment/>
    </xf>
    <xf numFmtId="3" fontId="22" fillId="0" borderId="87" xfId="0" applyNumberFormat="1" applyFont="1" applyFill="1" applyBorder="1" applyAlignment="1">
      <alignment/>
    </xf>
    <xf numFmtId="0" fontId="24" fillId="0" borderId="0" xfId="52" applyFont="1">
      <alignment/>
      <protection/>
    </xf>
    <xf numFmtId="3" fontId="0" fillId="0" borderId="83" xfId="0" applyNumberFormat="1" applyFont="1" applyBorder="1" applyAlignment="1">
      <alignment/>
    </xf>
    <xf numFmtId="3" fontId="0" fillId="0" borderId="85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38" fillId="0" borderId="99" xfId="0" applyFont="1" applyFill="1" applyBorder="1" applyAlignment="1">
      <alignment horizontal="center"/>
    </xf>
    <xf numFmtId="0" fontId="38" fillId="0" borderId="116" xfId="0" applyFont="1" applyFill="1" applyBorder="1" applyAlignment="1">
      <alignment horizontal="center"/>
    </xf>
    <xf numFmtId="0" fontId="38" fillId="0" borderId="123" xfId="0" applyFont="1" applyFill="1" applyBorder="1" applyAlignment="1">
      <alignment horizontal="center"/>
    </xf>
    <xf numFmtId="0" fontId="38" fillId="17" borderId="11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3" fontId="22" fillId="0" borderId="0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1" fontId="22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4" fontId="22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189" fontId="22" fillId="0" borderId="0" xfId="0" applyNumberFormat="1" applyFont="1" applyFill="1" applyBorder="1" applyAlignment="1">
      <alignment/>
    </xf>
    <xf numFmtId="3" fontId="42" fillId="0" borderId="57" xfId="0" applyNumberFormat="1" applyFont="1" applyBorder="1" applyAlignment="1">
      <alignment horizontal="right"/>
    </xf>
    <xf numFmtId="3" fontId="42" fillId="0" borderId="91" xfId="0" applyNumberFormat="1" applyFont="1" applyBorder="1" applyAlignment="1">
      <alignment horizontal="right"/>
    </xf>
    <xf numFmtId="3" fontId="42" fillId="0" borderId="92" xfId="0" applyNumberFormat="1" applyFont="1" applyFill="1" applyBorder="1" applyAlignment="1">
      <alignment/>
    </xf>
    <xf numFmtId="14" fontId="15" fillId="0" borderId="0" xfId="52" applyNumberFormat="1" applyFont="1">
      <alignment/>
      <protection/>
    </xf>
    <xf numFmtId="0" fontId="15" fillId="0" borderId="0" xfId="52" applyFont="1" applyAlignment="1">
      <alignment horizontal="center" wrapText="1"/>
      <protection/>
    </xf>
    <xf numFmtId="0" fontId="3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44" fillId="0" borderId="0" xfId="52" applyFont="1" applyFill="1">
      <alignment/>
      <protection/>
    </xf>
    <xf numFmtId="0" fontId="44" fillId="0" borderId="0" xfId="52" applyFont="1">
      <alignment/>
      <protection/>
    </xf>
    <xf numFmtId="3" fontId="46" fillId="0" borderId="0" xfId="0" applyNumberFormat="1" applyFont="1" applyAlignment="1">
      <alignment/>
    </xf>
    <xf numFmtId="3" fontId="15" fillId="0" borderId="0" xfId="0" applyNumberFormat="1" applyFont="1" applyFill="1" applyAlignment="1">
      <alignment/>
    </xf>
    <xf numFmtId="3" fontId="22" fillId="0" borderId="124" xfId="0" applyNumberFormat="1" applyFont="1" applyFill="1" applyBorder="1" applyAlignment="1">
      <alignment/>
    </xf>
    <xf numFmtId="4" fontId="22" fillId="0" borderId="89" xfId="0" applyNumberFormat="1" applyFont="1" applyFill="1" applyBorder="1" applyAlignment="1">
      <alignment/>
    </xf>
    <xf numFmtId="4" fontId="22" fillId="0" borderId="91" xfId="0" applyNumberFormat="1" applyFont="1" applyFill="1" applyBorder="1" applyAlignment="1">
      <alignment/>
    </xf>
    <xf numFmtId="2" fontId="22" fillId="0" borderId="89" xfId="0" applyNumberFormat="1" applyFont="1" applyFill="1" applyBorder="1" applyAlignment="1">
      <alignment/>
    </xf>
    <xf numFmtId="2" fontId="22" fillId="0" borderId="91" xfId="0" applyNumberFormat="1" applyFont="1" applyFill="1" applyBorder="1" applyAlignment="1">
      <alignment/>
    </xf>
    <xf numFmtId="3" fontId="22" fillId="0" borderId="88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Alignment="1">
      <alignment/>
    </xf>
    <xf numFmtId="0" fontId="2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8" xfId="0" applyFont="1" applyBorder="1" applyAlignment="1">
      <alignment/>
    </xf>
    <xf numFmtId="0" fontId="21" fillId="0" borderId="0" xfId="0" applyFont="1" applyFill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4" fontId="19" fillId="0" borderId="125" xfId="54" applyNumberFormat="1" applyFont="1" applyBorder="1">
      <alignment/>
      <protection/>
    </xf>
    <xf numFmtId="4" fontId="19" fillId="0" borderId="0" xfId="53" applyNumberFormat="1" applyFont="1" applyFill="1" applyBorder="1" applyAlignment="1">
      <alignment horizontal="right"/>
      <protection/>
    </xf>
    <xf numFmtId="4" fontId="19" fillId="0" borderId="126" xfId="53" applyNumberFormat="1" applyFont="1" applyFill="1" applyBorder="1" applyAlignment="1">
      <alignment horizontal="right"/>
      <protection/>
    </xf>
    <xf numFmtId="3" fontId="19" fillId="0" borderId="95" xfId="0" applyNumberFormat="1" applyFont="1" applyBorder="1" applyAlignment="1">
      <alignment horizontal="right"/>
    </xf>
    <xf numFmtId="3" fontId="19" fillId="0" borderId="60" xfId="0" applyNumberFormat="1" applyFont="1" applyBorder="1" applyAlignment="1">
      <alignment horizontal="right"/>
    </xf>
    <xf numFmtId="3" fontId="56" fillId="17" borderId="19" xfId="0" applyNumberFormat="1" applyFont="1" applyFill="1" applyBorder="1" applyAlignment="1">
      <alignment/>
    </xf>
    <xf numFmtId="3" fontId="56" fillId="17" borderId="57" xfId="0" applyNumberFormat="1" applyFont="1" applyFill="1" applyBorder="1" applyAlignment="1">
      <alignment/>
    </xf>
    <xf numFmtId="3" fontId="21" fillId="0" borderId="59" xfId="0" applyNumberFormat="1" applyFont="1" applyBorder="1" applyAlignment="1">
      <alignment/>
    </xf>
    <xf numFmtId="3" fontId="16" fillId="0" borderId="0" xfId="0" applyNumberFormat="1" applyFont="1" applyFill="1" applyBorder="1" applyAlignment="1">
      <alignment/>
    </xf>
    <xf numFmtId="4" fontId="19" fillId="0" borderId="91" xfId="0" applyNumberFormat="1" applyFont="1" applyFill="1" applyBorder="1" applyAlignment="1">
      <alignment horizontal="right"/>
    </xf>
    <xf numFmtId="3" fontId="19" fillId="0" borderId="127" xfId="0" applyNumberFormat="1" applyFont="1" applyFill="1" applyBorder="1" applyAlignment="1">
      <alignment horizontal="right"/>
    </xf>
    <xf numFmtId="3" fontId="19" fillId="0" borderId="89" xfId="0" applyNumberFormat="1" applyFont="1" applyFill="1" applyBorder="1" applyAlignment="1">
      <alignment horizontal="right"/>
    </xf>
    <xf numFmtId="3" fontId="19" fillId="0" borderId="91" xfId="0" applyNumberFormat="1" applyFont="1" applyFill="1" applyBorder="1" applyAlignment="1">
      <alignment horizontal="right"/>
    </xf>
    <xf numFmtId="3" fontId="19" fillId="0" borderId="127" xfId="0" applyNumberFormat="1" applyFont="1" applyBorder="1" applyAlignment="1">
      <alignment horizontal="right"/>
    </xf>
    <xf numFmtId="3" fontId="19" fillId="17" borderId="91" xfId="0" applyNumberFormat="1" applyFont="1" applyFill="1" applyBorder="1" applyAlignment="1">
      <alignment horizontal="right"/>
    </xf>
    <xf numFmtId="3" fontId="42" fillId="17" borderId="127" xfId="0" applyNumberFormat="1" applyFont="1" applyFill="1" applyBorder="1" applyAlignment="1">
      <alignment horizontal="right"/>
    </xf>
    <xf numFmtId="0" fontId="19" fillId="0" borderId="0" xfId="54" applyFont="1" applyFill="1" applyAlignment="1">
      <alignment/>
      <protection/>
    </xf>
    <xf numFmtId="0" fontId="4" fillId="0" borderId="75" xfId="0" applyFont="1" applyBorder="1" applyAlignment="1">
      <alignment horizontal="center"/>
    </xf>
    <xf numFmtId="0" fontId="4" fillId="0" borderId="128" xfId="0" applyFont="1" applyBorder="1" applyAlignment="1">
      <alignment horizontal="center"/>
    </xf>
    <xf numFmtId="3" fontId="10" fillId="17" borderId="15" xfId="0" applyNumberFormat="1" applyFont="1" applyFill="1" applyBorder="1" applyAlignment="1">
      <alignment/>
    </xf>
    <xf numFmtId="3" fontId="9" fillId="17" borderId="15" xfId="0" applyNumberFormat="1" applyFont="1" applyFill="1" applyBorder="1" applyAlignment="1">
      <alignment/>
    </xf>
    <xf numFmtId="3" fontId="9" fillId="17" borderId="43" xfId="0" applyNumberFormat="1" applyFont="1" applyFill="1" applyBorder="1" applyAlignment="1">
      <alignment/>
    </xf>
    <xf numFmtId="3" fontId="4" fillId="17" borderId="70" xfId="0" applyNumberFormat="1" applyFont="1" applyFill="1" applyBorder="1" applyAlignment="1">
      <alignment/>
    </xf>
    <xf numFmtId="3" fontId="0" fillId="0" borderId="129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4" fillId="0" borderId="72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3" fontId="1" fillId="0" borderId="95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30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3" fontId="7" fillId="0" borderId="131" xfId="0" applyNumberFormat="1" applyFont="1" applyBorder="1" applyAlignment="1">
      <alignment/>
    </xf>
    <xf numFmtId="0" fontId="8" fillId="0" borderId="0" xfId="0" applyFont="1" applyAlignment="1">
      <alignment/>
    </xf>
    <xf numFmtId="3" fontId="0" fillId="0" borderId="95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30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4" fillId="0" borderId="131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63" xfId="0" applyNumberFormat="1" applyFont="1" applyBorder="1" applyAlignment="1">
      <alignment/>
    </xf>
    <xf numFmtId="3" fontId="4" fillId="0" borderId="132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3" fillId="0" borderId="52" xfId="0" applyNumberFormat="1" applyFont="1" applyBorder="1" applyAlignment="1">
      <alignment/>
    </xf>
    <xf numFmtId="3" fontId="3" fillId="0" borderId="52" xfId="0" applyNumberFormat="1" applyFont="1" applyBorder="1" applyAlignment="1">
      <alignment/>
    </xf>
    <xf numFmtId="3" fontId="3" fillId="0" borderId="64" xfId="0" applyNumberFormat="1" applyFont="1" applyBorder="1" applyAlignment="1">
      <alignment/>
    </xf>
    <xf numFmtId="3" fontId="4" fillId="0" borderId="133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4" fillId="0" borderId="128" xfId="0" applyNumberFormat="1" applyFont="1" applyBorder="1" applyAlignment="1">
      <alignment/>
    </xf>
    <xf numFmtId="0" fontId="35" fillId="0" borderId="0" xfId="0" applyFont="1" applyAlignment="1">
      <alignment/>
    </xf>
    <xf numFmtId="0" fontId="9" fillId="0" borderId="0" xfId="52" applyFont="1">
      <alignment/>
      <protection/>
    </xf>
    <xf numFmtId="3" fontId="4" fillId="0" borderId="0" xfId="52" applyNumberFormat="1" applyFont="1">
      <alignment/>
      <protection/>
    </xf>
    <xf numFmtId="0" fontId="33" fillId="0" borderId="0" xfId="0" applyFont="1" applyFill="1" applyBorder="1" applyAlignment="1">
      <alignment/>
    </xf>
    <xf numFmtId="3" fontId="61" fillId="0" borderId="39" xfId="0" applyNumberFormat="1" applyFont="1" applyBorder="1" applyAlignment="1">
      <alignment/>
    </xf>
    <xf numFmtId="0" fontId="38" fillId="0" borderId="102" xfId="54" applyFont="1" applyBorder="1" applyAlignment="1">
      <alignment/>
      <protection/>
    </xf>
    <xf numFmtId="0" fontId="37" fillId="0" borderId="32" xfId="54" applyFont="1" applyBorder="1" applyAlignment="1">
      <alignment/>
      <protection/>
    </xf>
    <xf numFmtId="4" fontId="19" fillId="0" borderId="89" xfId="0" applyNumberFormat="1" applyFont="1" applyFill="1" applyBorder="1" applyAlignment="1">
      <alignment horizontal="right"/>
    </xf>
    <xf numFmtId="4" fontId="19" fillId="0" borderId="90" xfId="0" applyNumberFormat="1" applyFont="1" applyFill="1" applyBorder="1" applyAlignment="1">
      <alignment/>
    </xf>
    <xf numFmtId="4" fontId="19" fillId="0" borderId="92" xfId="0" applyNumberFormat="1" applyFont="1" applyFill="1" applyBorder="1" applyAlignment="1">
      <alignment/>
    </xf>
    <xf numFmtId="4" fontId="19" fillId="0" borderId="44" xfId="0" applyNumberFormat="1" applyFont="1" applyFill="1" applyBorder="1" applyAlignment="1">
      <alignment horizontal="right"/>
    </xf>
    <xf numFmtId="4" fontId="19" fillId="0" borderId="94" xfId="0" applyNumberFormat="1" applyFont="1" applyFill="1" applyBorder="1" applyAlignment="1">
      <alignment/>
    </xf>
    <xf numFmtId="4" fontId="19" fillId="0" borderId="113" xfId="0" applyNumberFormat="1" applyFont="1" applyFill="1" applyBorder="1" applyAlignment="1">
      <alignment/>
    </xf>
    <xf numFmtId="4" fontId="19" fillId="0" borderId="45" xfId="0" applyNumberFormat="1" applyFont="1" applyFill="1" applyBorder="1" applyAlignment="1">
      <alignment/>
    </xf>
    <xf numFmtId="0" fontId="37" fillId="0" borderId="91" xfId="54" applyFont="1" applyBorder="1" applyAlignment="1">
      <alignment/>
      <protection/>
    </xf>
    <xf numFmtId="0" fontId="62" fillId="0" borderId="0" xfId="54" applyFont="1" applyAlignment="1">
      <alignment horizontal="left"/>
      <protection/>
    </xf>
    <xf numFmtId="0" fontId="0" fillId="0" borderId="114" xfId="0" applyBorder="1" applyAlignment="1">
      <alignment horizontal="center"/>
    </xf>
    <xf numFmtId="4" fontId="4" fillId="0" borderId="14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4" fontId="24" fillId="0" borderId="40" xfId="0" applyNumberFormat="1" applyFont="1" applyFill="1" applyBorder="1" applyAlignment="1">
      <alignment/>
    </xf>
    <xf numFmtId="4" fontId="24" fillId="0" borderId="83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43" fillId="0" borderId="0" xfId="52" applyFont="1" applyAlignment="1">
      <alignment horizontal="right"/>
      <protection/>
    </xf>
    <xf numFmtId="0" fontId="3" fillId="0" borderId="111" xfId="52" applyFont="1" applyFill="1" applyBorder="1">
      <alignment/>
      <protection/>
    </xf>
    <xf numFmtId="0" fontId="3" fillId="0" borderId="117" xfId="52" applyFont="1" applyBorder="1" applyAlignment="1">
      <alignment horizontal="center"/>
      <protection/>
    </xf>
    <xf numFmtId="0" fontId="3" fillId="0" borderId="104" xfId="52" applyFont="1" applyBorder="1">
      <alignment/>
      <protection/>
    </xf>
    <xf numFmtId="0" fontId="24" fillId="0" borderId="104" xfId="52" applyFont="1" applyBorder="1" applyAlignment="1">
      <alignment horizontal="center"/>
      <protection/>
    </xf>
    <xf numFmtId="0" fontId="3" fillId="0" borderId="99" xfId="52" applyFont="1" applyBorder="1" applyAlignment="1">
      <alignment horizontal="center"/>
      <protection/>
    </xf>
    <xf numFmtId="0" fontId="3" fillId="0" borderId="116" xfId="52" applyFont="1" applyBorder="1">
      <alignment/>
      <protection/>
    </xf>
    <xf numFmtId="0" fontId="3" fillId="0" borderId="116" xfId="52" applyFont="1" applyBorder="1" applyAlignment="1">
      <alignment horizontal="center"/>
      <protection/>
    </xf>
    <xf numFmtId="0" fontId="24" fillId="0" borderId="116" xfId="52" applyFont="1" applyBorder="1" applyAlignment="1">
      <alignment horizontal="center"/>
      <protection/>
    </xf>
    <xf numFmtId="0" fontId="81" fillId="0" borderId="111" xfId="52" applyFont="1" applyFill="1" applyBorder="1">
      <alignment/>
      <protection/>
    </xf>
    <xf numFmtId="0" fontId="3" fillId="17" borderId="99" xfId="52" applyFont="1" applyFill="1" applyBorder="1" applyAlignment="1">
      <alignment horizontal="center"/>
      <protection/>
    </xf>
    <xf numFmtId="0" fontId="3" fillId="17" borderId="116" xfId="52" applyFont="1" applyFill="1" applyBorder="1">
      <alignment/>
      <protection/>
    </xf>
    <xf numFmtId="3" fontId="24" fillId="17" borderId="116" xfId="52" applyNumberFormat="1" applyFont="1" applyFill="1" applyBorder="1">
      <alignment/>
      <protection/>
    </xf>
    <xf numFmtId="0" fontId="3" fillId="0" borderId="99" xfId="52" applyFont="1" applyFill="1" applyBorder="1" applyAlignment="1">
      <alignment horizontal="center"/>
      <protection/>
    </xf>
    <xf numFmtId="0" fontId="3" fillId="0" borderId="116" xfId="52" applyFont="1" applyFill="1" applyBorder="1">
      <alignment/>
      <protection/>
    </xf>
    <xf numFmtId="3" fontId="24" fillId="24" borderId="116" xfId="52" applyNumberFormat="1" applyFont="1" applyFill="1" applyBorder="1">
      <alignment/>
      <protection/>
    </xf>
    <xf numFmtId="3" fontId="24" fillId="17" borderId="116" xfId="52" applyNumberFormat="1" applyFont="1" applyFill="1" applyBorder="1" applyAlignment="1">
      <alignment horizontal="right"/>
      <protection/>
    </xf>
    <xf numFmtId="0" fontId="8" fillId="0" borderId="111" xfId="52" applyFont="1" applyFill="1" applyBorder="1">
      <alignment/>
      <protection/>
    </xf>
    <xf numFmtId="0" fontId="8" fillId="0" borderId="99" xfId="52" applyFont="1" applyBorder="1" applyAlignment="1">
      <alignment horizontal="center"/>
      <protection/>
    </xf>
    <xf numFmtId="0" fontId="8" fillId="0" borderId="116" xfId="52" applyFont="1" applyBorder="1">
      <alignment/>
      <protection/>
    </xf>
    <xf numFmtId="3" fontId="24" fillId="0" borderId="116" xfId="52" applyNumberFormat="1" applyFont="1" applyFill="1" applyBorder="1" applyAlignment="1">
      <alignment horizontal="right"/>
      <protection/>
    </xf>
    <xf numFmtId="3" fontId="24" fillId="24" borderId="116" xfId="52" applyNumberFormat="1" applyFont="1" applyFill="1" applyBorder="1" applyAlignment="1">
      <alignment horizontal="right"/>
      <protection/>
    </xf>
    <xf numFmtId="0" fontId="30" fillId="0" borderId="111" xfId="52" applyFont="1" applyFill="1" applyBorder="1">
      <alignment/>
      <protection/>
    </xf>
    <xf numFmtId="0" fontId="30" fillId="0" borderId="99" xfId="52" applyFont="1" applyBorder="1" applyAlignment="1">
      <alignment horizontal="center"/>
      <protection/>
    </xf>
    <xf numFmtId="3" fontId="24" fillId="0" borderId="116" xfId="52" applyNumberFormat="1" applyFont="1" applyFill="1" applyBorder="1">
      <alignment/>
      <protection/>
    </xf>
    <xf numFmtId="3" fontId="24" fillId="0" borderId="116" xfId="49" applyNumberFormat="1" applyFont="1" applyFill="1" applyBorder="1">
      <alignment/>
      <protection/>
    </xf>
    <xf numFmtId="0" fontId="30" fillId="0" borderId="119" xfId="52" applyFont="1" applyBorder="1" applyAlignment="1">
      <alignment horizontal="center"/>
      <protection/>
    </xf>
    <xf numFmtId="0" fontId="8" fillId="0" borderId="134" xfId="52" applyFont="1" applyBorder="1">
      <alignment/>
      <protection/>
    </xf>
    <xf numFmtId="3" fontId="24" fillId="0" borderId="134" xfId="52" applyNumberFormat="1" applyFont="1" applyFill="1" applyBorder="1">
      <alignment/>
      <protection/>
    </xf>
    <xf numFmtId="0" fontId="43" fillId="0" borderId="0" xfId="52" applyFont="1">
      <alignment/>
      <protection/>
    </xf>
    <xf numFmtId="3" fontId="3" fillId="0" borderId="0" xfId="52" applyNumberFormat="1" applyFont="1">
      <alignment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5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76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7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29" xfId="0" applyFont="1" applyFill="1" applyBorder="1" applyAlignment="1">
      <alignment horizontal="center"/>
    </xf>
    <xf numFmtId="0" fontId="0" fillId="0" borderId="135" xfId="0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3" fontId="0" fillId="0" borderId="72" xfId="0" applyNumberFormat="1" applyFont="1" applyFill="1" applyBorder="1" applyAlignment="1">
      <alignment/>
    </xf>
    <xf numFmtId="2" fontId="0" fillId="0" borderId="29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36" xfId="0" applyNumberFormat="1" applyFont="1" applyFill="1" applyBorder="1" applyAlignment="1">
      <alignment/>
    </xf>
    <xf numFmtId="2" fontId="0" fillId="0" borderId="111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70" xfId="0" applyNumberFormat="1" applyFont="1" applyFill="1" applyBorder="1" applyAlignment="1">
      <alignment/>
    </xf>
    <xf numFmtId="2" fontId="0" fillId="0" borderId="5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9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0" fillId="0" borderId="127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left"/>
    </xf>
    <xf numFmtId="166" fontId="1" fillId="0" borderId="14" xfId="0" applyNumberFormat="1" applyFont="1" applyFill="1" applyBorder="1" applyAlignment="1">
      <alignment horizontal="center"/>
    </xf>
    <xf numFmtId="166" fontId="1" fillId="0" borderId="21" xfId="0" applyNumberFormat="1" applyFont="1" applyFill="1" applyBorder="1" applyAlignment="1">
      <alignment horizontal="center"/>
    </xf>
    <xf numFmtId="166" fontId="1" fillId="0" borderId="4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87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137" xfId="0" applyFont="1" applyFill="1" applyBorder="1" applyAlignment="1">
      <alignment horizontal="center"/>
    </xf>
    <xf numFmtId="0" fontId="0" fillId="0" borderId="5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51" applyFont="1">
      <alignment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51" applyFont="1" applyFill="1" applyBorder="1" applyAlignment="1">
      <alignment vertical="top" wrapText="1"/>
      <protection/>
    </xf>
    <xf numFmtId="4" fontId="3" fillId="0" borderId="77" xfId="51" applyNumberFormat="1" applyFont="1" applyFill="1" applyBorder="1">
      <alignment/>
      <protection/>
    </xf>
    <xf numFmtId="0" fontId="0" fillId="0" borderId="82" xfId="0" applyFont="1" applyBorder="1" applyAlignment="1">
      <alignment/>
    </xf>
    <xf numFmtId="0" fontId="0" fillId="0" borderId="32" xfId="51" applyFont="1" applyFill="1" applyBorder="1" applyAlignment="1">
      <alignment vertical="top" wrapText="1"/>
      <protection/>
    </xf>
    <xf numFmtId="0" fontId="0" fillId="0" borderId="84" xfId="0" applyFont="1" applyBorder="1" applyAlignment="1">
      <alignment/>
    </xf>
    <xf numFmtId="0" fontId="0" fillId="0" borderId="14" xfId="51" applyFont="1" applyFill="1" applyBorder="1" applyAlignment="1">
      <alignment vertical="top" wrapText="1"/>
      <protection/>
    </xf>
    <xf numFmtId="4" fontId="3" fillId="0" borderId="12" xfId="51" applyNumberFormat="1" applyFont="1" applyFill="1" applyBorder="1">
      <alignment/>
      <protection/>
    </xf>
    <xf numFmtId="0" fontId="10" fillId="0" borderId="0" xfId="0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0" fontId="9" fillId="0" borderId="134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0" fillId="0" borderId="74" xfId="0" applyFont="1" applyBorder="1" applyAlignment="1">
      <alignment horizontal="center"/>
    </xf>
    <xf numFmtId="3" fontId="0" fillId="0" borderId="75" xfId="0" applyNumberFormat="1" applyFont="1" applyBorder="1" applyAlignment="1">
      <alignment/>
    </xf>
    <xf numFmtId="0" fontId="0" fillId="0" borderId="57" xfId="0" applyFont="1" applyBorder="1" applyAlignment="1">
      <alignment horizontal="center"/>
    </xf>
    <xf numFmtId="0" fontId="0" fillId="0" borderId="32" xfId="0" applyFont="1" applyBorder="1" applyAlignment="1">
      <alignment/>
    </xf>
    <xf numFmtId="3" fontId="0" fillId="0" borderId="132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3" fontId="0" fillId="0" borderId="136" xfId="0" applyNumberFormat="1" applyFont="1" applyBorder="1" applyAlignment="1">
      <alignment/>
    </xf>
    <xf numFmtId="0" fontId="0" fillId="0" borderId="129" xfId="0" applyFont="1" applyBorder="1" applyAlignment="1">
      <alignment horizontal="center"/>
    </xf>
    <xf numFmtId="0" fontId="0" fillId="0" borderId="27" xfId="0" applyFont="1" applyBorder="1" applyAlignment="1">
      <alignment/>
    </xf>
    <xf numFmtId="3" fontId="0" fillId="0" borderId="72" xfId="0" applyNumberFormat="1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55" xfId="0" applyFont="1" applyBorder="1" applyAlignment="1">
      <alignment/>
    </xf>
    <xf numFmtId="3" fontId="0" fillId="0" borderId="138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87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10" fillId="0" borderId="63" xfId="0" applyFont="1" applyBorder="1" applyAlignment="1">
      <alignment/>
    </xf>
    <xf numFmtId="0" fontId="10" fillId="0" borderId="58" xfId="0" applyFont="1" applyBorder="1" applyAlignment="1">
      <alignment/>
    </xf>
    <xf numFmtId="3" fontId="10" fillId="0" borderId="13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39" xfId="0" applyFont="1" applyFill="1" applyBorder="1" applyAlignment="1">
      <alignment/>
    </xf>
    <xf numFmtId="0" fontId="0" fillId="0" borderId="140" xfId="0" applyFont="1" applyBorder="1" applyAlignment="1">
      <alignment/>
    </xf>
    <xf numFmtId="4" fontId="3" fillId="0" borderId="141" xfId="51" applyNumberFormat="1" applyFont="1" applyFill="1" applyBorder="1">
      <alignment/>
      <protection/>
    </xf>
    <xf numFmtId="0" fontId="3" fillId="0" borderId="0" xfId="0" applyFont="1" applyBorder="1" applyAlignment="1">
      <alignment/>
    </xf>
    <xf numFmtId="0" fontId="7" fillId="25" borderId="31" xfId="0" applyFont="1" applyFill="1" applyBorder="1" applyAlignment="1">
      <alignment horizontal="left"/>
    </xf>
    <xf numFmtId="0" fontId="10" fillId="0" borderId="24" xfId="0" applyFont="1" applyFill="1" applyBorder="1" applyAlignment="1">
      <alignment/>
    </xf>
    <xf numFmtId="0" fontId="0" fillId="0" borderId="84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2" xfId="51" applyFont="1" applyFill="1" applyBorder="1" applyAlignment="1">
      <alignment vertical="top" wrapText="1"/>
      <protection/>
    </xf>
    <xf numFmtId="0" fontId="0" fillId="0" borderId="137" xfId="0" applyFont="1" applyBorder="1" applyAlignment="1">
      <alignment/>
    </xf>
    <xf numFmtId="0" fontId="0" fillId="0" borderId="142" xfId="51" applyFont="1" applyFill="1" applyBorder="1" applyAlignment="1">
      <alignment vertical="top" wrapText="1"/>
      <protection/>
    </xf>
    <xf numFmtId="3" fontId="16" fillId="0" borderId="0" xfId="0" applyNumberFormat="1" applyFont="1" applyAlignment="1">
      <alignment/>
    </xf>
    <xf numFmtId="3" fontId="16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14" fontId="12" fillId="0" borderId="0" xfId="52" applyNumberFormat="1" applyFont="1">
      <alignment/>
      <protection/>
    </xf>
    <xf numFmtId="0" fontId="61" fillId="0" borderId="0" xfId="52" applyFont="1">
      <alignment/>
      <protection/>
    </xf>
    <xf numFmtId="0" fontId="12" fillId="0" borderId="0" xfId="52" applyFont="1" applyAlignment="1">
      <alignment horizontal="left"/>
      <protection/>
    </xf>
    <xf numFmtId="0" fontId="0" fillId="0" borderId="0" xfId="52" applyFont="1">
      <alignment/>
      <protection/>
    </xf>
    <xf numFmtId="3" fontId="9" fillId="0" borderId="0" xfId="52" applyNumberFormat="1" applyFont="1">
      <alignment/>
      <protection/>
    </xf>
    <xf numFmtId="0" fontId="24" fillId="0" borderId="116" xfId="52" applyFont="1" applyBorder="1">
      <alignment/>
      <protection/>
    </xf>
    <xf numFmtId="0" fontId="24" fillId="0" borderId="116" xfId="52" applyFont="1" applyFill="1" applyBorder="1">
      <alignment/>
      <protection/>
    </xf>
    <xf numFmtId="0" fontId="3" fillId="26" borderId="116" xfId="52" applyFont="1" applyFill="1" applyBorder="1">
      <alignment/>
      <protection/>
    </xf>
    <xf numFmtId="3" fontId="24" fillId="26" borderId="116" xfId="52" applyNumberFormat="1" applyFont="1" applyFill="1" applyBorder="1">
      <alignment/>
      <protection/>
    </xf>
    <xf numFmtId="3" fontId="3" fillId="0" borderId="116" xfId="52" applyNumberFormat="1" applyFont="1" applyFill="1" applyBorder="1">
      <alignment/>
      <protection/>
    </xf>
    <xf numFmtId="0" fontId="8" fillId="17" borderId="99" xfId="52" applyFont="1" applyFill="1" applyBorder="1" applyAlignment="1">
      <alignment horizontal="center"/>
      <protection/>
    </xf>
    <xf numFmtId="0" fontId="8" fillId="17" borderId="116" xfId="52" applyFont="1" applyFill="1" applyBorder="1" applyAlignment="1">
      <alignment horizontal="center"/>
      <protection/>
    </xf>
    <xf numFmtId="3" fontId="34" fillId="17" borderId="116" xfId="52" applyNumberFormat="1" applyFont="1" applyFill="1" applyBorder="1">
      <alignment/>
      <protection/>
    </xf>
    <xf numFmtId="0" fontId="4" fillId="0" borderId="0" xfId="52" applyFont="1" applyFill="1" applyAlignment="1">
      <alignment horizontal="center"/>
      <protection/>
    </xf>
    <xf numFmtId="0" fontId="15" fillId="0" borderId="0" xfId="52" applyFont="1" applyFill="1" applyAlignment="1">
      <alignment horizontal="center"/>
      <protection/>
    </xf>
    <xf numFmtId="3" fontId="34" fillId="17" borderId="116" xfId="52" applyNumberFormat="1" applyFont="1" applyFill="1" applyBorder="1" applyAlignment="1">
      <alignment horizontal="right"/>
      <protection/>
    </xf>
    <xf numFmtId="0" fontId="3" fillId="26" borderId="99" xfId="52" applyFont="1" applyFill="1" applyBorder="1" applyAlignment="1">
      <alignment horizontal="center"/>
      <protection/>
    </xf>
    <xf numFmtId="0" fontId="89" fillId="0" borderId="0" xfId="52" applyFont="1" applyAlignment="1">
      <alignment horizontal="right"/>
      <protection/>
    </xf>
    <xf numFmtId="0" fontId="81" fillId="0" borderId="0" xfId="52" applyFont="1" applyFill="1" applyBorder="1">
      <alignment/>
      <protection/>
    </xf>
    <xf numFmtId="0" fontId="8" fillId="17" borderId="13" xfId="52" applyFont="1" applyFill="1" applyBorder="1" applyAlignment="1">
      <alignment horizontal="center"/>
      <protection/>
    </xf>
    <xf numFmtId="0" fontId="8" fillId="17" borderId="143" xfId="52" applyFont="1" applyFill="1" applyBorder="1" applyAlignment="1">
      <alignment horizontal="center"/>
      <protection/>
    </xf>
    <xf numFmtId="3" fontId="34" fillId="17" borderId="54" xfId="52" applyNumberFormat="1" applyFont="1" applyFill="1" applyBorder="1" applyAlignment="1">
      <alignment horizontal="right"/>
      <protection/>
    </xf>
    <xf numFmtId="0" fontId="3" fillId="0" borderId="36" xfId="52" applyFont="1" applyBorder="1" applyAlignment="1">
      <alignment horizontal="center"/>
      <protection/>
    </xf>
    <xf numFmtId="0" fontId="3" fillId="0" borderId="44" xfId="52" applyFont="1" applyBorder="1">
      <alignment/>
      <protection/>
    </xf>
    <xf numFmtId="0" fontId="3" fillId="0" borderId="99" xfId="52" applyFont="1" applyBorder="1" applyAlignment="1">
      <alignment horizontal="center"/>
      <protection/>
    </xf>
    <xf numFmtId="0" fontId="3" fillId="0" borderId="116" xfId="52" applyFont="1" applyBorder="1">
      <alignment/>
      <protection/>
    </xf>
    <xf numFmtId="0" fontId="3" fillId="0" borderId="119" xfId="52" applyFont="1" applyBorder="1" applyAlignment="1">
      <alignment horizontal="center"/>
      <protection/>
    </xf>
    <xf numFmtId="0" fontId="9" fillId="0" borderId="134" xfId="52" applyFont="1" applyBorder="1" applyAlignment="1">
      <alignment horizontal="center"/>
      <protection/>
    </xf>
    <xf numFmtId="3" fontId="24" fillId="0" borderId="44" xfId="52" applyNumberFormat="1" applyFont="1" applyBorder="1">
      <alignment/>
      <protection/>
    </xf>
    <xf numFmtId="3" fontId="24" fillId="0" borderId="116" xfId="52" applyNumberFormat="1" applyFont="1" applyBorder="1">
      <alignment/>
      <protection/>
    </xf>
    <xf numFmtId="3" fontId="32" fillId="0" borderId="116" xfId="52" applyNumberFormat="1" applyFont="1" applyFill="1" applyBorder="1">
      <alignment/>
      <protection/>
    </xf>
    <xf numFmtId="3" fontId="24" fillId="0" borderId="134" xfId="52" applyNumberFormat="1" applyFont="1" applyBorder="1">
      <alignment/>
      <protection/>
    </xf>
    <xf numFmtId="0" fontId="9" fillId="8" borderId="16" xfId="52" applyFont="1" applyFill="1" applyBorder="1" applyAlignment="1">
      <alignment horizontal="center"/>
      <protection/>
    </xf>
    <xf numFmtId="0" fontId="9" fillId="8" borderId="17" xfId="52" applyFont="1" applyFill="1" applyBorder="1">
      <alignment/>
      <protection/>
    </xf>
    <xf numFmtId="3" fontId="9" fillId="8" borderId="17" xfId="52" applyNumberFormat="1" applyFont="1" applyFill="1" applyBorder="1">
      <alignment/>
      <protection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25" borderId="18" xfId="0" applyFont="1" applyFill="1" applyBorder="1" applyAlignment="1">
      <alignment/>
    </xf>
    <xf numFmtId="0" fontId="7" fillId="25" borderId="30" xfId="0" applyFont="1" applyFill="1" applyBorder="1" applyAlignment="1">
      <alignment horizontal="center"/>
    </xf>
    <xf numFmtId="3" fontId="7" fillId="25" borderId="95" xfId="0" applyNumberFormat="1" applyFont="1" applyFill="1" applyBorder="1" applyAlignment="1">
      <alignment/>
    </xf>
    <xf numFmtId="3" fontId="7" fillId="25" borderId="18" xfId="0" applyNumberFormat="1" applyFont="1" applyFill="1" applyBorder="1" applyAlignment="1">
      <alignment/>
    </xf>
    <xf numFmtId="3" fontId="7" fillId="25" borderId="130" xfId="0" applyNumberFormat="1" applyFont="1" applyFill="1" applyBorder="1" applyAlignment="1">
      <alignment/>
    </xf>
    <xf numFmtId="3" fontId="7" fillId="25" borderId="3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9" fillId="0" borderId="24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/>
    </xf>
    <xf numFmtId="3" fontId="9" fillId="0" borderId="89" xfId="0" applyNumberFormat="1" applyFont="1" applyFill="1" applyBorder="1" applyAlignment="1">
      <alignment/>
    </xf>
    <xf numFmtId="3" fontId="9" fillId="0" borderId="111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89" xfId="0" applyNumberFormat="1" applyFont="1" applyFill="1" applyBorder="1" applyAlignment="1">
      <alignment/>
    </xf>
    <xf numFmtId="3" fontId="9" fillId="0" borderId="82" xfId="0" applyNumberFormat="1" applyFont="1" applyFill="1" applyBorder="1" applyAlignment="1">
      <alignment/>
    </xf>
    <xf numFmtId="3" fontId="9" fillId="0" borderId="91" xfId="0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/>
    </xf>
    <xf numFmtId="3" fontId="3" fillId="0" borderId="82" xfId="0" applyNumberFormat="1" applyFont="1" applyFill="1" applyBorder="1" applyAlignment="1">
      <alignment/>
    </xf>
    <xf numFmtId="3" fontId="3" fillId="0" borderId="91" xfId="0" applyNumberFormat="1" applyFont="1" applyFill="1" applyBorder="1" applyAlignment="1">
      <alignment/>
    </xf>
    <xf numFmtId="3" fontId="3" fillId="0" borderId="92" xfId="0" applyNumberFormat="1" applyFont="1" applyFill="1" applyBorder="1" applyAlignment="1">
      <alignment/>
    </xf>
    <xf numFmtId="3" fontId="9" fillId="0" borderId="84" xfId="0" applyNumberFormat="1" applyFont="1" applyFill="1" applyBorder="1" applyAlignment="1">
      <alignment/>
    </xf>
    <xf numFmtId="3" fontId="9" fillId="0" borderId="93" xfId="0" applyNumberFormat="1" applyFont="1" applyFill="1" applyBorder="1" applyAlignment="1">
      <alignment/>
    </xf>
    <xf numFmtId="3" fontId="9" fillId="0" borderId="69" xfId="0" applyNumberFormat="1" applyFont="1" applyFill="1" applyBorder="1" applyAlignment="1">
      <alignment/>
    </xf>
    <xf numFmtId="3" fontId="3" fillId="0" borderId="84" xfId="0" applyNumberFormat="1" applyFont="1" applyFill="1" applyBorder="1" applyAlignment="1">
      <alignment/>
    </xf>
    <xf numFmtId="3" fontId="3" fillId="0" borderId="93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9" fillId="0" borderId="87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8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82" xfId="0" applyFont="1" applyFill="1" applyBorder="1" applyAlignment="1">
      <alignment horizontal="right"/>
    </xf>
    <xf numFmtId="0" fontId="0" fillId="0" borderId="84" xfId="0" applyFont="1" applyFill="1" applyBorder="1" applyAlignment="1">
      <alignment horizontal="right"/>
    </xf>
    <xf numFmtId="0" fontId="4" fillId="0" borderId="0" xfId="51" applyFont="1" applyFill="1" applyBorder="1">
      <alignment/>
      <protection/>
    </xf>
    <xf numFmtId="164" fontId="3" fillId="0" borderId="53" xfId="0" applyNumberFormat="1" applyFont="1" applyFill="1" applyBorder="1" applyAlignment="1">
      <alignment/>
    </xf>
    <xf numFmtId="164" fontId="3" fillId="0" borderId="144" xfId="0" applyNumberFormat="1" applyFont="1" applyFill="1" applyBorder="1" applyAlignment="1">
      <alignment/>
    </xf>
    <xf numFmtId="164" fontId="3" fillId="0" borderId="145" xfId="0" applyNumberFormat="1" applyFont="1" applyFill="1" applyBorder="1" applyAlignment="1">
      <alignment/>
    </xf>
    <xf numFmtId="164" fontId="3" fillId="0" borderId="54" xfId="0" applyNumberFormat="1" applyFont="1" applyFill="1" applyBorder="1" applyAlignment="1">
      <alignment/>
    </xf>
    <xf numFmtId="164" fontId="3" fillId="0" borderId="83" xfId="0" applyNumberFormat="1" applyFont="1" applyFill="1" applyBorder="1" applyAlignment="1">
      <alignment/>
    </xf>
    <xf numFmtId="164" fontId="3" fillId="0" borderId="63" xfId="0" applyNumberFormat="1" applyFont="1" applyFill="1" applyBorder="1" applyAlignment="1">
      <alignment/>
    </xf>
    <xf numFmtId="164" fontId="3" fillId="0" borderId="146" xfId="0" applyNumberFormat="1" applyFont="1" applyFill="1" applyBorder="1" applyAlignment="1">
      <alignment/>
    </xf>
    <xf numFmtId="164" fontId="3" fillId="0" borderId="91" xfId="0" applyNumberFormat="1" applyFont="1" applyFill="1" applyBorder="1" applyAlignment="1">
      <alignment/>
    </xf>
    <xf numFmtId="164" fontId="3" fillId="0" borderId="40" xfId="0" applyNumberFormat="1" applyFont="1" applyFill="1" applyBorder="1" applyAlignment="1">
      <alignment/>
    </xf>
    <xf numFmtId="164" fontId="3" fillId="0" borderId="39" xfId="0" applyNumberFormat="1" applyFont="1" applyFill="1" applyBorder="1" applyAlignment="1">
      <alignment/>
    </xf>
    <xf numFmtId="164" fontId="3" fillId="0" borderId="143" xfId="0" applyNumberFormat="1" applyFont="1" applyFill="1" applyBorder="1" applyAlignment="1">
      <alignment/>
    </xf>
    <xf numFmtId="164" fontId="3" fillId="0" borderId="89" xfId="0" applyNumberFormat="1" applyFont="1" applyFill="1" applyBorder="1" applyAlignment="1">
      <alignment/>
    </xf>
    <xf numFmtId="4" fontId="3" fillId="0" borderId="43" xfId="0" applyNumberFormat="1" applyFont="1" applyFill="1" applyBorder="1" applyAlignment="1">
      <alignment/>
    </xf>
    <xf numFmtId="168" fontId="3" fillId="0" borderId="17" xfId="0" applyNumberFormat="1" applyFont="1" applyFill="1" applyBorder="1" applyAlignment="1">
      <alignment/>
    </xf>
    <xf numFmtId="3" fontId="10" fillId="0" borderId="132" xfId="0" applyNumberFormat="1" applyFont="1" applyFill="1" applyBorder="1" applyAlignment="1">
      <alignment/>
    </xf>
    <xf numFmtId="3" fontId="56" fillId="0" borderId="132" xfId="0" applyNumberFormat="1" applyFont="1" applyFill="1" applyBorder="1" applyAlignment="1">
      <alignment/>
    </xf>
    <xf numFmtId="3" fontId="10" fillId="0" borderId="147" xfId="0" applyNumberFormat="1" applyFont="1" applyFill="1" applyBorder="1" applyAlignment="1">
      <alignment/>
    </xf>
    <xf numFmtId="0" fontId="2" fillId="0" borderId="0" xfId="52" applyFont="1" applyBorder="1">
      <alignment/>
      <protection/>
    </xf>
    <xf numFmtId="0" fontId="10" fillId="0" borderId="0" xfId="52" applyFont="1" applyBorder="1">
      <alignment/>
      <protection/>
    </xf>
    <xf numFmtId="0" fontId="0" fillId="0" borderId="0" xfId="52" applyFont="1" applyBorder="1">
      <alignment/>
      <protection/>
    </xf>
    <xf numFmtId="0" fontId="3" fillId="0" borderId="0" xfId="52" applyFont="1" applyBorder="1">
      <alignment/>
      <protection/>
    </xf>
    <xf numFmtId="3" fontId="19" fillId="0" borderId="44" xfId="0" applyNumberFormat="1" applyFont="1" applyFill="1" applyBorder="1" applyAlignment="1">
      <alignment horizontal="right"/>
    </xf>
    <xf numFmtId="0" fontId="19" fillId="0" borderId="0" xfId="54" applyFont="1" applyFill="1" applyAlignment="1">
      <alignment horizontal="left"/>
      <protection/>
    </xf>
    <xf numFmtId="3" fontId="18" fillId="0" borderId="89" xfId="0" applyNumberFormat="1" applyFont="1" applyFill="1" applyBorder="1" applyAlignment="1">
      <alignment/>
    </xf>
    <xf numFmtId="4" fontId="18" fillId="0" borderId="89" xfId="0" applyNumberFormat="1" applyFont="1" applyFill="1" applyBorder="1" applyAlignment="1">
      <alignment/>
    </xf>
    <xf numFmtId="167" fontId="18" fillId="0" borderId="0" xfId="0" applyNumberFormat="1" applyFont="1" applyFill="1" applyBorder="1" applyAlignment="1">
      <alignment/>
    </xf>
    <xf numFmtId="3" fontId="18" fillId="26" borderId="105" xfId="0" applyNumberFormat="1" applyFont="1" applyFill="1" applyBorder="1" applyAlignment="1">
      <alignment horizontal="left"/>
    </xf>
    <xf numFmtId="3" fontId="18" fillId="26" borderId="13" xfId="0" applyNumberFormat="1" applyFont="1" applyFill="1" applyBorder="1" applyAlignment="1">
      <alignment horizontal="left"/>
    </xf>
    <xf numFmtId="3" fontId="18" fillId="26" borderId="82" xfId="0" applyNumberFormat="1" applyFont="1" applyFill="1" applyBorder="1" applyAlignment="1">
      <alignment horizontal="left"/>
    </xf>
    <xf numFmtId="0" fontId="18" fillId="0" borderId="77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3" fontId="18" fillId="0" borderId="89" xfId="0" applyNumberFormat="1" applyFont="1" applyFill="1" applyBorder="1" applyAlignment="1">
      <alignment/>
    </xf>
    <xf numFmtId="3" fontId="18" fillId="0" borderId="91" xfId="0" applyNumberFormat="1" applyFont="1" applyFill="1" applyBorder="1" applyAlignment="1">
      <alignment/>
    </xf>
    <xf numFmtId="3" fontId="18" fillId="0" borderId="120" xfId="0" applyNumberFormat="1" applyFont="1" applyFill="1" applyBorder="1" applyAlignment="1">
      <alignment/>
    </xf>
    <xf numFmtId="0" fontId="18" fillId="0" borderId="12" xfId="0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3" fontId="18" fillId="0" borderId="40" xfId="0" applyNumberFormat="1" applyFont="1" applyFill="1" applyBorder="1" applyAlignment="1">
      <alignment/>
    </xf>
    <xf numFmtId="0" fontId="10" fillId="0" borderId="148" xfId="0" applyFont="1" applyBorder="1" applyAlignment="1">
      <alignment/>
    </xf>
    <xf numFmtId="0" fontId="10" fillId="0" borderId="149" xfId="0" applyFont="1" applyBorder="1" applyAlignment="1">
      <alignment/>
    </xf>
    <xf numFmtId="3" fontId="10" fillId="0" borderId="147" xfId="0" applyNumberFormat="1" applyFont="1" applyBorder="1" applyAlignment="1">
      <alignment/>
    </xf>
    <xf numFmtId="2" fontId="4" fillId="0" borderId="0" xfId="52" applyNumberFormat="1" applyFont="1">
      <alignment/>
      <protection/>
    </xf>
    <xf numFmtId="2" fontId="15" fillId="0" borderId="0" xfId="52" applyNumberFormat="1" applyFont="1">
      <alignment/>
      <protection/>
    </xf>
    <xf numFmtId="0" fontId="0" fillId="0" borderId="3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3" fontId="56" fillId="0" borderId="19" xfId="0" applyNumberFormat="1" applyFont="1" applyFill="1" applyBorder="1" applyAlignment="1">
      <alignment/>
    </xf>
    <xf numFmtId="3" fontId="21" fillId="0" borderId="58" xfId="0" applyNumberFormat="1" applyFont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11" fillId="0" borderId="10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0" fillId="0" borderId="50" xfId="0" applyNumberFormat="1" applyFont="1" applyBorder="1" applyAlignment="1">
      <alignment/>
    </xf>
    <xf numFmtId="3" fontId="10" fillId="0" borderId="150" xfId="0" applyNumberFormat="1" applyFont="1" applyBorder="1" applyAlignment="1">
      <alignment/>
    </xf>
    <xf numFmtId="3" fontId="56" fillId="0" borderId="57" xfId="0" applyNumberFormat="1" applyFont="1" applyFill="1" applyBorder="1" applyAlignment="1">
      <alignment/>
    </xf>
    <xf numFmtId="3" fontId="56" fillId="0" borderId="151" xfId="0" applyNumberFormat="1" applyFont="1" applyFill="1" applyBorder="1" applyAlignment="1">
      <alignment/>
    </xf>
    <xf numFmtId="3" fontId="56" fillId="0" borderId="95" xfId="0" applyNumberFormat="1" applyFont="1" applyFill="1" applyBorder="1" applyAlignment="1">
      <alignment/>
    </xf>
    <xf numFmtId="3" fontId="11" fillId="0" borderId="152" xfId="0" applyNumberFormat="1" applyFont="1" applyFill="1" applyBorder="1" applyAlignment="1">
      <alignment/>
    </xf>
    <xf numFmtId="3" fontId="56" fillId="0" borderId="99" xfId="0" applyNumberFormat="1" applyFont="1" applyFill="1" applyBorder="1" applyAlignment="1">
      <alignment/>
    </xf>
    <xf numFmtId="3" fontId="56" fillId="0" borderId="60" xfId="0" applyNumberFormat="1" applyFont="1" applyFill="1" applyBorder="1" applyAlignment="1">
      <alignment/>
    </xf>
    <xf numFmtId="3" fontId="10" fillId="17" borderId="126" xfId="0" applyNumberFormat="1" applyFont="1" applyFill="1" applyBorder="1" applyAlignment="1">
      <alignment/>
    </xf>
    <xf numFmtId="3" fontId="1" fillId="0" borderId="153" xfId="0" applyNumberFormat="1" applyFont="1" applyBorder="1" applyAlignment="1">
      <alignment/>
    </xf>
    <xf numFmtId="0" fontId="8" fillId="0" borderId="99" xfId="52" applyFont="1" applyFill="1" applyBorder="1" applyAlignment="1">
      <alignment horizontal="center"/>
      <protection/>
    </xf>
    <xf numFmtId="0" fontId="96" fillId="0" borderId="0" xfId="0" applyFont="1" applyAlignment="1">
      <alignment/>
    </xf>
    <xf numFmtId="2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97" fillId="0" borderId="0" xfId="0" applyFont="1" applyAlignment="1">
      <alignment/>
    </xf>
    <xf numFmtId="3" fontId="96" fillId="0" borderId="0" xfId="0" applyNumberFormat="1" applyFont="1" applyAlignment="1">
      <alignment/>
    </xf>
    <xf numFmtId="0" fontId="47" fillId="0" borderId="0" xfId="52" applyFont="1">
      <alignment/>
      <protection/>
    </xf>
    <xf numFmtId="3" fontId="4" fillId="0" borderId="87" xfId="0" applyNumberFormat="1" applyFont="1" applyFill="1" applyBorder="1" applyAlignment="1">
      <alignment/>
    </xf>
    <xf numFmtId="3" fontId="22" fillId="0" borderId="116" xfId="0" applyNumberFormat="1" applyFont="1" applyFill="1" applyBorder="1" applyAlignment="1">
      <alignment/>
    </xf>
    <xf numFmtId="0" fontId="52" fillId="0" borderId="4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52" fillId="0" borderId="0" xfId="0" applyNumberFormat="1" applyFont="1" applyFill="1" applyAlignment="1">
      <alignment horizontal="left"/>
    </xf>
    <xf numFmtId="3" fontId="47" fillId="0" borderId="0" xfId="0" applyNumberFormat="1" applyFont="1" applyFill="1" applyAlignment="1">
      <alignment/>
    </xf>
    <xf numFmtId="3" fontId="98" fillId="0" borderId="63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76" fontId="3" fillId="0" borderId="120" xfId="51" applyNumberFormat="1" applyFont="1" applyFill="1" applyBorder="1">
      <alignment/>
      <protection/>
    </xf>
    <xf numFmtId="176" fontId="4" fillId="0" borderId="74" xfId="50" applyNumberFormat="1" applyFont="1" applyFill="1" applyBorder="1" applyAlignment="1">
      <alignment vertical="center"/>
      <protection/>
    </xf>
    <xf numFmtId="176" fontId="4" fillId="0" borderId="57" xfId="50" applyNumberFormat="1" applyFont="1" applyFill="1" applyBorder="1" applyAlignment="1">
      <alignment vertical="center"/>
      <protection/>
    </xf>
    <xf numFmtId="4" fontId="3" fillId="0" borderId="57" xfId="50" applyNumberFormat="1" applyFont="1" applyFill="1" applyBorder="1" applyAlignment="1">
      <alignment vertical="center"/>
      <protection/>
    </xf>
    <xf numFmtId="4" fontId="3" fillId="0" borderId="38" xfId="51" applyNumberFormat="1" applyFont="1" applyFill="1" applyBorder="1">
      <alignment/>
      <protection/>
    </xf>
    <xf numFmtId="4" fontId="3" fillId="0" borderId="151" xfId="50" applyNumberFormat="1" applyFont="1" applyFill="1" applyBorder="1" applyAlignment="1">
      <alignment vertical="center"/>
      <protection/>
    </xf>
    <xf numFmtId="4" fontId="3" fillId="0" borderId="119" xfId="51" applyNumberFormat="1" applyFont="1" applyFill="1" applyBorder="1">
      <alignment/>
      <protection/>
    </xf>
    <xf numFmtId="172" fontId="3" fillId="0" borderId="143" xfId="51" applyNumberFormat="1" applyFont="1" applyFill="1" applyBorder="1">
      <alignment/>
      <protection/>
    </xf>
    <xf numFmtId="172" fontId="3" fillId="0" borderId="146" xfId="51" applyNumberFormat="1" applyFont="1" applyFill="1" applyBorder="1">
      <alignment/>
      <protection/>
    </xf>
    <xf numFmtId="176" fontId="3" fillId="0" borderId="154" xfId="51" applyNumberFormat="1" applyFont="1" applyFill="1" applyBorder="1">
      <alignment/>
      <protection/>
    </xf>
    <xf numFmtId="3" fontId="18" fillId="24" borderId="54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49" fontId="22" fillId="0" borderId="87" xfId="0" applyNumberFormat="1" applyFont="1" applyFill="1" applyBorder="1" applyAlignment="1">
      <alignment horizontal="center"/>
    </xf>
    <xf numFmtId="3" fontId="52" fillId="0" borderId="0" xfId="0" applyNumberFormat="1" applyFont="1" applyFill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3" fillId="0" borderId="155" xfId="0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 horizontal="center"/>
    </xf>
    <xf numFmtId="4" fontId="24" fillId="0" borderId="13" xfId="0" applyNumberFormat="1" applyFont="1" applyFill="1" applyBorder="1" applyAlignment="1">
      <alignment/>
    </xf>
    <xf numFmtId="4" fontId="24" fillId="0" borderId="82" xfId="0" applyNumberFormat="1" applyFont="1" applyFill="1" applyBorder="1" applyAlignment="1">
      <alignment/>
    </xf>
    <xf numFmtId="4" fontId="3" fillId="0" borderId="50" xfId="0" applyNumberFormat="1" applyFont="1" applyFill="1" applyBorder="1" applyAlignment="1">
      <alignment/>
    </xf>
    <xf numFmtId="0" fontId="3" fillId="0" borderId="127" xfId="0" applyFont="1" applyFill="1" applyBorder="1" applyAlignment="1">
      <alignment horizontal="center"/>
    </xf>
    <xf numFmtId="4" fontId="4" fillId="0" borderId="44" xfId="0" applyNumberFormat="1" applyFont="1" applyFill="1" applyBorder="1" applyAlignment="1">
      <alignment/>
    </xf>
    <xf numFmtId="0" fontId="32" fillId="0" borderId="104" xfId="52" applyFont="1" applyBorder="1" applyAlignment="1">
      <alignment horizontal="center"/>
      <protection/>
    </xf>
    <xf numFmtId="0" fontId="32" fillId="0" borderId="116" xfId="52" applyFont="1" applyBorder="1" applyAlignment="1">
      <alignment horizontal="center"/>
      <protection/>
    </xf>
    <xf numFmtId="0" fontId="81" fillId="27" borderId="117" xfId="52" applyFont="1" applyFill="1" applyBorder="1" applyAlignment="1">
      <alignment horizontal="center"/>
      <protection/>
    </xf>
    <xf numFmtId="0" fontId="81" fillId="27" borderId="104" xfId="52" applyFont="1" applyFill="1" applyBorder="1" applyAlignment="1">
      <alignment horizontal="left"/>
      <protection/>
    </xf>
    <xf numFmtId="3" fontId="81" fillId="27" borderId="118" xfId="52" applyNumberFormat="1" applyFont="1" applyFill="1" applyBorder="1" applyAlignment="1">
      <alignment horizontal="right"/>
      <protection/>
    </xf>
    <xf numFmtId="3" fontId="24" fillId="0" borderId="123" xfId="52" applyNumberFormat="1" applyFont="1" applyFill="1" applyBorder="1">
      <alignment/>
      <protection/>
    </xf>
    <xf numFmtId="3" fontId="44" fillId="17" borderId="116" xfId="52" applyNumberFormat="1" applyFont="1" applyFill="1" applyBorder="1">
      <alignment/>
      <protection/>
    </xf>
    <xf numFmtId="3" fontId="32" fillId="0" borderId="116" xfId="52" applyNumberFormat="1" applyFont="1" applyFill="1" applyBorder="1" applyAlignment="1">
      <alignment horizontal="right"/>
      <protection/>
    </xf>
    <xf numFmtId="3" fontId="44" fillId="17" borderId="116" xfId="52" applyNumberFormat="1" applyFont="1" applyFill="1" applyBorder="1" applyAlignment="1">
      <alignment horizontal="right"/>
      <protection/>
    </xf>
    <xf numFmtId="3" fontId="44" fillId="17" borderId="54" xfId="52" applyNumberFormat="1" applyFont="1" applyFill="1" applyBorder="1" applyAlignment="1">
      <alignment horizontal="right"/>
      <protection/>
    </xf>
    <xf numFmtId="3" fontId="31" fillId="25" borderId="17" xfId="52" applyNumberFormat="1" applyFont="1" applyFill="1" applyBorder="1">
      <alignment/>
      <protection/>
    </xf>
    <xf numFmtId="0" fontId="32" fillId="0" borderId="0" xfId="52" applyFont="1">
      <alignment/>
      <protection/>
    </xf>
    <xf numFmtId="0" fontId="81" fillId="27" borderId="156" xfId="52" applyFont="1" applyFill="1" applyBorder="1" applyAlignment="1">
      <alignment horizontal="center"/>
      <protection/>
    </xf>
    <xf numFmtId="0" fontId="81" fillId="27" borderId="43" xfId="52" applyFont="1" applyFill="1" applyBorder="1" applyAlignment="1">
      <alignment horizontal="left"/>
      <protection/>
    </xf>
    <xf numFmtId="3" fontId="81" fillId="27" borderId="43" xfId="52" applyNumberFormat="1" applyFont="1" applyFill="1" applyBorder="1">
      <alignment/>
      <protection/>
    </xf>
    <xf numFmtId="3" fontId="81" fillId="27" borderId="150" xfId="52" applyNumberFormat="1" applyFont="1" applyFill="1" applyBorder="1">
      <alignment/>
      <protection/>
    </xf>
    <xf numFmtId="3" fontId="32" fillId="0" borderId="44" xfId="52" applyNumberFormat="1" applyFont="1" applyBorder="1">
      <alignment/>
      <protection/>
    </xf>
    <xf numFmtId="3" fontId="32" fillId="0" borderId="116" xfId="52" applyNumberFormat="1" applyFont="1" applyBorder="1">
      <alignment/>
      <protection/>
    </xf>
    <xf numFmtId="3" fontId="32" fillId="0" borderId="134" xfId="52" applyNumberFormat="1" applyFont="1" applyBorder="1">
      <alignment/>
      <protection/>
    </xf>
    <xf numFmtId="0" fontId="81" fillId="27" borderId="16" xfId="52" applyFont="1" applyFill="1" applyBorder="1" applyAlignment="1">
      <alignment horizontal="center"/>
      <protection/>
    </xf>
    <xf numFmtId="0" fontId="81" fillId="27" borderId="17" xfId="52" applyFont="1" applyFill="1" applyBorder="1">
      <alignment/>
      <protection/>
    </xf>
    <xf numFmtId="3" fontId="81" fillId="27" borderId="17" xfId="52" applyNumberFormat="1" applyFont="1" applyFill="1" applyBorder="1">
      <alignment/>
      <protection/>
    </xf>
    <xf numFmtId="0" fontId="30" fillId="0" borderId="0" xfId="52" applyFont="1" applyFill="1" applyBorder="1">
      <alignment/>
      <protection/>
    </xf>
    <xf numFmtId="3" fontId="8" fillId="0" borderId="0" xfId="52" applyNumberFormat="1" applyFont="1" applyFill="1" applyBorder="1">
      <alignment/>
      <protection/>
    </xf>
    <xf numFmtId="3" fontId="24" fillId="0" borderId="0" xfId="52" applyNumberFormat="1" applyFont="1" applyFill="1" applyBorder="1">
      <alignment/>
      <protection/>
    </xf>
    <xf numFmtId="3" fontId="22" fillId="0" borderId="0" xfId="52" applyNumberFormat="1" applyFont="1" applyFill="1" applyBorder="1">
      <alignment/>
      <protection/>
    </xf>
    <xf numFmtId="3" fontId="18" fillId="0" borderId="0" xfId="52" applyNumberFormat="1" applyFont="1" applyFill="1" applyBorder="1">
      <alignment/>
      <protection/>
    </xf>
    <xf numFmtId="0" fontId="20" fillId="0" borderId="0" xfId="52" applyFont="1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0" fontId="24" fillId="0" borderId="0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/>
      <protection/>
    </xf>
    <xf numFmtId="0" fontId="81" fillId="0" borderId="0" xfId="52" applyFont="1" applyFill="1" applyBorder="1" applyAlignment="1">
      <alignment horizontal="center"/>
      <protection/>
    </xf>
    <xf numFmtId="3" fontId="81" fillId="0" borderId="0" xfId="52" applyNumberFormat="1" applyFont="1" applyFill="1" applyBorder="1" applyAlignment="1">
      <alignment horizontal="right"/>
      <protection/>
    </xf>
    <xf numFmtId="0" fontId="60" fillId="0" borderId="0" xfId="52" applyFont="1" applyFill="1" applyBorder="1">
      <alignment/>
      <protection/>
    </xf>
    <xf numFmtId="3" fontId="32" fillId="0" borderId="0" xfId="52" applyNumberFormat="1" applyFont="1" applyFill="1" applyBorder="1">
      <alignment/>
      <protection/>
    </xf>
    <xf numFmtId="3" fontId="36" fillId="0" borderId="0" xfId="52" applyNumberFormat="1" applyFont="1" applyFill="1" applyBorder="1">
      <alignment/>
      <protection/>
    </xf>
    <xf numFmtId="3" fontId="4" fillId="0" borderId="0" xfId="52" applyNumberFormat="1" applyFont="1" applyFill="1" applyBorder="1">
      <alignment/>
      <protection/>
    </xf>
    <xf numFmtId="3" fontId="3" fillId="0" borderId="0" xfId="52" applyNumberFormat="1" applyFont="1" applyFill="1" applyBorder="1">
      <alignment/>
      <protection/>
    </xf>
    <xf numFmtId="3" fontId="16" fillId="0" borderId="0" xfId="52" applyNumberFormat="1" applyFont="1" applyFill="1" applyBorder="1">
      <alignment/>
      <protection/>
    </xf>
    <xf numFmtId="0" fontId="96" fillId="0" borderId="0" xfId="52" applyFont="1" applyFill="1" applyBorder="1">
      <alignment/>
      <protection/>
    </xf>
    <xf numFmtId="3" fontId="31" fillId="0" borderId="0" xfId="52" applyNumberFormat="1" applyFont="1" applyFill="1" applyBorder="1">
      <alignment/>
      <protection/>
    </xf>
    <xf numFmtId="0" fontId="99" fillId="0" borderId="0" xfId="52" applyFont="1" applyFill="1" applyBorder="1">
      <alignment/>
      <protection/>
    </xf>
    <xf numFmtId="3" fontId="3" fillId="0" borderId="0" xfId="52" applyNumberFormat="1" applyFont="1" applyFill="1" applyBorder="1">
      <alignment/>
      <protection/>
    </xf>
    <xf numFmtId="3" fontId="9" fillId="0" borderId="0" xfId="52" applyNumberFormat="1" applyFont="1" applyFill="1" applyBorder="1">
      <alignment/>
      <protection/>
    </xf>
    <xf numFmtId="3" fontId="45" fillId="0" borderId="0" xfId="52" applyNumberFormat="1" applyFont="1" applyFill="1" applyBorder="1">
      <alignment/>
      <protection/>
    </xf>
    <xf numFmtId="3" fontId="16" fillId="0" borderId="0" xfId="52" applyNumberFormat="1" applyFont="1" applyFill="1" applyBorder="1">
      <alignment/>
      <protection/>
    </xf>
    <xf numFmtId="3" fontId="36" fillId="0" borderId="0" xfId="52" applyNumberFormat="1" applyFont="1" applyFill="1" applyBorder="1">
      <alignment/>
      <protection/>
    </xf>
    <xf numFmtId="0" fontId="8" fillId="0" borderId="0" xfId="52" applyFont="1" applyFill="1" applyBorder="1" applyAlignment="1">
      <alignment horizontal="center"/>
      <protection/>
    </xf>
    <xf numFmtId="3" fontId="34" fillId="0" borderId="0" xfId="52" applyNumberFormat="1" applyFont="1" applyFill="1" applyBorder="1">
      <alignment/>
      <protection/>
    </xf>
    <xf numFmtId="3" fontId="24" fillId="0" borderId="0" xfId="52" applyNumberFormat="1" applyFont="1" applyFill="1" applyBorder="1" applyAlignment="1">
      <alignment horizontal="right"/>
      <protection/>
    </xf>
    <xf numFmtId="3" fontId="43" fillId="0" borderId="0" xfId="52" applyNumberFormat="1" applyFont="1" applyFill="1" applyBorder="1" applyAlignment="1">
      <alignment horizontal="right"/>
      <protection/>
    </xf>
    <xf numFmtId="3" fontId="34" fillId="0" borderId="0" xfId="52" applyNumberFormat="1" applyFont="1" applyFill="1" applyBorder="1">
      <alignment/>
      <protection/>
    </xf>
    <xf numFmtId="3" fontId="24" fillId="0" borderId="0" xfId="52" applyNumberFormat="1" applyFont="1" applyFill="1" applyBorder="1">
      <alignment/>
      <protection/>
    </xf>
    <xf numFmtId="3" fontId="43" fillId="0" borderId="0" xfId="52" applyNumberFormat="1" applyFont="1" applyFill="1" applyBorder="1">
      <alignment/>
      <protection/>
    </xf>
    <xf numFmtId="3" fontId="40" fillId="0" borderId="0" xfId="52" applyNumberFormat="1" applyFont="1" applyFill="1" applyBorder="1">
      <alignment/>
      <protection/>
    </xf>
    <xf numFmtId="3" fontId="100" fillId="0" borderId="0" xfId="52" applyNumberFormat="1" applyFont="1" applyFill="1" applyBorder="1">
      <alignment/>
      <protection/>
    </xf>
    <xf numFmtId="3" fontId="36" fillId="0" borderId="0" xfId="52" applyNumberFormat="1" applyFont="1" applyFill="1" applyBorder="1" applyAlignment="1">
      <alignment horizontal="right"/>
      <protection/>
    </xf>
    <xf numFmtId="3" fontId="3" fillId="0" borderId="0" xfId="52" applyNumberFormat="1" applyFont="1" applyFill="1" applyBorder="1" applyAlignment="1">
      <alignment horizontal="right"/>
      <protection/>
    </xf>
    <xf numFmtId="3" fontId="32" fillId="0" borderId="0" xfId="52" applyNumberFormat="1" applyFont="1" applyFill="1" applyBorder="1" applyAlignment="1">
      <alignment horizontal="right"/>
      <protection/>
    </xf>
    <xf numFmtId="3" fontId="43" fillId="0" borderId="0" xfId="52" applyNumberFormat="1" applyFont="1" applyFill="1" applyBorder="1" applyAlignment="1">
      <alignment horizontal="right"/>
      <protection/>
    </xf>
    <xf numFmtId="3" fontId="34" fillId="0" borderId="0" xfId="52" applyNumberFormat="1" applyFont="1" applyFill="1" applyBorder="1" applyAlignment="1">
      <alignment horizontal="right"/>
      <protection/>
    </xf>
    <xf numFmtId="0" fontId="9" fillId="0" borderId="0" xfId="52" applyFont="1" applyFill="1" applyBorder="1" applyAlignment="1">
      <alignment horizontal="center"/>
      <protection/>
    </xf>
    <xf numFmtId="0" fontId="9" fillId="0" borderId="0" xfId="52" applyFont="1" applyFill="1" applyBorder="1">
      <alignment/>
      <protection/>
    </xf>
    <xf numFmtId="3" fontId="31" fillId="0" borderId="0" xfId="52" applyNumberFormat="1" applyFont="1" applyFill="1" applyBorder="1">
      <alignment/>
      <protection/>
    </xf>
    <xf numFmtId="0" fontId="3" fillId="0" borderId="0" xfId="52" applyFont="1" applyFill="1" applyBorder="1">
      <alignment/>
      <protection/>
    </xf>
    <xf numFmtId="3" fontId="81" fillId="0" borderId="0" xfId="52" applyNumberFormat="1" applyFont="1" applyFill="1" applyBorder="1">
      <alignment/>
      <protection/>
    </xf>
    <xf numFmtId="3" fontId="40" fillId="0" borderId="0" xfId="52" applyNumberFormat="1" applyFont="1" applyFill="1" applyBorder="1" applyAlignment="1">
      <alignment horizontal="right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Border="1">
      <alignment/>
      <protection/>
    </xf>
    <xf numFmtId="2" fontId="46" fillId="0" borderId="0" xfId="52" applyNumberFormat="1" applyFont="1" applyFill="1" applyBorder="1">
      <alignment/>
      <protection/>
    </xf>
    <xf numFmtId="0" fontId="36" fillId="0" borderId="0" xfId="52" applyFont="1" applyFill="1" applyBorder="1" applyAlignment="1">
      <alignment horizontal="center"/>
      <protection/>
    </xf>
    <xf numFmtId="0" fontId="49" fillId="0" borderId="0" xfId="52" applyFont="1" applyFill="1" applyBorder="1">
      <alignment/>
      <protection/>
    </xf>
    <xf numFmtId="2" fontId="49" fillId="0" borderId="0" xfId="52" applyNumberFormat="1" applyFont="1" applyFill="1" applyBorder="1">
      <alignment/>
      <protection/>
    </xf>
    <xf numFmtId="0" fontId="82" fillId="0" borderId="0" xfId="52" applyFont="1" applyFill="1" applyBorder="1">
      <alignment/>
      <protection/>
    </xf>
    <xf numFmtId="0" fontId="51" fillId="0" borderId="0" xfId="52" applyFont="1" applyFill="1" applyBorder="1">
      <alignment/>
      <protection/>
    </xf>
    <xf numFmtId="0" fontId="81" fillId="27" borderId="99" xfId="52" applyFont="1" applyFill="1" applyBorder="1" applyAlignment="1">
      <alignment horizontal="center"/>
      <protection/>
    </xf>
    <xf numFmtId="0" fontId="81" fillId="27" borderId="116" xfId="52" applyFont="1" applyFill="1" applyBorder="1" applyAlignment="1">
      <alignment horizontal="center"/>
      <protection/>
    </xf>
    <xf numFmtId="3" fontId="81" fillId="27" borderId="116" xfId="52" applyNumberFormat="1" applyFont="1" applyFill="1" applyBorder="1" applyAlignment="1">
      <alignment horizontal="right"/>
      <protection/>
    </xf>
    <xf numFmtId="3" fontId="3" fillId="17" borderId="116" xfId="52" applyNumberFormat="1" applyFont="1" applyFill="1" applyBorder="1" applyAlignment="1">
      <alignment horizontal="right"/>
      <protection/>
    </xf>
    <xf numFmtId="3" fontId="3" fillId="0" borderId="5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4" fontId="3" fillId="0" borderId="41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3" fontId="3" fillId="0" borderId="113" xfId="0" applyNumberFormat="1" applyFont="1" applyFill="1" applyBorder="1" applyAlignment="1">
      <alignment/>
    </xf>
    <xf numFmtId="3" fontId="3" fillId="0" borderId="157" xfId="0" applyNumberFormat="1" applyFont="1" applyFill="1" applyBorder="1" applyAlignment="1">
      <alignment/>
    </xf>
    <xf numFmtId="3" fontId="3" fillId="0" borderId="137" xfId="0" applyNumberFormat="1" applyFont="1" applyFill="1" applyBorder="1" applyAlignment="1">
      <alignment/>
    </xf>
    <xf numFmtId="3" fontId="3" fillId="0" borderId="158" xfId="0" applyNumberFormat="1" applyFont="1" applyFill="1" applyBorder="1" applyAlignment="1">
      <alignment/>
    </xf>
    <xf numFmtId="3" fontId="3" fillId="0" borderId="90" xfId="0" applyNumberFormat="1" applyFont="1" applyFill="1" applyBorder="1" applyAlignment="1">
      <alignment/>
    </xf>
    <xf numFmtId="3" fontId="3" fillId="0" borderId="139" xfId="0" applyNumberFormat="1" applyFont="1" applyFill="1" applyBorder="1" applyAlignment="1">
      <alignment/>
    </xf>
    <xf numFmtId="3" fontId="3" fillId="0" borderId="134" xfId="0" applyNumberFormat="1" applyFont="1" applyFill="1" applyBorder="1" applyAlignment="1">
      <alignment/>
    </xf>
    <xf numFmtId="3" fontId="3" fillId="0" borderId="159" xfId="0" applyNumberFormat="1" applyFont="1" applyFill="1" applyBorder="1" applyAlignment="1">
      <alignment/>
    </xf>
    <xf numFmtId="9" fontId="4" fillId="0" borderId="46" xfId="0" applyNumberFormat="1" applyFont="1" applyBorder="1" applyAlignment="1">
      <alignment horizontal="center"/>
    </xf>
    <xf numFmtId="9" fontId="4" fillId="0" borderId="16" xfId="0" applyNumberFormat="1" applyFont="1" applyBorder="1" applyAlignment="1">
      <alignment horizontal="center"/>
    </xf>
    <xf numFmtId="9" fontId="4" fillId="0" borderId="17" xfId="0" applyNumberFormat="1" applyFont="1" applyBorder="1" applyAlignment="1">
      <alignment horizontal="center"/>
    </xf>
    <xf numFmtId="3" fontId="18" fillId="24" borderId="40" xfId="0" applyNumberFormat="1" applyFont="1" applyFill="1" applyBorder="1" applyAlignment="1">
      <alignment/>
    </xf>
    <xf numFmtId="4" fontId="3" fillId="0" borderId="83" xfId="51" applyNumberFormat="1" applyFont="1" applyFill="1" applyBorder="1">
      <alignment/>
      <protection/>
    </xf>
    <xf numFmtId="4" fontId="3" fillId="0" borderId="85" xfId="51" applyNumberFormat="1" applyFont="1" applyFill="1" applyBorder="1">
      <alignment/>
      <protection/>
    </xf>
    <xf numFmtId="4" fontId="4" fillId="0" borderId="0" xfId="51" applyNumberFormat="1" applyFont="1" applyFill="1" applyBorder="1">
      <alignment/>
      <protection/>
    </xf>
    <xf numFmtId="0" fontId="10" fillId="26" borderId="75" xfId="0" applyFont="1" applyFill="1" applyBorder="1" applyAlignment="1">
      <alignment horizontal="center"/>
    </xf>
    <xf numFmtId="0" fontId="10" fillId="26" borderId="128" xfId="0" applyFont="1" applyFill="1" applyBorder="1" applyAlignment="1">
      <alignment horizontal="center"/>
    </xf>
    <xf numFmtId="3" fontId="10" fillId="26" borderId="72" xfId="0" applyNumberFormat="1" applyFont="1" applyFill="1" applyBorder="1" applyAlignment="1">
      <alignment/>
    </xf>
    <xf numFmtId="3" fontId="10" fillId="26" borderId="136" xfId="0" applyNumberFormat="1" applyFont="1" applyFill="1" applyBorder="1" applyAlignment="1">
      <alignment/>
    </xf>
    <xf numFmtId="3" fontId="10" fillId="26" borderId="70" xfId="0" applyNumberFormat="1" applyFont="1" applyFill="1" applyBorder="1" applyAlignment="1">
      <alignment/>
    </xf>
    <xf numFmtId="0" fontId="0" fillId="28" borderId="128" xfId="0" applyFont="1" applyFill="1" applyBorder="1" applyAlignment="1">
      <alignment horizontal="center"/>
    </xf>
    <xf numFmtId="3" fontId="0" fillId="28" borderId="72" xfId="0" applyNumberFormat="1" applyFont="1" applyFill="1" applyBorder="1" applyAlignment="1">
      <alignment/>
    </xf>
    <xf numFmtId="3" fontId="0" fillId="28" borderId="136" xfId="0" applyNumberFormat="1" applyFont="1" applyFill="1" applyBorder="1" applyAlignment="1">
      <alignment/>
    </xf>
    <xf numFmtId="3" fontId="0" fillId="28" borderId="7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3" fontId="18" fillId="0" borderId="87" xfId="0" applyNumberFormat="1" applyFont="1" applyFill="1" applyBorder="1" applyAlignment="1">
      <alignment/>
    </xf>
    <xf numFmtId="3" fontId="18" fillId="24" borderId="91" xfId="0" applyNumberFormat="1" applyFont="1" applyFill="1" applyBorder="1" applyAlignment="1">
      <alignment/>
    </xf>
    <xf numFmtId="3" fontId="18" fillId="24" borderId="83" xfId="0" applyNumberFormat="1" applyFont="1" applyFill="1" applyBorder="1" applyAlignment="1">
      <alignment/>
    </xf>
    <xf numFmtId="3" fontId="22" fillId="0" borderId="92" xfId="0" applyNumberFormat="1" applyFont="1" applyFill="1" applyBorder="1" applyAlignment="1">
      <alignment/>
    </xf>
    <xf numFmtId="3" fontId="18" fillId="11" borderId="116" xfId="0" applyNumberFormat="1" applyFont="1" applyFill="1" applyBorder="1" applyAlignment="1">
      <alignment horizontal="left"/>
    </xf>
    <xf numFmtId="3" fontId="22" fillId="11" borderId="116" xfId="0" applyNumberFormat="1" applyFont="1" applyFill="1" applyBorder="1" applyAlignment="1">
      <alignment/>
    </xf>
    <xf numFmtId="3" fontId="9" fillId="0" borderId="160" xfId="0" applyNumberFormat="1" applyFont="1" applyFill="1" applyBorder="1" applyAlignment="1">
      <alignment/>
    </xf>
    <xf numFmtId="3" fontId="9" fillId="0" borderId="161" xfId="0" applyNumberFormat="1" applyFont="1" applyFill="1" applyBorder="1" applyAlignment="1">
      <alignment/>
    </xf>
    <xf numFmtId="0" fontId="22" fillId="0" borderId="134" xfId="0" applyFont="1" applyFill="1" applyBorder="1" applyAlignment="1">
      <alignment horizontal="left"/>
    </xf>
    <xf numFmtId="3" fontId="0" fillId="0" borderId="162" xfId="0" applyNumberFormat="1" applyFont="1" applyBorder="1" applyAlignment="1">
      <alignment/>
    </xf>
    <xf numFmtId="3" fontId="0" fillId="4" borderId="92" xfId="0" applyNumberFormat="1" applyFont="1" applyFill="1" applyBorder="1" applyAlignment="1">
      <alignment/>
    </xf>
    <xf numFmtId="3" fontId="11" fillId="4" borderId="123" xfId="0" applyNumberFormat="1" applyFont="1" applyFill="1" applyBorder="1" applyAlignment="1">
      <alignment/>
    </xf>
    <xf numFmtId="3" fontId="0" fillId="4" borderId="113" xfId="0" applyNumberFormat="1" applyFont="1" applyFill="1" applyBorder="1" applyAlignment="1">
      <alignment/>
    </xf>
    <xf numFmtId="3" fontId="21" fillId="4" borderId="92" xfId="0" applyNumberFormat="1" applyFont="1" applyFill="1" applyBorder="1" applyAlignment="1">
      <alignment/>
    </xf>
    <xf numFmtId="3" fontId="21" fillId="4" borderId="163" xfId="0" applyNumberFormat="1" applyFont="1" applyFill="1" applyBorder="1" applyAlignment="1">
      <alignment/>
    </xf>
    <xf numFmtId="3" fontId="10" fillId="4" borderId="123" xfId="0" applyNumberFormat="1" applyFont="1" applyFill="1" applyBorder="1" applyAlignment="1">
      <alignment/>
    </xf>
    <xf numFmtId="3" fontId="0" fillId="4" borderId="45" xfId="0" applyNumberFormat="1" applyFont="1" applyFill="1" applyBorder="1" applyAlignment="1">
      <alignment/>
    </xf>
    <xf numFmtId="3" fontId="1" fillId="4" borderId="90" xfId="0" applyNumberFormat="1" applyFont="1" applyFill="1" applyBorder="1" applyAlignment="1">
      <alignment/>
    </xf>
    <xf numFmtId="3" fontId="11" fillId="4" borderId="46" xfId="0" applyNumberFormat="1" applyFont="1" applyFill="1" applyBorder="1" applyAlignment="1">
      <alignment/>
    </xf>
    <xf numFmtId="0" fontId="31" fillId="0" borderId="106" xfId="52" applyFont="1" applyBorder="1" applyAlignment="1">
      <alignment horizontal="center"/>
      <protection/>
    </xf>
    <xf numFmtId="0" fontId="31" fillId="0" borderId="110" xfId="52" applyFont="1" applyBorder="1" applyAlignment="1">
      <alignment horizontal="center"/>
      <protection/>
    </xf>
    <xf numFmtId="3" fontId="81" fillId="27" borderId="123" xfId="52" applyNumberFormat="1" applyFont="1" applyFill="1" applyBorder="1" applyAlignment="1">
      <alignment horizontal="right"/>
      <protection/>
    </xf>
    <xf numFmtId="3" fontId="31" fillId="17" borderId="123" xfId="52" applyNumberFormat="1" applyFont="1" applyFill="1" applyBorder="1">
      <alignment/>
      <protection/>
    </xf>
    <xf numFmtId="3" fontId="32" fillId="0" borderId="110" xfId="52" applyNumberFormat="1" applyFont="1" applyFill="1" applyBorder="1">
      <alignment/>
      <protection/>
    </xf>
    <xf numFmtId="3" fontId="31" fillId="17" borderId="110" xfId="52" applyNumberFormat="1" applyFont="1" applyFill="1" applyBorder="1">
      <alignment/>
      <protection/>
    </xf>
    <xf numFmtId="3" fontId="31" fillId="17" borderId="123" xfId="52" applyNumberFormat="1" applyFont="1" applyFill="1" applyBorder="1" applyAlignment="1">
      <alignment horizontal="right"/>
      <protection/>
    </xf>
    <xf numFmtId="3" fontId="31" fillId="24" borderId="110" xfId="52" applyNumberFormat="1" applyFont="1" applyFill="1" applyBorder="1" applyAlignment="1">
      <alignment horizontal="right"/>
      <protection/>
    </xf>
    <xf numFmtId="3" fontId="32" fillId="24" borderId="110" xfId="52" applyNumberFormat="1" applyFont="1" applyFill="1" applyBorder="1" applyAlignment="1">
      <alignment horizontal="right"/>
      <protection/>
    </xf>
    <xf numFmtId="3" fontId="32" fillId="0" borderId="110" xfId="49" applyNumberFormat="1" applyFont="1" applyFill="1" applyBorder="1">
      <alignment/>
      <protection/>
    </xf>
    <xf numFmtId="3" fontId="32" fillId="25" borderId="110" xfId="49" applyNumberFormat="1" applyFont="1" applyFill="1" applyBorder="1">
      <alignment/>
      <protection/>
    </xf>
    <xf numFmtId="3" fontId="16" fillId="0" borderId="159" xfId="52" applyNumberFormat="1" applyFont="1" applyFill="1" applyBorder="1">
      <alignment/>
      <protection/>
    </xf>
    <xf numFmtId="0" fontId="3" fillId="0" borderId="10" xfId="52" applyFont="1" applyBorder="1">
      <alignment/>
      <protection/>
    </xf>
    <xf numFmtId="3" fontId="10" fillId="0" borderId="70" xfId="0" applyNumberFormat="1" applyFont="1" applyFill="1" applyBorder="1" applyAlignment="1">
      <alignment/>
    </xf>
    <xf numFmtId="4" fontId="3" fillId="24" borderId="12" xfId="51" applyNumberFormat="1" applyFont="1" applyFill="1" applyBorder="1">
      <alignment/>
      <protection/>
    </xf>
    <xf numFmtId="3" fontId="18" fillId="0" borderId="93" xfId="0" applyNumberFormat="1" applyFont="1" applyFill="1" applyBorder="1" applyAlignment="1">
      <alignment/>
    </xf>
    <xf numFmtId="3" fontId="1" fillId="0" borderId="164" xfId="0" applyNumberFormat="1" applyFont="1" applyBorder="1" applyAlignment="1">
      <alignment/>
    </xf>
    <xf numFmtId="3" fontId="21" fillId="0" borderId="165" xfId="0" applyNumberFormat="1" applyFont="1" applyBorder="1" applyAlignment="1">
      <alignment/>
    </xf>
    <xf numFmtId="3" fontId="21" fillId="0" borderId="166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32" fillId="25" borderId="110" xfId="52" applyNumberFormat="1" applyFont="1" applyFill="1" applyBorder="1" applyAlignment="1">
      <alignment horizontal="right"/>
      <protection/>
    </xf>
    <xf numFmtId="3" fontId="4" fillId="0" borderId="0" xfId="52" applyNumberFormat="1" applyFont="1">
      <alignment/>
      <protection/>
    </xf>
    <xf numFmtId="0" fontId="4" fillId="25" borderId="0" xfId="52" applyFont="1" applyFill="1">
      <alignment/>
      <protection/>
    </xf>
    <xf numFmtId="3" fontId="4" fillId="25" borderId="0" xfId="52" applyNumberFormat="1" applyFont="1" applyFill="1">
      <alignment/>
      <protection/>
    </xf>
    <xf numFmtId="3" fontId="4" fillId="17" borderId="0" xfId="52" applyNumberFormat="1" applyFont="1" applyFill="1">
      <alignment/>
      <protection/>
    </xf>
    <xf numFmtId="3" fontId="15" fillId="17" borderId="0" xfId="52" applyNumberFormat="1" applyFont="1" applyFill="1">
      <alignment/>
      <protection/>
    </xf>
    <xf numFmtId="0" fontId="3" fillId="0" borderId="118" xfId="52" applyFont="1" applyBorder="1" applyAlignment="1">
      <alignment horizontal="center"/>
      <protection/>
    </xf>
    <xf numFmtId="0" fontId="3" fillId="0" borderId="123" xfId="52" applyFont="1" applyBorder="1" applyAlignment="1">
      <alignment horizontal="center"/>
      <protection/>
    </xf>
    <xf numFmtId="3" fontId="24" fillId="17" borderId="123" xfId="52" applyNumberFormat="1" applyFont="1" applyFill="1" applyBorder="1">
      <alignment/>
      <protection/>
    </xf>
    <xf numFmtId="3" fontId="24" fillId="17" borderId="123" xfId="52" applyNumberFormat="1" applyFont="1" applyFill="1" applyBorder="1" applyAlignment="1">
      <alignment horizontal="right"/>
      <protection/>
    </xf>
    <xf numFmtId="3" fontId="24" fillId="24" borderId="123" xfId="52" applyNumberFormat="1" applyFont="1" applyFill="1" applyBorder="1" applyAlignment="1">
      <alignment horizontal="right"/>
      <protection/>
    </xf>
    <xf numFmtId="3" fontId="3" fillId="17" borderId="123" xfId="52" applyNumberFormat="1" applyFont="1" applyFill="1" applyBorder="1" applyAlignment="1">
      <alignment horizontal="right"/>
      <protection/>
    </xf>
    <xf numFmtId="3" fontId="24" fillId="0" borderId="123" xfId="49" applyNumberFormat="1" applyFont="1" applyFill="1" applyBorder="1">
      <alignment/>
      <protection/>
    </xf>
    <xf numFmtId="3" fontId="24" fillId="0" borderId="161" xfId="52" applyNumberFormat="1" applyFont="1" applyFill="1" applyBorder="1">
      <alignment/>
      <protection/>
    </xf>
    <xf numFmtId="4" fontId="3" fillId="0" borderId="60" xfId="50" applyNumberFormat="1" applyFont="1" applyFill="1" applyBorder="1" applyAlignment="1">
      <alignment vertical="center"/>
      <protection/>
    </xf>
    <xf numFmtId="172" fontId="3" fillId="0" borderId="167" xfId="51" applyNumberFormat="1" applyFont="1" applyFill="1" applyBorder="1">
      <alignment/>
      <protection/>
    </xf>
    <xf numFmtId="3" fontId="9" fillId="17" borderId="128" xfId="51" applyNumberFormat="1" applyFont="1" applyFill="1" applyBorder="1">
      <alignment/>
      <protection/>
    </xf>
    <xf numFmtId="0" fontId="15" fillId="0" borderId="0" xfId="0" applyFont="1" applyFill="1" applyBorder="1" applyAlignment="1">
      <alignment horizontal="right"/>
    </xf>
    <xf numFmtId="4" fontId="15" fillId="0" borderId="0" xfId="0" applyNumberFormat="1" applyFont="1" applyFill="1" applyAlignment="1">
      <alignment/>
    </xf>
    <xf numFmtId="0" fontId="18" fillId="0" borderId="129" xfId="0" applyFont="1" applyFill="1" applyBorder="1" applyAlignment="1">
      <alignment/>
    </xf>
    <xf numFmtId="3" fontId="18" fillId="0" borderId="168" xfId="0" applyNumberFormat="1" applyFont="1" applyFill="1" applyBorder="1" applyAlignment="1">
      <alignment/>
    </xf>
    <xf numFmtId="4" fontId="18" fillId="0" borderId="168" xfId="0" applyNumberFormat="1" applyFont="1" applyFill="1" applyBorder="1" applyAlignment="1">
      <alignment/>
    </xf>
    <xf numFmtId="3" fontId="18" fillId="0" borderId="135" xfId="0" applyNumberFormat="1" applyFont="1" applyFill="1" applyBorder="1" applyAlignment="1">
      <alignment/>
    </xf>
    <xf numFmtId="3" fontId="22" fillId="0" borderId="157" xfId="0" applyNumberFormat="1" applyFont="1" applyFill="1" applyBorder="1" applyAlignment="1">
      <alignment/>
    </xf>
    <xf numFmtId="3" fontId="18" fillId="0" borderId="98" xfId="0" applyNumberFormat="1" applyFont="1" applyFill="1" applyBorder="1" applyAlignment="1">
      <alignment/>
    </xf>
    <xf numFmtId="3" fontId="18" fillId="0" borderId="134" xfId="0" applyNumberFormat="1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3" fontId="3" fillId="0" borderId="88" xfId="0" applyNumberFormat="1" applyFont="1" applyFill="1" applyBorder="1" applyAlignment="1">
      <alignment/>
    </xf>
    <xf numFmtId="3" fontId="3" fillId="0" borderId="94" xfId="0" applyNumberFormat="1" applyFont="1" applyFill="1" applyBorder="1" applyAlignment="1">
      <alignment/>
    </xf>
    <xf numFmtId="3" fontId="34" fillId="0" borderId="116" xfId="52" applyNumberFormat="1" applyFont="1" applyFill="1" applyBorder="1">
      <alignment/>
      <protection/>
    </xf>
    <xf numFmtId="3" fontId="44" fillId="0" borderId="116" xfId="52" applyNumberFormat="1" applyFont="1" applyFill="1" applyBorder="1">
      <alignment/>
      <protection/>
    </xf>
    <xf numFmtId="0" fontId="15" fillId="0" borderId="0" xfId="0" applyFont="1" applyFill="1" applyAlignment="1">
      <alignment/>
    </xf>
    <xf numFmtId="3" fontId="43" fillId="0" borderId="0" xfId="0" applyNumberFormat="1" applyFont="1" applyAlignment="1">
      <alignment/>
    </xf>
    <xf numFmtId="3" fontId="43" fillId="0" borderId="0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3" fontId="46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101" fillId="0" borderId="0" xfId="0" applyFont="1" applyAlignment="1">
      <alignment/>
    </xf>
    <xf numFmtId="3" fontId="10" fillId="17" borderId="19" xfId="0" applyNumberFormat="1" applyFont="1" applyFill="1" applyBorder="1" applyAlignment="1">
      <alignment/>
    </xf>
    <xf numFmtId="3" fontId="10" fillId="17" borderId="57" xfId="0" applyNumberFormat="1" applyFont="1" applyFill="1" applyBorder="1" applyAlignment="1">
      <alignment/>
    </xf>
    <xf numFmtId="3" fontId="10" fillId="17" borderId="60" xfId="0" applyNumberFormat="1" applyFont="1" applyFill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48" xfId="0" applyNumberFormat="1" applyFont="1" applyFill="1" applyBorder="1" applyAlignment="1">
      <alignment/>
    </xf>
    <xf numFmtId="3" fontId="0" fillId="4" borderId="121" xfId="0" applyNumberFormat="1" applyFont="1" applyFill="1" applyBorder="1" applyAlignment="1">
      <alignment/>
    </xf>
    <xf numFmtId="0" fontId="9" fillId="17" borderId="38" xfId="0" applyFont="1" applyFill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58" xfId="0" applyNumberFormat="1" applyFont="1" applyBorder="1" applyAlignment="1">
      <alignment/>
    </xf>
    <xf numFmtId="3" fontId="1" fillId="0" borderId="169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4" borderId="92" xfId="0" applyNumberFormat="1" applyFont="1" applyFill="1" applyBorder="1" applyAlignment="1">
      <alignment/>
    </xf>
    <xf numFmtId="3" fontId="1" fillId="4" borderId="94" xfId="0" applyNumberFormat="1" applyFont="1" applyFill="1" applyBorder="1" applyAlignment="1">
      <alignment/>
    </xf>
    <xf numFmtId="3" fontId="1" fillId="4" borderId="45" xfId="0" applyNumberFormat="1" applyFont="1" applyFill="1" applyBorder="1" applyAlignment="1">
      <alignment/>
    </xf>
    <xf numFmtId="3" fontId="1" fillId="4" borderId="68" xfId="0" applyNumberFormat="1" applyFont="1" applyFill="1" applyBorder="1" applyAlignment="1">
      <alignment/>
    </xf>
    <xf numFmtId="3" fontId="1" fillId="4" borderId="46" xfId="0" applyNumberFormat="1" applyFont="1" applyFill="1" applyBorder="1" applyAlignment="1">
      <alignment/>
    </xf>
    <xf numFmtId="3" fontId="10" fillId="0" borderId="136" xfId="0" applyNumberFormat="1" applyFont="1" applyFill="1" applyBorder="1" applyAlignment="1">
      <alignment/>
    </xf>
    <xf numFmtId="3" fontId="4" fillId="0" borderId="91" xfId="0" applyNumberFormat="1" applyFont="1" applyFill="1" applyBorder="1" applyAlignment="1">
      <alignment/>
    </xf>
    <xf numFmtId="3" fontId="13" fillId="0" borderId="87" xfId="0" applyNumberFormat="1" applyFont="1" applyFill="1" applyBorder="1" applyAlignment="1">
      <alignment/>
    </xf>
    <xf numFmtId="4" fontId="52" fillId="0" borderId="0" xfId="0" applyNumberFormat="1" applyFont="1" applyAlignment="1">
      <alignment/>
    </xf>
    <xf numFmtId="3" fontId="0" fillId="0" borderId="170" xfId="0" applyNumberFormat="1" applyFont="1" applyBorder="1" applyAlignment="1">
      <alignment/>
    </xf>
    <xf numFmtId="0" fontId="8" fillId="0" borderId="0" xfId="0" applyFont="1" applyAlignment="1">
      <alignment horizontal="center" wrapText="1"/>
    </xf>
    <xf numFmtId="0" fontId="4" fillId="0" borderId="33" xfId="0" applyFont="1" applyFill="1" applyBorder="1" applyAlignment="1">
      <alignment horizontal="left"/>
    </xf>
    <xf numFmtId="0" fontId="4" fillId="0" borderId="134" xfId="0" applyFont="1" applyFill="1" applyBorder="1" applyAlignment="1">
      <alignment horizontal="center" wrapText="1"/>
    </xf>
    <xf numFmtId="0" fontId="8" fillId="0" borderId="61" xfId="0" applyFont="1" applyBorder="1" applyAlignment="1">
      <alignment/>
    </xf>
    <xf numFmtId="0" fontId="22" fillId="0" borderId="0" xfId="52" applyFont="1">
      <alignment/>
      <protection/>
    </xf>
    <xf numFmtId="0" fontId="21" fillId="0" borderId="0" xfId="52" applyFont="1">
      <alignment/>
      <protection/>
    </xf>
    <xf numFmtId="0" fontId="22" fillId="0" borderId="0" xfId="52" applyFont="1" applyFill="1" applyBorder="1">
      <alignment/>
      <protection/>
    </xf>
    <xf numFmtId="0" fontId="18" fillId="0" borderId="0" xfId="52" applyFont="1" applyFill="1" applyBorder="1">
      <alignment/>
      <protection/>
    </xf>
    <xf numFmtId="0" fontId="24" fillId="0" borderId="118" xfId="52" applyFont="1" applyBorder="1" applyAlignment="1">
      <alignment horizontal="center"/>
      <protection/>
    </xf>
    <xf numFmtId="0" fontId="24" fillId="0" borderId="123" xfId="52" applyFont="1" applyBorder="1" applyAlignment="1">
      <alignment horizontal="center"/>
      <protection/>
    </xf>
    <xf numFmtId="3" fontId="24" fillId="0" borderId="123" xfId="52" applyNumberFormat="1" applyFont="1" applyFill="1" applyBorder="1">
      <alignment/>
      <protection/>
    </xf>
    <xf numFmtId="3" fontId="34" fillId="17" borderId="123" xfId="52" applyNumberFormat="1" applyFont="1" applyFill="1" applyBorder="1">
      <alignment/>
      <protection/>
    </xf>
    <xf numFmtId="3" fontId="34" fillId="0" borderId="123" xfId="52" applyNumberFormat="1" applyFont="1" applyFill="1" applyBorder="1">
      <alignment/>
      <protection/>
    </xf>
    <xf numFmtId="3" fontId="36" fillId="0" borderId="123" xfId="52" applyNumberFormat="1" applyFont="1" applyFill="1" applyBorder="1" applyAlignment="1">
      <alignment horizontal="right"/>
      <protection/>
    </xf>
    <xf numFmtId="3" fontId="24" fillId="0" borderId="123" xfId="52" applyNumberFormat="1" applyFont="1" applyFill="1" applyBorder="1" applyAlignment="1">
      <alignment horizontal="right"/>
      <protection/>
    </xf>
    <xf numFmtId="3" fontId="34" fillId="17" borderId="123" xfId="52" applyNumberFormat="1" applyFont="1" applyFill="1" applyBorder="1" applyAlignment="1">
      <alignment horizontal="right"/>
      <protection/>
    </xf>
    <xf numFmtId="3" fontId="34" fillId="17" borderId="56" xfId="52" applyNumberFormat="1" applyFont="1" applyFill="1" applyBorder="1" applyAlignment="1">
      <alignment horizontal="right"/>
      <protection/>
    </xf>
    <xf numFmtId="3" fontId="24" fillId="0" borderId="45" xfId="52" applyNumberFormat="1" applyFont="1" applyBorder="1">
      <alignment/>
      <protection/>
    </xf>
    <xf numFmtId="3" fontId="24" fillId="0" borderId="123" xfId="52" applyNumberFormat="1" applyFont="1" applyBorder="1">
      <alignment/>
      <protection/>
    </xf>
    <xf numFmtId="3" fontId="24" fillId="0" borderId="161" xfId="52" applyNumberFormat="1" applyFont="1" applyBorder="1">
      <alignment/>
      <protection/>
    </xf>
    <xf numFmtId="176" fontId="4" fillId="0" borderId="0" xfId="52" applyNumberFormat="1" applyFont="1" applyFill="1" applyBorder="1">
      <alignment/>
      <protection/>
    </xf>
    <xf numFmtId="3" fontId="20" fillId="0" borderId="0" xfId="52" applyNumberFormat="1" applyFont="1" applyFill="1" applyBorder="1">
      <alignment/>
      <protection/>
    </xf>
    <xf numFmtId="3" fontId="24" fillId="26" borderId="123" xfId="52" applyNumberFormat="1" applyFont="1" applyFill="1" applyBorder="1">
      <alignment/>
      <protection/>
    </xf>
    <xf numFmtId="3" fontId="36" fillId="8" borderId="46" xfId="52" applyNumberFormat="1" applyFont="1" applyFill="1" applyBorder="1">
      <alignment/>
      <protection/>
    </xf>
    <xf numFmtId="0" fontId="35" fillId="0" borderId="0" xfId="0" applyFont="1" applyFill="1" applyAlignment="1">
      <alignment/>
    </xf>
    <xf numFmtId="0" fontId="0" fillId="0" borderId="71" xfId="0" applyFont="1" applyFill="1" applyBorder="1" applyAlignment="1">
      <alignment/>
    </xf>
    <xf numFmtId="0" fontId="1" fillId="0" borderId="154" xfId="0" applyFont="1" applyFill="1" applyBorder="1" applyAlignment="1">
      <alignment horizontal="center"/>
    </xf>
    <xf numFmtId="0" fontId="0" fillId="0" borderId="146" xfId="0" applyFont="1" applyFill="1" applyBorder="1" applyAlignment="1">
      <alignment/>
    </xf>
    <xf numFmtId="0" fontId="0" fillId="0" borderId="171" xfId="0" applyFont="1" applyFill="1" applyBorder="1" applyAlignment="1">
      <alignment/>
    </xf>
    <xf numFmtId="0" fontId="0" fillId="0" borderId="172" xfId="0" applyFont="1" applyFill="1" applyBorder="1" applyAlignment="1">
      <alignment horizontal="center"/>
    </xf>
    <xf numFmtId="49" fontId="1" fillId="0" borderId="128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2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151" xfId="0" applyFont="1" applyBorder="1" applyAlignment="1">
      <alignment horizontal="center"/>
    </xf>
    <xf numFmtId="0" fontId="0" fillId="0" borderId="173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16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174" xfId="0" applyFont="1" applyBorder="1" applyAlignment="1">
      <alignment/>
    </xf>
    <xf numFmtId="0" fontId="0" fillId="0" borderId="148" xfId="0" applyFont="1" applyBorder="1" applyAlignment="1">
      <alignment/>
    </xf>
    <xf numFmtId="3" fontId="22" fillId="26" borderId="89" xfId="0" applyNumberFormat="1" applyFont="1" applyFill="1" applyBorder="1" applyAlignment="1">
      <alignment/>
    </xf>
    <xf numFmtId="3" fontId="22" fillId="26" borderId="91" xfId="0" applyNumberFormat="1" applyFont="1" applyFill="1" applyBorder="1" applyAlignment="1">
      <alignment/>
    </xf>
    <xf numFmtId="3" fontId="18" fillId="0" borderId="116" xfId="0" applyNumberFormat="1" applyFont="1" applyFill="1" applyBorder="1" applyAlignment="1">
      <alignment horizontal="left"/>
    </xf>
    <xf numFmtId="3" fontId="4" fillId="26" borderId="104" xfId="0" applyNumberFormat="1" applyFont="1" applyFill="1" applyBorder="1" applyAlignment="1">
      <alignment/>
    </xf>
    <xf numFmtId="0" fontId="18" fillId="0" borderId="134" xfId="0" applyFont="1" applyFill="1" applyBorder="1" applyAlignment="1">
      <alignment horizontal="center"/>
    </xf>
    <xf numFmtId="3" fontId="82" fillId="0" borderId="14" xfId="0" applyNumberFormat="1" applyFont="1" applyFill="1" applyBorder="1" applyAlignment="1">
      <alignment horizontal="left"/>
    </xf>
    <xf numFmtId="3" fontId="52" fillId="0" borderId="14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42" fillId="0" borderId="91" xfId="0" applyNumberFormat="1" applyFont="1" applyFill="1" applyBorder="1" applyAlignment="1">
      <alignment horizontal="right"/>
    </xf>
    <xf numFmtId="3" fontId="42" fillId="17" borderId="91" xfId="0" applyNumberFormat="1" applyFont="1" applyFill="1" applyBorder="1" applyAlignment="1">
      <alignment horizontal="right"/>
    </xf>
    <xf numFmtId="3" fontId="42" fillId="17" borderId="87" xfId="0" applyNumberFormat="1" applyFont="1" applyFill="1" applyBorder="1" applyAlignment="1">
      <alignment horizontal="right"/>
    </xf>
    <xf numFmtId="3" fontId="19" fillId="17" borderId="127" xfId="0" applyNumberFormat="1" applyFont="1" applyFill="1" applyBorder="1" applyAlignment="1">
      <alignment horizontal="right"/>
    </xf>
    <xf numFmtId="3" fontId="0" fillId="0" borderId="128" xfId="0" applyNumberFormat="1" applyFont="1" applyFill="1" applyBorder="1" applyAlignment="1">
      <alignment/>
    </xf>
    <xf numFmtId="49" fontId="11" fillId="17" borderId="12" xfId="0" applyNumberFormat="1" applyFont="1" applyFill="1" applyBorder="1" applyAlignment="1">
      <alignment horizontal="center"/>
    </xf>
    <xf numFmtId="3" fontId="36" fillId="17" borderId="40" xfId="0" applyNumberFormat="1" applyFont="1" applyFill="1" applyBorder="1" applyAlignment="1">
      <alignment/>
    </xf>
    <xf numFmtId="3" fontId="36" fillId="17" borderId="83" xfId="0" applyNumberFormat="1" applyFont="1" applyFill="1" applyBorder="1" applyAlignment="1">
      <alignment/>
    </xf>
    <xf numFmtId="3" fontId="9" fillId="17" borderId="83" xfId="0" applyNumberFormat="1" applyFont="1" applyFill="1" applyBorder="1" applyAlignment="1">
      <alignment/>
    </xf>
    <xf numFmtId="3" fontId="9" fillId="17" borderId="175" xfId="0" applyNumberFormat="1" applyFont="1" applyFill="1" applyBorder="1" applyAlignment="1">
      <alignment/>
    </xf>
    <xf numFmtId="3" fontId="9" fillId="17" borderId="75" xfId="51" applyNumberFormat="1" applyFont="1" applyFill="1" applyBorder="1">
      <alignment/>
      <protection/>
    </xf>
    <xf numFmtId="3" fontId="9" fillId="17" borderId="132" xfId="51" applyNumberFormat="1" applyFont="1" applyFill="1" applyBorder="1">
      <alignment/>
      <protection/>
    </xf>
    <xf numFmtId="3" fontId="9" fillId="17" borderId="133" xfId="51" applyNumberFormat="1" applyFont="1" applyFill="1" applyBorder="1">
      <alignment/>
      <protection/>
    </xf>
    <xf numFmtId="3" fontId="9" fillId="17" borderId="176" xfId="51" applyNumberFormat="1" applyFont="1" applyFill="1" applyBorder="1">
      <alignment/>
      <protection/>
    </xf>
    <xf numFmtId="0" fontId="10" fillId="0" borderId="177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86" xfId="0" applyFont="1" applyBorder="1" applyAlignment="1">
      <alignment/>
    </xf>
    <xf numFmtId="0" fontId="3" fillId="4" borderId="56" xfId="0" applyFont="1" applyFill="1" applyBorder="1" applyAlignment="1">
      <alignment horizontal="center"/>
    </xf>
    <xf numFmtId="0" fontId="3" fillId="4" borderId="90" xfId="0" applyFont="1" applyFill="1" applyBorder="1" applyAlignment="1">
      <alignment horizontal="center"/>
    </xf>
    <xf numFmtId="0" fontId="3" fillId="4" borderId="88" xfId="0" applyFont="1" applyFill="1" applyBorder="1" applyAlignment="1">
      <alignment horizontal="center"/>
    </xf>
    <xf numFmtId="49" fontId="1" fillId="4" borderId="12" xfId="0" applyNumberFormat="1" applyFont="1" applyFill="1" applyBorder="1" applyAlignment="1">
      <alignment horizontal="center"/>
    </xf>
    <xf numFmtId="3" fontId="24" fillId="4" borderId="40" xfId="0" applyNumberFormat="1" applyFont="1" applyFill="1" applyBorder="1" applyAlignment="1">
      <alignment/>
    </xf>
    <xf numFmtId="3" fontId="24" fillId="4" borderId="83" xfId="0" applyNumberFormat="1" applyFont="1" applyFill="1" applyBorder="1" applyAlignment="1">
      <alignment/>
    </xf>
    <xf numFmtId="3" fontId="3" fillId="4" borderId="175" xfId="0" applyNumberFormat="1" applyFont="1" applyFill="1" applyBorder="1" applyAlignment="1">
      <alignment/>
    </xf>
    <xf numFmtId="49" fontId="11" fillId="0" borderId="88" xfId="0" applyNumberFormat="1" applyFont="1" applyFill="1" applyBorder="1" applyAlignment="1">
      <alignment horizontal="center"/>
    </xf>
    <xf numFmtId="3" fontId="36" fillId="0" borderId="90" xfId="0" applyNumberFormat="1" applyFont="1" applyFill="1" applyBorder="1" applyAlignment="1">
      <alignment/>
    </xf>
    <xf numFmtId="3" fontId="36" fillId="0" borderId="92" xfId="0" applyNumberFormat="1" applyFont="1" applyFill="1" applyBorder="1" applyAlignment="1">
      <alignment/>
    </xf>
    <xf numFmtId="3" fontId="9" fillId="0" borderId="51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03" fillId="0" borderId="0" xfId="54" applyFont="1">
      <alignment/>
      <protection/>
    </xf>
    <xf numFmtId="0" fontId="104" fillId="0" borderId="0" xfId="55" applyFont="1" applyFill="1" applyAlignment="1">
      <alignment horizontal="left" vertical="justify"/>
      <protection/>
    </xf>
    <xf numFmtId="0" fontId="105" fillId="0" borderId="0" xfId="56" applyFont="1" applyFill="1" applyBorder="1" applyAlignment="1" applyProtection="1">
      <alignment horizontal="left" vertical="justify"/>
      <protection locked="0"/>
    </xf>
    <xf numFmtId="0" fontId="39" fillId="0" borderId="0" xfId="55" applyFont="1" applyFill="1" applyAlignment="1" applyProtection="1">
      <alignment horizontal="right"/>
      <protection locked="0"/>
    </xf>
    <xf numFmtId="0" fontId="106" fillId="0" borderId="0" xfId="55" applyFont="1" applyFill="1">
      <alignment/>
      <protection/>
    </xf>
    <xf numFmtId="4" fontId="106" fillId="0" borderId="0" xfId="55" applyNumberFormat="1" applyFont="1" applyFill="1">
      <alignment/>
      <protection/>
    </xf>
    <xf numFmtId="0" fontId="106" fillId="0" borderId="0" xfId="55" applyFont="1" applyFill="1" applyAlignment="1">
      <alignment horizontal="left"/>
      <protection/>
    </xf>
    <xf numFmtId="4" fontId="106" fillId="0" borderId="0" xfId="55" applyNumberFormat="1" applyFont="1" applyFill="1" applyAlignment="1">
      <alignment horizontal="right"/>
      <protection/>
    </xf>
    <xf numFmtId="0" fontId="106" fillId="0" borderId="0" xfId="55" applyFont="1" applyFill="1" applyAlignment="1">
      <alignment horizontal="right"/>
      <protection/>
    </xf>
    <xf numFmtId="0" fontId="106" fillId="0" borderId="0" xfId="55" applyFont="1" applyFill="1" applyAlignment="1">
      <alignment horizontal="center"/>
      <protection/>
    </xf>
    <xf numFmtId="49" fontId="106" fillId="0" borderId="0" xfId="55" applyNumberFormat="1" applyFont="1" applyFill="1">
      <alignment/>
      <protection/>
    </xf>
    <xf numFmtId="0" fontId="95" fillId="0" borderId="0" xfId="56" applyFont="1" applyFill="1" applyBorder="1" applyAlignment="1" applyProtection="1">
      <alignment horizontal="left" vertical="justify"/>
      <protection locked="0"/>
    </xf>
    <xf numFmtId="0" fontId="106" fillId="0" borderId="0" xfId="55" applyFont="1" applyFill="1" applyProtection="1">
      <alignment/>
      <protection locked="0"/>
    </xf>
    <xf numFmtId="0" fontId="29" fillId="0" borderId="141" xfId="55" applyFont="1" applyBorder="1" applyAlignment="1">
      <alignment horizontal="center"/>
      <protection/>
    </xf>
    <xf numFmtId="3" fontId="91" fillId="0" borderId="116" xfId="55" applyNumberFormat="1" applyFont="1" applyBorder="1" applyAlignment="1" applyProtection="1">
      <alignment horizontal="center"/>
      <protection locked="0"/>
    </xf>
    <xf numFmtId="0" fontId="91" fillId="0" borderId="116" xfId="55" applyFont="1" applyBorder="1" applyAlignment="1" applyProtection="1">
      <alignment horizontal="center"/>
      <protection locked="0"/>
    </xf>
    <xf numFmtId="0" fontId="91" fillId="0" borderId="177" xfId="55" applyFont="1" applyBorder="1" applyAlignment="1">
      <alignment horizontal="center"/>
      <protection/>
    </xf>
    <xf numFmtId="4" fontId="91" fillId="0" borderId="43" xfId="55" applyNumberFormat="1" applyFont="1" applyBorder="1" applyAlignment="1">
      <alignment horizontal="center"/>
      <protection/>
    </xf>
    <xf numFmtId="0" fontId="91" fillId="0" borderId="43" xfId="55" applyFont="1" applyBorder="1" applyAlignment="1">
      <alignment horizontal="center"/>
      <protection/>
    </xf>
    <xf numFmtId="0" fontId="91" fillId="0" borderId="150" xfId="55" applyFont="1" applyBorder="1" applyAlignment="1">
      <alignment horizontal="center"/>
      <protection/>
    </xf>
    <xf numFmtId="4" fontId="91" fillId="3" borderId="178" xfId="55" applyNumberFormat="1" applyFont="1" applyFill="1" applyBorder="1" applyAlignment="1">
      <alignment horizontal="center"/>
      <protection/>
    </xf>
    <xf numFmtId="4" fontId="91" fillId="3" borderId="179" xfId="55" applyNumberFormat="1" applyFont="1" applyFill="1" applyBorder="1" applyAlignment="1">
      <alignment horizontal="center"/>
      <protection/>
    </xf>
    <xf numFmtId="4" fontId="91" fillId="3" borderId="180" xfId="55" applyNumberFormat="1" applyFont="1" applyFill="1" applyBorder="1" applyAlignment="1">
      <alignment horizontal="center"/>
      <protection/>
    </xf>
    <xf numFmtId="0" fontId="91" fillId="0" borderId="76" xfId="55" applyFont="1" applyBorder="1" applyAlignment="1">
      <alignment horizontal="center"/>
      <protection/>
    </xf>
    <xf numFmtId="49" fontId="91" fillId="0" borderId="10" xfId="55" applyNumberFormat="1" applyFont="1" applyBorder="1" applyAlignment="1">
      <alignment horizontal="center"/>
      <protection/>
    </xf>
    <xf numFmtId="0" fontId="91" fillId="0" borderId="10" xfId="55" applyFont="1" applyBorder="1" applyAlignment="1">
      <alignment horizontal="center"/>
      <protection/>
    </xf>
    <xf numFmtId="0" fontId="91" fillId="0" borderId="23" xfId="55" applyFont="1" applyBorder="1" applyAlignment="1">
      <alignment horizontal="center"/>
      <protection/>
    </xf>
    <xf numFmtId="0" fontId="91" fillId="0" borderId="0" xfId="55" applyFont="1" applyAlignment="1">
      <alignment horizontal="center"/>
      <protection/>
    </xf>
    <xf numFmtId="0" fontId="29" fillId="0" borderId="0" xfId="55" applyFont="1" applyAlignment="1">
      <alignment horizontal="center"/>
      <protection/>
    </xf>
    <xf numFmtId="0" fontId="29" fillId="0" borderId="40" xfId="55" applyFont="1" applyFill="1" applyBorder="1">
      <alignment/>
      <protection/>
    </xf>
    <xf numFmtId="4" fontId="92" fillId="0" borderId="130" xfId="55" applyNumberFormat="1" applyFont="1" applyFill="1" applyBorder="1" applyAlignment="1">
      <alignment horizontal="center"/>
      <protection/>
    </xf>
    <xf numFmtId="4" fontId="92" fillId="0" borderId="30" xfId="55" applyNumberFormat="1" applyFont="1" applyFill="1" applyBorder="1" applyAlignment="1">
      <alignment horizontal="center"/>
      <protection/>
    </xf>
    <xf numFmtId="3" fontId="92" fillId="0" borderId="30" xfId="55" applyNumberFormat="1" applyFont="1" applyFill="1" applyBorder="1" applyAlignment="1">
      <alignment horizontal="center"/>
      <protection/>
    </xf>
    <xf numFmtId="3" fontId="92" fillId="0" borderId="30" xfId="55" applyNumberFormat="1" applyFont="1" applyFill="1" applyBorder="1" applyAlignment="1">
      <alignment horizontal="left"/>
      <protection/>
    </xf>
    <xf numFmtId="0" fontId="92" fillId="0" borderId="30" xfId="55" applyFont="1" applyFill="1" applyBorder="1" applyAlignment="1">
      <alignment horizontal="left"/>
      <protection/>
    </xf>
    <xf numFmtId="3" fontId="91" fillId="0" borderId="96" xfId="55" applyNumberFormat="1" applyFont="1" applyFill="1" applyBorder="1" applyAlignment="1">
      <alignment horizontal="center"/>
      <protection/>
    </xf>
    <xf numFmtId="4" fontId="91" fillId="0" borderId="130" xfId="55" applyNumberFormat="1" applyFont="1" applyFill="1" applyBorder="1" applyAlignment="1">
      <alignment horizontal="right"/>
      <protection/>
    </xf>
    <xf numFmtId="4" fontId="91" fillId="0" borderId="30" xfId="55" applyNumberFormat="1" applyFont="1" applyFill="1" applyBorder="1" applyAlignment="1">
      <alignment horizontal="right"/>
      <protection/>
    </xf>
    <xf numFmtId="4" fontId="91" fillId="0" borderId="96" xfId="55" applyNumberFormat="1" applyFont="1" applyFill="1" applyBorder="1" applyAlignment="1">
      <alignment horizontal="right"/>
      <protection/>
    </xf>
    <xf numFmtId="0" fontId="91" fillId="0" borderId="24" xfId="55" applyFont="1" applyFill="1" applyBorder="1" applyAlignment="1">
      <alignment horizontal="center"/>
      <protection/>
    </xf>
    <xf numFmtId="49" fontId="91" fillId="0" borderId="11" xfId="55" applyNumberFormat="1" applyFont="1" applyFill="1" applyBorder="1">
      <alignment/>
      <protection/>
    </xf>
    <xf numFmtId="0" fontId="91" fillId="0" borderId="11" xfId="55" applyFont="1" applyFill="1" applyBorder="1">
      <alignment/>
      <protection/>
    </xf>
    <xf numFmtId="0" fontId="91" fillId="0" borderId="24" xfId="55" applyFont="1" applyFill="1" applyBorder="1">
      <alignment/>
      <protection/>
    </xf>
    <xf numFmtId="0" fontId="91" fillId="0" borderId="26" xfId="55" applyFont="1" applyFill="1" applyBorder="1">
      <alignment/>
      <protection/>
    </xf>
    <xf numFmtId="0" fontId="91" fillId="0" borderId="0" xfId="55" applyFont="1" applyFill="1">
      <alignment/>
      <protection/>
    </xf>
    <xf numFmtId="0" fontId="29" fillId="0" borderId="0" xfId="55" applyFont="1" applyFill="1">
      <alignment/>
      <protection/>
    </xf>
    <xf numFmtId="0" fontId="29" fillId="0" borderId="40" xfId="55" applyBorder="1">
      <alignment/>
      <protection/>
    </xf>
    <xf numFmtId="0" fontId="57" fillId="0" borderId="181" xfId="55" applyFont="1" applyFill="1" applyBorder="1" applyAlignment="1" applyProtection="1">
      <alignment vertical="center" wrapText="1"/>
      <protection locked="0"/>
    </xf>
    <xf numFmtId="0" fontId="57" fillId="0" borderId="182" xfId="55" applyFont="1" applyFill="1" applyBorder="1" applyAlignment="1" applyProtection="1">
      <alignment horizontal="left" vertical="center"/>
      <protection locked="0"/>
    </xf>
    <xf numFmtId="3" fontId="91" fillId="0" borderId="183" xfId="55" applyNumberFormat="1" applyFont="1" applyFill="1" applyBorder="1" applyAlignment="1" applyProtection="1">
      <alignment horizontal="right" vertical="center"/>
      <protection locked="0"/>
    </xf>
    <xf numFmtId="3" fontId="91" fillId="0" borderId="182" xfId="55" applyNumberFormat="1" applyFont="1" applyFill="1" applyBorder="1" applyAlignment="1" applyProtection="1">
      <alignment horizontal="right" vertical="center"/>
      <protection locked="0"/>
    </xf>
    <xf numFmtId="3" fontId="91" fillId="26" borderId="130" xfId="55" applyNumberFormat="1" applyFont="1" applyFill="1" applyBorder="1" applyAlignment="1">
      <alignment horizontal="center"/>
      <protection/>
    </xf>
    <xf numFmtId="3" fontId="91" fillId="26" borderId="30" xfId="55" applyNumberFormat="1" applyFont="1" applyFill="1" applyBorder="1" applyAlignment="1">
      <alignment horizontal="center"/>
      <protection/>
    </xf>
    <xf numFmtId="3" fontId="91" fillId="26" borderId="96" xfId="55" applyNumberFormat="1" applyFont="1" applyFill="1" applyBorder="1" applyAlignment="1">
      <alignment horizontal="center"/>
      <protection/>
    </xf>
    <xf numFmtId="3" fontId="91" fillId="0" borderId="184" xfId="55" applyNumberFormat="1" applyFont="1" applyFill="1" applyBorder="1" applyAlignment="1">
      <alignment horizontal="center"/>
      <protection/>
    </xf>
    <xf numFmtId="49" fontId="91" fillId="0" borderId="30" xfId="55" applyNumberFormat="1" applyFont="1" applyFill="1" applyBorder="1" applyAlignment="1">
      <alignment horizontal="left"/>
      <protection/>
    </xf>
    <xf numFmtId="49" fontId="91" fillId="0" borderId="30" xfId="55" applyNumberFormat="1" applyFont="1" applyBorder="1">
      <alignment/>
      <protection/>
    </xf>
    <xf numFmtId="0" fontId="91" fillId="0" borderId="30" xfId="55" applyFont="1" applyBorder="1">
      <alignment/>
      <protection/>
    </xf>
    <xf numFmtId="49" fontId="91" fillId="0" borderId="97" xfId="55" applyNumberFormat="1" applyFont="1" applyBorder="1">
      <alignment/>
      <protection/>
    </xf>
    <xf numFmtId="0" fontId="91" fillId="0" borderId="184" xfId="55" applyFont="1" applyBorder="1">
      <alignment/>
      <protection/>
    </xf>
    <xf numFmtId="0" fontId="91" fillId="0" borderId="97" xfId="55" applyFont="1" applyBorder="1">
      <alignment/>
      <protection/>
    </xf>
    <xf numFmtId="0" fontId="91" fillId="0" borderId="0" xfId="55" applyFont="1">
      <alignment/>
      <protection/>
    </xf>
    <xf numFmtId="0" fontId="29" fillId="0" borderId="0" xfId="55">
      <alignment/>
      <protection/>
    </xf>
    <xf numFmtId="0" fontId="29" fillId="0" borderId="100" xfId="55" applyBorder="1">
      <alignment/>
      <protection/>
    </xf>
    <xf numFmtId="0" fontId="29" fillId="0" borderId="83" xfId="55" applyFont="1" applyFill="1" applyBorder="1" applyAlignment="1" applyProtection="1">
      <alignment vertical="center" wrapText="1"/>
      <protection locked="0"/>
    </xf>
    <xf numFmtId="0" fontId="57" fillId="0" borderId="91" xfId="55" applyFont="1" applyFill="1" applyBorder="1" applyAlignment="1" applyProtection="1">
      <alignment horizontal="left" vertical="center"/>
      <protection locked="0"/>
    </xf>
    <xf numFmtId="3" fontId="92" fillId="0" borderId="146" xfId="55" applyNumberFormat="1" applyFont="1" applyFill="1" applyBorder="1" applyAlignment="1" applyProtection="1">
      <alignment horizontal="right" vertical="center"/>
      <protection locked="0"/>
    </xf>
    <xf numFmtId="3" fontId="92" fillId="0" borderId="91" xfId="55" applyNumberFormat="1" applyFont="1" applyFill="1" applyBorder="1" applyAlignment="1" applyProtection="1">
      <alignment horizontal="right" vertical="center"/>
      <protection locked="0"/>
    </xf>
    <xf numFmtId="3" fontId="92" fillId="26" borderId="162" xfId="55" applyNumberFormat="1" applyFont="1" applyFill="1" applyBorder="1">
      <alignment/>
      <protection/>
    </xf>
    <xf numFmtId="4" fontId="92" fillId="26" borderId="63" xfId="55" applyNumberFormat="1" applyFont="1" applyFill="1" applyBorder="1">
      <alignment/>
      <protection/>
    </xf>
    <xf numFmtId="3" fontId="92" fillId="0" borderId="63" xfId="55" applyNumberFormat="1" applyFont="1" applyBorder="1">
      <alignment/>
      <protection/>
    </xf>
    <xf numFmtId="4" fontId="92" fillId="26" borderId="63" xfId="55" applyNumberFormat="1" applyFont="1" applyFill="1" applyBorder="1" applyAlignment="1">
      <alignment horizontal="left"/>
      <protection/>
    </xf>
    <xf numFmtId="3" fontId="92" fillId="26" borderId="63" xfId="55" applyNumberFormat="1" applyFont="1" applyFill="1" applyBorder="1" applyAlignment="1">
      <alignment horizontal="left"/>
      <protection/>
    </xf>
    <xf numFmtId="0" fontId="91" fillId="26" borderId="59" xfId="55" applyFont="1" applyFill="1" applyBorder="1" applyAlignment="1">
      <alignment horizontal="left"/>
      <protection/>
    </xf>
    <xf numFmtId="4" fontId="92" fillId="3" borderId="162" xfId="55" applyNumberFormat="1" applyFont="1" applyFill="1" applyBorder="1" applyAlignment="1">
      <alignment horizontal="right"/>
      <protection/>
    </xf>
    <xf numFmtId="4" fontId="91" fillId="3" borderId="63" xfId="55" applyNumberFormat="1" applyFont="1" applyFill="1" applyBorder="1" applyAlignment="1">
      <alignment horizontal="right"/>
      <protection/>
    </xf>
    <xf numFmtId="4" fontId="91" fillId="26" borderId="63" xfId="55" applyNumberFormat="1" applyFont="1" applyFill="1" applyBorder="1" applyAlignment="1">
      <alignment horizontal="right"/>
      <protection/>
    </xf>
    <xf numFmtId="4" fontId="91" fillId="26" borderId="58" xfId="55" applyNumberFormat="1" applyFont="1" applyFill="1" applyBorder="1" applyAlignment="1">
      <alignment horizontal="right"/>
      <protection/>
    </xf>
    <xf numFmtId="0" fontId="91" fillId="0" borderId="185" xfId="55" applyFont="1" applyBorder="1" applyAlignment="1">
      <alignment horizontal="center" wrapText="1"/>
      <protection/>
    </xf>
    <xf numFmtId="49" fontId="91" fillId="0" borderId="63" xfId="55" applyNumberFormat="1" applyFont="1" applyBorder="1" applyAlignment="1">
      <alignment wrapText="1"/>
      <protection/>
    </xf>
    <xf numFmtId="49" fontId="91" fillId="0" borderId="63" xfId="55" applyNumberFormat="1" applyFont="1" applyBorder="1">
      <alignment/>
      <protection/>
    </xf>
    <xf numFmtId="0" fontId="91" fillId="0" borderId="63" xfId="55" applyFont="1" applyBorder="1">
      <alignment/>
      <protection/>
    </xf>
    <xf numFmtId="49" fontId="91" fillId="0" borderId="59" xfId="55" applyNumberFormat="1" applyFont="1" applyBorder="1">
      <alignment/>
      <protection/>
    </xf>
    <xf numFmtId="0" fontId="91" fillId="0" borderId="185" xfId="55" applyFont="1" applyBorder="1">
      <alignment/>
      <protection/>
    </xf>
    <xf numFmtId="0" fontId="91" fillId="0" borderId="59" xfId="55" applyFont="1" applyBorder="1">
      <alignment/>
      <protection/>
    </xf>
    <xf numFmtId="0" fontId="107" fillId="0" borderId="100" xfId="55" applyFont="1" applyBorder="1">
      <alignment/>
      <protection/>
    </xf>
    <xf numFmtId="0" fontId="107" fillId="17" borderId="85" xfId="55" applyFont="1" applyFill="1" applyBorder="1" applyAlignment="1" applyProtection="1">
      <alignment vertical="center" wrapText="1"/>
      <protection locked="0"/>
    </xf>
    <xf numFmtId="0" fontId="108" fillId="17" borderId="93" xfId="55" applyFont="1" applyFill="1" applyBorder="1" applyAlignment="1" applyProtection="1">
      <alignment horizontal="left" vertical="center"/>
      <protection locked="0"/>
    </xf>
    <xf numFmtId="3" fontId="109" fillId="17" borderId="167" xfId="55" applyNumberFormat="1" applyFont="1" applyFill="1" applyBorder="1" applyAlignment="1" applyProtection="1">
      <alignment horizontal="right" vertical="center"/>
      <protection locked="0"/>
    </xf>
    <xf numFmtId="3" fontId="109" fillId="17" borderId="93" xfId="55" applyNumberFormat="1" applyFont="1" applyFill="1" applyBorder="1" applyAlignment="1" applyProtection="1">
      <alignment horizontal="right" vertical="center"/>
      <protection locked="0"/>
    </xf>
    <xf numFmtId="3" fontId="109" fillId="26" borderId="162" xfId="55" applyNumberFormat="1" applyFont="1" applyFill="1" applyBorder="1">
      <alignment/>
      <protection/>
    </xf>
    <xf numFmtId="4" fontId="109" fillId="26" borderId="63" xfId="55" applyNumberFormat="1" applyFont="1" applyFill="1" applyBorder="1">
      <alignment/>
      <protection/>
    </xf>
    <xf numFmtId="3" fontId="109" fillId="0" borderId="63" xfId="55" applyNumberFormat="1" applyFont="1" applyBorder="1">
      <alignment/>
      <protection/>
    </xf>
    <xf numFmtId="4" fontId="109" fillId="26" borderId="63" xfId="55" applyNumberFormat="1" applyFont="1" applyFill="1" applyBorder="1" applyAlignment="1">
      <alignment horizontal="left"/>
      <protection/>
    </xf>
    <xf numFmtId="3" fontId="109" fillId="26" borderId="63" xfId="55" applyNumberFormat="1" applyFont="1" applyFill="1" applyBorder="1" applyAlignment="1">
      <alignment horizontal="left"/>
      <protection/>
    </xf>
    <xf numFmtId="0" fontId="109" fillId="26" borderId="59" xfId="55" applyFont="1" applyFill="1" applyBorder="1" applyAlignment="1">
      <alignment horizontal="left"/>
      <protection/>
    </xf>
    <xf numFmtId="4" fontId="109" fillId="3" borderId="162" xfId="55" applyNumberFormat="1" applyFont="1" applyFill="1" applyBorder="1" applyAlignment="1">
      <alignment horizontal="right"/>
      <protection/>
    </xf>
    <xf numFmtId="4" fontId="109" fillId="3" borderId="63" xfId="55" applyNumberFormat="1" applyFont="1" applyFill="1" applyBorder="1" applyAlignment="1">
      <alignment horizontal="right"/>
      <protection/>
    </xf>
    <xf numFmtId="4" fontId="109" fillId="26" borderId="63" xfId="55" applyNumberFormat="1" applyFont="1" applyFill="1" applyBorder="1" applyAlignment="1">
      <alignment horizontal="right"/>
      <protection/>
    </xf>
    <xf numFmtId="4" fontId="109" fillId="26" borderId="58" xfId="55" applyNumberFormat="1" applyFont="1" applyFill="1" applyBorder="1" applyAlignment="1">
      <alignment horizontal="right"/>
      <protection/>
    </xf>
    <xf numFmtId="0" fontId="109" fillId="0" borderId="185" xfId="55" applyFont="1" applyBorder="1" applyAlignment="1">
      <alignment horizontal="center"/>
      <protection/>
    </xf>
    <xf numFmtId="49" fontId="109" fillId="0" borderId="63" xfId="55" applyNumberFormat="1" applyFont="1" applyBorder="1">
      <alignment/>
      <protection/>
    </xf>
    <xf numFmtId="0" fontId="109" fillId="0" borderId="63" xfId="55" applyFont="1" applyBorder="1">
      <alignment/>
      <protection/>
    </xf>
    <xf numFmtId="49" fontId="109" fillId="0" borderId="59" xfId="55" applyNumberFormat="1" applyFont="1" applyBorder="1">
      <alignment/>
      <protection/>
    </xf>
    <xf numFmtId="0" fontId="109" fillId="0" borderId="185" xfId="55" applyFont="1" applyBorder="1">
      <alignment/>
      <protection/>
    </xf>
    <xf numFmtId="0" fontId="109" fillId="0" borderId="59" xfId="55" applyFont="1" applyBorder="1">
      <alignment/>
      <protection/>
    </xf>
    <xf numFmtId="0" fontId="109" fillId="0" borderId="0" xfId="55" applyFont="1">
      <alignment/>
      <protection/>
    </xf>
    <xf numFmtId="0" fontId="107" fillId="0" borderId="0" xfId="55" applyFont="1">
      <alignment/>
      <protection/>
    </xf>
    <xf numFmtId="0" fontId="29" fillId="0" borderId="20" xfId="55" applyBorder="1">
      <alignment/>
      <protection/>
    </xf>
    <xf numFmtId="0" fontId="90" fillId="0" borderId="54" xfId="55" applyFont="1" applyFill="1" applyBorder="1" applyAlignment="1" applyProtection="1">
      <alignment horizontal="center" vertical="center"/>
      <protection locked="0"/>
    </xf>
    <xf numFmtId="0" fontId="29" fillId="0" borderId="181" xfId="55" applyFont="1" applyFill="1" applyBorder="1" applyAlignment="1" applyProtection="1">
      <alignment vertical="center" wrapText="1"/>
      <protection locked="0"/>
    </xf>
    <xf numFmtId="3" fontId="92" fillId="0" borderId="183" xfId="55" applyNumberFormat="1" applyFont="1" applyFill="1" applyBorder="1" applyAlignment="1" applyProtection="1">
      <alignment horizontal="right" vertical="center"/>
      <protection locked="0"/>
    </xf>
    <xf numFmtId="3" fontId="92" fillId="0" borderId="182" xfId="55" applyNumberFormat="1" applyFont="1" applyFill="1" applyBorder="1" applyAlignment="1" applyProtection="1">
      <alignment horizontal="right" vertical="center"/>
      <protection locked="0"/>
    </xf>
    <xf numFmtId="3" fontId="92" fillId="17" borderId="162" xfId="55" applyNumberFormat="1" applyFont="1" applyFill="1" applyBorder="1">
      <alignment/>
      <protection/>
    </xf>
    <xf numFmtId="4" fontId="92" fillId="17" borderId="63" xfId="55" applyNumberFormat="1" applyFont="1" applyFill="1" applyBorder="1">
      <alignment/>
      <protection/>
    </xf>
    <xf numFmtId="4" fontId="92" fillId="17" borderId="63" xfId="55" applyNumberFormat="1" applyFont="1" applyFill="1" applyBorder="1" applyAlignment="1">
      <alignment horizontal="left"/>
      <protection/>
    </xf>
    <xf numFmtId="3" fontId="92" fillId="17" borderId="63" xfId="55" applyNumberFormat="1" applyFont="1" applyFill="1" applyBorder="1" applyAlignment="1">
      <alignment horizontal="left"/>
      <protection/>
    </xf>
    <xf numFmtId="0" fontId="91" fillId="17" borderId="59" xfId="55" applyFont="1" applyFill="1" applyBorder="1" applyAlignment="1">
      <alignment horizontal="left"/>
      <protection/>
    </xf>
    <xf numFmtId="4" fontId="91" fillId="17" borderId="63" xfId="55" applyNumberFormat="1" applyFont="1" applyFill="1" applyBorder="1" applyAlignment="1">
      <alignment horizontal="right"/>
      <protection/>
    </xf>
    <xf numFmtId="4" fontId="91" fillId="0" borderId="58" xfId="55" applyNumberFormat="1" applyFont="1" applyBorder="1" applyAlignment="1">
      <alignment horizontal="right"/>
      <protection/>
    </xf>
    <xf numFmtId="0" fontId="91" fillId="0" borderId="185" xfId="55" applyFont="1" applyBorder="1" applyAlignment="1">
      <alignment horizontal="center"/>
      <protection/>
    </xf>
    <xf numFmtId="0" fontId="91" fillId="0" borderId="63" xfId="55" applyFont="1" applyFill="1" applyBorder="1">
      <alignment/>
      <protection/>
    </xf>
    <xf numFmtId="49" fontId="91" fillId="0" borderId="59" xfId="55" applyNumberFormat="1" applyFont="1" applyFill="1" applyBorder="1">
      <alignment/>
      <protection/>
    </xf>
    <xf numFmtId="0" fontId="29" fillId="0" borderId="91" xfId="55" applyFont="1" applyFill="1" applyBorder="1" applyAlignment="1" applyProtection="1">
      <alignment horizontal="left" vertical="center"/>
      <protection locked="0"/>
    </xf>
    <xf numFmtId="3" fontId="91" fillId="0" borderId="146" xfId="55" applyNumberFormat="1" applyFont="1" applyFill="1" applyBorder="1" applyAlignment="1" applyProtection="1">
      <alignment horizontal="right" vertical="center"/>
      <protection locked="0"/>
    </xf>
    <xf numFmtId="3" fontId="91" fillId="0" borderId="91" xfId="55" applyNumberFormat="1" applyFont="1" applyFill="1" applyBorder="1" applyAlignment="1" applyProtection="1">
      <alignment horizontal="right" vertical="center"/>
      <protection locked="0"/>
    </xf>
    <xf numFmtId="4" fontId="92" fillId="17" borderId="162" xfId="55" applyNumberFormat="1" applyFont="1" applyFill="1" applyBorder="1">
      <alignment/>
      <protection/>
    </xf>
    <xf numFmtId="0" fontId="92" fillId="17" borderId="63" xfId="55" applyFont="1" applyFill="1" applyBorder="1" applyAlignment="1">
      <alignment horizontal="left"/>
      <protection/>
    </xf>
    <xf numFmtId="191" fontId="91" fillId="17" borderId="59" xfId="34" applyNumberFormat="1" applyFont="1" applyFill="1" applyBorder="1" applyAlignment="1">
      <alignment horizontal="left"/>
    </xf>
    <xf numFmtId="4" fontId="91" fillId="3" borderId="162" xfId="55" applyNumberFormat="1" applyFont="1" applyFill="1" applyBorder="1" applyAlignment="1">
      <alignment horizontal="right"/>
      <protection/>
    </xf>
    <xf numFmtId="4" fontId="91" fillId="17" borderId="58" xfId="55" applyNumberFormat="1" applyFont="1" applyFill="1" applyBorder="1" applyAlignment="1">
      <alignment horizontal="right"/>
      <protection/>
    </xf>
    <xf numFmtId="0" fontId="19" fillId="0" borderId="100" xfId="55" applyFont="1" applyBorder="1">
      <alignment/>
      <protection/>
    </xf>
    <xf numFmtId="3" fontId="92" fillId="17" borderId="63" xfId="55" applyNumberFormat="1" applyFont="1" applyFill="1" applyBorder="1">
      <alignment/>
      <protection/>
    </xf>
    <xf numFmtId="0" fontId="19" fillId="0" borderId="0" xfId="55" applyFont="1">
      <alignment/>
      <protection/>
    </xf>
    <xf numFmtId="0" fontId="57" fillId="17" borderId="85" xfId="55" applyFont="1" applyFill="1" applyBorder="1" applyAlignment="1" applyProtection="1">
      <alignment vertical="center" wrapText="1"/>
      <protection locked="0"/>
    </xf>
    <xf numFmtId="0" fontId="57" fillId="17" borderId="93" xfId="55" applyFont="1" applyFill="1" applyBorder="1" applyAlignment="1" applyProtection="1">
      <alignment horizontal="left" vertical="center"/>
      <protection locked="0"/>
    </xf>
    <xf numFmtId="3" fontId="110" fillId="17" borderId="167" xfId="55" applyNumberFormat="1" applyFont="1" applyFill="1" applyBorder="1" applyAlignment="1" applyProtection="1">
      <alignment horizontal="right" vertical="center"/>
      <protection locked="0"/>
    </xf>
    <xf numFmtId="3" fontId="110" fillId="17" borderId="93" xfId="55" applyNumberFormat="1" applyFont="1" applyFill="1" applyBorder="1" applyAlignment="1" applyProtection="1">
      <alignment horizontal="right" vertical="center"/>
      <protection locked="0"/>
    </xf>
    <xf numFmtId="4" fontId="91" fillId="0" borderId="162" xfId="55" applyNumberFormat="1" applyFont="1" applyBorder="1">
      <alignment/>
      <protection/>
    </xf>
    <xf numFmtId="4" fontId="91" fillId="0" borderId="63" xfId="55" applyNumberFormat="1" applyFont="1" applyBorder="1">
      <alignment/>
      <protection/>
    </xf>
    <xf numFmtId="0" fontId="91" fillId="0" borderId="63" xfId="55" applyFont="1" applyBorder="1" applyAlignment="1">
      <alignment horizontal="left"/>
      <protection/>
    </xf>
    <xf numFmtId="0" fontId="92" fillId="0" borderId="63" xfId="55" applyFont="1" applyBorder="1" applyAlignment="1">
      <alignment horizontal="left"/>
      <protection/>
    </xf>
    <xf numFmtId="191" fontId="91" fillId="0" borderId="59" xfId="34" applyNumberFormat="1" applyFont="1" applyBorder="1" applyAlignment="1">
      <alignment horizontal="left"/>
    </xf>
    <xf numFmtId="4" fontId="91" fillId="0" borderId="63" xfId="55" applyNumberFormat="1" applyFont="1" applyBorder="1" applyAlignment="1">
      <alignment horizontal="right"/>
      <protection/>
    </xf>
    <xf numFmtId="4" fontId="92" fillId="3" borderId="162" xfId="55" applyNumberFormat="1" applyFont="1" applyFill="1" applyBorder="1">
      <alignment/>
      <protection/>
    </xf>
    <xf numFmtId="4" fontId="92" fillId="3" borderId="63" xfId="55" applyNumberFormat="1" applyFont="1" applyFill="1" applyBorder="1">
      <alignment/>
      <protection/>
    </xf>
    <xf numFmtId="3" fontId="92" fillId="3" borderId="63" xfId="55" applyNumberFormat="1" applyFont="1" applyFill="1" applyBorder="1">
      <alignment/>
      <protection/>
    </xf>
    <xf numFmtId="3" fontId="92" fillId="3" borderId="63" xfId="55" applyNumberFormat="1" applyFont="1" applyFill="1" applyBorder="1" applyAlignment="1">
      <alignment horizontal="left"/>
      <protection/>
    </xf>
    <xf numFmtId="0" fontId="92" fillId="3" borderId="63" xfId="55" applyFont="1" applyFill="1" applyBorder="1" applyAlignment="1">
      <alignment horizontal="left"/>
      <protection/>
    </xf>
    <xf numFmtId="191" fontId="91" fillId="3" borderId="59" xfId="34" applyNumberFormat="1" applyFont="1" applyFill="1" applyBorder="1" applyAlignment="1">
      <alignment horizontal="left"/>
    </xf>
    <xf numFmtId="4" fontId="91" fillId="3" borderId="58" xfId="55" applyNumberFormat="1" applyFont="1" applyFill="1" applyBorder="1" applyAlignment="1">
      <alignment horizontal="right"/>
      <protection/>
    </xf>
    <xf numFmtId="4" fontId="92" fillId="7" borderId="162" xfId="55" applyNumberFormat="1" applyFont="1" applyFill="1" applyBorder="1">
      <alignment/>
      <protection/>
    </xf>
    <xf numFmtId="4" fontId="92" fillId="7" borderId="63" xfId="55" applyNumberFormat="1" applyFont="1" applyFill="1" applyBorder="1">
      <alignment/>
      <protection/>
    </xf>
    <xf numFmtId="3" fontId="92" fillId="7" borderId="63" xfId="55" applyNumberFormat="1" applyFont="1" applyFill="1" applyBorder="1" applyAlignment="1">
      <alignment horizontal="left"/>
      <protection/>
    </xf>
    <xf numFmtId="0" fontId="92" fillId="7" borderId="63" xfId="55" applyFont="1" applyFill="1" applyBorder="1" applyAlignment="1">
      <alignment horizontal="left"/>
      <protection/>
    </xf>
    <xf numFmtId="191" fontId="91" fillId="7" borderId="59" xfId="34" applyNumberFormat="1" applyFont="1" applyFill="1" applyBorder="1" applyAlignment="1">
      <alignment horizontal="left"/>
    </xf>
    <xf numFmtId="4" fontId="91" fillId="7" borderId="63" xfId="55" applyNumberFormat="1" applyFont="1" applyFill="1" applyBorder="1" applyAlignment="1">
      <alignment horizontal="right"/>
      <protection/>
    </xf>
    <xf numFmtId="4" fontId="91" fillId="7" borderId="58" xfId="55" applyNumberFormat="1" applyFont="1" applyFill="1" applyBorder="1" applyAlignment="1">
      <alignment horizontal="right"/>
      <protection/>
    </xf>
    <xf numFmtId="0" fontId="57" fillId="0" borderId="83" xfId="55" applyFont="1" applyFill="1" applyBorder="1" applyAlignment="1" applyProtection="1">
      <alignment vertical="center" wrapText="1"/>
      <protection locked="0"/>
    </xf>
    <xf numFmtId="0" fontId="29" fillId="0" borderId="100" xfId="55" applyFill="1" applyBorder="1">
      <alignment/>
      <protection/>
    </xf>
    <xf numFmtId="4" fontId="92" fillId="0" borderId="162" xfId="55" applyNumberFormat="1" applyFont="1" applyFill="1" applyBorder="1">
      <alignment/>
      <protection/>
    </xf>
    <xf numFmtId="4" fontId="92" fillId="0" borderId="63" xfId="55" applyNumberFormat="1" applyFont="1" applyFill="1" applyBorder="1">
      <alignment/>
      <protection/>
    </xf>
    <xf numFmtId="3" fontId="92" fillId="0" borderId="63" xfId="55" applyNumberFormat="1" applyFont="1" applyFill="1" applyBorder="1">
      <alignment/>
      <protection/>
    </xf>
    <xf numFmtId="3" fontId="92" fillId="0" borderId="63" xfId="55" applyNumberFormat="1" applyFont="1" applyFill="1" applyBorder="1" applyAlignment="1">
      <alignment horizontal="left"/>
      <protection/>
    </xf>
    <xf numFmtId="0" fontId="92" fillId="0" borderId="63" xfId="55" applyFont="1" applyFill="1" applyBorder="1" applyAlignment="1">
      <alignment horizontal="left"/>
      <protection/>
    </xf>
    <xf numFmtId="191" fontId="91" fillId="0" borderId="59" xfId="34" applyNumberFormat="1" applyFont="1" applyFill="1" applyBorder="1" applyAlignment="1">
      <alignment horizontal="left"/>
    </xf>
    <xf numFmtId="4" fontId="91" fillId="0" borderId="162" xfId="55" applyNumberFormat="1" applyFont="1" applyFill="1" applyBorder="1" applyAlignment="1">
      <alignment horizontal="right"/>
      <protection/>
    </xf>
    <xf numFmtId="4" fontId="91" fillId="0" borderId="63" xfId="55" applyNumberFormat="1" applyFont="1" applyFill="1" applyBorder="1" applyAlignment="1">
      <alignment horizontal="right"/>
      <protection/>
    </xf>
    <xf numFmtId="4" fontId="91" fillId="0" borderId="58" xfId="55" applyNumberFormat="1" applyFont="1" applyFill="1" applyBorder="1" applyAlignment="1">
      <alignment horizontal="right"/>
      <protection/>
    </xf>
    <xf numFmtId="0" fontId="91" fillId="0" borderId="185" xfId="55" applyFont="1" applyFill="1" applyBorder="1" applyAlignment="1">
      <alignment horizontal="center"/>
      <protection/>
    </xf>
    <xf numFmtId="49" fontId="91" fillId="0" borderId="63" xfId="55" applyNumberFormat="1" applyFont="1" applyFill="1" applyBorder="1">
      <alignment/>
      <protection/>
    </xf>
    <xf numFmtId="0" fontId="91" fillId="0" borderId="185" xfId="55" applyFont="1" applyFill="1" applyBorder="1">
      <alignment/>
      <protection/>
    </xf>
    <xf numFmtId="0" fontId="91" fillId="0" borderId="59" xfId="55" applyFont="1" applyFill="1" applyBorder="1">
      <alignment/>
      <protection/>
    </xf>
    <xf numFmtId="0" fontId="29" fillId="0" borderId="0" xfId="55" applyFill="1">
      <alignment/>
      <protection/>
    </xf>
    <xf numFmtId="0" fontId="107" fillId="0" borderId="100" xfId="55" applyFont="1" applyFill="1" applyBorder="1">
      <alignment/>
      <protection/>
    </xf>
    <xf numFmtId="3" fontId="92" fillId="4" borderId="162" xfId="55" applyNumberFormat="1" applyFont="1" applyFill="1" applyBorder="1" applyAlignment="1">
      <alignment horizontal="right"/>
      <protection/>
    </xf>
    <xf numFmtId="3" fontId="92" fillId="4" borderId="63" xfId="55" applyNumberFormat="1" applyFont="1" applyFill="1" applyBorder="1" applyAlignment="1">
      <alignment horizontal="right"/>
      <protection/>
    </xf>
    <xf numFmtId="191" fontId="91" fillId="4" borderId="59" xfId="34" applyNumberFormat="1" applyFont="1" applyFill="1" applyBorder="1" applyAlignment="1">
      <alignment horizontal="left"/>
    </xf>
    <xf numFmtId="4" fontId="91" fillId="26" borderId="162" xfId="55" applyNumberFormat="1" applyFont="1" applyFill="1" applyBorder="1" applyAlignment="1">
      <alignment horizontal="right"/>
      <protection/>
    </xf>
    <xf numFmtId="0" fontId="107" fillId="0" borderId="0" xfId="55" applyFont="1" applyFill="1">
      <alignment/>
      <protection/>
    </xf>
    <xf numFmtId="4" fontId="92" fillId="4" borderId="162" xfId="55" applyNumberFormat="1" applyFont="1" applyFill="1" applyBorder="1">
      <alignment/>
      <protection/>
    </xf>
    <xf numFmtId="4" fontId="92" fillId="4" borderId="63" xfId="55" applyNumberFormat="1" applyFont="1" applyFill="1" applyBorder="1">
      <alignment/>
      <protection/>
    </xf>
    <xf numFmtId="3" fontId="92" fillId="4" borderId="63" xfId="55" applyNumberFormat="1" applyFont="1" applyFill="1" applyBorder="1">
      <alignment/>
      <protection/>
    </xf>
    <xf numFmtId="3" fontId="92" fillId="4" borderId="63" xfId="55" applyNumberFormat="1" applyFont="1" applyFill="1" applyBorder="1" applyAlignment="1">
      <alignment horizontal="left"/>
      <protection/>
    </xf>
    <xf numFmtId="0" fontId="92" fillId="4" borderId="63" xfId="55" applyFont="1" applyFill="1" applyBorder="1" applyAlignment="1">
      <alignment horizontal="left"/>
      <protection/>
    </xf>
    <xf numFmtId="0" fontId="111" fillId="17" borderId="85" xfId="55" applyFont="1" applyFill="1" applyBorder="1" applyAlignment="1" applyProtection="1">
      <alignment vertical="center" wrapText="1"/>
      <protection locked="0"/>
    </xf>
    <xf numFmtId="0" fontId="111" fillId="17" borderId="93" xfId="55" applyFont="1" applyFill="1" applyBorder="1" applyAlignment="1" applyProtection="1">
      <alignment horizontal="left" vertical="center" wrapText="1"/>
      <protection locked="0"/>
    </xf>
    <xf numFmtId="0" fontId="93" fillId="0" borderId="185" xfId="55" applyFont="1" applyBorder="1" applyAlignment="1">
      <alignment horizontal="center"/>
      <protection/>
    </xf>
    <xf numFmtId="49" fontId="93" fillId="0" borderId="63" xfId="55" applyNumberFormat="1" applyFont="1" applyBorder="1">
      <alignment/>
      <protection/>
    </xf>
    <xf numFmtId="0" fontId="19" fillId="0" borderId="53" xfId="55" applyFont="1" applyBorder="1">
      <alignment/>
      <protection/>
    </xf>
    <xf numFmtId="3" fontId="92" fillId="7" borderId="63" xfId="55" applyNumberFormat="1" applyFont="1" applyFill="1" applyBorder="1">
      <alignment/>
      <protection/>
    </xf>
    <xf numFmtId="4" fontId="92" fillId="7" borderId="63" xfId="55" applyNumberFormat="1" applyFont="1" applyFill="1" applyBorder="1" applyAlignment="1">
      <alignment horizontal="left"/>
      <protection/>
    </xf>
    <xf numFmtId="0" fontId="91" fillId="0" borderId="186" xfId="55" applyFont="1" applyBorder="1" applyAlignment="1">
      <alignment horizontal="center"/>
      <protection/>
    </xf>
    <xf numFmtId="49" fontId="91" fillId="0" borderId="148" xfId="55" applyNumberFormat="1" applyFont="1" applyBorder="1">
      <alignment/>
      <protection/>
    </xf>
    <xf numFmtId="0" fontId="91" fillId="0" borderId="148" xfId="55" applyFont="1" applyBorder="1">
      <alignment/>
      <protection/>
    </xf>
    <xf numFmtId="49" fontId="91" fillId="0" borderId="187" xfId="55" applyNumberFormat="1" applyFont="1" applyBorder="1">
      <alignment/>
      <protection/>
    </xf>
    <xf numFmtId="0" fontId="91" fillId="0" borderId="186" xfId="55" applyFont="1" applyBorder="1">
      <alignment/>
      <protection/>
    </xf>
    <xf numFmtId="0" fontId="91" fillId="0" borderId="187" xfId="55" applyFont="1" applyBorder="1">
      <alignment/>
      <protection/>
    </xf>
    <xf numFmtId="0" fontId="107" fillId="0" borderId="0" xfId="55" applyFont="1" applyBorder="1">
      <alignment/>
      <protection/>
    </xf>
    <xf numFmtId="0" fontId="57" fillId="0" borderId="0" xfId="55" applyFont="1" applyFill="1" applyBorder="1" applyAlignment="1" applyProtection="1">
      <alignment vertical="center" wrapText="1"/>
      <protection locked="0"/>
    </xf>
    <xf numFmtId="0" fontId="57" fillId="0" borderId="54" xfId="55" applyFont="1" applyFill="1" applyBorder="1" applyAlignment="1" applyProtection="1">
      <alignment horizontal="left" vertical="center"/>
      <protection locked="0"/>
    </xf>
    <xf numFmtId="3" fontId="92" fillId="0" borderId="188" xfId="55" applyNumberFormat="1" applyFont="1" applyFill="1" applyBorder="1" applyAlignment="1" applyProtection="1">
      <alignment horizontal="right" vertical="center"/>
      <protection locked="0"/>
    </xf>
    <xf numFmtId="4" fontId="92" fillId="0" borderId="189" xfId="55" applyNumberFormat="1" applyFont="1" applyFill="1" applyBorder="1" applyAlignment="1" applyProtection="1">
      <alignment vertical="center"/>
      <protection locked="0"/>
    </xf>
    <xf numFmtId="4" fontId="92" fillId="0" borderId="174" xfId="55" applyNumberFormat="1" applyFont="1" applyBorder="1">
      <alignment/>
      <protection/>
    </xf>
    <xf numFmtId="4" fontId="92" fillId="0" borderId="148" xfId="55" applyNumberFormat="1" applyFont="1" applyBorder="1">
      <alignment/>
      <protection/>
    </xf>
    <xf numFmtId="3" fontId="92" fillId="0" borderId="148" xfId="55" applyNumberFormat="1" applyFont="1" applyBorder="1">
      <alignment/>
      <protection/>
    </xf>
    <xf numFmtId="3" fontId="92" fillId="0" borderId="148" xfId="55" applyNumberFormat="1" applyFont="1" applyBorder="1" applyAlignment="1">
      <alignment horizontal="left"/>
      <protection/>
    </xf>
    <xf numFmtId="0" fontId="92" fillId="0" borderId="148" xfId="55" applyFont="1" applyBorder="1" applyAlignment="1">
      <alignment horizontal="left"/>
      <protection/>
    </xf>
    <xf numFmtId="191" fontId="91" fillId="0" borderId="187" xfId="34" applyNumberFormat="1" applyFont="1" applyBorder="1" applyAlignment="1">
      <alignment horizontal="left"/>
    </xf>
    <xf numFmtId="4" fontId="91" fillId="0" borderId="165" xfId="55" applyNumberFormat="1" applyFont="1" applyBorder="1" applyAlignment="1">
      <alignment horizontal="right"/>
      <protection/>
    </xf>
    <xf numFmtId="49" fontId="91" fillId="0" borderId="0" xfId="55" applyNumberFormat="1" applyFont="1">
      <alignment/>
      <protection/>
    </xf>
    <xf numFmtId="0" fontId="107" fillId="0" borderId="0" xfId="55" applyFont="1">
      <alignment/>
      <protection/>
    </xf>
    <xf numFmtId="0" fontId="90" fillId="0" borderId="0" xfId="55" applyFont="1" applyBorder="1" applyAlignment="1">
      <alignment wrapText="1"/>
      <protection/>
    </xf>
    <xf numFmtId="0" fontId="92" fillId="0" borderId="116" xfId="55" applyFont="1" applyFill="1" applyBorder="1" applyAlignment="1" applyProtection="1">
      <alignment vertical="center" wrapText="1"/>
      <protection locked="0"/>
    </xf>
    <xf numFmtId="3" fontId="92" fillId="0" borderId="190" xfId="55" applyNumberFormat="1" applyFont="1" applyFill="1" applyBorder="1" applyAlignment="1" applyProtection="1">
      <alignment vertical="center" wrapText="1"/>
      <protection locked="0"/>
    </xf>
    <xf numFmtId="3" fontId="92" fillId="0" borderId="116" xfId="55" applyNumberFormat="1" applyFont="1" applyFill="1" applyBorder="1" applyAlignment="1" applyProtection="1">
      <alignment vertical="center" wrapText="1"/>
      <protection locked="0"/>
    </xf>
    <xf numFmtId="4" fontId="112" fillId="0" borderId="173" xfId="55" applyNumberFormat="1" applyFont="1" applyBorder="1" applyAlignment="1">
      <alignment wrapText="1"/>
      <protection/>
    </xf>
    <xf numFmtId="4" fontId="112" fillId="0" borderId="28" xfId="55" applyNumberFormat="1" applyFont="1" applyBorder="1" applyAlignment="1">
      <alignment wrapText="1"/>
      <protection/>
    </xf>
    <xf numFmtId="3" fontId="112" fillId="0" borderId="28" xfId="55" applyNumberFormat="1" applyFont="1" applyBorder="1" applyAlignment="1">
      <alignment wrapText="1"/>
      <protection/>
    </xf>
    <xf numFmtId="0" fontId="112" fillId="0" borderId="28" xfId="55" applyFont="1" applyBorder="1" applyAlignment="1">
      <alignment wrapText="1"/>
      <protection/>
    </xf>
    <xf numFmtId="191" fontId="90" fillId="0" borderId="191" xfId="34" applyNumberFormat="1" applyFont="1" applyBorder="1" applyAlignment="1">
      <alignment wrapText="1"/>
    </xf>
    <xf numFmtId="4" fontId="90" fillId="0" borderId="192" xfId="55" applyNumberFormat="1" applyFont="1" applyBorder="1" applyAlignment="1">
      <alignment wrapText="1"/>
      <protection/>
    </xf>
    <xf numFmtId="4" fontId="90" fillId="0" borderId="64" xfId="55" applyNumberFormat="1" applyFont="1" applyBorder="1" applyAlignment="1">
      <alignment wrapText="1"/>
      <protection/>
    </xf>
    <xf numFmtId="4" fontId="90" fillId="0" borderId="166" xfId="55" applyNumberFormat="1" applyFont="1" applyBorder="1" applyAlignment="1">
      <alignment wrapText="1"/>
      <protection/>
    </xf>
    <xf numFmtId="4" fontId="90" fillId="0" borderId="0" xfId="55" applyNumberFormat="1" applyFont="1" applyAlignment="1">
      <alignment horizontal="center" wrapText="1"/>
      <protection/>
    </xf>
    <xf numFmtId="49" fontId="90" fillId="0" borderId="0" xfId="55" applyNumberFormat="1" applyFont="1" applyAlignment="1">
      <alignment wrapText="1"/>
      <protection/>
    </xf>
    <xf numFmtId="0" fontId="90" fillId="0" borderId="0" xfId="55" applyFont="1" applyAlignment="1">
      <alignment wrapText="1"/>
      <protection/>
    </xf>
    <xf numFmtId="0" fontId="90" fillId="0" borderId="0" xfId="55" applyFont="1" applyBorder="1">
      <alignment/>
      <protection/>
    </xf>
    <xf numFmtId="0" fontId="92" fillId="0" borderId="116" xfId="55" applyFont="1" applyFill="1" applyBorder="1" applyAlignment="1" applyProtection="1">
      <alignment horizontal="left" vertical="center"/>
      <protection locked="0"/>
    </xf>
    <xf numFmtId="3" fontId="92" fillId="0" borderId="190" xfId="55" applyNumberFormat="1" applyFont="1" applyFill="1" applyBorder="1" applyAlignment="1" applyProtection="1">
      <alignment horizontal="right" vertical="center"/>
      <protection locked="0"/>
    </xf>
    <xf numFmtId="3" fontId="92" fillId="0" borderId="116" xfId="55" applyNumberFormat="1" applyFont="1" applyFill="1" applyBorder="1" applyAlignment="1" applyProtection="1">
      <alignment horizontal="right" vertical="center"/>
      <protection locked="0"/>
    </xf>
    <xf numFmtId="4" fontId="112" fillId="0" borderId="162" xfId="55" applyNumberFormat="1" applyFont="1" applyBorder="1">
      <alignment/>
      <protection/>
    </xf>
    <xf numFmtId="4" fontId="112" fillId="0" borderId="63" xfId="55" applyNumberFormat="1" applyFont="1" applyBorder="1">
      <alignment/>
      <protection/>
    </xf>
    <xf numFmtId="3" fontId="112" fillId="0" borderId="63" xfId="55" applyNumberFormat="1" applyFont="1" applyBorder="1">
      <alignment/>
      <protection/>
    </xf>
    <xf numFmtId="0" fontId="112" fillId="0" borderId="63" xfId="55" applyFont="1" applyBorder="1" applyAlignment="1">
      <alignment horizontal="left"/>
      <protection/>
    </xf>
    <xf numFmtId="191" fontId="90" fillId="0" borderId="59" xfId="34" applyNumberFormat="1" applyFont="1" applyBorder="1" applyAlignment="1">
      <alignment horizontal="left"/>
    </xf>
    <xf numFmtId="4" fontId="90" fillId="0" borderId="0" xfId="55" applyNumberFormat="1" applyFont="1" applyBorder="1" applyAlignment="1">
      <alignment horizontal="right"/>
      <protection/>
    </xf>
    <xf numFmtId="4" fontId="90" fillId="0" borderId="0" xfId="55" applyNumberFormat="1" applyFont="1" applyAlignment="1">
      <alignment horizontal="center"/>
      <protection/>
    </xf>
    <xf numFmtId="49" fontId="90" fillId="0" borderId="0" xfId="55" applyNumberFormat="1" applyFont="1">
      <alignment/>
      <protection/>
    </xf>
    <xf numFmtId="0" fontId="90" fillId="0" borderId="0" xfId="55" applyFont="1">
      <alignment/>
      <protection/>
    </xf>
    <xf numFmtId="0" fontId="113" fillId="27" borderId="116" xfId="55" applyFont="1" applyFill="1" applyBorder="1" applyAlignment="1" applyProtection="1">
      <alignment horizontal="left" vertical="center"/>
      <protection locked="0"/>
    </xf>
    <xf numFmtId="3" fontId="113" fillId="27" borderId="190" xfId="55" applyNumberFormat="1" applyFont="1" applyFill="1" applyBorder="1" applyAlignment="1" applyProtection="1">
      <alignment horizontal="right" vertical="center"/>
      <protection locked="0"/>
    </xf>
    <xf numFmtId="3" fontId="113" fillId="27" borderId="116" xfId="55" applyNumberFormat="1" applyFont="1" applyFill="1" applyBorder="1" applyAlignment="1" applyProtection="1">
      <alignment horizontal="right" vertical="center"/>
      <protection locked="0"/>
    </xf>
    <xf numFmtId="4" fontId="112" fillId="0" borderId="0" xfId="55" applyNumberFormat="1" applyFont="1" applyBorder="1">
      <alignment/>
      <protection/>
    </xf>
    <xf numFmtId="3" fontId="112" fillId="0" borderId="0" xfId="55" applyNumberFormat="1" applyFont="1" applyBorder="1">
      <alignment/>
      <protection/>
    </xf>
    <xf numFmtId="0" fontId="112" fillId="0" borderId="0" xfId="55" applyFont="1" applyBorder="1" applyAlignment="1">
      <alignment horizontal="left"/>
      <protection/>
    </xf>
    <xf numFmtId="191" fontId="90" fillId="0" borderId="0" xfId="34" applyNumberFormat="1" applyFont="1" applyBorder="1" applyAlignment="1">
      <alignment horizontal="left"/>
    </xf>
    <xf numFmtId="0" fontId="29" fillId="0" borderId="0" xfId="55" applyFont="1">
      <alignment/>
      <protection/>
    </xf>
    <xf numFmtId="0" fontId="57" fillId="0" borderId="55" xfId="55" applyFont="1" applyBorder="1" applyAlignment="1" applyProtection="1">
      <alignment horizontal="left"/>
      <protection locked="0"/>
    </xf>
    <xf numFmtId="3" fontId="57" fillId="0" borderId="0" xfId="55" applyNumberFormat="1" applyFont="1" applyAlignment="1" applyProtection="1">
      <alignment horizontal="right"/>
      <protection locked="0"/>
    </xf>
    <xf numFmtId="0" fontId="57" fillId="0" borderId="0" xfId="55" applyFont="1" applyProtection="1">
      <alignment/>
      <protection locked="0"/>
    </xf>
    <xf numFmtId="3" fontId="57" fillId="0" borderId="0" xfId="55" applyNumberFormat="1" applyFont="1">
      <alignment/>
      <protection/>
    </xf>
    <xf numFmtId="4" fontId="57" fillId="0" borderId="0" xfId="55" applyNumberFormat="1" applyFont="1">
      <alignment/>
      <protection/>
    </xf>
    <xf numFmtId="3" fontId="57" fillId="0" borderId="0" xfId="55" applyNumberFormat="1" applyFont="1" applyAlignment="1">
      <alignment horizontal="left"/>
      <protection/>
    </xf>
    <xf numFmtId="0" fontId="57" fillId="0" borderId="0" xfId="55" applyFont="1" applyAlignment="1">
      <alignment horizontal="left"/>
      <protection/>
    </xf>
    <xf numFmtId="0" fontId="29" fillId="0" borderId="0" xfId="55" applyFont="1" applyAlignment="1">
      <alignment horizontal="left"/>
      <protection/>
    </xf>
    <xf numFmtId="4" fontId="29" fillId="0" borderId="0" xfId="55" applyNumberFormat="1" applyFont="1" applyAlignment="1">
      <alignment horizontal="right"/>
      <protection/>
    </xf>
    <xf numFmtId="0" fontId="29" fillId="0" borderId="0" xfId="55" applyFont="1" applyAlignment="1">
      <alignment horizontal="right"/>
      <protection/>
    </xf>
    <xf numFmtId="0" fontId="29" fillId="0" borderId="0" xfId="55" applyFont="1" applyAlignment="1">
      <alignment horizontal="center"/>
      <protection/>
    </xf>
    <xf numFmtId="49" fontId="29" fillId="0" borderId="0" xfId="55" applyNumberFormat="1" applyFont="1">
      <alignment/>
      <protection/>
    </xf>
    <xf numFmtId="14" fontId="90" fillId="0" borderId="0" xfId="55" applyNumberFormat="1" applyFont="1" applyAlignment="1">
      <alignment horizontal="center" vertical="justify"/>
      <protection/>
    </xf>
    <xf numFmtId="0" fontId="91" fillId="0" borderId="0" xfId="55" applyFont="1" applyAlignment="1">
      <alignment vertical="center" wrapText="1"/>
      <protection/>
    </xf>
    <xf numFmtId="0" fontId="92" fillId="0" borderId="0" xfId="55" applyFont="1" applyBorder="1" applyAlignment="1">
      <alignment horizontal="left"/>
      <protection/>
    </xf>
    <xf numFmtId="3" fontId="92" fillId="0" borderId="0" xfId="55" applyNumberFormat="1" applyFont="1" applyAlignment="1">
      <alignment horizontal="right"/>
      <protection/>
    </xf>
    <xf numFmtId="3" fontId="94" fillId="0" borderId="0" xfId="55" applyNumberFormat="1" applyFont="1">
      <alignment/>
      <protection/>
    </xf>
    <xf numFmtId="4" fontId="94" fillId="0" borderId="0" xfId="55" applyNumberFormat="1" applyFont="1">
      <alignment/>
      <protection/>
    </xf>
    <xf numFmtId="3" fontId="94" fillId="0" borderId="0" xfId="55" applyNumberFormat="1" applyFont="1" applyAlignment="1">
      <alignment horizontal="left"/>
      <protection/>
    </xf>
    <xf numFmtId="0" fontId="93" fillId="0" borderId="0" xfId="55" applyFont="1" applyAlignment="1">
      <alignment horizontal="left"/>
      <protection/>
    </xf>
    <xf numFmtId="3" fontId="91" fillId="0" borderId="0" xfId="55" applyNumberFormat="1" applyFont="1" applyAlignment="1">
      <alignment horizontal="left"/>
      <protection/>
    </xf>
    <xf numFmtId="4" fontId="91" fillId="0" borderId="0" xfId="55" applyNumberFormat="1" applyFont="1" applyAlignment="1">
      <alignment horizontal="right"/>
      <protection/>
    </xf>
    <xf numFmtId="0" fontId="91" fillId="0" borderId="0" xfId="55" applyFont="1" applyAlignment="1">
      <alignment horizontal="right"/>
      <protection/>
    </xf>
    <xf numFmtId="0" fontId="90" fillId="0" borderId="0" xfId="55" applyFont="1" applyAlignment="1">
      <alignment horizontal="center" vertical="justify"/>
      <protection/>
    </xf>
    <xf numFmtId="0" fontId="92" fillId="0" borderId="0" xfId="55" applyFont="1" applyAlignment="1">
      <alignment vertical="center" wrapText="1"/>
      <protection/>
    </xf>
    <xf numFmtId="0" fontId="92" fillId="0" borderId="0" xfId="55" applyFont="1" applyAlignment="1">
      <alignment horizontal="left"/>
      <protection/>
    </xf>
    <xf numFmtId="0" fontId="92" fillId="0" borderId="0" xfId="55" applyFont="1">
      <alignment/>
      <protection/>
    </xf>
    <xf numFmtId="4" fontId="92" fillId="0" borderId="0" xfId="55" applyNumberFormat="1" applyFont="1">
      <alignment/>
      <protection/>
    </xf>
    <xf numFmtId="0" fontId="91" fillId="0" borderId="0" xfId="55" applyFont="1" applyAlignment="1">
      <alignment horizontal="left"/>
      <protection/>
    </xf>
    <xf numFmtId="3" fontId="91" fillId="0" borderId="0" xfId="55" applyNumberFormat="1" applyFont="1" applyAlignment="1">
      <alignment horizontal="right"/>
      <protection/>
    </xf>
    <xf numFmtId="4" fontId="91" fillId="0" borderId="0" xfId="55" applyNumberFormat="1" applyFont="1">
      <alignment/>
      <protection/>
    </xf>
    <xf numFmtId="0" fontId="15" fillId="0" borderId="33" xfId="0" applyFont="1" applyFill="1" applyBorder="1" applyAlignment="1">
      <alignment horizontal="left"/>
    </xf>
    <xf numFmtId="0" fontId="0" fillId="0" borderId="193" xfId="0" applyBorder="1" applyAlignment="1">
      <alignment wrapText="1"/>
    </xf>
    <xf numFmtId="0" fontId="0" fillId="0" borderId="11" xfId="0" applyFont="1" applyFill="1" applyBorder="1" applyAlignment="1">
      <alignment horizontal="center"/>
    </xf>
    <xf numFmtId="1" fontId="0" fillId="0" borderId="98" xfId="51" applyNumberFormat="1" applyFont="1" applyFill="1" applyBorder="1" applyAlignment="1">
      <alignment horizontal="center" vertical="center" wrapText="1"/>
      <protection/>
    </xf>
    <xf numFmtId="0" fontId="0" fillId="0" borderId="87" xfId="0" applyBorder="1" applyAlignment="1">
      <alignment horizontal="center" vertical="center" wrapText="1"/>
    </xf>
    <xf numFmtId="0" fontId="10" fillId="17" borderId="98" xfId="0" applyFont="1" applyFill="1" applyBorder="1" applyAlignment="1">
      <alignment horizontal="center" wrapText="1"/>
    </xf>
    <xf numFmtId="0" fontId="10" fillId="17" borderId="89" xfId="0" applyFont="1" applyFill="1" applyBorder="1" applyAlignment="1">
      <alignment horizontal="center" wrapText="1"/>
    </xf>
    <xf numFmtId="0" fontId="10" fillId="17" borderId="44" xfId="0" applyFont="1" applyFill="1" applyBorder="1" applyAlignment="1">
      <alignment horizontal="center" wrapText="1"/>
    </xf>
    <xf numFmtId="0" fontId="3" fillId="4" borderId="98" xfId="0" applyFont="1" applyFill="1" applyBorder="1" applyAlignment="1">
      <alignment horizontal="center" wrapText="1"/>
    </xf>
    <xf numFmtId="0" fontId="3" fillId="4" borderId="89" xfId="0" applyFont="1" applyFill="1" applyBorder="1" applyAlignment="1">
      <alignment horizontal="center" wrapText="1"/>
    </xf>
    <xf numFmtId="0" fontId="3" fillId="4" borderId="44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0" fillId="0" borderId="105" xfId="0" applyFont="1" applyFill="1" applyBorder="1" applyAlignment="1">
      <alignment horizontal="center"/>
    </xf>
    <xf numFmtId="0" fontId="10" fillId="0" borderId="194" xfId="0" applyFont="1" applyFill="1" applyBorder="1" applyAlignment="1">
      <alignment horizontal="center"/>
    </xf>
    <xf numFmtId="0" fontId="10" fillId="0" borderId="106" xfId="0" applyFont="1" applyFill="1" applyBorder="1" applyAlignment="1">
      <alignment horizontal="center"/>
    </xf>
    <xf numFmtId="0" fontId="0" fillId="0" borderId="105" xfId="0" applyFont="1" applyFill="1" applyBorder="1" applyAlignment="1">
      <alignment horizontal="center"/>
    </xf>
    <xf numFmtId="0" fontId="0" fillId="0" borderId="194" xfId="0" applyFont="1" applyFill="1" applyBorder="1" applyAlignment="1">
      <alignment horizontal="center"/>
    </xf>
    <xf numFmtId="0" fontId="0" fillId="0" borderId="106" xfId="0" applyFont="1" applyFill="1" applyBorder="1" applyAlignment="1">
      <alignment horizontal="center"/>
    </xf>
    <xf numFmtId="0" fontId="21" fillId="0" borderId="124" xfId="0" applyFont="1" applyFill="1" applyBorder="1" applyAlignment="1">
      <alignment horizontal="left"/>
    </xf>
    <xf numFmtId="0" fontId="0" fillId="0" borderId="194" xfId="0" applyFont="1" applyBorder="1" applyAlignment="1">
      <alignment horizontal="left"/>
    </xf>
    <xf numFmtId="0" fontId="0" fillId="0" borderId="106" xfId="0" applyFont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76" xfId="0" applyFont="1" applyFill="1" applyBorder="1" applyAlignment="1">
      <alignment wrapText="1"/>
    </xf>
    <xf numFmtId="0" fontId="0" fillId="0" borderId="71" xfId="0" applyBorder="1" applyAlignment="1">
      <alignment wrapText="1"/>
    </xf>
    <xf numFmtId="0" fontId="0" fillId="0" borderId="155" xfId="0" applyBorder="1" applyAlignment="1">
      <alignment wrapText="1"/>
    </xf>
    <xf numFmtId="1" fontId="0" fillId="0" borderId="77" xfId="51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" fontId="10" fillId="17" borderId="75" xfId="51" applyNumberFormat="1" applyFont="1" applyFill="1" applyBorder="1" applyAlignment="1">
      <alignment horizontal="center" vertical="center" wrapText="1"/>
      <protection/>
    </xf>
    <xf numFmtId="0" fontId="10" fillId="17" borderId="12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0" fillId="0" borderId="98" xfId="0" applyFont="1" applyBorder="1" applyAlignment="1">
      <alignment horizontal="center" wrapText="1"/>
    </xf>
    <xf numFmtId="0" fontId="0" fillId="0" borderId="89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10" fillId="0" borderId="121" xfId="0" applyFont="1" applyFill="1" applyBorder="1" applyAlignment="1">
      <alignment horizontal="center" wrapText="1"/>
    </xf>
    <xf numFmtId="0" fontId="10" fillId="0" borderId="90" xfId="0" applyFont="1" applyFill="1" applyBorder="1" applyAlignment="1">
      <alignment horizontal="center" wrapText="1"/>
    </xf>
    <xf numFmtId="0" fontId="10" fillId="0" borderId="45" xfId="0" applyFont="1" applyFill="1" applyBorder="1" applyAlignment="1">
      <alignment horizontal="center" wrapText="1"/>
    </xf>
    <xf numFmtId="0" fontId="0" fillId="0" borderId="76" xfId="51" applyFont="1" applyFill="1" applyBorder="1" applyAlignment="1">
      <alignment horizontal="center" vertical="top" wrapText="1"/>
      <protection/>
    </xf>
    <xf numFmtId="0" fontId="0" fillId="0" borderId="24" xfId="0" applyBorder="1" applyAlignment="1">
      <alignment wrapText="1"/>
    </xf>
    <xf numFmtId="0" fontId="0" fillId="0" borderId="120" xfId="0" applyBorder="1" applyAlignment="1">
      <alignment wrapText="1"/>
    </xf>
    <xf numFmtId="3" fontId="15" fillId="0" borderId="124" xfId="0" applyNumberFormat="1" applyFont="1" applyBorder="1" applyAlignment="1">
      <alignment horizontal="center"/>
    </xf>
    <xf numFmtId="0" fontId="0" fillId="0" borderId="195" xfId="0" applyBorder="1" applyAlignment="1">
      <alignment horizontal="center"/>
    </xf>
    <xf numFmtId="0" fontId="0" fillId="0" borderId="100" xfId="0" applyFont="1" applyBorder="1" applyAlignment="1">
      <alignment horizontal="center"/>
    </xf>
    <xf numFmtId="0" fontId="0" fillId="0" borderId="10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5" xfId="0" applyFont="1" applyBorder="1" applyAlignment="1">
      <alignment horizontal="center"/>
    </xf>
    <xf numFmtId="0" fontId="0" fillId="0" borderId="194" xfId="0" applyFont="1" applyBorder="1" applyAlignment="1">
      <alignment horizontal="center"/>
    </xf>
    <xf numFmtId="0" fontId="0" fillId="0" borderId="10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2" xfId="0" applyFont="1" applyBorder="1" applyAlignment="1">
      <alignment horizontal="center"/>
    </xf>
    <xf numFmtId="0" fontId="10" fillId="0" borderId="105" xfId="0" applyFont="1" applyBorder="1" applyAlignment="1">
      <alignment horizontal="center"/>
    </xf>
    <xf numFmtId="0" fontId="10" fillId="0" borderId="194" xfId="0" applyFont="1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02" xfId="0" applyFont="1" applyBorder="1" applyAlignment="1">
      <alignment horizontal="center"/>
    </xf>
    <xf numFmtId="0" fontId="0" fillId="0" borderId="110" xfId="0" applyFont="1" applyBorder="1" applyAlignment="1">
      <alignment horizontal="center"/>
    </xf>
    <xf numFmtId="0" fontId="0" fillId="0" borderId="194" xfId="0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4" xfId="0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91" fillId="0" borderId="54" xfId="55" applyFont="1" applyBorder="1" applyAlignment="1" applyProtection="1">
      <alignment horizontal="center" vertical="center" wrapText="1"/>
      <protection locked="0"/>
    </xf>
    <xf numFmtId="0" fontId="91" fillId="0" borderId="44" xfId="48" applyFont="1" applyBorder="1" applyAlignment="1" applyProtection="1">
      <alignment horizontal="center" vertical="center" wrapText="1"/>
      <protection locked="0"/>
    </xf>
    <xf numFmtId="0" fontId="90" fillId="0" borderId="54" xfId="55" applyFont="1" applyFill="1" applyBorder="1" applyAlignment="1" applyProtection="1">
      <alignment horizontal="center" vertical="center"/>
      <protection locked="0"/>
    </xf>
    <xf numFmtId="0" fontId="90" fillId="0" borderId="89" xfId="55" applyFont="1" applyFill="1" applyBorder="1" applyAlignment="1" applyProtection="1">
      <alignment horizontal="center" vertical="center"/>
      <protection locked="0"/>
    </xf>
    <xf numFmtId="0" fontId="29" fillId="0" borderId="89" xfId="48" applyBorder="1" applyAlignment="1" applyProtection="1">
      <alignment horizontal="center" vertical="center"/>
      <protection locked="0"/>
    </xf>
    <xf numFmtId="0" fontId="29" fillId="0" borderId="44" xfId="48" applyBorder="1" applyAlignment="1" applyProtection="1">
      <alignment horizontal="center" vertical="center"/>
      <protection locked="0"/>
    </xf>
    <xf numFmtId="0" fontId="90" fillId="0" borderId="44" xfId="55" applyFont="1" applyFill="1" applyBorder="1" applyAlignment="1" applyProtection="1">
      <alignment horizontal="center" vertical="center"/>
      <protection locked="0"/>
    </xf>
    <xf numFmtId="0" fontId="113" fillId="27" borderId="100" xfId="55" applyFont="1" applyFill="1" applyBorder="1" applyAlignment="1" applyProtection="1">
      <alignment horizontal="left" vertical="center"/>
      <protection locked="0"/>
    </xf>
    <xf numFmtId="0" fontId="114" fillId="27" borderId="102" xfId="48" applyFont="1" applyFill="1" applyBorder="1" applyAlignment="1" applyProtection="1">
      <alignment horizontal="left" vertical="center"/>
      <protection locked="0"/>
    </xf>
    <xf numFmtId="0" fontId="91" fillId="0" borderId="53" xfId="55" applyFont="1" applyBorder="1" applyAlignment="1" applyProtection="1">
      <alignment horizontal="center" vertical="center" wrapText="1"/>
      <protection locked="0"/>
    </xf>
    <xf numFmtId="0" fontId="91" fillId="0" borderId="20" xfId="48" applyFont="1" applyBorder="1" applyAlignment="1" applyProtection="1">
      <alignment horizontal="center" vertical="center" wrapText="1"/>
      <protection locked="0"/>
    </xf>
    <xf numFmtId="0" fontId="91" fillId="0" borderId="53" xfId="55" applyFont="1" applyBorder="1" applyAlignment="1" applyProtection="1">
      <alignment vertical="center" wrapText="1"/>
      <protection locked="0"/>
    </xf>
    <xf numFmtId="0" fontId="91" fillId="0" borderId="20" xfId="48" applyFont="1" applyBorder="1" applyAlignment="1" applyProtection="1">
      <alignment vertical="center" wrapText="1"/>
      <protection locked="0"/>
    </xf>
    <xf numFmtId="0" fontId="105" fillId="0" borderId="0" xfId="56" applyFont="1" applyFill="1" applyBorder="1" applyAlignment="1" applyProtection="1">
      <alignment vertical="justify"/>
      <protection locked="0"/>
    </xf>
    <xf numFmtId="0" fontId="29" fillId="0" borderId="0" xfId="48" applyAlignment="1" applyProtection="1">
      <alignment vertical="justify"/>
      <protection locked="0"/>
    </xf>
    <xf numFmtId="0" fontId="29" fillId="0" borderId="0" xfId="55" applyFont="1" applyBorder="1" applyAlignment="1" applyProtection="1">
      <alignment horizontal="left"/>
      <protection locked="0"/>
    </xf>
    <xf numFmtId="3" fontId="92" fillId="0" borderId="100" xfId="55" applyNumberFormat="1" applyFont="1" applyFill="1" applyBorder="1" applyAlignment="1" applyProtection="1">
      <alignment horizontal="center"/>
      <protection locked="0"/>
    </xf>
    <xf numFmtId="3" fontId="92" fillId="0" borderId="190" xfId="55" applyNumberFormat="1" applyFont="1" applyFill="1" applyBorder="1" applyAlignment="1" applyProtection="1">
      <alignment horizontal="center"/>
      <protection locked="0"/>
    </xf>
    <xf numFmtId="0" fontId="90" fillId="0" borderId="181" xfId="55" applyFont="1" applyFill="1" applyBorder="1" applyAlignment="1" applyProtection="1">
      <alignment horizontal="center" vertical="center"/>
      <protection locked="0"/>
    </xf>
    <xf numFmtId="0" fontId="90" fillId="0" borderId="85" xfId="55" applyFont="1" applyFill="1" applyBorder="1" applyAlignment="1" applyProtection="1">
      <alignment horizontal="center" vertical="center"/>
      <protection locked="0"/>
    </xf>
    <xf numFmtId="0" fontId="90" fillId="0" borderId="83" xfId="55" applyFont="1" applyFill="1" applyBorder="1" applyAlignment="1" applyProtection="1">
      <alignment horizontal="center" vertical="center"/>
      <protection locked="0"/>
    </xf>
    <xf numFmtId="0" fontId="91" fillId="0" borderId="116" xfId="55" applyFont="1" applyFill="1" applyBorder="1" applyAlignment="1" applyProtection="1">
      <alignment horizontal="left" vertical="center"/>
      <protection locked="0"/>
    </xf>
    <xf numFmtId="0" fontId="91" fillId="0" borderId="100" xfId="55" applyFont="1" applyFill="1" applyBorder="1" applyAlignment="1" applyProtection="1">
      <alignment horizontal="left" vertical="center"/>
      <protection locked="0"/>
    </xf>
    <xf numFmtId="0" fontId="92" fillId="0" borderId="116" xfId="55" applyFont="1" applyFill="1" applyBorder="1" applyAlignment="1" applyProtection="1">
      <alignment vertical="center" wrapText="1"/>
      <protection locked="0"/>
    </xf>
    <xf numFmtId="0" fontId="92" fillId="0" borderId="100" xfId="55" applyFont="1" applyFill="1" applyBorder="1" applyAlignment="1" applyProtection="1">
      <alignment vertical="center" wrapText="1"/>
      <protection locked="0"/>
    </xf>
    <xf numFmtId="0" fontId="19" fillId="0" borderId="11" xfId="0" applyFont="1" applyBorder="1" applyAlignment="1">
      <alignment horizontal="center" wrapText="1"/>
    </xf>
    <xf numFmtId="0" fontId="37" fillId="0" borderId="124" xfId="0" applyFont="1" applyFill="1" applyBorder="1" applyAlignment="1">
      <alignment horizontal="center"/>
    </xf>
    <xf numFmtId="0" fontId="37" fillId="0" borderId="194" xfId="0" applyFont="1" applyFill="1" applyBorder="1" applyAlignment="1">
      <alignment horizontal="center"/>
    </xf>
    <xf numFmtId="0" fontId="37" fillId="0" borderId="105" xfId="54" applyFont="1" applyFill="1" applyBorder="1" applyAlignment="1">
      <alignment horizontal="center" wrapText="1"/>
      <protection/>
    </xf>
    <xf numFmtId="0" fontId="37" fillId="0" borderId="194" xfId="54" applyFont="1" applyFill="1" applyBorder="1" applyAlignment="1">
      <alignment horizontal="center" wrapText="1"/>
      <protection/>
    </xf>
    <xf numFmtId="0" fontId="37" fillId="0" borderId="106" xfId="54" applyFont="1" applyFill="1" applyBorder="1" applyAlignment="1">
      <alignment horizontal="center" wrapText="1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centralizace 2011_261110_vedeni" xfId="48"/>
    <cellStyle name="normální_CP2010_031109-1" xfId="49"/>
    <cellStyle name="normální_List1" xfId="50"/>
    <cellStyle name="normální_model_rozpocet_23112009-1" xfId="51"/>
    <cellStyle name="normální_návrh CP k 23.11.03" xfId="52"/>
    <cellStyle name="normální_odpisy 04az07_060208" xfId="53"/>
    <cellStyle name="normální_odpisy 04az07_270906" xfId="54"/>
    <cellStyle name="normální_opravy velké2011-2" xfId="55"/>
    <cellStyle name="normální_rozpocet model 2010 rev280110 fix full-prislib (version 1)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showGridLines="0" workbookViewId="0" topLeftCell="A9">
      <selection activeCell="A18" sqref="A18:B19"/>
    </sheetView>
  </sheetViews>
  <sheetFormatPr defaultColWidth="9.00390625" defaultRowHeight="12.75"/>
  <cols>
    <col min="1" max="1" width="5.25390625" style="544" customWidth="1"/>
    <col min="2" max="2" width="7.375" style="544" customWidth="1"/>
    <col min="3" max="3" width="11.75390625" style="544" customWidth="1"/>
    <col min="4" max="4" width="12.125" style="544" customWidth="1"/>
    <col min="5" max="6" width="11.75390625" style="544" customWidth="1"/>
    <col min="7" max="7" width="10.25390625" style="544" customWidth="1"/>
    <col min="8" max="8" width="10.75390625" style="544" customWidth="1"/>
    <col min="9" max="9" width="10.25390625" style="544" customWidth="1"/>
    <col min="10" max="10" width="10.625" style="544" customWidth="1"/>
    <col min="11" max="11" width="11.25390625" style="544" customWidth="1"/>
    <col min="12" max="12" width="10.00390625" style="92" customWidth="1"/>
    <col min="13" max="13" width="8.375" style="544" customWidth="1"/>
    <col min="14" max="14" width="9.625" style="544" customWidth="1"/>
    <col min="15" max="15" width="18.75390625" style="544" customWidth="1"/>
    <col min="16" max="16" width="7.125" style="544" bestFit="1" customWidth="1"/>
    <col min="17" max="16384" width="9.125" style="544" customWidth="1"/>
  </cols>
  <sheetData>
    <row r="1" spans="1:11" ht="12.75">
      <c r="A1" s="542"/>
      <c r="B1" s="543"/>
      <c r="C1" s="543"/>
      <c r="D1" s="543"/>
      <c r="E1" s="543"/>
      <c r="F1" s="543"/>
      <c r="G1" s="543"/>
      <c r="H1" s="543"/>
      <c r="I1" s="543"/>
      <c r="J1" s="543"/>
      <c r="K1" s="543"/>
    </row>
    <row r="2" spans="1:11" ht="26.25">
      <c r="A2" s="545" t="s">
        <v>369</v>
      </c>
      <c r="B2" s="546"/>
      <c r="C2" s="547"/>
      <c r="D2" s="547"/>
      <c r="E2" s="547"/>
      <c r="F2" s="547"/>
      <c r="G2" s="547"/>
      <c r="H2" s="547"/>
      <c r="I2" s="547"/>
      <c r="J2" s="547"/>
      <c r="K2" s="547"/>
    </row>
    <row r="3" spans="1:11" ht="6.75" customHeight="1">
      <c r="A3" s="543"/>
      <c r="B3" s="543"/>
      <c r="C3" s="543"/>
      <c r="D3" s="543"/>
      <c r="E3" s="543"/>
      <c r="F3" s="543"/>
      <c r="G3" s="543"/>
      <c r="H3" s="543"/>
      <c r="I3" s="543"/>
      <c r="J3" s="543"/>
      <c r="K3" s="543"/>
    </row>
    <row r="4" spans="1:14" ht="24" customHeight="1">
      <c r="A4" s="1429" t="s">
        <v>437</v>
      </c>
      <c r="B4" s="1430"/>
      <c r="C4" s="1430"/>
      <c r="D4" s="1430"/>
      <c r="E4" s="1430"/>
      <c r="F4" s="1430"/>
      <c r="G4" s="1430"/>
      <c r="H4" s="1430"/>
      <c r="I4" s="1430"/>
      <c r="J4" s="1430"/>
      <c r="K4" s="1430"/>
      <c r="L4" s="1430"/>
      <c r="M4" s="1430"/>
      <c r="N4" s="1430"/>
    </row>
    <row r="5" spans="1:11" ht="12.75">
      <c r="A5" s="1438"/>
      <c r="B5" s="1438"/>
      <c r="C5" s="1438"/>
      <c r="D5" s="1438"/>
      <c r="E5" s="1438"/>
      <c r="F5" s="1438"/>
      <c r="G5" s="1438"/>
      <c r="H5" s="1438"/>
      <c r="I5" s="1438"/>
      <c r="J5" s="1438"/>
      <c r="K5" s="1438"/>
    </row>
    <row r="6" spans="1:11" ht="12.75">
      <c r="A6" s="543"/>
      <c r="B6" s="543"/>
      <c r="C6" s="543"/>
      <c r="D6" s="543"/>
      <c r="E6" s="543"/>
      <c r="F6" s="543"/>
      <c r="G6" s="543"/>
      <c r="H6" s="543"/>
      <c r="I6" s="543"/>
      <c r="J6" s="543"/>
      <c r="K6" s="543"/>
    </row>
    <row r="7" spans="1:11" ht="13.5" thickBot="1">
      <c r="A7" s="543"/>
      <c r="B7" s="543"/>
      <c r="C7" s="543"/>
      <c r="D7" s="543"/>
      <c r="E7" s="543"/>
      <c r="F7" s="543"/>
      <c r="G7" s="1408"/>
      <c r="H7" s="1408"/>
      <c r="I7" s="1408"/>
      <c r="J7" s="543"/>
      <c r="K7" s="543"/>
    </row>
    <row r="8" spans="1:11" ht="16.5" thickBot="1">
      <c r="A8" s="548" t="s">
        <v>402</v>
      </c>
      <c r="B8" s="549"/>
      <c r="C8" s="549"/>
      <c r="D8" s="549"/>
      <c r="E8" s="549"/>
      <c r="G8" s="927">
        <v>0.9</v>
      </c>
      <c r="H8" s="928">
        <v>0.05</v>
      </c>
      <c r="I8" s="926">
        <v>0.05</v>
      </c>
      <c r="J8" s="92"/>
      <c r="K8" s="92"/>
    </row>
    <row r="9" spans="1:12" ht="12.75">
      <c r="A9" s="550"/>
      <c r="B9" s="551"/>
      <c r="C9" s="552"/>
      <c r="D9" s="553"/>
      <c r="E9" s="554"/>
      <c r="F9" s="933"/>
      <c r="G9" s="554"/>
      <c r="H9" s="554"/>
      <c r="I9" s="554"/>
      <c r="J9" s="554"/>
      <c r="K9" s="555" t="s">
        <v>2</v>
      </c>
      <c r="L9" s="543"/>
    </row>
    <row r="10" spans="1:12" ht="13.5" thickBot="1">
      <c r="A10" s="557" t="s">
        <v>3</v>
      </c>
      <c r="B10" s="558" t="s">
        <v>4</v>
      </c>
      <c r="C10" s="559"/>
      <c r="D10" s="560"/>
      <c r="E10" s="561" t="s">
        <v>278</v>
      </c>
      <c r="F10" s="934" t="s">
        <v>400</v>
      </c>
      <c r="G10" s="938" t="s">
        <v>370</v>
      </c>
      <c r="H10" s="938" t="s">
        <v>366</v>
      </c>
      <c r="I10" s="938" t="s">
        <v>367</v>
      </c>
      <c r="J10" s="561" t="s">
        <v>398</v>
      </c>
      <c r="K10" s="562" t="s">
        <v>399</v>
      </c>
      <c r="L10" s="543"/>
    </row>
    <row r="11" spans="1:12" ht="12.75">
      <c r="A11" s="563">
        <v>1</v>
      </c>
      <c r="B11" s="564" t="s">
        <v>154</v>
      </c>
      <c r="C11" s="565"/>
      <c r="D11" s="566"/>
      <c r="E11" s="567">
        <v>1860709</v>
      </c>
      <c r="F11" s="935">
        <v>1806457</v>
      </c>
      <c r="G11" s="939">
        <f>F11*G8</f>
        <v>1625811.3</v>
      </c>
      <c r="H11" s="939">
        <f>F11*H8</f>
        <v>90322.85</v>
      </c>
      <c r="I11" s="939">
        <f>F11*I8</f>
        <v>90322.85</v>
      </c>
      <c r="J11" s="567"/>
      <c r="K11" s="568">
        <f>F11/E11</f>
        <v>0.9708433720694638</v>
      </c>
      <c r="L11" s="807">
        <f>F11-E11</f>
        <v>-54252</v>
      </c>
    </row>
    <row r="12" spans="1:12" ht="13.5" thickBot="1">
      <c r="A12" s="569">
        <v>2</v>
      </c>
      <c r="B12" s="570" t="s">
        <v>279</v>
      </c>
      <c r="C12" s="571"/>
      <c r="D12" s="556"/>
      <c r="E12" s="1102">
        <v>148204</v>
      </c>
      <c r="F12" s="936">
        <f>J12</f>
        <v>284817</v>
      </c>
      <c r="G12" s="940"/>
      <c r="H12" s="940"/>
      <c r="I12" s="940"/>
      <c r="J12" s="572">
        <v>284817</v>
      </c>
      <c r="K12" s="573">
        <f>F12/E12</f>
        <v>1.9217902350813743</v>
      </c>
      <c r="L12" s="543"/>
    </row>
    <row r="13" spans="1:12" ht="13.5" thickBot="1">
      <c r="A13" s="574">
        <v>3</v>
      </c>
      <c r="B13" s="575" t="s">
        <v>5</v>
      </c>
      <c r="C13" s="576"/>
      <c r="D13" s="577"/>
      <c r="E13" s="578">
        <v>2008913</v>
      </c>
      <c r="F13" s="937">
        <f>SUM(F11:F12)</f>
        <v>2091274</v>
      </c>
      <c r="G13" s="941"/>
      <c r="H13" s="941"/>
      <c r="I13" s="941"/>
      <c r="J13" s="578"/>
      <c r="K13" s="579">
        <f>F13/E13</f>
        <v>1.040997793334007</v>
      </c>
      <c r="L13" s="543"/>
    </row>
    <row r="14" spans="1:11" ht="12.75">
      <c r="A14" s="543"/>
      <c r="B14" s="543"/>
      <c r="C14" s="543"/>
      <c r="D14" s="543"/>
      <c r="E14" s="543"/>
      <c r="F14" s="543"/>
      <c r="G14" s="543"/>
      <c r="H14" s="543"/>
      <c r="I14" s="543"/>
      <c r="J14" s="543"/>
      <c r="K14" s="543"/>
    </row>
    <row r="15" spans="1:11" ht="12.75">
      <c r="A15" s="543"/>
      <c r="B15" s="543"/>
      <c r="C15" s="543"/>
      <c r="D15" s="543"/>
      <c r="E15" s="543"/>
      <c r="F15" s="543"/>
      <c r="G15" s="543"/>
      <c r="H15" s="543"/>
      <c r="I15" s="543"/>
      <c r="J15" s="543"/>
      <c r="K15" s="543"/>
    </row>
    <row r="16" spans="1:11" ht="12.75">
      <c r="A16" s="543"/>
      <c r="B16" s="543"/>
      <c r="C16" s="543"/>
      <c r="D16" s="543"/>
      <c r="E16" s="543"/>
      <c r="F16" s="543"/>
      <c r="G16" s="543"/>
      <c r="H16" s="543"/>
      <c r="I16" s="543"/>
      <c r="J16" s="543"/>
      <c r="K16" s="543"/>
    </row>
    <row r="17" spans="1:12" ht="16.5" thickBot="1">
      <c r="A17" s="548" t="s">
        <v>492</v>
      </c>
      <c r="B17" s="549"/>
      <c r="C17" s="549"/>
      <c r="D17" s="549"/>
      <c r="E17" s="549"/>
      <c r="F17" s="549"/>
      <c r="G17" s="549"/>
      <c r="H17" s="125"/>
      <c r="I17" s="543"/>
      <c r="J17" s="543"/>
      <c r="K17" s="810"/>
      <c r="L17" s="98"/>
    </row>
    <row r="18" spans="1:14" ht="12.75" customHeight="1">
      <c r="A18" s="1431" t="s">
        <v>6</v>
      </c>
      <c r="B18" s="1432"/>
      <c r="C18" s="580" t="s">
        <v>24</v>
      </c>
      <c r="D18" s="581" t="s">
        <v>24</v>
      </c>
      <c r="E18" s="580" t="s">
        <v>27</v>
      </c>
      <c r="F18" s="582" t="s">
        <v>105</v>
      </c>
      <c r="G18" s="552" t="s">
        <v>23</v>
      </c>
      <c r="H18" s="825" t="s">
        <v>371</v>
      </c>
      <c r="I18" s="825" t="s">
        <v>371</v>
      </c>
      <c r="J18" s="582" t="s">
        <v>371</v>
      </c>
      <c r="K18" s="1439" t="s">
        <v>0</v>
      </c>
      <c r="L18" s="1411" t="s">
        <v>421</v>
      </c>
      <c r="M18" s="1414" t="s">
        <v>449</v>
      </c>
      <c r="N18" s="1442" t="s">
        <v>372</v>
      </c>
    </row>
    <row r="19" spans="1:14" ht="12.75">
      <c r="A19" s="1433"/>
      <c r="B19" s="1407"/>
      <c r="C19" s="583" t="s">
        <v>25</v>
      </c>
      <c r="D19" s="584" t="s">
        <v>26</v>
      </c>
      <c r="E19" s="583" t="s">
        <v>28</v>
      </c>
      <c r="F19" s="585" t="s">
        <v>106</v>
      </c>
      <c r="G19" s="583" t="s">
        <v>17</v>
      </c>
      <c r="H19" s="826" t="s">
        <v>370</v>
      </c>
      <c r="I19" s="826" t="s">
        <v>366</v>
      </c>
      <c r="J19" s="832" t="s">
        <v>367</v>
      </c>
      <c r="K19" s="1440"/>
      <c r="L19" s="1412"/>
      <c r="M19" s="1415" t="s">
        <v>368</v>
      </c>
      <c r="N19" s="1443"/>
    </row>
    <row r="20" spans="1:14" ht="12.75">
      <c r="A20" s="586" t="s">
        <v>22</v>
      </c>
      <c r="B20" s="1008"/>
      <c r="C20" s="587">
        <v>0.1</v>
      </c>
      <c r="D20" s="588">
        <v>0.1</v>
      </c>
      <c r="E20" s="587">
        <v>0.8</v>
      </c>
      <c r="F20" s="589">
        <v>1</v>
      </c>
      <c r="G20" s="506"/>
      <c r="H20" s="1074" t="s">
        <v>277</v>
      </c>
      <c r="I20" s="827"/>
      <c r="J20" s="833"/>
      <c r="K20" s="1441"/>
      <c r="L20" s="1413"/>
      <c r="M20" s="1416"/>
      <c r="N20" s="1444"/>
    </row>
    <row r="21" spans="1:14" ht="13.5" thickBot="1">
      <c r="A21" s="590"/>
      <c r="B21" s="1071"/>
      <c r="C21" s="591">
        <v>1</v>
      </c>
      <c r="D21" s="592">
        <v>2</v>
      </c>
      <c r="E21" s="591">
        <v>3</v>
      </c>
      <c r="F21" s="593">
        <v>4</v>
      </c>
      <c r="G21" s="594" t="s">
        <v>281</v>
      </c>
      <c r="H21" s="1075" t="s">
        <v>280</v>
      </c>
      <c r="I21" s="828" t="s">
        <v>443</v>
      </c>
      <c r="J21" s="594" t="s">
        <v>444</v>
      </c>
      <c r="K21" s="594" t="s">
        <v>445</v>
      </c>
      <c r="L21" s="1103" t="s">
        <v>446</v>
      </c>
      <c r="M21" s="1118" t="s">
        <v>447</v>
      </c>
      <c r="N21" s="1122" t="s">
        <v>448</v>
      </c>
    </row>
    <row r="22" spans="1:14" ht="12.75">
      <c r="A22" s="569">
        <v>11</v>
      </c>
      <c r="B22" s="1070" t="s">
        <v>7</v>
      </c>
      <c r="C22" s="735">
        <v>19.2709305969228</v>
      </c>
      <c r="D22" s="736">
        <v>19.087785740514242</v>
      </c>
      <c r="E22" s="737">
        <v>18.919290838830804</v>
      </c>
      <c r="F22" s="738">
        <f>C22*$C$20+D22*$D$20+E22*$E$20</f>
        <v>18.97130430480835</v>
      </c>
      <c r="G22" s="914">
        <f>$G$11*F22/100</f>
        <v>308437.6091449606</v>
      </c>
      <c r="H22" s="1040">
        <v>308437</v>
      </c>
      <c r="I22" s="829">
        <v>15003.400411800973</v>
      </c>
      <c r="J22" s="508">
        <v>26272.929342031413</v>
      </c>
      <c r="K22" s="508">
        <f aca="true" t="shared" si="0" ref="K22:K30">H22+I22+J22</f>
        <v>349713.32975383237</v>
      </c>
      <c r="L22" s="1104">
        <v>349713</v>
      </c>
      <c r="M22" s="1119">
        <v>5798</v>
      </c>
      <c r="N22" s="1123">
        <f>SUM(L22:M22)</f>
        <v>355511</v>
      </c>
    </row>
    <row r="23" spans="1:14" ht="12.75">
      <c r="A23" s="595">
        <v>21</v>
      </c>
      <c r="B23" s="1072" t="s">
        <v>8</v>
      </c>
      <c r="C23" s="739">
        <v>17.708593801928863</v>
      </c>
      <c r="D23" s="740">
        <v>18.43290106738638</v>
      </c>
      <c r="E23" s="741">
        <v>17.71127031861068</v>
      </c>
      <c r="F23" s="742">
        <f aca="true" t="shared" si="1" ref="F23:F30">C23*$C$20+D23*$D$20+E23*$E$20</f>
        <v>17.78316574182007</v>
      </c>
      <c r="G23" s="718">
        <f aca="true" t="shared" si="2" ref="G23:G30">$G$11*F23/100</f>
        <v>289120.71812823956</v>
      </c>
      <c r="H23" s="749">
        <v>289121</v>
      </c>
      <c r="I23" s="830">
        <v>15071.9017727178</v>
      </c>
      <c r="J23" s="509">
        <v>13963.192598292626</v>
      </c>
      <c r="K23" s="509">
        <f t="shared" si="0"/>
        <v>318156.09437101043</v>
      </c>
      <c r="L23" s="1105">
        <v>318156</v>
      </c>
      <c r="M23" s="1120">
        <v>12089</v>
      </c>
      <c r="N23" s="1124">
        <f aca="true" t="shared" si="3" ref="N23:N31">SUM(L23:M23)</f>
        <v>330245</v>
      </c>
    </row>
    <row r="24" spans="1:14" ht="12.75">
      <c r="A24" s="595">
        <v>22</v>
      </c>
      <c r="B24" s="1072" t="s">
        <v>9</v>
      </c>
      <c r="C24" s="739">
        <v>6.760841560184464</v>
      </c>
      <c r="D24" s="740">
        <v>6.696588650834113</v>
      </c>
      <c r="E24" s="741">
        <v>6.870030727337049</v>
      </c>
      <c r="F24" s="742">
        <f t="shared" si="1"/>
        <v>6.8417676029714976</v>
      </c>
      <c r="G24" s="718">
        <f t="shared" si="2"/>
        <v>111234.23080884974</v>
      </c>
      <c r="H24" s="749">
        <v>111234</v>
      </c>
      <c r="I24" s="830">
        <v>6497.6144682511895</v>
      </c>
      <c r="J24" s="509">
        <v>4193.687055951856</v>
      </c>
      <c r="K24" s="509">
        <f t="shared" si="0"/>
        <v>121925.30152420305</v>
      </c>
      <c r="L24" s="1105">
        <v>121925</v>
      </c>
      <c r="M24" s="1120">
        <v>432</v>
      </c>
      <c r="N24" s="1124">
        <f t="shared" si="3"/>
        <v>122357</v>
      </c>
    </row>
    <row r="25" spans="1:14" ht="12.75">
      <c r="A25" s="595">
        <v>23</v>
      </c>
      <c r="B25" s="1072" t="s">
        <v>10</v>
      </c>
      <c r="C25" s="739">
        <v>7.158705691324531</v>
      </c>
      <c r="D25" s="740">
        <v>7.47158711267222</v>
      </c>
      <c r="E25" s="741">
        <v>7.482918416288711</v>
      </c>
      <c r="F25" s="742">
        <f t="shared" si="1"/>
        <v>7.449364013430644</v>
      </c>
      <c r="G25" s="718">
        <f t="shared" si="2"/>
        <v>121112.60190848894</v>
      </c>
      <c r="H25" s="749">
        <v>121113</v>
      </c>
      <c r="I25" s="830">
        <v>8053.516724397158</v>
      </c>
      <c r="J25" s="509">
        <v>6601.750716525764</v>
      </c>
      <c r="K25" s="509">
        <f t="shared" si="0"/>
        <v>135768.2674409229</v>
      </c>
      <c r="L25" s="1105">
        <v>135768</v>
      </c>
      <c r="M25" s="1120">
        <v>2082</v>
      </c>
      <c r="N25" s="1124">
        <f t="shared" si="3"/>
        <v>137850</v>
      </c>
    </row>
    <row r="26" spans="1:14" ht="12.75">
      <c r="A26" s="595">
        <v>31</v>
      </c>
      <c r="B26" s="1072" t="s">
        <v>11</v>
      </c>
      <c r="C26" s="739">
        <v>17.366199590424667</v>
      </c>
      <c r="D26" s="740">
        <v>17.095660345637718</v>
      </c>
      <c r="E26" s="741">
        <v>16.376073650251183</v>
      </c>
      <c r="F26" s="742">
        <f t="shared" si="1"/>
        <v>16.547044913807184</v>
      </c>
      <c r="G26" s="718">
        <f t="shared" si="2"/>
        <v>269023.7260247525</v>
      </c>
      <c r="H26" s="749">
        <v>269024</v>
      </c>
      <c r="I26" s="830">
        <v>16654.24315062114</v>
      </c>
      <c r="J26" s="509">
        <v>26669.731338914662</v>
      </c>
      <c r="K26" s="509">
        <f t="shared" si="0"/>
        <v>312347.9744895358</v>
      </c>
      <c r="L26" s="1105">
        <v>312348</v>
      </c>
      <c r="M26" s="1120">
        <v>12091</v>
      </c>
      <c r="N26" s="1124">
        <f t="shared" si="3"/>
        <v>324439</v>
      </c>
    </row>
    <row r="27" spans="1:14" ht="12.75">
      <c r="A27" s="595">
        <v>33</v>
      </c>
      <c r="B27" s="1072" t="s">
        <v>12</v>
      </c>
      <c r="C27" s="739">
        <v>6.582799735390281</v>
      </c>
      <c r="D27" s="740">
        <v>6.564012811614945</v>
      </c>
      <c r="E27" s="741">
        <v>6.302590616481742</v>
      </c>
      <c r="F27" s="742">
        <f t="shared" si="1"/>
        <v>6.356753747885916</v>
      </c>
      <c r="G27" s="718">
        <f t="shared" si="2"/>
        <v>103348.82074630274</v>
      </c>
      <c r="H27" s="749">
        <v>103349</v>
      </c>
      <c r="I27" s="830">
        <v>5707.244964807317</v>
      </c>
      <c r="J27" s="509">
        <v>5144.454026354069</v>
      </c>
      <c r="K27" s="509">
        <f t="shared" si="0"/>
        <v>114200.6989911614</v>
      </c>
      <c r="L27" s="1105">
        <v>114201</v>
      </c>
      <c r="M27" s="1120">
        <v>3</v>
      </c>
      <c r="N27" s="1124">
        <f t="shared" si="3"/>
        <v>114204</v>
      </c>
    </row>
    <row r="28" spans="1:14" ht="12.75">
      <c r="A28" s="595">
        <v>41</v>
      </c>
      <c r="B28" s="1072" t="s">
        <v>13</v>
      </c>
      <c r="C28" s="739">
        <v>13.237765757097138</v>
      </c>
      <c r="D28" s="740">
        <v>13.473984685785851</v>
      </c>
      <c r="E28" s="741">
        <v>14.415623748337074</v>
      </c>
      <c r="F28" s="742">
        <f t="shared" si="1"/>
        <v>14.203674042957958</v>
      </c>
      <c r="G28" s="718">
        <f t="shared" si="2"/>
        <v>230924.93760557735</v>
      </c>
      <c r="H28" s="750">
        <v>230925</v>
      </c>
      <c r="I28" s="830">
        <v>13408.640658526743</v>
      </c>
      <c r="J28" s="509">
        <v>3942.815465141731</v>
      </c>
      <c r="K28" s="509">
        <f t="shared" si="0"/>
        <v>248276.45612366847</v>
      </c>
      <c r="L28" s="1106">
        <f>248276+1</f>
        <v>248277</v>
      </c>
      <c r="M28" s="1120">
        <v>15617</v>
      </c>
      <c r="N28" s="1124">
        <f t="shared" si="3"/>
        <v>263894</v>
      </c>
    </row>
    <row r="29" spans="1:14" ht="12.75">
      <c r="A29" s="595">
        <v>51</v>
      </c>
      <c r="B29" s="1072" t="s">
        <v>14</v>
      </c>
      <c r="C29" s="739">
        <v>3.976742198602884</v>
      </c>
      <c r="D29" s="740">
        <v>3.2944880507354375</v>
      </c>
      <c r="E29" s="741">
        <v>3.392291169459332</v>
      </c>
      <c r="F29" s="742">
        <f t="shared" si="1"/>
        <v>3.440955960501298</v>
      </c>
      <c r="G29" s="718">
        <f t="shared" si="2"/>
        <v>55943.45083385364</v>
      </c>
      <c r="H29" s="749">
        <v>55943</v>
      </c>
      <c r="I29" s="830">
        <v>4177.381237664821</v>
      </c>
      <c r="J29" s="509">
        <v>762.2738844050922</v>
      </c>
      <c r="K29" s="509">
        <f t="shared" si="0"/>
        <v>60882.65512206991</v>
      </c>
      <c r="L29" s="1105">
        <v>60883</v>
      </c>
      <c r="M29" s="1120">
        <v>6610</v>
      </c>
      <c r="N29" s="1124">
        <f t="shared" si="3"/>
        <v>67493</v>
      </c>
    </row>
    <row r="30" spans="1:14" ht="13.5" thickBot="1">
      <c r="A30" s="596">
        <v>56</v>
      </c>
      <c r="B30" s="1073" t="s">
        <v>15</v>
      </c>
      <c r="C30" s="743">
        <v>7.937421068124338</v>
      </c>
      <c r="D30" s="744">
        <v>7.8829915348190855</v>
      </c>
      <c r="E30" s="745">
        <v>8.529910514403408</v>
      </c>
      <c r="F30" s="746">
        <f t="shared" si="1"/>
        <v>8.405969671817068</v>
      </c>
      <c r="G30" s="713">
        <f t="shared" si="2"/>
        <v>136665.20479897482</v>
      </c>
      <c r="H30" s="751">
        <v>136665</v>
      </c>
      <c r="I30" s="829">
        <v>5748.906611212874</v>
      </c>
      <c r="J30" s="508">
        <v>2772.0155723827784</v>
      </c>
      <c r="K30" s="508">
        <f t="shared" si="0"/>
        <v>145185.92218359566</v>
      </c>
      <c r="L30" s="1104">
        <v>145186</v>
      </c>
      <c r="M30" s="1119">
        <v>242</v>
      </c>
      <c r="N30" s="1123">
        <f t="shared" si="3"/>
        <v>145428</v>
      </c>
    </row>
    <row r="31" spans="1:14" ht="13.5" thickBot="1">
      <c r="A31" s="597" t="s">
        <v>95</v>
      </c>
      <c r="B31" s="1009"/>
      <c r="C31" s="510">
        <f aca="true" t="shared" si="4" ref="C31:H31">SUM(C22:C30)</f>
        <v>99.99999999999997</v>
      </c>
      <c r="D31" s="747">
        <f t="shared" si="4"/>
        <v>99.99999999999999</v>
      </c>
      <c r="E31" s="510">
        <f t="shared" si="4"/>
        <v>99.99999999999997</v>
      </c>
      <c r="F31" s="748">
        <f t="shared" si="4"/>
        <v>100</v>
      </c>
      <c r="G31" s="915">
        <f t="shared" si="4"/>
        <v>1625811.2999999998</v>
      </c>
      <c r="H31" s="975">
        <f t="shared" si="4"/>
        <v>1625811</v>
      </c>
      <c r="I31" s="831">
        <f>SUM(I22:I30)</f>
        <v>90322.85000000003</v>
      </c>
      <c r="J31" s="916">
        <f>SUM(J22:J30)</f>
        <v>90322.84999999999</v>
      </c>
      <c r="K31" s="917">
        <f>SUM(K22:K30)</f>
        <v>1806456.6999999997</v>
      </c>
      <c r="L31" s="1107">
        <f>SUM(L22:L30)</f>
        <v>1806457</v>
      </c>
      <c r="M31" s="1121">
        <f>SUM(M22:M30)</f>
        <v>54964</v>
      </c>
      <c r="N31" s="1125">
        <f t="shared" si="3"/>
        <v>1861421</v>
      </c>
    </row>
    <row r="32" spans="1:12" s="658" customFormat="1" ht="12">
      <c r="A32" s="656"/>
      <c r="B32" s="656"/>
      <c r="C32" s="657"/>
      <c r="D32" s="657"/>
      <c r="E32" s="657"/>
      <c r="F32" s="657"/>
      <c r="G32" s="657"/>
      <c r="H32" s="652"/>
      <c r="I32" s="437"/>
      <c r="J32" s="653"/>
      <c r="K32" s="653"/>
      <c r="L32" s="653"/>
    </row>
    <row r="33" spans="1:12" ht="12.75">
      <c r="A33" s="543"/>
      <c r="B33" s="543"/>
      <c r="C33" s="543"/>
      <c r="D33" s="543"/>
      <c r="E33" s="543"/>
      <c r="F33" s="543"/>
      <c r="G33" s="598"/>
      <c r="H33" s="543"/>
      <c r="I33" s="598"/>
      <c r="J33" s="543"/>
      <c r="K33" s="543"/>
      <c r="L33" s="392"/>
    </row>
    <row r="34" spans="1:12" ht="16.5" thickBot="1">
      <c r="A34" s="599" t="s">
        <v>373</v>
      </c>
      <c r="B34" s="549"/>
      <c r="C34" s="549"/>
      <c r="D34" s="549"/>
      <c r="E34" s="549"/>
      <c r="F34" s="549"/>
      <c r="G34" s="549"/>
      <c r="H34" s="125"/>
      <c r="I34" s="543"/>
      <c r="J34" s="543"/>
      <c r="K34" s="543"/>
      <c r="L34" s="942"/>
    </row>
    <row r="35" spans="1:11" ht="15.75">
      <c r="A35" s="1445"/>
      <c r="B35" s="1432"/>
      <c r="C35" s="1409" t="s">
        <v>312</v>
      </c>
      <c r="D35" s="1409" t="s">
        <v>313</v>
      </c>
      <c r="E35" s="1434" t="s">
        <v>314</v>
      </c>
      <c r="F35" s="1436" t="s">
        <v>315</v>
      </c>
      <c r="G35" s="599"/>
      <c r="H35" s="549"/>
      <c r="I35" s="549"/>
      <c r="J35" s="549"/>
      <c r="K35" s="549"/>
    </row>
    <row r="36" spans="1:11" ht="24.75" customHeight="1" thickBot="1">
      <c r="A36" s="1446"/>
      <c r="B36" s="1447"/>
      <c r="C36" s="1410"/>
      <c r="D36" s="1410"/>
      <c r="E36" s="1435"/>
      <c r="F36" s="1437"/>
      <c r="G36" s="543"/>
      <c r="H36" s="543"/>
      <c r="I36" s="543"/>
      <c r="J36" s="543"/>
      <c r="K36" s="543"/>
    </row>
    <row r="37" spans="1:11" ht="12.75">
      <c r="A37" s="603">
        <v>11</v>
      </c>
      <c r="B37" s="604" t="s">
        <v>7</v>
      </c>
      <c r="C37" s="812">
        <v>26388.65</v>
      </c>
      <c r="D37" s="818">
        <f>C37/$C$50</f>
        <v>0.21586501540814348</v>
      </c>
      <c r="E37" s="605">
        <f>D37*$E$50</f>
        <v>61482.026093501205</v>
      </c>
      <c r="F37" s="1108">
        <f>VALUE(FIXED(E37,0))</f>
        <v>61482</v>
      </c>
      <c r="G37" s="932"/>
      <c r="H37" s="543"/>
      <c r="I37" s="543"/>
      <c r="J37" s="543"/>
      <c r="K37" s="543"/>
    </row>
    <row r="38" spans="1:11" ht="12.75">
      <c r="A38" s="606">
        <v>21</v>
      </c>
      <c r="B38" s="607" t="s">
        <v>8</v>
      </c>
      <c r="C38" s="813">
        <v>10030.4</v>
      </c>
      <c r="D38" s="819">
        <f>C38/$C$50</f>
        <v>0.08205089879739366</v>
      </c>
      <c r="E38" s="930">
        <f aca="true" t="shared" si="5" ref="E38:E45">D38*$E$50</f>
        <v>23369.49084277727</v>
      </c>
      <c r="F38" s="1109">
        <f aca="true" t="shared" si="6" ref="F38:F48">VALUE(FIXED(E38,0))</f>
        <v>23369</v>
      </c>
      <c r="G38" s="734"/>
      <c r="H38" s="543"/>
      <c r="I38" s="543"/>
      <c r="J38" s="543"/>
      <c r="K38" s="543"/>
    </row>
    <row r="39" spans="1:11" ht="12.75">
      <c r="A39" s="606">
        <v>22</v>
      </c>
      <c r="B39" s="607" t="s">
        <v>9</v>
      </c>
      <c r="C39" s="813">
        <v>3808.551</v>
      </c>
      <c r="D39" s="819">
        <f aca="true" t="shared" si="7" ref="D39:D45">C39/$C$50</f>
        <v>0.031154792696773053</v>
      </c>
      <c r="E39" s="930">
        <f t="shared" si="5"/>
        <v>8873.41459151681</v>
      </c>
      <c r="F39" s="1109">
        <f t="shared" si="6"/>
        <v>8873</v>
      </c>
      <c r="G39" s="734"/>
      <c r="H39" s="543"/>
      <c r="I39" s="543"/>
      <c r="J39" s="543"/>
      <c r="K39" s="543"/>
    </row>
    <row r="40" spans="1:11" ht="12.75">
      <c r="A40" s="606">
        <v>23</v>
      </c>
      <c r="B40" s="607" t="s">
        <v>10</v>
      </c>
      <c r="C40" s="813">
        <v>6042.752</v>
      </c>
      <c r="D40" s="819">
        <f t="shared" si="7"/>
        <v>0.04943105288021895</v>
      </c>
      <c r="E40" s="930">
        <f t="shared" si="5"/>
        <v>14078.80418818532</v>
      </c>
      <c r="F40" s="1109">
        <f t="shared" si="6"/>
        <v>14079</v>
      </c>
      <c r="G40" s="734"/>
      <c r="H40" s="543"/>
      <c r="I40" s="543"/>
      <c r="J40" s="543"/>
      <c r="K40" s="543"/>
    </row>
    <row r="41" spans="1:11" ht="12.75">
      <c r="A41" s="606">
        <v>31</v>
      </c>
      <c r="B41" s="607" t="s">
        <v>11</v>
      </c>
      <c r="C41" s="814">
        <v>60309.31</v>
      </c>
      <c r="D41" s="819">
        <f t="shared" si="7"/>
        <v>0.4933435447589968</v>
      </c>
      <c r="E41" s="930">
        <f t="shared" si="5"/>
        <v>140512.62838762318</v>
      </c>
      <c r="F41" s="1109">
        <f t="shared" si="6"/>
        <v>140513</v>
      </c>
      <c r="G41" s="734"/>
      <c r="H41" s="543"/>
      <c r="I41" s="543"/>
      <c r="J41" s="543"/>
      <c r="K41" s="543"/>
    </row>
    <row r="42" spans="1:11" ht="12.75">
      <c r="A42" s="606">
        <v>33</v>
      </c>
      <c r="B42" s="607" t="s">
        <v>12</v>
      </c>
      <c r="C42" s="814">
        <v>9620.157</v>
      </c>
      <c r="D42" s="819">
        <f t="shared" si="7"/>
        <v>0.07869501998146018</v>
      </c>
      <c r="E42" s="930">
        <f t="shared" si="5"/>
        <v>22413.679506059543</v>
      </c>
      <c r="F42" s="1109">
        <f t="shared" si="6"/>
        <v>22414</v>
      </c>
      <c r="G42" s="734"/>
      <c r="H42" s="543"/>
      <c r="I42" s="543"/>
      <c r="J42" s="543"/>
      <c r="K42" s="543"/>
    </row>
    <row r="43" spans="1:11" ht="12.75">
      <c r="A43" s="606">
        <v>41</v>
      </c>
      <c r="B43" s="607" t="s">
        <v>13</v>
      </c>
      <c r="C43" s="814">
        <v>4309.87</v>
      </c>
      <c r="D43" s="819">
        <f t="shared" si="7"/>
        <v>0.03525569341201976</v>
      </c>
      <c r="E43" s="930">
        <f t="shared" si="5"/>
        <v>10041.420830531233</v>
      </c>
      <c r="F43" s="1109">
        <f t="shared" si="6"/>
        <v>10041</v>
      </c>
      <c r="G43" s="734"/>
      <c r="H43" s="543"/>
      <c r="I43" s="543"/>
      <c r="J43" s="543"/>
      <c r="K43" s="543"/>
    </row>
    <row r="44" spans="1:11" ht="12.75">
      <c r="A44" s="606">
        <v>51</v>
      </c>
      <c r="B44" s="607" t="s">
        <v>14</v>
      </c>
      <c r="C44" s="814">
        <v>236.287</v>
      </c>
      <c r="D44" s="819">
        <f t="shared" si="7"/>
        <v>0.0019328801168587253</v>
      </c>
      <c r="E44" s="930">
        <f t="shared" si="5"/>
        <v>550.5171162433516</v>
      </c>
      <c r="F44" s="1109">
        <f t="shared" si="6"/>
        <v>551</v>
      </c>
      <c r="G44" s="734"/>
      <c r="H44" s="543"/>
      <c r="I44" s="543"/>
      <c r="J44" s="543"/>
      <c r="K44" s="543"/>
    </row>
    <row r="45" spans="1:11" ht="12.75">
      <c r="A45" s="608">
        <v>56</v>
      </c>
      <c r="B45" s="609" t="s">
        <v>15</v>
      </c>
      <c r="C45" s="996">
        <v>1280.398</v>
      </c>
      <c r="D45" s="997">
        <f t="shared" si="7"/>
        <v>0.010473939894559066</v>
      </c>
      <c r="E45" s="931">
        <f t="shared" si="5"/>
        <v>2983.156138948629</v>
      </c>
      <c r="F45" s="1110">
        <f t="shared" si="6"/>
        <v>2983</v>
      </c>
      <c r="G45" s="734"/>
      <c r="H45" s="543"/>
      <c r="I45" s="543"/>
      <c r="J45" s="543"/>
      <c r="K45" s="543"/>
    </row>
    <row r="46" spans="1:11" ht="13.5" thickBot="1">
      <c r="A46" s="507" t="s">
        <v>290</v>
      </c>
      <c r="B46" s="602"/>
      <c r="C46" s="815">
        <f>SUM(C37:C45)</f>
        <v>122026.375</v>
      </c>
      <c r="D46" s="811">
        <f>SUM(D37:D45)</f>
        <v>0.9982028379464237</v>
      </c>
      <c r="E46" s="610">
        <f>SUM(E37:E45)</f>
        <v>284305.13769538654</v>
      </c>
      <c r="F46" s="998">
        <f>SUM(F37:F45)</f>
        <v>284305</v>
      </c>
      <c r="G46" s="556"/>
      <c r="H46" s="543"/>
      <c r="I46" s="543"/>
      <c r="J46" s="543"/>
      <c r="K46" s="543"/>
    </row>
    <row r="47" spans="1:11" ht="12.75">
      <c r="A47" s="648">
        <v>92</v>
      </c>
      <c r="B47" s="649" t="s">
        <v>18</v>
      </c>
      <c r="C47" s="814">
        <v>85.886</v>
      </c>
      <c r="D47" s="819">
        <f>C47/$C$50</f>
        <v>0.0007025665471080865</v>
      </c>
      <c r="E47" s="605">
        <f>D47*$E$50</f>
        <v>200.10289624768387</v>
      </c>
      <c r="F47" s="1108">
        <f t="shared" si="6"/>
        <v>200</v>
      </c>
      <c r="G47" s="543"/>
      <c r="H47" s="543"/>
      <c r="I47" s="543"/>
      <c r="J47" s="543"/>
      <c r="K47" s="543"/>
    </row>
    <row r="48" spans="1:11" ht="12.75">
      <c r="A48" s="650">
        <v>99</v>
      </c>
      <c r="B48" s="651" t="s">
        <v>282</v>
      </c>
      <c r="C48" s="816">
        <v>133.81</v>
      </c>
      <c r="D48" s="819">
        <f>C48/$C$50</f>
        <v>0.001094595506468261</v>
      </c>
      <c r="E48" s="931">
        <f>D48*$E$50</f>
        <v>311.7594083657707</v>
      </c>
      <c r="F48" s="1110">
        <f t="shared" si="6"/>
        <v>312</v>
      </c>
      <c r="G48" s="543"/>
      <c r="H48" s="543"/>
      <c r="I48" s="543"/>
      <c r="J48" s="543"/>
      <c r="K48" s="543"/>
    </row>
    <row r="49" spans="1:11" ht="13.5" thickBot="1">
      <c r="A49" s="639" t="s">
        <v>99</v>
      </c>
      <c r="B49" s="640"/>
      <c r="C49" s="817">
        <f>SUM(C47:C48)</f>
        <v>219.696</v>
      </c>
      <c r="D49" s="820">
        <f>SUM(D47:D48)</f>
        <v>0.0017971620535763475</v>
      </c>
      <c r="E49" s="641">
        <f>SUM(E47:E48)</f>
        <v>511.86230461345457</v>
      </c>
      <c r="F49" s="1111">
        <f>SUM(F47:F48)</f>
        <v>512</v>
      </c>
      <c r="G49" s="556"/>
      <c r="H49" s="543"/>
      <c r="I49" s="543"/>
      <c r="J49" s="543"/>
      <c r="K49" s="543"/>
    </row>
    <row r="50" spans="1:11" ht="13.5" thickBot="1">
      <c r="A50" s="507" t="s">
        <v>95</v>
      </c>
      <c r="B50" s="602"/>
      <c r="C50" s="815">
        <f>C49+C46</f>
        <v>122246.071</v>
      </c>
      <c r="D50" s="811">
        <f>D49+D46</f>
        <v>1</v>
      </c>
      <c r="E50" s="976">
        <v>284817</v>
      </c>
      <c r="F50" s="998">
        <f>F46+F49</f>
        <v>284817</v>
      </c>
      <c r="G50" s="999"/>
      <c r="H50" s="1000"/>
      <c r="I50" s="543"/>
      <c r="J50" s="543"/>
      <c r="K50" s="543"/>
    </row>
    <row r="51" spans="1:11" s="87" customFormat="1" ht="12">
      <c r="A51" s="123"/>
      <c r="B51" s="123"/>
      <c r="C51" s="123"/>
      <c r="D51" s="123"/>
      <c r="E51" s="123"/>
      <c r="F51" s="808">
        <v>148204</v>
      </c>
      <c r="G51" s="123"/>
      <c r="H51" s="123"/>
      <c r="I51" s="123"/>
      <c r="J51" s="123"/>
      <c r="K51" s="123"/>
    </row>
    <row r="52" spans="1:11" ht="12.75">
      <c r="A52" s="611"/>
      <c r="B52" s="611"/>
      <c r="C52" s="612"/>
      <c r="D52" s="612"/>
      <c r="E52" s="612"/>
      <c r="F52" s="612"/>
      <c r="G52" s="612"/>
      <c r="H52" s="612"/>
      <c r="I52" s="612"/>
      <c r="J52" s="612"/>
      <c r="K52" s="571"/>
    </row>
    <row r="53" spans="1:12" ht="16.5" thickBot="1">
      <c r="A53" s="548" t="s">
        <v>295</v>
      </c>
      <c r="B53" s="549"/>
      <c r="C53" s="549"/>
      <c r="D53" s="549"/>
      <c r="E53" s="549"/>
      <c r="F53" s="549"/>
      <c r="G53" s="549"/>
      <c r="H53" s="549"/>
      <c r="I53" s="549"/>
      <c r="J53" s="92"/>
      <c r="L53" s="544"/>
    </row>
    <row r="54" spans="1:11" ht="12.75">
      <c r="A54" s="550"/>
      <c r="B54" s="553"/>
      <c r="C54" s="1420" t="s">
        <v>401</v>
      </c>
      <c r="D54" s="1421"/>
      <c r="E54" s="1422"/>
      <c r="F54" s="1423" t="s">
        <v>374</v>
      </c>
      <c r="G54" s="1424"/>
      <c r="H54" s="1425"/>
      <c r="I54" s="543"/>
      <c r="J54" s="543"/>
      <c r="K54" s="543"/>
    </row>
    <row r="55" spans="1:11" ht="26.25" customHeight="1" thickBot="1">
      <c r="A55" s="507" t="s">
        <v>6</v>
      </c>
      <c r="B55" s="560"/>
      <c r="C55" s="705" t="s">
        <v>20</v>
      </c>
      <c r="D55" s="613" t="s">
        <v>283</v>
      </c>
      <c r="E55" s="706" t="s">
        <v>17</v>
      </c>
      <c r="F55" s="707" t="s">
        <v>20</v>
      </c>
      <c r="G55" s="1047" t="s">
        <v>283</v>
      </c>
      <c r="H55" s="708" t="s">
        <v>17</v>
      </c>
      <c r="I55" s="543"/>
      <c r="J55" s="543"/>
      <c r="K55" s="543"/>
    </row>
    <row r="56" spans="1:11" ht="12.75">
      <c r="A56" s="731">
        <v>11</v>
      </c>
      <c r="B56" s="1076" t="s">
        <v>7</v>
      </c>
      <c r="C56" s="709">
        <f>L22</f>
        <v>349713</v>
      </c>
      <c r="D56" s="710">
        <f aca="true" t="shared" si="8" ref="D56:D64">F37</f>
        <v>61482</v>
      </c>
      <c r="E56" s="711">
        <f aca="true" t="shared" si="9" ref="E56:E68">SUM(C56:D56)</f>
        <v>411195</v>
      </c>
      <c r="F56" s="712">
        <v>355111</v>
      </c>
      <c r="G56" s="713">
        <v>28334</v>
      </c>
      <c r="H56" s="919">
        <f>SUM(F56:G56)</f>
        <v>383445</v>
      </c>
      <c r="I56" s="543"/>
      <c r="J56" s="543"/>
      <c r="K56" s="543"/>
    </row>
    <row r="57" spans="1:11" ht="12.75">
      <c r="A57" s="732">
        <v>21</v>
      </c>
      <c r="B57" s="1077" t="s">
        <v>8</v>
      </c>
      <c r="C57" s="714">
        <f aca="true" t="shared" si="10" ref="C57:C64">L23</f>
        <v>318156</v>
      </c>
      <c r="D57" s="715">
        <f t="shared" si="8"/>
        <v>23369</v>
      </c>
      <c r="E57" s="716">
        <f t="shared" si="9"/>
        <v>341525</v>
      </c>
      <c r="F57" s="717">
        <v>337185</v>
      </c>
      <c r="G57" s="718">
        <v>19219</v>
      </c>
      <c r="H57" s="719">
        <f aca="true" t="shared" si="11" ref="H57:H65">SUM(F57:G57)</f>
        <v>356404</v>
      </c>
      <c r="I57" s="543"/>
      <c r="J57" s="543"/>
      <c r="K57" s="543"/>
    </row>
    <row r="58" spans="1:11" ht="12.75">
      <c r="A58" s="732">
        <v>22</v>
      </c>
      <c r="B58" s="1077" t="s">
        <v>9</v>
      </c>
      <c r="C58" s="714">
        <f t="shared" si="10"/>
        <v>121925</v>
      </c>
      <c r="D58" s="715">
        <f t="shared" si="8"/>
        <v>8873</v>
      </c>
      <c r="E58" s="716">
        <f t="shared" si="9"/>
        <v>130798</v>
      </c>
      <c r="F58" s="717">
        <v>126435</v>
      </c>
      <c r="G58" s="718">
        <v>3947</v>
      </c>
      <c r="H58" s="719">
        <f t="shared" si="11"/>
        <v>130382</v>
      </c>
      <c r="I58" s="543"/>
      <c r="J58" s="543"/>
      <c r="K58" s="543"/>
    </row>
    <row r="59" spans="1:11" ht="12.75">
      <c r="A59" s="732">
        <v>23</v>
      </c>
      <c r="B59" s="1077" t="s">
        <v>10</v>
      </c>
      <c r="C59" s="714">
        <f t="shared" si="10"/>
        <v>135768</v>
      </c>
      <c r="D59" s="715">
        <f t="shared" si="8"/>
        <v>14079</v>
      </c>
      <c r="E59" s="716">
        <f t="shared" si="9"/>
        <v>149847</v>
      </c>
      <c r="F59" s="717">
        <v>140278</v>
      </c>
      <c r="G59" s="718">
        <v>10340</v>
      </c>
      <c r="H59" s="719">
        <f t="shared" si="11"/>
        <v>150618</v>
      </c>
      <c r="I59" s="543"/>
      <c r="J59" s="543"/>
      <c r="K59" s="543"/>
    </row>
    <row r="60" spans="1:11" ht="12.75">
      <c r="A60" s="732">
        <v>31</v>
      </c>
      <c r="B60" s="1077" t="s">
        <v>11</v>
      </c>
      <c r="C60" s="714">
        <f t="shared" si="10"/>
        <v>312348</v>
      </c>
      <c r="D60" s="715">
        <f t="shared" si="8"/>
        <v>140513</v>
      </c>
      <c r="E60" s="716">
        <f t="shared" si="9"/>
        <v>452861</v>
      </c>
      <c r="F60" s="717">
        <v>295816</v>
      </c>
      <c r="G60" s="718">
        <v>66187</v>
      </c>
      <c r="H60" s="719">
        <f t="shared" si="11"/>
        <v>362003</v>
      </c>
      <c r="I60" s="543"/>
      <c r="J60" s="543"/>
      <c r="K60" s="543"/>
    </row>
    <row r="61" spans="1:11" ht="12.75">
      <c r="A61" s="732">
        <v>33</v>
      </c>
      <c r="B61" s="1077" t="s">
        <v>12</v>
      </c>
      <c r="C61" s="714">
        <f t="shared" si="10"/>
        <v>114201</v>
      </c>
      <c r="D61" s="715">
        <f t="shared" si="8"/>
        <v>22414</v>
      </c>
      <c r="E61" s="716">
        <f t="shared" si="9"/>
        <v>136615</v>
      </c>
      <c r="F61" s="717">
        <v>117412</v>
      </c>
      <c r="G61" s="718">
        <v>10272</v>
      </c>
      <c r="H61" s="719">
        <f t="shared" si="11"/>
        <v>127684</v>
      </c>
      <c r="I61" s="543"/>
      <c r="J61" s="543"/>
      <c r="K61" s="543"/>
    </row>
    <row r="62" spans="1:11" ht="12.75">
      <c r="A62" s="732">
        <v>41</v>
      </c>
      <c r="B62" s="1077" t="s">
        <v>13</v>
      </c>
      <c r="C62" s="714">
        <f t="shared" si="10"/>
        <v>248277</v>
      </c>
      <c r="D62" s="715">
        <f t="shared" si="8"/>
        <v>10041</v>
      </c>
      <c r="E62" s="716">
        <f t="shared" si="9"/>
        <v>258318</v>
      </c>
      <c r="F62" s="717">
        <v>269095</v>
      </c>
      <c r="G62" s="718">
        <v>6589</v>
      </c>
      <c r="H62" s="719">
        <f t="shared" si="11"/>
        <v>275684</v>
      </c>
      <c r="I62" s="543"/>
      <c r="J62" s="543"/>
      <c r="K62" s="543"/>
    </row>
    <row r="63" spans="1:11" ht="12.75">
      <c r="A63" s="732">
        <v>51</v>
      </c>
      <c r="B63" s="1077" t="s">
        <v>14</v>
      </c>
      <c r="C63" s="714">
        <f t="shared" si="10"/>
        <v>60883</v>
      </c>
      <c r="D63" s="715">
        <f t="shared" si="8"/>
        <v>551</v>
      </c>
      <c r="E63" s="716">
        <f t="shared" si="9"/>
        <v>61434</v>
      </c>
      <c r="F63" s="717">
        <v>68670</v>
      </c>
      <c r="G63" s="718">
        <v>276</v>
      </c>
      <c r="H63" s="719">
        <f t="shared" si="11"/>
        <v>68946</v>
      </c>
      <c r="I63" s="543"/>
      <c r="J63" s="543"/>
      <c r="K63" s="543"/>
    </row>
    <row r="64" spans="1:11" ht="12.75">
      <c r="A64" s="733">
        <v>56</v>
      </c>
      <c r="B64" s="1078" t="s">
        <v>15</v>
      </c>
      <c r="C64" s="720">
        <f t="shared" si="10"/>
        <v>145186</v>
      </c>
      <c r="D64" s="721">
        <f t="shared" si="8"/>
        <v>2983</v>
      </c>
      <c r="E64" s="722">
        <f t="shared" si="9"/>
        <v>148169</v>
      </c>
      <c r="F64" s="723">
        <v>150707</v>
      </c>
      <c r="G64" s="724">
        <v>2527</v>
      </c>
      <c r="H64" s="1011">
        <f t="shared" si="11"/>
        <v>153234</v>
      </c>
      <c r="I64" s="543"/>
      <c r="J64" s="543"/>
      <c r="K64" s="543"/>
    </row>
    <row r="65" spans="1:11" ht="13.5" thickBot="1">
      <c r="A65" s="646" t="s">
        <v>290</v>
      </c>
      <c r="B65" s="647"/>
      <c r="C65" s="725">
        <f>SUM(C56:C64)</f>
        <v>1806457</v>
      </c>
      <c r="D65" s="726">
        <f>SUM(D56:D64)</f>
        <v>284305</v>
      </c>
      <c r="E65" s="727">
        <f t="shared" si="9"/>
        <v>2090762</v>
      </c>
      <c r="F65" s="728">
        <f>SUM(F56:F64)</f>
        <v>1860709</v>
      </c>
      <c r="G65" s="729">
        <f>SUM(G56:G64)</f>
        <v>147691</v>
      </c>
      <c r="H65" s="1010">
        <f t="shared" si="11"/>
        <v>2008400</v>
      </c>
      <c r="I65" s="543"/>
      <c r="J65" s="543"/>
      <c r="K65" s="543"/>
    </row>
    <row r="66" spans="1:11" ht="12.75">
      <c r="A66" s="595">
        <v>92</v>
      </c>
      <c r="B66" s="1079" t="s">
        <v>18</v>
      </c>
      <c r="C66" s="714"/>
      <c r="D66" s="715">
        <f>F47</f>
        <v>200</v>
      </c>
      <c r="E66" s="711">
        <f t="shared" si="9"/>
        <v>200</v>
      </c>
      <c r="F66" s="717"/>
      <c r="G66" s="718">
        <v>283</v>
      </c>
      <c r="H66" s="918">
        <f>G66</f>
        <v>283</v>
      </c>
      <c r="I66" s="543"/>
      <c r="J66" s="543"/>
      <c r="K66" s="543"/>
    </row>
    <row r="67" spans="1:11" ht="12.75">
      <c r="A67" s="645">
        <v>99</v>
      </c>
      <c r="B67" s="1078" t="s">
        <v>282</v>
      </c>
      <c r="C67" s="720"/>
      <c r="D67" s="721">
        <f>F48</f>
        <v>312</v>
      </c>
      <c r="E67" s="949">
        <f t="shared" si="9"/>
        <v>312</v>
      </c>
      <c r="F67" s="920"/>
      <c r="G67" s="921">
        <v>230</v>
      </c>
      <c r="H67" s="922">
        <f>G67</f>
        <v>230</v>
      </c>
      <c r="I67" s="543"/>
      <c r="J67" s="543"/>
      <c r="K67" s="543"/>
    </row>
    <row r="68" spans="1:11" ht="13.5" thickBot="1">
      <c r="A68" s="646" t="s">
        <v>99</v>
      </c>
      <c r="B68" s="560"/>
      <c r="C68" s="725"/>
      <c r="D68" s="726">
        <f>SUM(D66:D67)</f>
        <v>512</v>
      </c>
      <c r="E68" s="950">
        <f t="shared" si="9"/>
        <v>512</v>
      </c>
      <c r="F68" s="923"/>
      <c r="G68" s="924">
        <f>SUM(G66:G67)</f>
        <v>513</v>
      </c>
      <c r="H68" s="925">
        <f>SUM(H66:H67)</f>
        <v>513</v>
      </c>
      <c r="I68" s="543"/>
      <c r="J68" s="543"/>
      <c r="K68" s="543"/>
    </row>
    <row r="69" spans="1:11" ht="13.5" thickBot="1">
      <c r="A69" s="644" t="s">
        <v>95</v>
      </c>
      <c r="B69" s="647"/>
      <c r="C69" s="725">
        <f aca="true" t="shared" si="12" ref="C69:H69">C65+C68</f>
        <v>1806457</v>
      </c>
      <c r="D69" s="726">
        <f t="shared" si="12"/>
        <v>284817</v>
      </c>
      <c r="E69" s="727">
        <f t="shared" si="12"/>
        <v>2091274</v>
      </c>
      <c r="F69" s="728">
        <f t="shared" si="12"/>
        <v>1860709</v>
      </c>
      <c r="G69" s="729">
        <f t="shared" si="12"/>
        <v>148204</v>
      </c>
      <c r="H69" s="730">
        <f t="shared" si="12"/>
        <v>2008913</v>
      </c>
      <c r="I69" s="543"/>
      <c r="J69" s="543"/>
      <c r="K69" s="543"/>
    </row>
    <row r="70" spans="3:6" s="654" customFormat="1" ht="12">
      <c r="C70" s="1015"/>
      <c r="D70" s="1015"/>
      <c r="E70" s="1016"/>
      <c r="F70" s="655"/>
    </row>
    <row r="71" ht="17.25" customHeight="1"/>
    <row r="72" spans="1:11" ht="15.75">
      <c r="A72" s="614" t="s">
        <v>309</v>
      </c>
      <c r="B72" s="615"/>
      <c r="C72" s="615"/>
      <c r="D72" s="615"/>
      <c r="E72" s="615"/>
      <c r="F72" s="615"/>
      <c r="G72" s="615"/>
      <c r="H72" s="615"/>
      <c r="I72" s="615"/>
      <c r="J72" s="615"/>
      <c r="K72" s="615"/>
    </row>
    <row r="73" spans="1:11" ht="11.25" customHeight="1">
      <c r="A73" s="614"/>
      <c r="B73" s="615"/>
      <c r="C73" s="615"/>
      <c r="D73" s="615"/>
      <c r="E73" s="615"/>
      <c r="F73" s="615"/>
      <c r="G73" s="615"/>
      <c r="H73" s="615"/>
      <c r="I73" s="615"/>
      <c r="J73" s="615"/>
      <c r="K73" s="615"/>
    </row>
    <row r="74" spans="1:12" s="617" customFormat="1" ht="15.75" thickBot="1">
      <c r="A74" s="616" t="s">
        <v>316</v>
      </c>
      <c r="L74" s="92"/>
    </row>
    <row r="75" spans="1:10" ht="12.75">
      <c r="A75" s="618">
        <v>4</v>
      </c>
      <c r="B75" s="144" t="s">
        <v>450</v>
      </c>
      <c r="C75" s="600"/>
      <c r="D75" s="600"/>
      <c r="E75" s="600"/>
      <c r="F75" s="600"/>
      <c r="G75" s="600"/>
      <c r="H75" s="600"/>
      <c r="I75" s="619">
        <f>'příl1-přísp1-MV'!G7</f>
        <v>193000</v>
      </c>
      <c r="J75" s="601"/>
    </row>
    <row r="76" spans="1:10" ht="12.75">
      <c r="A76" s="620">
        <v>5</v>
      </c>
      <c r="B76" s="621" t="s">
        <v>133</v>
      </c>
      <c r="C76" s="621"/>
      <c r="D76" s="621"/>
      <c r="E76" s="621"/>
      <c r="F76" s="621"/>
      <c r="G76" s="621"/>
      <c r="H76" s="621"/>
      <c r="I76" s="622">
        <f>'příl1-přísp1-MV'!F13</f>
        <v>0</v>
      </c>
      <c r="J76" s="601"/>
    </row>
    <row r="77" spans="1:10" ht="12.75">
      <c r="A77" s="620">
        <v>6</v>
      </c>
      <c r="B77" s="621" t="s">
        <v>134</v>
      </c>
      <c r="C77" s="621"/>
      <c r="D77" s="621"/>
      <c r="E77" s="621"/>
      <c r="F77" s="621"/>
      <c r="G77" s="621"/>
      <c r="H77" s="621"/>
      <c r="I77" s="622">
        <f>'příl1-přísp1-MV'!G14</f>
        <v>11589</v>
      </c>
      <c r="J77" s="601"/>
    </row>
    <row r="78" spans="1:10" ht="13.5" thickBot="1">
      <c r="A78" s="623">
        <v>7</v>
      </c>
      <c r="B78" s="556" t="s">
        <v>451</v>
      </c>
      <c r="C78" s="601"/>
      <c r="D78" s="601"/>
      <c r="E78" s="601"/>
      <c r="F78" s="601"/>
      <c r="G78" s="601"/>
      <c r="H78" s="601"/>
      <c r="I78" s="624">
        <f>'příl1-přísp1-MV'!G24</f>
        <v>1200</v>
      </c>
      <c r="J78" s="601"/>
    </row>
    <row r="79" spans="1:12" s="88" customFormat="1" ht="13.5" thickBot="1">
      <c r="A79" s="1080">
        <v>8</v>
      </c>
      <c r="B79" s="1417" t="s">
        <v>308</v>
      </c>
      <c r="C79" s="1418"/>
      <c r="D79" s="1418"/>
      <c r="E79" s="1418"/>
      <c r="F79" s="1418"/>
      <c r="G79" s="1418"/>
      <c r="H79" s="1419"/>
      <c r="I79" s="143">
        <f>SUM(I75:I78)</f>
        <v>205789</v>
      </c>
      <c r="J79" s="1017"/>
      <c r="L79" s="99"/>
    </row>
    <row r="80" spans="1:12" s="87" customFormat="1" ht="13.5">
      <c r="A80" s="90"/>
      <c r="B80" s="91"/>
      <c r="I80" s="89"/>
      <c r="J80" s="1018"/>
      <c r="L80" s="92"/>
    </row>
    <row r="81" spans="1:12" s="617" customFormat="1" ht="15.75" thickBot="1">
      <c r="A81" s="616" t="s">
        <v>317</v>
      </c>
      <c r="J81" s="1018"/>
      <c r="L81" s="92"/>
    </row>
    <row r="82" spans="1:10" ht="12.75">
      <c r="A82" s="625">
        <v>9</v>
      </c>
      <c r="B82" s="626" t="s">
        <v>353</v>
      </c>
      <c r="C82" s="626"/>
      <c r="D82" s="626"/>
      <c r="E82" s="626"/>
      <c r="F82" s="626"/>
      <c r="G82" s="626"/>
      <c r="H82" s="626"/>
      <c r="I82" s="627">
        <f>'příl2-přísp2'!F6-'příl2-přísp2'!F100</f>
        <v>145273</v>
      </c>
      <c r="J82" s="1019"/>
    </row>
    <row r="83" spans="1:10" ht="13.5" thickBot="1">
      <c r="A83" s="623">
        <v>10</v>
      </c>
      <c r="B83" s="601" t="s">
        <v>354</v>
      </c>
      <c r="C83" s="601"/>
      <c r="D83" s="601"/>
      <c r="E83" s="601"/>
      <c r="F83" s="601"/>
      <c r="G83" s="601"/>
      <c r="H83" s="601"/>
      <c r="I83" s="624">
        <f>'příl2-přísp2'!F100</f>
        <v>16000</v>
      </c>
      <c r="J83" s="1018"/>
    </row>
    <row r="84" spans="1:12" s="151" customFormat="1" ht="12.75">
      <c r="A84" s="149">
        <v>11</v>
      </c>
      <c r="B84" s="1426" t="s">
        <v>341</v>
      </c>
      <c r="C84" s="1427"/>
      <c r="D84" s="1427"/>
      <c r="E84" s="1427"/>
      <c r="F84" s="1427"/>
      <c r="G84" s="1427"/>
      <c r="H84" s="1428"/>
      <c r="I84" s="150">
        <f>SUM(I82:I83)</f>
        <v>161273</v>
      </c>
      <c r="J84" s="1020"/>
      <c r="L84" s="152"/>
    </row>
    <row r="85" spans="1:10" ht="13.5" thickBot="1">
      <c r="A85" s="628">
        <v>12</v>
      </c>
      <c r="B85" s="629" t="s">
        <v>340</v>
      </c>
      <c r="C85" s="629"/>
      <c r="D85" s="629"/>
      <c r="E85" s="629"/>
      <c r="F85" s="629"/>
      <c r="G85" s="629"/>
      <c r="H85" s="629"/>
      <c r="I85" s="630">
        <f>'příl2-přísp2'!F105</f>
        <v>233772</v>
      </c>
      <c r="J85" s="1020"/>
    </row>
    <row r="86" spans="1:12" s="88" customFormat="1" ht="13.5" thickBot="1">
      <c r="A86" s="1080">
        <v>13</v>
      </c>
      <c r="B86" s="1417" t="s">
        <v>428</v>
      </c>
      <c r="C86" s="1418"/>
      <c r="D86" s="1418"/>
      <c r="E86" s="1418"/>
      <c r="F86" s="1418"/>
      <c r="G86" s="1418"/>
      <c r="H86" s="1419"/>
      <c r="I86" s="143">
        <f>SUM(I84:I85)</f>
        <v>395045</v>
      </c>
      <c r="J86" s="1020"/>
      <c r="K86" s="145"/>
      <c r="L86" s="99"/>
    </row>
    <row r="87" spans="1:12" s="601" customFormat="1" ht="12.75">
      <c r="A87" s="631"/>
      <c r="I87" s="632"/>
      <c r="J87" s="1017"/>
      <c r="L87" s="93"/>
    </row>
    <row r="88" spans="1:12" s="634" customFormat="1" ht="15.75" thickBot="1">
      <c r="A88" s="633" t="s">
        <v>213</v>
      </c>
      <c r="J88" s="1014"/>
      <c r="L88" s="392"/>
    </row>
    <row r="89" spans="1:12" ht="12.75" customHeight="1">
      <c r="A89" s="1081">
        <v>14</v>
      </c>
      <c r="B89" s="1084" t="s">
        <v>438</v>
      </c>
      <c r="C89" s="1085"/>
      <c r="D89" s="1085"/>
      <c r="E89" s="1085"/>
      <c r="F89" s="1085"/>
      <c r="G89" s="147"/>
      <c r="H89" s="148"/>
      <c r="I89" s="146">
        <f>F13</f>
        <v>2091274</v>
      </c>
      <c r="J89" s="1018"/>
      <c r="L89" s="544"/>
    </row>
    <row r="90" spans="1:10" s="88" customFormat="1" ht="12.75" customHeight="1">
      <c r="A90" s="1082">
        <v>15</v>
      </c>
      <c r="B90" s="1086" t="s">
        <v>439</v>
      </c>
      <c r="C90" s="1087"/>
      <c r="D90" s="1087"/>
      <c r="E90" s="1087"/>
      <c r="F90" s="1087"/>
      <c r="G90" s="635"/>
      <c r="H90" s="636"/>
      <c r="I90" s="637">
        <f>I79+I86</f>
        <v>600834</v>
      </c>
      <c r="J90" s="1020"/>
    </row>
    <row r="91" spans="1:10" s="88" customFormat="1" ht="12.75" customHeight="1" thickBot="1">
      <c r="A91" s="1083">
        <v>16</v>
      </c>
      <c r="B91" s="1088" t="s">
        <v>352</v>
      </c>
      <c r="C91" s="1089"/>
      <c r="D91" s="1089"/>
      <c r="E91" s="1089"/>
      <c r="F91" s="1089"/>
      <c r="G91" s="773"/>
      <c r="H91" s="774"/>
      <c r="I91" s="775">
        <f>E68</f>
        <v>512</v>
      </c>
      <c r="J91" s="1020"/>
    </row>
    <row r="92" spans="1:12" s="88" customFormat="1" ht="13.5" thickBot="1">
      <c r="A92" s="1080">
        <v>17</v>
      </c>
      <c r="B92" s="1112" t="s">
        <v>440</v>
      </c>
      <c r="C92" s="1113"/>
      <c r="D92" s="1113"/>
      <c r="E92" s="1113"/>
      <c r="F92" s="1113"/>
      <c r="G92" s="1113"/>
      <c r="H92" s="1114"/>
      <c r="I92" s="975">
        <f>I89-I90-I91</f>
        <v>1489928</v>
      </c>
      <c r="K92" s="798">
        <f>I92/F13</f>
        <v>0.7124499228699827</v>
      </c>
      <c r="L92" s="799" t="s">
        <v>355</v>
      </c>
    </row>
    <row r="93" ht="13.5" customHeight="1"/>
    <row r="94" ht="12.75">
      <c r="I94" s="638"/>
    </row>
  </sheetData>
  <mergeCells count="18">
    <mergeCell ref="A4:N4"/>
    <mergeCell ref="A18:B19"/>
    <mergeCell ref="G7:I7"/>
    <mergeCell ref="E35:E36"/>
    <mergeCell ref="F35:F36"/>
    <mergeCell ref="A5:K5"/>
    <mergeCell ref="K18:K20"/>
    <mergeCell ref="N18:N20"/>
    <mergeCell ref="A35:B36"/>
    <mergeCell ref="C35:C36"/>
    <mergeCell ref="D35:D36"/>
    <mergeCell ref="L18:L20"/>
    <mergeCell ref="M18:M20"/>
    <mergeCell ref="B86:H86"/>
    <mergeCell ref="C54:E54"/>
    <mergeCell ref="F54:H54"/>
    <mergeCell ref="B79:H79"/>
    <mergeCell ref="B84:H84"/>
  </mergeCells>
  <printOptions/>
  <pageMargins left="0.7" right="0.26" top="0.66" bottom="0.62" header="0.4921259845" footer="0.33"/>
  <pageSetup horizontalDpi="600" verticalDpi="600" orientation="landscape" paperSize="9" scale="95" r:id="rId1"/>
  <headerFooter alignWithMargins="0">
    <oddFooter>&amp;C&amp;P</oddFooter>
  </headerFooter>
  <rowBreaks count="2" manualBreakCount="2">
    <brk id="33" max="255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78"/>
  <sheetViews>
    <sheetView showGridLines="0" tabSelected="1" workbookViewId="0" topLeftCell="A1">
      <selection activeCell="F38" sqref="F38"/>
    </sheetView>
  </sheetViews>
  <sheetFormatPr defaultColWidth="9.00390625" defaultRowHeight="12.75"/>
  <cols>
    <col min="1" max="1" width="9.00390625" style="204" customWidth="1"/>
    <col min="2" max="2" width="7.125" style="204" customWidth="1"/>
    <col min="3" max="3" width="8.25390625" style="204" customWidth="1"/>
    <col min="4" max="4" width="7.00390625" style="204" customWidth="1"/>
    <col min="5" max="6" width="7.625" style="204" customWidth="1"/>
    <col min="7" max="7" width="7.375" style="204" customWidth="1"/>
    <col min="8" max="8" width="8.375" style="204" customWidth="1"/>
    <col min="9" max="9" width="11.125" style="204" customWidth="1"/>
    <col min="10" max="10" width="9.00390625" style="204" customWidth="1"/>
    <col min="11" max="11" width="9.25390625" style="204" customWidth="1"/>
    <col min="12" max="12" width="10.625" style="204" customWidth="1"/>
    <col min="13" max="13" width="7.625" style="204" customWidth="1"/>
    <col min="14" max="14" width="8.00390625" style="204" customWidth="1"/>
    <col min="15" max="15" width="9.25390625" style="204" customWidth="1"/>
    <col min="16" max="16" width="10.75390625" style="204" customWidth="1"/>
    <col min="17" max="17" width="8.625" style="204" customWidth="1"/>
    <col min="18" max="18" width="9.375" style="204" customWidth="1"/>
    <col min="19" max="19" width="2.75390625" style="204" customWidth="1"/>
    <col min="20" max="20" width="19.875" style="204" customWidth="1"/>
    <col min="21" max="21" width="8.875" style="204" customWidth="1"/>
    <col min="22" max="16384" width="9.125" style="204" customWidth="1"/>
  </cols>
  <sheetData>
    <row r="1" spans="1:11" s="201" customFormat="1" ht="15.75">
      <c r="A1" s="124" t="s">
        <v>376</v>
      </c>
      <c r="G1" s="202"/>
      <c r="H1" s="202"/>
      <c r="I1" s="202"/>
      <c r="J1" s="202"/>
      <c r="K1" s="203"/>
    </row>
    <row r="2" spans="1:11" s="201" customFormat="1" ht="15.75">
      <c r="A2" s="124"/>
      <c r="G2" s="202"/>
      <c r="H2" s="202"/>
      <c r="I2" s="202"/>
      <c r="J2" s="202"/>
      <c r="K2" s="203"/>
    </row>
    <row r="3" ht="12" thickBot="1"/>
    <row r="4" spans="4:6" ht="12" hidden="1" thickBot="1">
      <c r="D4" s="205">
        <v>1</v>
      </c>
      <c r="E4" s="206">
        <v>1</v>
      </c>
      <c r="F4" s="760"/>
    </row>
    <row r="5" spans="1:21" s="209" customFormat="1" ht="12" customHeight="1">
      <c r="A5" s="353"/>
      <c r="B5" s="354" t="s">
        <v>273</v>
      </c>
      <c r="C5" s="354" t="s">
        <v>29</v>
      </c>
      <c r="D5" s="371"/>
      <c r="E5" s="354" t="s">
        <v>96</v>
      </c>
      <c r="F5" s="354" t="s">
        <v>96</v>
      </c>
      <c r="G5" s="354" t="s">
        <v>96</v>
      </c>
      <c r="H5" s="354"/>
      <c r="I5" s="354" t="s">
        <v>30</v>
      </c>
      <c r="J5" s="354" t="s">
        <v>30</v>
      </c>
      <c r="K5" s="354" t="s">
        <v>31</v>
      </c>
      <c r="L5" s="354"/>
      <c r="M5" s="354" t="s">
        <v>414</v>
      </c>
      <c r="N5" s="354" t="s">
        <v>31</v>
      </c>
      <c r="O5" s="764" t="s">
        <v>236</v>
      </c>
      <c r="P5" s="764" t="s">
        <v>403</v>
      </c>
      <c r="Q5" s="764" t="s">
        <v>236</v>
      </c>
      <c r="R5" s="366" t="s">
        <v>275</v>
      </c>
      <c r="S5" s="208"/>
      <c r="T5" s="372"/>
      <c r="U5" s="207"/>
    </row>
    <row r="6" spans="1:21" s="209" customFormat="1" ht="12" customHeight="1">
      <c r="A6" s="328" t="s">
        <v>6</v>
      </c>
      <c r="B6" s="337" t="s">
        <v>35</v>
      </c>
      <c r="C6" s="337" t="s">
        <v>32</v>
      </c>
      <c r="D6" s="337" t="s">
        <v>33</v>
      </c>
      <c r="E6" s="337" t="s">
        <v>204</v>
      </c>
      <c r="F6" s="337" t="s">
        <v>115</v>
      </c>
      <c r="G6" s="337" t="s">
        <v>110</v>
      </c>
      <c r="H6" s="337" t="s">
        <v>375</v>
      </c>
      <c r="I6" s="337" t="s">
        <v>107</v>
      </c>
      <c r="J6" s="337" t="s">
        <v>97</v>
      </c>
      <c r="K6" s="337" t="s">
        <v>34</v>
      </c>
      <c r="L6" s="337" t="s">
        <v>348</v>
      </c>
      <c r="M6" s="337" t="s">
        <v>415</v>
      </c>
      <c r="N6" s="337" t="s">
        <v>339</v>
      </c>
      <c r="O6" s="765" t="s">
        <v>17</v>
      </c>
      <c r="P6" s="765" t="s">
        <v>368</v>
      </c>
      <c r="Q6" s="765" t="s">
        <v>404</v>
      </c>
      <c r="R6" s="345" t="s">
        <v>235</v>
      </c>
      <c r="S6" s="208"/>
      <c r="T6" s="373" t="s">
        <v>217</v>
      </c>
      <c r="U6" s="210">
        <v>2011</v>
      </c>
    </row>
    <row r="7" spans="1:21" s="209" customFormat="1" ht="12" customHeight="1" thickBot="1">
      <c r="A7" s="360"/>
      <c r="B7" s="338" t="s">
        <v>274</v>
      </c>
      <c r="C7" s="338" t="s">
        <v>338</v>
      </c>
      <c r="D7" s="338"/>
      <c r="E7" s="338">
        <v>2010</v>
      </c>
      <c r="F7" s="338">
        <v>2010</v>
      </c>
      <c r="G7" s="338">
        <v>2010</v>
      </c>
      <c r="H7" s="338">
        <v>2010</v>
      </c>
      <c r="I7" s="338" t="s">
        <v>16</v>
      </c>
      <c r="J7" s="338" t="s">
        <v>98</v>
      </c>
      <c r="K7" s="338" t="s">
        <v>37</v>
      </c>
      <c r="L7" s="338" t="s">
        <v>349</v>
      </c>
      <c r="M7" s="338" t="s">
        <v>347</v>
      </c>
      <c r="N7" s="338"/>
      <c r="O7" s="770"/>
      <c r="P7" s="770"/>
      <c r="Q7" s="766" t="s">
        <v>181</v>
      </c>
      <c r="R7" s="359">
        <v>2010</v>
      </c>
      <c r="S7" s="211"/>
      <c r="T7" s="374"/>
      <c r="U7" s="379"/>
    </row>
    <row r="8" spans="1:21" ht="12.75" customHeight="1">
      <c r="A8" s="328" t="s">
        <v>7</v>
      </c>
      <c r="B8" s="329">
        <v>3676</v>
      </c>
      <c r="C8" s="414">
        <v>558.44</v>
      </c>
      <c r="D8" s="329">
        <v>38801</v>
      </c>
      <c r="E8" s="329">
        <f>SUM(G8+F8)</f>
        <v>49927</v>
      </c>
      <c r="F8" s="329">
        <v>35821</v>
      </c>
      <c r="G8" s="329">
        <v>14106</v>
      </c>
      <c r="H8" s="329">
        <v>14565</v>
      </c>
      <c r="I8" s="416">
        <f>D8/$D$17*100</f>
        <v>20.58495851282813</v>
      </c>
      <c r="J8" s="416">
        <f>E8/$E$17*100</f>
        <v>24.27623965535685</v>
      </c>
      <c r="K8" s="327">
        <f>'str1-3'!K22</f>
        <v>349713.32975383237</v>
      </c>
      <c r="L8" s="327">
        <f>'str1-3'!C37</f>
        <v>26388.65</v>
      </c>
      <c r="M8" s="416">
        <f>L8/$L$17*100</f>
        <v>21.62536582767455</v>
      </c>
      <c r="N8" s="327">
        <f>'str1-3'!F37</f>
        <v>61482</v>
      </c>
      <c r="O8" s="821">
        <f>K8+N8</f>
        <v>411195.32975383237</v>
      </c>
      <c r="P8" s="929">
        <f>'str1-3'!M22</f>
        <v>5798</v>
      </c>
      <c r="Q8" s="929">
        <f>SUM(O8:P8)</f>
        <v>416993.32975383237</v>
      </c>
      <c r="R8" s="213">
        <v>630861</v>
      </c>
      <c r="S8" s="214"/>
      <c r="T8" s="762" t="s">
        <v>284</v>
      </c>
      <c r="U8" s="1090">
        <f>'příl1-přísp1-MV'!G7</f>
        <v>193000</v>
      </c>
    </row>
    <row r="9" spans="1:21" ht="12.75" customHeight="1">
      <c r="A9" s="335" t="s">
        <v>8</v>
      </c>
      <c r="B9" s="336">
        <v>9623</v>
      </c>
      <c r="C9" s="415">
        <v>433.14</v>
      </c>
      <c r="D9" s="336">
        <v>22812</v>
      </c>
      <c r="E9" s="336">
        <f aca="true" t="shared" si="0" ref="E9:E16">SUM(G9+F9)</f>
        <v>7495</v>
      </c>
      <c r="F9" s="336">
        <v>4337</v>
      </c>
      <c r="G9" s="336">
        <v>3158</v>
      </c>
      <c r="H9" s="336">
        <v>9855</v>
      </c>
      <c r="I9" s="417">
        <f aca="true" t="shared" si="1" ref="I9:I16">D9/$D$17*100</f>
        <v>12.102370392377395</v>
      </c>
      <c r="J9" s="417">
        <f aca="true" t="shared" si="2" ref="J9:J16">E9/$E$17*100</f>
        <v>3.644329044743317</v>
      </c>
      <c r="K9" s="336">
        <f>'str1-3'!K23</f>
        <v>318156.09437101043</v>
      </c>
      <c r="L9" s="336">
        <f>'str1-3'!C38</f>
        <v>10030.4</v>
      </c>
      <c r="M9" s="417">
        <f aca="true" t="shared" si="3" ref="M9:M16">L9/$L$17*100</f>
        <v>8.219862304358381</v>
      </c>
      <c r="N9" s="336">
        <f>'str1-3'!F38</f>
        <v>23369</v>
      </c>
      <c r="O9" s="768">
        <f aca="true" t="shared" si="4" ref="O9:O19">K9+N9</f>
        <v>341525.09437101043</v>
      </c>
      <c r="P9" s="768">
        <f>'str1-3'!M23</f>
        <v>12089</v>
      </c>
      <c r="Q9" s="768">
        <f aca="true" t="shared" si="5" ref="Q9:Q16">SUM(O9:P9)</f>
        <v>353614.09437101043</v>
      </c>
      <c r="R9" s="946">
        <v>435590</v>
      </c>
      <c r="S9" s="214"/>
      <c r="T9" s="763" t="s">
        <v>139</v>
      </c>
      <c r="U9" s="1091">
        <f>'příl1-přísp1-MV'!G14</f>
        <v>11589</v>
      </c>
    </row>
    <row r="10" spans="1:21" ht="12.75" customHeight="1">
      <c r="A10" s="335" t="s">
        <v>9</v>
      </c>
      <c r="B10" s="336">
        <v>4052</v>
      </c>
      <c r="C10" s="415">
        <v>144.52</v>
      </c>
      <c r="D10" s="336">
        <v>13977</v>
      </c>
      <c r="E10" s="336">
        <f t="shared" si="0"/>
        <v>3143</v>
      </c>
      <c r="F10" s="336">
        <v>1742</v>
      </c>
      <c r="G10" s="336">
        <v>1401</v>
      </c>
      <c r="H10" s="336">
        <v>6802</v>
      </c>
      <c r="I10" s="417">
        <f t="shared" si="1"/>
        <v>7.415168813530548</v>
      </c>
      <c r="J10" s="417">
        <f t="shared" si="2"/>
        <v>1.5282356487829547</v>
      </c>
      <c r="K10" s="336">
        <f>'str1-3'!K24</f>
        <v>121925.30152420305</v>
      </c>
      <c r="L10" s="336">
        <f>'str1-3'!C39</f>
        <v>3808.551</v>
      </c>
      <c r="M10" s="417">
        <f t="shared" si="3"/>
        <v>3.1210883712639994</v>
      </c>
      <c r="N10" s="336">
        <f>'str1-3'!F39</f>
        <v>8873</v>
      </c>
      <c r="O10" s="768">
        <f t="shared" si="4"/>
        <v>130798.30152420305</v>
      </c>
      <c r="P10" s="768">
        <f>'str1-3'!M24</f>
        <v>432</v>
      </c>
      <c r="Q10" s="768">
        <f t="shared" si="5"/>
        <v>131230.30152420304</v>
      </c>
      <c r="R10" s="946">
        <v>146357</v>
      </c>
      <c r="S10" s="214"/>
      <c r="T10" s="763" t="s">
        <v>416</v>
      </c>
      <c r="U10" s="1091">
        <f>'příl1-přísp1-MV'!G24</f>
        <v>1200</v>
      </c>
    </row>
    <row r="11" spans="1:21" ht="12.75" customHeight="1">
      <c r="A11" s="335" t="s">
        <v>10</v>
      </c>
      <c r="B11" s="336">
        <v>4095</v>
      </c>
      <c r="C11" s="415">
        <v>201.11</v>
      </c>
      <c r="D11" s="336">
        <v>13198</v>
      </c>
      <c r="E11" s="336">
        <f t="shared" si="0"/>
        <v>6153</v>
      </c>
      <c r="F11" s="336">
        <v>5087</v>
      </c>
      <c r="G11" s="336">
        <v>1066</v>
      </c>
      <c r="H11" s="336">
        <v>2114</v>
      </c>
      <c r="I11" s="417">
        <f t="shared" si="1"/>
        <v>7.001888674320396</v>
      </c>
      <c r="J11" s="417">
        <f t="shared" si="2"/>
        <v>2.991802083029437</v>
      </c>
      <c r="K11" s="336">
        <f>'str1-3'!K25</f>
        <v>135768.2674409229</v>
      </c>
      <c r="L11" s="336">
        <f>'str1-3'!C40</f>
        <v>6042.752</v>
      </c>
      <c r="M11" s="417">
        <f t="shared" si="3"/>
        <v>4.9520048432152475</v>
      </c>
      <c r="N11" s="336">
        <f>'str1-3'!F40</f>
        <v>14079</v>
      </c>
      <c r="O11" s="768">
        <f t="shared" si="4"/>
        <v>149847.2674409229</v>
      </c>
      <c r="P11" s="768">
        <f>'str1-3'!M25</f>
        <v>2082</v>
      </c>
      <c r="Q11" s="768">
        <f t="shared" si="5"/>
        <v>151929.2674409229</v>
      </c>
      <c r="R11" s="946">
        <v>185856</v>
      </c>
      <c r="S11" s="214"/>
      <c r="T11" s="376" t="s">
        <v>343</v>
      </c>
      <c r="U11" s="216">
        <f>'příl2-přísp2'!F6-'příl2-přísp2'!F100</f>
        <v>145273</v>
      </c>
    </row>
    <row r="12" spans="1:21" ht="12.75" customHeight="1">
      <c r="A12" s="335" t="s">
        <v>11</v>
      </c>
      <c r="B12" s="336">
        <v>3854</v>
      </c>
      <c r="C12" s="415">
        <v>704.2</v>
      </c>
      <c r="D12" s="336">
        <v>52148</v>
      </c>
      <c r="E12" s="336">
        <f t="shared" si="0"/>
        <v>103913</v>
      </c>
      <c r="F12" s="1041">
        <v>85960</v>
      </c>
      <c r="G12" s="336">
        <v>17953</v>
      </c>
      <c r="H12" s="336">
        <v>5314</v>
      </c>
      <c r="I12" s="417">
        <f t="shared" si="1"/>
        <v>27.665895634828004</v>
      </c>
      <c r="J12" s="417">
        <f t="shared" si="2"/>
        <v>50.52610594081551</v>
      </c>
      <c r="K12" s="336">
        <f>'str1-3'!K26</f>
        <v>312347.9744895358</v>
      </c>
      <c r="L12" s="336">
        <f>'str1-3'!C41</f>
        <v>60309.31</v>
      </c>
      <c r="M12" s="417">
        <f t="shared" si="3"/>
        <v>49.42317593225235</v>
      </c>
      <c r="N12" s="336">
        <f>'str1-3'!F41</f>
        <v>140513</v>
      </c>
      <c r="O12" s="768">
        <f t="shared" si="4"/>
        <v>452860.9744895358</v>
      </c>
      <c r="P12" s="768">
        <f>'str1-3'!M26</f>
        <v>12091</v>
      </c>
      <c r="Q12" s="768">
        <f t="shared" si="5"/>
        <v>464951.9744895358</v>
      </c>
      <c r="R12" s="946">
        <v>867883</v>
      </c>
      <c r="S12" s="214"/>
      <c r="T12" s="376" t="s">
        <v>54</v>
      </c>
      <c r="U12" s="216">
        <f>'příl2-přísp2'!F100</f>
        <v>16000</v>
      </c>
    </row>
    <row r="13" spans="1:21" ht="12.75" customHeight="1">
      <c r="A13" s="335" t="s">
        <v>12</v>
      </c>
      <c r="B13" s="336">
        <v>2393</v>
      </c>
      <c r="C13" s="415">
        <v>131.712</v>
      </c>
      <c r="D13" s="336">
        <v>8863</v>
      </c>
      <c r="E13" s="336">
        <f t="shared" si="0"/>
        <v>15814</v>
      </c>
      <c r="F13" s="1041">
        <v>14951</v>
      </c>
      <c r="G13" s="336">
        <v>863</v>
      </c>
      <c r="H13" s="336">
        <v>1933</v>
      </c>
      <c r="I13" s="417">
        <f t="shared" si="1"/>
        <v>4.702056320692655</v>
      </c>
      <c r="J13" s="417">
        <f t="shared" si="2"/>
        <v>7.689315478795305</v>
      </c>
      <c r="K13" s="336">
        <f>'str1-3'!K27</f>
        <v>114200.6989911614</v>
      </c>
      <c r="L13" s="336">
        <f>'str1-3'!C42</f>
        <v>9620.157</v>
      </c>
      <c r="M13" s="417">
        <f t="shared" si="3"/>
        <v>7.883670231128311</v>
      </c>
      <c r="N13" s="336">
        <f>'str1-3'!F42</f>
        <v>22414</v>
      </c>
      <c r="O13" s="768">
        <f t="shared" si="4"/>
        <v>136614.6989911614</v>
      </c>
      <c r="P13" s="768">
        <f>'str1-3'!M27</f>
        <v>3</v>
      </c>
      <c r="Q13" s="768">
        <f t="shared" si="5"/>
        <v>136617.6989911614</v>
      </c>
      <c r="R13" s="946">
        <v>215223</v>
      </c>
      <c r="S13" s="214"/>
      <c r="T13" s="376" t="s">
        <v>112</v>
      </c>
      <c r="U13" s="216">
        <f>'příl2-přísp2'!F105</f>
        <v>233772</v>
      </c>
    </row>
    <row r="14" spans="1:21" ht="12.75" customHeight="1">
      <c r="A14" s="335" t="s">
        <v>13</v>
      </c>
      <c r="B14" s="336">
        <v>6899</v>
      </c>
      <c r="C14" s="415">
        <v>327.09</v>
      </c>
      <c r="D14" s="336">
        <v>17376</v>
      </c>
      <c r="E14" s="336">
        <f t="shared" si="0"/>
        <v>8659</v>
      </c>
      <c r="F14" s="1041">
        <v>7220</v>
      </c>
      <c r="G14" s="336">
        <v>1439</v>
      </c>
      <c r="H14" s="336">
        <v>2675</v>
      </c>
      <c r="I14" s="417">
        <f t="shared" si="1"/>
        <v>9.218428368312713</v>
      </c>
      <c r="J14" s="417">
        <f t="shared" si="2"/>
        <v>4.210306230611391</v>
      </c>
      <c r="K14" s="336">
        <f>'str1-3'!K28</f>
        <v>248276.45612366847</v>
      </c>
      <c r="L14" s="336">
        <f>'str1-3'!C43</f>
        <v>4309.87</v>
      </c>
      <c r="M14" s="417">
        <f t="shared" si="3"/>
        <v>3.5319167679938044</v>
      </c>
      <c r="N14" s="336">
        <f>'str1-3'!F43</f>
        <v>10041</v>
      </c>
      <c r="O14" s="768">
        <f t="shared" si="4"/>
        <v>258317.45612366847</v>
      </c>
      <c r="P14" s="768">
        <f>'str1-3'!M28</f>
        <v>15617</v>
      </c>
      <c r="Q14" s="768">
        <f t="shared" si="5"/>
        <v>273934.45612366847</v>
      </c>
      <c r="R14" s="946">
        <v>292908</v>
      </c>
      <c r="S14" s="214"/>
      <c r="T14" s="376"/>
      <c r="U14" s="216"/>
    </row>
    <row r="15" spans="1:21" ht="12.75" customHeight="1">
      <c r="A15" s="335" t="s">
        <v>14</v>
      </c>
      <c r="B15" s="336">
        <v>1417</v>
      </c>
      <c r="C15" s="415">
        <v>96.85400000000001</v>
      </c>
      <c r="D15" s="336">
        <v>10956</v>
      </c>
      <c r="E15" s="336">
        <f t="shared" si="0"/>
        <v>3990</v>
      </c>
      <c r="F15" s="1041">
        <v>1448</v>
      </c>
      <c r="G15" s="336">
        <v>2542</v>
      </c>
      <c r="H15" s="336">
        <v>3420</v>
      </c>
      <c r="I15" s="417">
        <f t="shared" si="1"/>
        <v>5.812448273666787</v>
      </c>
      <c r="J15" s="417">
        <f t="shared" si="2"/>
        <v>1.940076436094174</v>
      </c>
      <c r="K15" s="336">
        <f>'str1-3'!K29</f>
        <v>60882.65512206991</v>
      </c>
      <c r="L15" s="336">
        <f>'str1-3'!C44</f>
        <v>236.287</v>
      </c>
      <c r="M15" s="417">
        <f t="shared" si="3"/>
        <v>0.19363600696980468</v>
      </c>
      <c r="N15" s="336">
        <f>'str1-3'!F44</f>
        <v>551</v>
      </c>
      <c r="O15" s="768">
        <f t="shared" si="4"/>
        <v>61433.65512206991</v>
      </c>
      <c r="P15" s="768">
        <f>'str1-3'!M29</f>
        <v>6610</v>
      </c>
      <c r="Q15" s="768">
        <f t="shared" si="5"/>
        <v>68043.6551220699</v>
      </c>
      <c r="R15" s="946">
        <v>96726</v>
      </c>
      <c r="S15" s="214"/>
      <c r="T15" s="376"/>
      <c r="U15" s="216"/>
    </row>
    <row r="16" spans="1:21" ht="12.75" customHeight="1">
      <c r="A16" s="335" t="s">
        <v>15</v>
      </c>
      <c r="B16" s="336">
        <v>4814</v>
      </c>
      <c r="C16" s="415">
        <v>161.49</v>
      </c>
      <c r="D16" s="336">
        <v>10361</v>
      </c>
      <c r="E16" s="336">
        <f t="shared" si="0"/>
        <v>6568</v>
      </c>
      <c r="F16" s="1041">
        <v>4805</v>
      </c>
      <c r="G16" s="336">
        <v>1763</v>
      </c>
      <c r="H16" s="336">
        <v>2309</v>
      </c>
      <c r="I16" s="417">
        <f t="shared" si="1"/>
        <v>5.4967850094433715</v>
      </c>
      <c r="J16" s="417">
        <f t="shared" si="2"/>
        <v>3.1935894817710615</v>
      </c>
      <c r="K16" s="336">
        <f>'str1-3'!K30</f>
        <v>145185.92218359566</v>
      </c>
      <c r="L16" s="336">
        <f>'str1-3'!C45</f>
        <v>1280.398</v>
      </c>
      <c r="M16" s="417">
        <f t="shared" si="3"/>
        <v>1.0492797151435498</v>
      </c>
      <c r="N16" s="336">
        <f>'str1-3'!F45</f>
        <v>2983</v>
      </c>
      <c r="O16" s="944">
        <f t="shared" si="4"/>
        <v>148168.92218359566</v>
      </c>
      <c r="P16" s="945">
        <f>'str1-3'!M30</f>
        <v>242</v>
      </c>
      <c r="Q16" s="945">
        <f t="shared" si="5"/>
        <v>148410.92218359566</v>
      </c>
      <c r="R16" s="946">
        <v>163416</v>
      </c>
      <c r="S16" s="214"/>
      <c r="T16" s="377"/>
      <c r="U16" s="365"/>
    </row>
    <row r="17" spans="1:21" ht="12.75" customHeight="1" thickBot="1">
      <c r="A17" s="360" t="s">
        <v>109</v>
      </c>
      <c r="B17" s="350">
        <f aca="true" t="shared" si="6" ref="B17:R17">SUM(B8:B16)</f>
        <v>40823</v>
      </c>
      <c r="C17" s="361">
        <f t="shared" si="6"/>
        <v>2758.5560000000005</v>
      </c>
      <c r="D17" s="350">
        <f t="shared" si="6"/>
        <v>188492</v>
      </c>
      <c r="E17" s="350">
        <f t="shared" si="6"/>
        <v>205662</v>
      </c>
      <c r="F17" s="1042">
        <f t="shared" si="6"/>
        <v>161371</v>
      </c>
      <c r="G17" s="350">
        <f t="shared" si="6"/>
        <v>44291</v>
      </c>
      <c r="H17" s="350">
        <f>SUM(H8:H16)</f>
        <v>48987</v>
      </c>
      <c r="I17" s="361">
        <f t="shared" si="6"/>
        <v>100</v>
      </c>
      <c r="J17" s="361">
        <f t="shared" si="6"/>
        <v>100</v>
      </c>
      <c r="K17" s="350">
        <f t="shared" si="6"/>
        <v>1806456.6999999997</v>
      </c>
      <c r="L17" s="350">
        <f t="shared" si="6"/>
        <v>122026.375</v>
      </c>
      <c r="M17" s="361">
        <f t="shared" si="6"/>
        <v>100.00000000000001</v>
      </c>
      <c r="N17" s="350">
        <f>SUM(N8:N16)</f>
        <v>284305</v>
      </c>
      <c r="O17" s="771">
        <f t="shared" si="6"/>
        <v>2090761.6999999997</v>
      </c>
      <c r="P17" s="943">
        <f>SUM(P8:P16)</f>
        <v>54964</v>
      </c>
      <c r="Q17" s="943">
        <f>SUM(Q8:Q16)</f>
        <v>2145725.6999999997</v>
      </c>
      <c r="R17" s="418">
        <f t="shared" si="6"/>
        <v>3034820</v>
      </c>
      <c r="S17" s="214"/>
      <c r="T17" s="378"/>
      <c r="U17" s="380">
        <f>SUM(U8:U16)</f>
        <v>600834</v>
      </c>
    </row>
    <row r="18" spans="1:21" ht="12.75" customHeight="1">
      <c r="A18" s="1001" t="s">
        <v>18</v>
      </c>
      <c r="B18" s="1002"/>
      <c r="C18" s="1003"/>
      <c r="D18" s="1002"/>
      <c r="E18" s="1002"/>
      <c r="F18" s="1002"/>
      <c r="G18" s="1002"/>
      <c r="H18" s="1002"/>
      <c r="I18" s="1003"/>
      <c r="J18" s="1003"/>
      <c r="K18" s="1002"/>
      <c r="L18" s="1006">
        <f>'str1-3'!C47</f>
        <v>85.886</v>
      </c>
      <c r="M18" s="1006"/>
      <c r="N18" s="1006">
        <f>'str1-3'!F47</f>
        <v>200</v>
      </c>
      <c r="O18" s="1004">
        <f t="shared" si="4"/>
        <v>200</v>
      </c>
      <c r="P18" s="1004"/>
      <c r="Q18" s="1004">
        <f>SUM(O18:P18)</f>
        <v>200</v>
      </c>
      <c r="R18" s="1005"/>
      <c r="S18" s="214"/>
      <c r="T18" s="375"/>
      <c r="U18" s="212"/>
    </row>
    <row r="19" spans="1:21" ht="12.75" customHeight="1" thickBot="1">
      <c r="A19" s="328" t="s">
        <v>337</v>
      </c>
      <c r="B19" s="758"/>
      <c r="C19" s="759"/>
      <c r="D19" s="758"/>
      <c r="E19" s="758"/>
      <c r="F19" s="758"/>
      <c r="G19" s="758"/>
      <c r="H19" s="758"/>
      <c r="I19" s="759"/>
      <c r="J19" s="759"/>
      <c r="K19" s="758"/>
      <c r="L19" s="1007">
        <f>'str1-3'!C48</f>
        <v>133.81</v>
      </c>
      <c r="M19" s="1007"/>
      <c r="N19" s="1007">
        <f>'str1-3'!F48</f>
        <v>312</v>
      </c>
      <c r="O19" s="352">
        <f t="shared" si="4"/>
        <v>312</v>
      </c>
      <c r="P19" s="352"/>
      <c r="Q19" s="772">
        <f>SUM(O19:P19)</f>
        <v>312</v>
      </c>
      <c r="R19" s="213"/>
      <c r="S19" s="214"/>
      <c r="T19" s="375"/>
      <c r="U19" s="212"/>
    </row>
    <row r="20" spans="1:21" ht="12.75" customHeight="1">
      <c r="A20" s="332" t="s">
        <v>99</v>
      </c>
      <c r="B20" s="333"/>
      <c r="C20" s="362"/>
      <c r="D20" s="333"/>
      <c r="E20" s="333">
        <f>'příl.5-odhad odpisu'!H27</f>
        <v>145764</v>
      </c>
      <c r="F20" s="333">
        <v>107407</v>
      </c>
      <c r="G20" s="333">
        <f>'příl.5-odhad odpisu'!G27</f>
        <v>20792</v>
      </c>
      <c r="H20" s="333"/>
      <c r="I20" s="333"/>
      <c r="J20" s="333"/>
      <c r="K20" s="333"/>
      <c r="L20" s="333">
        <f>SUM(L18:L19)</f>
        <v>219.696</v>
      </c>
      <c r="M20" s="333"/>
      <c r="N20" s="333">
        <f>SUM(N18:N19)</f>
        <v>512</v>
      </c>
      <c r="O20" s="413"/>
      <c r="P20" s="413"/>
      <c r="Q20" s="413"/>
      <c r="R20" s="348"/>
      <c r="S20" s="215"/>
      <c r="T20" s="761" t="s">
        <v>113</v>
      </c>
      <c r="U20" s="1093">
        <f>SUM(U8:U10)</f>
        <v>205789</v>
      </c>
    </row>
    <row r="21" spans="1:21" ht="12.75" customHeight="1" thickBot="1">
      <c r="A21" s="349" t="s">
        <v>111</v>
      </c>
      <c r="B21" s="350"/>
      <c r="C21" s="350"/>
      <c r="D21" s="350"/>
      <c r="E21" s="350">
        <f>SUM(E17:E20)</f>
        <v>351426</v>
      </c>
      <c r="F21" s="350">
        <f>F17+F20</f>
        <v>268778</v>
      </c>
      <c r="G21" s="350">
        <f>SUM(G17:G20)</f>
        <v>65083</v>
      </c>
      <c r="H21" s="350"/>
      <c r="I21" s="350"/>
      <c r="J21" s="350"/>
      <c r="K21" s="350">
        <f>SUM(K17:K20)</f>
        <v>1806456.6999999997</v>
      </c>
      <c r="L21" s="350">
        <f>L17+L20</f>
        <v>122246.071</v>
      </c>
      <c r="M21" s="350"/>
      <c r="N21" s="350">
        <f>N17+N20</f>
        <v>284817</v>
      </c>
      <c r="O21" s="351">
        <f>SUM(O17:O19)</f>
        <v>2091273.6999999997</v>
      </c>
      <c r="P21" s="351">
        <f>SUM(P17:P19)</f>
        <v>54964</v>
      </c>
      <c r="Q21" s="351">
        <f>SUM(O21:P21)</f>
        <v>2146237.6999999997</v>
      </c>
      <c r="R21" s="334"/>
      <c r="S21" s="214"/>
      <c r="T21" s="378" t="s">
        <v>114</v>
      </c>
      <c r="U21" s="803">
        <f>SUM(U11:U13)</f>
        <v>395045</v>
      </c>
    </row>
    <row r="22" spans="1:19" ht="11.25">
      <c r="A22" s="492" t="s">
        <v>346</v>
      </c>
      <c r="B22" s="394"/>
      <c r="C22" s="395"/>
      <c r="D22" s="394"/>
      <c r="E22" s="396"/>
      <c r="F22" s="396"/>
      <c r="G22" s="394"/>
      <c r="H22" s="395"/>
      <c r="I22" s="152"/>
      <c r="J22" s="397"/>
      <c r="K22" s="398"/>
      <c r="L22" s="394"/>
      <c r="M22" s="394"/>
      <c r="N22" s="215"/>
      <c r="O22" s="217"/>
      <c r="P22" s="215"/>
      <c r="Q22" s="215"/>
      <c r="R22" s="217"/>
      <c r="S22" s="217"/>
    </row>
    <row r="23" spans="1:21" ht="11.25">
      <c r="A23" s="393"/>
      <c r="B23" s="152"/>
      <c r="C23" s="399"/>
      <c r="D23" s="397"/>
      <c r="E23" s="400"/>
      <c r="F23" s="400"/>
      <c r="G23" s="152"/>
      <c r="H23" s="152"/>
      <c r="I23" s="398"/>
      <c r="J23" s="398"/>
      <c r="K23" s="394"/>
      <c r="L23" s="398"/>
      <c r="M23" s="398"/>
      <c r="N23" s="217"/>
      <c r="O23" s="215"/>
      <c r="P23" s="215"/>
      <c r="Q23" s="215"/>
      <c r="R23" s="215"/>
      <c r="S23" s="215"/>
      <c r="T23" s="1095" t="s">
        <v>344</v>
      </c>
      <c r="U23" s="1096">
        <f>G17</f>
        <v>44291</v>
      </c>
    </row>
    <row r="24" spans="8:21" ht="11.25">
      <c r="H24" s="221"/>
      <c r="I24" s="221"/>
      <c r="J24" s="221"/>
      <c r="K24" s="221"/>
      <c r="T24" s="1092" t="s">
        <v>113</v>
      </c>
      <c r="U24" s="804">
        <f>'str1-3'!I79</f>
        <v>205789</v>
      </c>
    </row>
    <row r="25" spans="1:21" ht="12" thickBot="1">
      <c r="A25" s="330"/>
      <c r="B25" s="330"/>
      <c r="C25" s="401"/>
      <c r="D25" s="330"/>
      <c r="E25" s="330"/>
      <c r="F25" s="330"/>
      <c r="G25" s="330"/>
      <c r="H25" s="330"/>
      <c r="I25" s="331"/>
      <c r="J25" s="824" t="s">
        <v>350</v>
      </c>
      <c r="K25" s="330"/>
      <c r="L25" s="330"/>
      <c r="M25" s="330"/>
      <c r="N25" s="221"/>
      <c r="O25" s="221"/>
      <c r="P25" s="221"/>
      <c r="Q25" s="221"/>
      <c r="R25" s="221"/>
      <c r="S25" s="221"/>
      <c r="T25" s="1092" t="s">
        <v>114</v>
      </c>
      <c r="U25" s="804">
        <f>U21</f>
        <v>395045</v>
      </c>
    </row>
    <row r="26" spans="1:21" ht="11.25">
      <c r="A26" s="339" t="s">
        <v>6</v>
      </c>
      <c r="B26" s="356" t="s">
        <v>136</v>
      </c>
      <c r="C26" s="356" t="s">
        <v>39</v>
      </c>
      <c r="D26" s="356" t="s">
        <v>39</v>
      </c>
      <c r="E26" s="356" t="s">
        <v>40</v>
      </c>
      <c r="F26" s="356" t="s">
        <v>375</v>
      </c>
      <c r="G26" s="356" t="s">
        <v>137</v>
      </c>
      <c r="H26" s="356" t="s">
        <v>108</v>
      </c>
      <c r="I26" s="356" t="s">
        <v>405</v>
      </c>
      <c r="J26" s="356" t="s">
        <v>408</v>
      </c>
      <c r="K26" s="764" t="s">
        <v>216</v>
      </c>
      <c r="L26" s="356" t="s">
        <v>412</v>
      </c>
      <c r="M26" s="805" t="s">
        <v>205</v>
      </c>
      <c r="N26" s="806"/>
      <c r="T26" s="947" t="s">
        <v>407</v>
      </c>
      <c r="U26" s="948">
        <f>SUM(U24:U25)</f>
        <v>600834</v>
      </c>
    </row>
    <row r="27" spans="1:14" ht="11.25">
      <c r="A27" s="341"/>
      <c r="B27" s="343"/>
      <c r="C27" s="342" t="s">
        <v>35</v>
      </c>
      <c r="D27" s="342" t="s">
        <v>36</v>
      </c>
      <c r="E27" s="342"/>
      <c r="F27" s="342"/>
      <c r="G27" s="343"/>
      <c r="H27" s="343" t="s">
        <v>17</v>
      </c>
      <c r="I27" s="343" t="s">
        <v>206</v>
      </c>
      <c r="J27" s="343" t="s">
        <v>368</v>
      </c>
      <c r="K27" s="765">
        <v>2011</v>
      </c>
      <c r="L27" s="344" t="s">
        <v>413</v>
      </c>
      <c r="M27" s="805" t="s">
        <v>216</v>
      </c>
      <c r="N27" s="806"/>
    </row>
    <row r="28" spans="1:20" ht="12" thickBot="1">
      <c r="A28" s="357" t="s">
        <v>100</v>
      </c>
      <c r="B28" s="951"/>
      <c r="C28" s="1094">
        <v>0.3</v>
      </c>
      <c r="D28" s="1094">
        <v>0.4</v>
      </c>
      <c r="E28" s="1094">
        <v>0.4</v>
      </c>
      <c r="F28" s="1094">
        <v>-0.1</v>
      </c>
      <c r="G28" s="346"/>
      <c r="H28" s="346"/>
      <c r="I28" s="358" t="s">
        <v>345</v>
      </c>
      <c r="J28" s="346"/>
      <c r="K28" s="766" t="s">
        <v>17</v>
      </c>
      <c r="L28" s="823" t="s">
        <v>441</v>
      </c>
      <c r="M28" s="822" t="s">
        <v>351</v>
      </c>
      <c r="N28" s="822"/>
      <c r="O28" s="822"/>
      <c r="P28" s="822"/>
      <c r="Q28" s="822"/>
      <c r="R28" s="822"/>
      <c r="S28" s="822"/>
      <c r="T28" s="822"/>
    </row>
    <row r="29" spans="1:20" ht="11.25">
      <c r="A29" s="340" t="s">
        <v>7</v>
      </c>
      <c r="B29" s="212">
        <f>R8/$R$17*'str1-3'!$I$79</f>
        <v>42778.238685984674</v>
      </c>
      <c r="C29" s="212">
        <f>B8/$B$17*'str1-3'!$I$86*$C$28</f>
        <v>10671.817994757857</v>
      </c>
      <c r="D29" s="212">
        <f>C8/$C$17*$D$28*$U$21</f>
        <v>31989.044964104407</v>
      </c>
      <c r="E29" s="212">
        <f>D8/$D$17*$E$28*$U$21</f>
        <v>32527.939742800758</v>
      </c>
      <c r="F29" s="212">
        <f>H8/$H$17*$U$21*$F$28</f>
        <v>-11745.62725825219</v>
      </c>
      <c r="G29" s="212">
        <f>SUM(C29:F29)</f>
        <v>63443.17544341083</v>
      </c>
      <c r="H29" s="212">
        <f aca="true" t="shared" si="7" ref="H29:H37">B29+G29</f>
        <v>106221.4141293955</v>
      </c>
      <c r="I29" s="212">
        <f>O8-H29</f>
        <v>304973.91562443686</v>
      </c>
      <c r="J29" s="212">
        <f>P8</f>
        <v>5798</v>
      </c>
      <c r="K29" s="767">
        <f>SUM(I29:J29)</f>
        <v>310771.91562443686</v>
      </c>
      <c r="L29" s="367">
        <f aca="true" t="shared" si="8" ref="L29:L38">H29/O8*100</f>
        <v>25.83234935887681</v>
      </c>
      <c r="M29" s="822"/>
      <c r="N29" s="822"/>
      <c r="O29" s="822">
        <v>269782.65260096476</v>
      </c>
      <c r="P29" s="822"/>
      <c r="Q29" s="822"/>
      <c r="R29" s="822"/>
      <c r="S29" s="822">
        <v>-28859.347399035236</v>
      </c>
      <c r="T29" s="822">
        <v>-3673</v>
      </c>
    </row>
    <row r="30" spans="1:20" ht="11.25">
      <c r="A30" s="347" t="s">
        <v>8</v>
      </c>
      <c r="B30" s="216">
        <f>R9/$R$17*'str1-3'!$I$79</f>
        <v>29537.050141359294</v>
      </c>
      <c r="C30" s="216">
        <f>B9/$B$17*'str1-3'!$I$86*$C$28</f>
        <v>27936.589924797296</v>
      </c>
      <c r="D30" s="216">
        <f aca="true" t="shared" si="9" ref="D30:D37">C9/$C$17*$D$28*$U$21</f>
        <v>24811.50156821177</v>
      </c>
      <c r="E30" s="216">
        <f aca="true" t="shared" si="10" ref="E30:E37">D9/$D$17*$E$28*$U$21</f>
        <v>19123.923646626914</v>
      </c>
      <c r="F30" s="216">
        <f aca="true" t="shared" si="11" ref="F30:F37">H9/$H$17*$U$21*$F$28</f>
        <v>-7947.350266397208</v>
      </c>
      <c r="G30" s="216">
        <f aca="true" t="shared" si="12" ref="G30:G37">SUM(C30:F30)</f>
        <v>63924.66487323876</v>
      </c>
      <c r="H30" s="216">
        <f t="shared" si="7"/>
        <v>93461.71501459806</v>
      </c>
      <c r="I30" s="216">
        <f aca="true" t="shared" si="13" ref="I30:I37">O9-H30</f>
        <v>248063.3793564124</v>
      </c>
      <c r="J30" s="216">
        <f aca="true" t="shared" si="14" ref="J30:J37">P9</f>
        <v>12089</v>
      </c>
      <c r="K30" s="768">
        <f aca="true" t="shared" si="15" ref="K30:K37">SUM(I30:J30)</f>
        <v>260152.3793564124</v>
      </c>
      <c r="L30" s="368">
        <f t="shared" si="8"/>
        <v>27.365987611167274</v>
      </c>
      <c r="M30" s="822"/>
      <c r="N30" s="822"/>
      <c r="O30" s="822">
        <v>259771.4353547934</v>
      </c>
      <c r="P30" s="822"/>
      <c r="Q30" s="822"/>
      <c r="R30" s="822"/>
      <c r="S30" s="822">
        <v>-7044.564645206614</v>
      </c>
      <c r="T30" s="822">
        <v>7053</v>
      </c>
    </row>
    <row r="31" spans="1:20" ht="11.25">
      <c r="A31" s="347" t="s">
        <v>9</v>
      </c>
      <c r="B31" s="216">
        <f>R10/$R$17*'str1-3'!$I$79</f>
        <v>9924.364763972822</v>
      </c>
      <c r="C31" s="216">
        <f>B10/$B$17*'str1-3'!$I$86*$C$28</f>
        <v>11763.385885407735</v>
      </c>
      <c r="D31" s="216">
        <f t="shared" si="9"/>
        <v>8278.520124296914</v>
      </c>
      <c r="E31" s="216">
        <f t="shared" si="10"/>
        <v>11717.301455764702</v>
      </c>
      <c r="F31" s="216">
        <f t="shared" si="11"/>
        <v>-5485.324861698002</v>
      </c>
      <c r="G31" s="216">
        <f t="shared" si="12"/>
        <v>26273.882603771348</v>
      </c>
      <c r="H31" s="216">
        <f t="shared" si="7"/>
        <v>36198.247367744174</v>
      </c>
      <c r="I31" s="216">
        <f t="shared" si="13"/>
        <v>94600.05415645888</v>
      </c>
      <c r="J31" s="216">
        <f t="shared" si="14"/>
        <v>432</v>
      </c>
      <c r="K31" s="768">
        <f t="shared" si="15"/>
        <v>95032.05415645888</v>
      </c>
      <c r="L31" s="368">
        <f t="shared" si="8"/>
        <v>27.67486041173556</v>
      </c>
      <c r="M31" s="822"/>
      <c r="N31" s="822"/>
      <c r="O31" s="822">
        <v>93344.73893404014</v>
      </c>
      <c r="P31" s="822"/>
      <c r="Q31" s="822"/>
      <c r="R31" s="822"/>
      <c r="S31" s="822">
        <v>7373.738934040142</v>
      </c>
      <c r="T31" s="822">
        <v>-672</v>
      </c>
    </row>
    <row r="32" spans="1:20" ht="11.25">
      <c r="A32" s="347" t="s">
        <v>10</v>
      </c>
      <c r="B32" s="216">
        <f>R11/$R$17*'str1-3'!$I$79</f>
        <v>12602.76404663209</v>
      </c>
      <c r="C32" s="216">
        <f>B11/$B$17*'str1-3'!$I$86*$C$28</f>
        <v>11888.219447370355</v>
      </c>
      <c r="D32" s="216">
        <f t="shared" si="9"/>
        <v>11520.157640446667</v>
      </c>
      <c r="E32" s="216">
        <f t="shared" si="10"/>
        <v>11064.244445387603</v>
      </c>
      <c r="F32" s="216">
        <f t="shared" si="11"/>
        <v>-1704.7892910363976</v>
      </c>
      <c r="G32" s="216">
        <f t="shared" si="12"/>
        <v>32767.832242168228</v>
      </c>
      <c r="H32" s="216">
        <f t="shared" si="7"/>
        <v>45370.59628880032</v>
      </c>
      <c r="I32" s="216">
        <f t="shared" si="13"/>
        <v>104476.67115212258</v>
      </c>
      <c r="J32" s="216">
        <f t="shared" si="14"/>
        <v>2082</v>
      </c>
      <c r="K32" s="768">
        <f t="shared" si="15"/>
        <v>106558.67115212258</v>
      </c>
      <c r="L32" s="368">
        <f t="shared" si="8"/>
        <v>30.277893660415007</v>
      </c>
      <c r="M32" s="822"/>
      <c r="N32" s="822"/>
      <c r="O32" s="822">
        <v>102408.79290668204</v>
      </c>
      <c r="P32" s="822"/>
      <c r="Q32" s="822"/>
      <c r="R32" s="822"/>
      <c r="S32" s="822">
        <v>-5803.207093317964</v>
      </c>
      <c r="T32" s="822">
        <v>3294</v>
      </c>
    </row>
    <row r="33" spans="1:20" ht="11.25">
      <c r="A33" s="347" t="s">
        <v>11</v>
      </c>
      <c r="B33" s="216">
        <f>R12/$R$17*'str1-3'!$I$79</f>
        <v>58850.53304215736</v>
      </c>
      <c r="C33" s="216">
        <f>B12/$B$17*'str1-3'!$I$86*$C$28</f>
        <v>11188.570879161258</v>
      </c>
      <c r="D33" s="216">
        <f t="shared" si="9"/>
        <v>40338.59584507257</v>
      </c>
      <c r="E33" s="216">
        <f t="shared" si="10"/>
        <v>43717.09496424252</v>
      </c>
      <c r="F33" s="216">
        <f t="shared" si="11"/>
        <v>-4285.35964643681</v>
      </c>
      <c r="G33" s="216">
        <f t="shared" si="12"/>
        <v>90958.90204203952</v>
      </c>
      <c r="H33" s="216">
        <f t="shared" si="7"/>
        <v>149809.43508419688</v>
      </c>
      <c r="I33" s="216">
        <f t="shared" si="13"/>
        <v>303051.53940533893</v>
      </c>
      <c r="J33" s="216">
        <f t="shared" si="14"/>
        <v>12091</v>
      </c>
      <c r="K33" s="768">
        <f t="shared" si="15"/>
        <v>315142.53940533893</v>
      </c>
      <c r="L33" s="368">
        <f t="shared" si="8"/>
        <v>33.08066791426704</v>
      </c>
      <c r="M33" s="822"/>
      <c r="N33" s="822"/>
      <c r="O33" s="822">
        <v>225839.9505134076</v>
      </c>
      <c r="P33" s="822"/>
      <c r="Q33" s="822"/>
      <c r="R33" s="822"/>
      <c r="S33" s="822">
        <v>3199.950513407588</v>
      </c>
      <c r="T33" s="822">
        <v>-6963</v>
      </c>
    </row>
    <row r="34" spans="1:20" ht="11.25">
      <c r="A34" s="347" t="s">
        <v>12</v>
      </c>
      <c r="B34" s="216">
        <f>R13/$R$17*'str1-3'!$I$79</f>
        <v>14594.119567882115</v>
      </c>
      <c r="C34" s="216">
        <f>B13/$B$17*'str1-3'!$I$86*$C$28</f>
        <v>6947.132878524361</v>
      </c>
      <c r="D34" s="216">
        <f t="shared" si="9"/>
        <v>7544.841147324903</v>
      </c>
      <c r="E34" s="216">
        <f t="shared" si="10"/>
        <v>7430.095356832121</v>
      </c>
      <c r="F34" s="216">
        <f t="shared" si="11"/>
        <v>-1558.8257803090619</v>
      </c>
      <c r="G34" s="216">
        <f t="shared" si="12"/>
        <v>20363.24360237232</v>
      </c>
      <c r="H34" s="216">
        <f t="shared" si="7"/>
        <v>34957.36317025444</v>
      </c>
      <c r="I34" s="216">
        <f t="shared" si="13"/>
        <v>101657.33582090696</v>
      </c>
      <c r="J34" s="216">
        <f t="shared" si="14"/>
        <v>3</v>
      </c>
      <c r="K34" s="768">
        <f t="shared" si="15"/>
        <v>101660.33582090696</v>
      </c>
      <c r="L34" s="368">
        <f t="shared" si="8"/>
        <v>25.588288396782318</v>
      </c>
      <c r="M34" s="822"/>
      <c r="N34" s="822"/>
      <c r="O34" s="822">
        <v>94740.9715850662</v>
      </c>
      <c r="P34" s="822"/>
      <c r="Q34" s="822"/>
      <c r="R34" s="822"/>
      <c r="S34" s="822">
        <v>-465.02841493379674</v>
      </c>
      <c r="T34" s="822">
        <v>-1166</v>
      </c>
    </row>
    <row r="35" spans="1:20" ht="11.25">
      <c r="A35" s="347" t="s">
        <v>13</v>
      </c>
      <c r="B35" s="216">
        <f>R14/$R$17*'str1-3'!$I$79</f>
        <v>19861.884530878273</v>
      </c>
      <c r="C35" s="216">
        <f>B14/$B$17*'str1-3'!$I$86*$C$28</f>
        <v>20028.528929769982</v>
      </c>
      <c r="D35" s="216">
        <f t="shared" si="9"/>
        <v>18736.653386771915</v>
      </c>
      <c r="E35" s="216">
        <f t="shared" si="10"/>
        <v>14566.776139040383</v>
      </c>
      <c r="F35" s="216">
        <f t="shared" si="11"/>
        <v>-2157.195531467532</v>
      </c>
      <c r="G35" s="216">
        <f t="shared" si="12"/>
        <v>51174.76292411475</v>
      </c>
      <c r="H35" s="216">
        <f t="shared" si="7"/>
        <v>71036.64745499303</v>
      </c>
      <c r="I35" s="216">
        <f t="shared" si="13"/>
        <v>187280.80866867542</v>
      </c>
      <c r="J35" s="216">
        <f t="shared" si="14"/>
        <v>15617</v>
      </c>
      <c r="K35" s="768">
        <f t="shared" si="15"/>
        <v>202897.80866867542</v>
      </c>
      <c r="L35" s="368">
        <f t="shared" si="8"/>
        <v>27.499747218393367</v>
      </c>
      <c r="M35" s="822"/>
      <c r="N35" s="822"/>
      <c r="O35" s="822">
        <v>206216.3661208239</v>
      </c>
      <c r="P35" s="822"/>
      <c r="Q35" s="822"/>
      <c r="R35" s="822"/>
      <c r="S35" s="822">
        <v>-2562.633879176108</v>
      </c>
      <c r="T35" s="822">
        <v>1361</v>
      </c>
    </row>
    <row r="36" spans="1:20" ht="11.25">
      <c r="A36" s="347" t="s">
        <v>14</v>
      </c>
      <c r="B36" s="216">
        <f>R15/$R$17*'str1-3'!$I$79</f>
        <v>6558.9217199043105</v>
      </c>
      <c r="C36" s="216">
        <f>B15/$B$17*'str1-3'!$I$86*$C$28</f>
        <v>4113.701332582123</v>
      </c>
      <c r="D36" s="216">
        <f t="shared" si="9"/>
        <v>5548.074924706984</v>
      </c>
      <c r="E36" s="216">
        <f t="shared" si="10"/>
        <v>9184.714513082785</v>
      </c>
      <c r="F36" s="216">
        <f t="shared" si="11"/>
        <v>-2757.984567334191</v>
      </c>
      <c r="G36" s="216">
        <f t="shared" si="12"/>
        <v>16088.506203037701</v>
      </c>
      <c r="H36" s="216">
        <f t="shared" si="7"/>
        <v>22647.427922942014</v>
      </c>
      <c r="I36" s="216">
        <f t="shared" si="13"/>
        <v>38786.2271991279</v>
      </c>
      <c r="J36" s="216">
        <f t="shared" si="14"/>
        <v>6610</v>
      </c>
      <c r="K36" s="768">
        <f t="shared" si="15"/>
        <v>45396.2271991279</v>
      </c>
      <c r="L36" s="368">
        <f t="shared" si="8"/>
        <v>36.8648550667238</v>
      </c>
      <c r="M36" s="822"/>
      <c r="N36" s="822"/>
      <c r="O36" s="822">
        <v>42836.87765620426</v>
      </c>
      <c r="P36" s="822"/>
      <c r="Q36" s="822"/>
      <c r="R36" s="822"/>
      <c r="S36" s="822">
        <v>720.8776562042622</v>
      </c>
      <c r="T36" s="822">
        <v>-11</v>
      </c>
    </row>
    <row r="37" spans="1:20" ht="11.25">
      <c r="A37" s="364" t="s">
        <v>15</v>
      </c>
      <c r="B37" s="365">
        <f>R16/$R$17*'str1-3'!$I$79</f>
        <v>11081.123501229067</v>
      </c>
      <c r="C37" s="365">
        <f>B16/$B$17*'str1-3'!$I$86*$C$28</f>
        <v>13975.552727629032</v>
      </c>
      <c r="D37" s="365">
        <f t="shared" si="9"/>
        <v>9250.610399063857</v>
      </c>
      <c r="E37" s="365">
        <f t="shared" si="10"/>
        <v>8685.909736222227</v>
      </c>
      <c r="F37" s="365">
        <f t="shared" si="11"/>
        <v>-1862.0427970686103</v>
      </c>
      <c r="G37" s="365">
        <f t="shared" si="12"/>
        <v>30050.030065846506</v>
      </c>
      <c r="H37" s="365">
        <f t="shared" si="7"/>
        <v>41131.15356707557</v>
      </c>
      <c r="I37" s="365">
        <f t="shared" si="13"/>
        <v>107037.76861652009</v>
      </c>
      <c r="J37" s="365">
        <f t="shared" si="14"/>
        <v>242</v>
      </c>
      <c r="K37" s="977">
        <f t="shared" si="15"/>
        <v>107279.76861652009</v>
      </c>
      <c r="L37" s="369">
        <f t="shared" si="8"/>
        <v>27.75963607004584</v>
      </c>
      <c r="M37" s="822"/>
      <c r="N37" s="822"/>
      <c r="O37" s="822">
        <v>113495.21432801776</v>
      </c>
      <c r="P37" s="822"/>
      <c r="Q37" s="822"/>
      <c r="R37" s="822"/>
      <c r="S37" s="822">
        <v>495.2143280177552</v>
      </c>
      <c r="T37" s="822">
        <v>1043</v>
      </c>
    </row>
    <row r="38" spans="1:20" ht="12" thickBot="1">
      <c r="A38" s="360" t="s">
        <v>109</v>
      </c>
      <c r="B38" s="363">
        <f>SUM(B29:B37)</f>
        <v>205789.00000000003</v>
      </c>
      <c r="C38" s="350">
        <f aca="true" t="shared" si="16" ref="C38:M38">SUM(C29:C37)</f>
        <v>118513.5</v>
      </c>
      <c r="D38" s="363">
        <f t="shared" si="16"/>
        <v>158017.99999999997</v>
      </c>
      <c r="E38" s="363">
        <f t="shared" si="16"/>
        <v>158018.00000000003</v>
      </c>
      <c r="F38" s="363">
        <f>SUM(F29:F37)</f>
        <v>-39504.5</v>
      </c>
      <c r="G38" s="350">
        <f t="shared" si="16"/>
        <v>395044.99999999994</v>
      </c>
      <c r="H38" s="363">
        <f t="shared" si="16"/>
        <v>600834</v>
      </c>
      <c r="I38" s="350">
        <f t="shared" si="16"/>
        <v>1489927.7</v>
      </c>
      <c r="J38" s="363">
        <f>SUM(J29:J37)</f>
        <v>54964</v>
      </c>
      <c r="K38" s="769">
        <f t="shared" si="16"/>
        <v>1544891.7</v>
      </c>
      <c r="L38" s="370">
        <f t="shared" si="8"/>
        <v>28.737564878866877</v>
      </c>
      <c r="M38" s="822">
        <f t="shared" si="16"/>
        <v>0</v>
      </c>
      <c r="N38" s="822"/>
      <c r="O38" s="822">
        <v>1408437</v>
      </c>
      <c r="P38" s="822"/>
      <c r="Q38" s="822"/>
      <c r="R38" s="822"/>
      <c r="S38" s="822">
        <v>-32945</v>
      </c>
      <c r="T38" s="822">
        <v>266</v>
      </c>
    </row>
    <row r="39" spans="2:11" ht="11.25">
      <c r="B39" s="218"/>
      <c r="D39" s="222"/>
      <c r="G39" s="412"/>
      <c r="H39" s="412"/>
      <c r="I39" s="412"/>
      <c r="J39" s="412"/>
      <c r="K39" s="218"/>
    </row>
    <row r="40" spans="2:11" ht="15.75">
      <c r="B40" s="412"/>
      <c r="D40" s="222"/>
      <c r="G40" s="412"/>
      <c r="H40" s="412"/>
      <c r="I40" s="412"/>
      <c r="J40" s="218"/>
      <c r="K40" s="201"/>
    </row>
    <row r="41" spans="4:11" ht="15.75">
      <c r="D41" s="222"/>
      <c r="K41" s="201"/>
    </row>
    <row r="42" spans="4:11" ht="15.75">
      <c r="D42" s="222"/>
      <c r="K42" s="201"/>
    </row>
    <row r="43" spans="4:12" ht="15.75">
      <c r="D43" s="222"/>
      <c r="K43" s="201"/>
      <c r="L43" s="412"/>
    </row>
    <row r="44" spans="4:12" ht="11.25">
      <c r="D44" s="222"/>
      <c r="L44" s="412"/>
    </row>
    <row r="45" ht="11.25">
      <c r="D45" s="222"/>
    </row>
    <row r="46" spans="1:21" ht="15.75">
      <c r="A46" s="223"/>
      <c r="B46" s="201"/>
      <c r="C46" s="201"/>
      <c r="D46" s="202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</row>
    <row r="47" ht="11.25">
      <c r="D47" s="222"/>
    </row>
    <row r="48" ht="11.25">
      <c r="D48" s="222"/>
    </row>
    <row r="49" ht="11.25">
      <c r="D49" s="222"/>
    </row>
    <row r="50" ht="11.25">
      <c r="D50" s="222"/>
    </row>
    <row r="51" ht="11.25">
      <c r="D51" s="222"/>
    </row>
    <row r="52" ht="11.25">
      <c r="D52" s="222"/>
    </row>
    <row r="53" ht="11.25">
      <c r="D53" s="222"/>
    </row>
    <row r="54" ht="11.25">
      <c r="D54" s="222"/>
    </row>
    <row r="55" ht="11.25">
      <c r="D55" s="222"/>
    </row>
    <row r="56" ht="11.25">
      <c r="D56" s="222"/>
    </row>
    <row r="57" ht="11.25">
      <c r="D57" s="222"/>
    </row>
    <row r="58" ht="11.25">
      <c r="D58" s="222"/>
    </row>
    <row r="59" ht="11.25">
      <c r="D59" s="222"/>
    </row>
    <row r="60" ht="11.25">
      <c r="D60" s="222"/>
    </row>
    <row r="61" ht="11.25">
      <c r="D61" s="222"/>
    </row>
    <row r="62" ht="11.25">
      <c r="D62" s="222"/>
    </row>
    <row r="63" ht="11.25">
      <c r="D63" s="222"/>
    </row>
    <row r="64" ht="11.25">
      <c r="D64" s="222"/>
    </row>
    <row r="65" ht="11.25">
      <c r="D65" s="222"/>
    </row>
    <row r="66" ht="11.25">
      <c r="D66" s="222"/>
    </row>
    <row r="67" spans="1:4" ht="12.75">
      <c r="A67" s="224"/>
      <c r="B67" s="219"/>
      <c r="C67" s="219"/>
      <c r="D67" s="222"/>
    </row>
    <row r="68" spans="1:11" ht="11.25">
      <c r="A68" s="217"/>
      <c r="B68" s="225"/>
      <c r="C68" s="225"/>
      <c r="D68" s="222"/>
      <c r="K68" s="222"/>
    </row>
    <row r="69" spans="1:4" ht="11.25">
      <c r="A69" s="217"/>
      <c r="B69" s="225"/>
      <c r="D69" s="222"/>
    </row>
    <row r="70" spans="1:4" ht="11.25">
      <c r="A70" s="219"/>
      <c r="B70" s="225"/>
      <c r="D70" s="222"/>
    </row>
    <row r="71" spans="1:10" ht="11.25">
      <c r="A71" s="226"/>
      <c r="B71" s="220"/>
      <c r="C71" s="220"/>
      <c r="D71" s="222"/>
      <c r="H71" s="218"/>
      <c r="I71" s="220"/>
      <c r="J71" s="220"/>
    </row>
    <row r="72" spans="1:10" ht="11.25">
      <c r="A72" s="226"/>
      <c r="B72" s="220"/>
      <c r="C72" s="220"/>
      <c r="D72" s="222"/>
      <c r="H72" s="218"/>
      <c r="I72" s="220"/>
      <c r="J72" s="220"/>
    </row>
    <row r="73" spans="1:10" ht="11.25">
      <c r="A73" s="226"/>
      <c r="B73" s="220"/>
      <c r="C73" s="220"/>
      <c r="D73" s="222"/>
      <c r="H73" s="218"/>
      <c r="I73" s="220"/>
      <c r="J73" s="220"/>
    </row>
    <row r="74" spans="1:10" ht="11.25">
      <c r="A74" s="226"/>
      <c r="B74" s="220"/>
      <c r="C74" s="220"/>
      <c r="D74" s="222"/>
      <c r="H74" s="218"/>
      <c r="I74" s="220"/>
      <c r="J74" s="220"/>
    </row>
    <row r="75" spans="1:10" ht="11.25">
      <c r="A75" s="226"/>
      <c r="B75" s="220"/>
      <c r="C75" s="220"/>
      <c r="D75" s="222"/>
      <c r="H75" s="218"/>
      <c r="I75" s="220"/>
      <c r="J75" s="220"/>
    </row>
    <row r="76" spans="1:10" ht="11.25">
      <c r="A76" s="226"/>
      <c r="B76" s="220"/>
      <c r="C76" s="220"/>
      <c r="D76" s="222"/>
      <c r="H76" s="218"/>
      <c r="I76" s="220"/>
      <c r="J76" s="220"/>
    </row>
    <row r="77" spans="1:10" ht="11.25">
      <c r="A77" s="226"/>
      <c r="B77" s="220"/>
      <c r="C77" s="220"/>
      <c r="D77" s="222"/>
      <c r="H77" s="218"/>
      <c r="I77" s="220"/>
      <c r="J77" s="220"/>
    </row>
    <row r="78" spans="1:10" ht="11.25">
      <c r="A78" s="226"/>
      <c r="B78" s="220"/>
      <c r="C78" s="220"/>
      <c r="D78" s="222"/>
      <c r="E78" s="217"/>
      <c r="F78" s="217"/>
      <c r="G78" s="217"/>
      <c r="H78" s="218"/>
      <c r="I78" s="220"/>
      <c r="J78" s="220"/>
    </row>
    <row r="79" spans="1:10" ht="11.25">
      <c r="A79" s="226"/>
      <c r="B79" s="220"/>
      <c r="C79" s="220"/>
      <c r="D79" s="222"/>
      <c r="H79" s="218"/>
      <c r="I79" s="220"/>
      <c r="J79" s="220"/>
    </row>
    <row r="80" spans="1:10" ht="11.25">
      <c r="A80" s="226"/>
      <c r="B80" s="220"/>
      <c r="C80" s="220"/>
      <c r="D80" s="222"/>
      <c r="H80" s="218"/>
      <c r="I80" s="220"/>
      <c r="J80" s="220"/>
    </row>
    <row r="81" spans="2:4" ht="11.25">
      <c r="B81" s="220"/>
      <c r="C81" s="220"/>
      <c r="D81" s="222"/>
    </row>
    <row r="82" ht="11.25">
      <c r="D82" s="222"/>
    </row>
    <row r="83" ht="11.25">
      <c r="D83" s="222"/>
    </row>
    <row r="84" ht="11.25">
      <c r="D84" s="222"/>
    </row>
    <row r="85" ht="11.25">
      <c r="D85" s="222"/>
    </row>
    <row r="86" ht="11.25">
      <c r="D86" s="222"/>
    </row>
    <row r="87" ht="11.25">
      <c r="D87" s="222"/>
    </row>
    <row r="88" ht="11.25">
      <c r="D88" s="222"/>
    </row>
    <row r="89" ht="11.25">
      <c r="D89" s="222"/>
    </row>
    <row r="90" ht="11.25">
      <c r="D90" s="222"/>
    </row>
    <row r="91" ht="11.25">
      <c r="D91" s="222"/>
    </row>
    <row r="92" ht="11.25">
      <c r="D92" s="222"/>
    </row>
    <row r="93" ht="11.25">
      <c r="D93" s="222"/>
    </row>
    <row r="94" ht="11.25">
      <c r="D94" s="222"/>
    </row>
    <row r="95" ht="11.25">
      <c r="D95" s="222"/>
    </row>
    <row r="96" ht="11.25">
      <c r="D96" s="222"/>
    </row>
    <row r="97" ht="11.25">
      <c r="D97" s="222"/>
    </row>
    <row r="98" ht="11.25">
      <c r="D98" s="222"/>
    </row>
    <row r="99" ht="11.25">
      <c r="D99" s="222"/>
    </row>
    <row r="100" ht="11.25">
      <c r="D100" s="222"/>
    </row>
    <row r="101" ht="11.25">
      <c r="D101" s="222"/>
    </row>
    <row r="102" ht="11.25">
      <c r="D102" s="222"/>
    </row>
    <row r="103" ht="11.25">
      <c r="D103" s="222"/>
    </row>
    <row r="104" ht="11.25">
      <c r="D104" s="222"/>
    </row>
    <row r="105" ht="11.25">
      <c r="D105" s="222"/>
    </row>
    <row r="106" ht="11.25">
      <c r="D106" s="222"/>
    </row>
    <row r="107" ht="11.25">
      <c r="D107" s="222"/>
    </row>
    <row r="108" ht="11.25">
      <c r="D108" s="222"/>
    </row>
    <row r="109" ht="11.25">
      <c r="D109" s="222"/>
    </row>
    <row r="110" ht="11.25">
      <c r="D110" s="222"/>
    </row>
    <row r="111" ht="11.25">
      <c r="D111" s="222"/>
    </row>
    <row r="112" ht="11.25">
      <c r="D112" s="222"/>
    </row>
    <row r="113" ht="11.25">
      <c r="D113" s="222"/>
    </row>
    <row r="114" ht="11.25">
      <c r="D114" s="222"/>
    </row>
    <row r="115" ht="11.25">
      <c r="D115" s="222"/>
    </row>
    <row r="116" ht="11.25">
      <c r="D116" s="222"/>
    </row>
    <row r="117" ht="11.25">
      <c r="D117" s="222"/>
    </row>
    <row r="118" ht="11.25">
      <c r="D118" s="222"/>
    </row>
    <row r="119" ht="11.25">
      <c r="D119" s="222"/>
    </row>
    <row r="120" ht="11.25">
      <c r="D120" s="222"/>
    </row>
    <row r="121" ht="11.25">
      <c r="D121" s="222"/>
    </row>
    <row r="122" ht="11.25">
      <c r="D122" s="222"/>
    </row>
    <row r="123" ht="11.25">
      <c r="D123" s="222"/>
    </row>
    <row r="124" ht="11.25">
      <c r="D124" s="222"/>
    </row>
    <row r="125" ht="11.25">
      <c r="D125" s="222"/>
    </row>
    <row r="126" ht="11.25">
      <c r="D126" s="222"/>
    </row>
    <row r="127" ht="11.25">
      <c r="D127" s="222"/>
    </row>
    <row r="128" ht="11.25">
      <c r="D128" s="222"/>
    </row>
    <row r="129" ht="11.25">
      <c r="D129" s="222"/>
    </row>
    <row r="130" ht="11.25">
      <c r="D130" s="222"/>
    </row>
    <row r="131" ht="11.25">
      <c r="D131" s="222"/>
    </row>
    <row r="132" ht="11.25">
      <c r="D132" s="222"/>
    </row>
    <row r="133" ht="11.25">
      <c r="D133" s="222"/>
    </row>
    <row r="134" ht="11.25">
      <c r="D134" s="222"/>
    </row>
    <row r="135" ht="11.25">
      <c r="D135" s="222"/>
    </row>
    <row r="136" ht="11.25">
      <c r="D136" s="222"/>
    </row>
    <row r="137" ht="11.25">
      <c r="D137" s="222"/>
    </row>
    <row r="138" ht="11.25">
      <c r="D138" s="222"/>
    </row>
    <row r="139" ht="11.25">
      <c r="D139" s="222"/>
    </row>
    <row r="140" ht="11.25">
      <c r="D140" s="222"/>
    </row>
    <row r="141" ht="11.25">
      <c r="D141" s="222"/>
    </row>
    <row r="142" ht="11.25">
      <c r="D142" s="222"/>
    </row>
    <row r="143" ht="11.25">
      <c r="D143" s="222"/>
    </row>
    <row r="144" ht="11.25">
      <c r="D144" s="222"/>
    </row>
    <row r="145" ht="11.25">
      <c r="D145" s="222"/>
    </row>
    <row r="146" ht="11.25">
      <c r="D146" s="222"/>
    </row>
    <row r="147" ht="11.25">
      <c r="D147" s="222"/>
    </row>
    <row r="148" ht="11.25">
      <c r="D148" s="222"/>
    </row>
    <row r="149" ht="11.25">
      <c r="D149" s="222"/>
    </row>
    <row r="150" ht="11.25">
      <c r="D150" s="222"/>
    </row>
    <row r="151" ht="11.25">
      <c r="D151" s="222"/>
    </row>
    <row r="152" ht="11.25">
      <c r="D152" s="222"/>
    </row>
    <row r="153" ht="11.25">
      <c r="D153" s="222"/>
    </row>
    <row r="154" ht="11.25">
      <c r="D154" s="222"/>
    </row>
    <row r="155" ht="11.25">
      <c r="D155" s="222"/>
    </row>
    <row r="156" ht="11.25">
      <c r="D156" s="222"/>
    </row>
    <row r="157" ht="11.25">
      <c r="D157" s="222"/>
    </row>
    <row r="158" ht="11.25">
      <c r="D158" s="222"/>
    </row>
    <row r="159" ht="11.25">
      <c r="D159" s="222"/>
    </row>
    <row r="160" ht="11.25">
      <c r="D160" s="222"/>
    </row>
    <row r="161" ht="11.25">
      <c r="D161" s="222"/>
    </row>
    <row r="162" ht="11.25">
      <c r="D162" s="222"/>
    </row>
    <row r="163" ht="11.25">
      <c r="D163" s="222"/>
    </row>
    <row r="164" ht="11.25">
      <c r="D164" s="222"/>
    </row>
    <row r="165" ht="11.25">
      <c r="D165" s="222"/>
    </row>
    <row r="166" ht="11.25">
      <c r="D166" s="222"/>
    </row>
    <row r="167" ht="11.25">
      <c r="D167" s="222"/>
    </row>
    <row r="168" ht="11.25">
      <c r="D168" s="222"/>
    </row>
    <row r="169" ht="11.25">
      <c r="D169" s="222"/>
    </row>
    <row r="170" ht="11.25">
      <c r="D170" s="222"/>
    </row>
    <row r="171" ht="11.25">
      <c r="D171" s="222"/>
    </row>
    <row r="172" ht="11.25">
      <c r="D172" s="222"/>
    </row>
    <row r="173" ht="11.25">
      <c r="D173" s="222"/>
    </row>
    <row r="174" ht="11.25">
      <c r="D174" s="222"/>
    </row>
    <row r="175" ht="11.25">
      <c r="D175" s="222"/>
    </row>
    <row r="176" ht="11.25">
      <c r="D176" s="222"/>
    </row>
    <row r="177" ht="11.25">
      <c r="D177" s="222"/>
    </row>
    <row r="178" ht="11.25">
      <c r="D178" s="222"/>
    </row>
  </sheetData>
  <printOptions horizontalCentered="1" verticalCentered="1"/>
  <pageMargins left="0.27" right="0.15748031496062992" top="0.5905511811023623" bottom="0.6692913385826772" header="0.3937007874015748" footer="0.35433070866141736"/>
  <pageSetup horizontalDpi="600" verticalDpi="600" orientation="landscape" paperSize="9" scale="75" r:id="rId1"/>
  <headerFooter alignWithMargins="0">
    <oddHeader>&amp;R
</oddHeader>
    <oddFooter>&amp;C&amp;8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3"/>
  <sheetViews>
    <sheetView showGridLines="0" workbookViewId="0" topLeftCell="A1">
      <selection activeCell="L23" sqref="L23"/>
    </sheetView>
  </sheetViews>
  <sheetFormatPr defaultColWidth="9.00390625" defaultRowHeight="12.75"/>
  <cols>
    <col min="1" max="1" width="4.625" style="1" customWidth="1"/>
    <col min="2" max="2" width="5.00390625" style="1" customWidth="1"/>
    <col min="3" max="3" width="15.25390625" style="1" customWidth="1"/>
    <col min="4" max="4" width="12.75390625" style="1" customWidth="1"/>
    <col min="5" max="6" width="10.75390625" style="1" customWidth="1"/>
    <col min="7" max="7" width="10.00390625" style="1" customWidth="1"/>
    <col min="8" max="8" width="9.875" style="1" customWidth="1"/>
    <col min="9" max="9" width="9.25390625" style="1" customWidth="1"/>
    <col min="10" max="10" width="10.375" style="1" customWidth="1"/>
    <col min="11" max="11" width="9.625" style="1" customWidth="1"/>
    <col min="12" max="12" width="9.875" style="1" customWidth="1"/>
    <col min="13" max="13" width="12.125" style="425" customWidth="1"/>
    <col min="14" max="16384" width="9.125" style="1" customWidth="1"/>
  </cols>
  <sheetData>
    <row r="1" spans="1:2" ht="12.75">
      <c r="A1" s="10" t="s">
        <v>365</v>
      </c>
      <c r="B1" s="10"/>
    </row>
    <row r="2" spans="1:3" ht="12.75">
      <c r="A2" s="10"/>
      <c r="B2" s="10"/>
      <c r="C2" s="153"/>
    </row>
    <row r="3" spans="1:2" ht="13.5" thickBot="1">
      <c r="A3" s="10" t="s">
        <v>364</v>
      </c>
      <c r="B3" s="10"/>
    </row>
    <row r="4" spans="1:14" ht="12.75">
      <c r="A4" s="154"/>
      <c r="B4" s="155"/>
      <c r="C4" s="2"/>
      <c r="D4" s="1459">
        <v>2011</v>
      </c>
      <c r="E4" s="1460"/>
      <c r="F4" s="1460"/>
      <c r="G4" s="1461"/>
      <c r="H4" s="1454">
        <v>2010</v>
      </c>
      <c r="I4" s="1455"/>
      <c r="J4" s="1456"/>
      <c r="M4" s="1"/>
      <c r="N4" s="425"/>
    </row>
    <row r="5" spans="1:14" ht="12.75">
      <c r="A5" s="156"/>
      <c r="B5" s="157"/>
      <c r="C5" s="5"/>
      <c r="D5" s="55" t="s">
        <v>246</v>
      </c>
      <c r="E5" s="1450" t="s">
        <v>424</v>
      </c>
      <c r="F5" s="1451"/>
      <c r="G5" s="1115" t="s">
        <v>408</v>
      </c>
      <c r="H5" s="778"/>
      <c r="I5" s="1457" t="s">
        <v>52</v>
      </c>
      <c r="J5" s="1458"/>
      <c r="M5" s="1"/>
      <c r="N5" s="425"/>
    </row>
    <row r="6" spans="1:14" ht="12.75">
      <c r="A6" s="156"/>
      <c r="B6" s="157" t="s">
        <v>58</v>
      </c>
      <c r="C6" s="5"/>
      <c r="D6" s="56" t="s">
        <v>247</v>
      </c>
      <c r="E6" s="94" t="s">
        <v>362</v>
      </c>
      <c r="F6" s="158" t="s">
        <v>91</v>
      </c>
      <c r="G6" s="1116" t="s">
        <v>368</v>
      </c>
      <c r="H6" s="779" t="s">
        <v>207</v>
      </c>
      <c r="I6" s="94" t="s">
        <v>362</v>
      </c>
      <c r="J6" s="159" t="s">
        <v>91</v>
      </c>
      <c r="M6" s="1"/>
      <c r="N6" s="425"/>
    </row>
    <row r="7" spans="1:14" ht="13.5" thickBot="1">
      <c r="A7" s="160" t="s">
        <v>55</v>
      </c>
      <c r="B7" s="161" t="s">
        <v>59</v>
      </c>
      <c r="C7" s="3"/>
      <c r="D7" s="57" t="s">
        <v>17</v>
      </c>
      <c r="E7" s="162" t="s">
        <v>361</v>
      </c>
      <c r="F7" s="163" t="s">
        <v>17</v>
      </c>
      <c r="G7" s="1117" t="s">
        <v>19</v>
      </c>
      <c r="H7" s="780" t="s">
        <v>17</v>
      </c>
      <c r="I7" s="162" t="s">
        <v>361</v>
      </c>
      <c r="J7" s="164" t="s">
        <v>17</v>
      </c>
      <c r="M7" s="1"/>
      <c r="N7" s="425"/>
    </row>
    <row r="8" spans="1:14" ht="12.75">
      <c r="A8" s="165">
        <v>18</v>
      </c>
      <c r="B8" s="166">
        <v>11</v>
      </c>
      <c r="C8" s="5" t="s">
        <v>7</v>
      </c>
      <c r="D8" s="434">
        <f>str4!K29</f>
        <v>310771.91562443686</v>
      </c>
      <c r="E8" s="4">
        <f>'str1-3'!D56</f>
        <v>61482</v>
      </c>
      <c r="F8" s="1026">
        <f>D8-E8-G8</f>
        <v>243491.91562443686</v>
      </c>
      <c r="G8" s="1028">
        <f>str4!P8</f>
        <v>5798</v>
      </c>
      <c r="H8" s="781">
        <v>266109.65260096476</v>
      </c>
      <c r="I8" s="4">
        <v>28334</v>
      </c>
      <c r="J8" s="47">
        <v>237775.65260096476</v>
      </c>
      <c r="K8" s="199"/>
      <c r="L8" s="200"/>
      <c r="M8" s="227"/>
      <c r="N8" s="425"/>
    </row>
    <row r="9" spans="1:14" ht="12.75">
      <c r="A9" s="168">
        <v>19</v>
      </c>
      <c r="B9" s="169">
        <v>21</v>
      </c>
      <c r="C9" s="79" t="s">
        <v>8</v>
      </c>
      <c r="D9" s="435">
        <f>str4!K30</f>
        <v>260152.3793564124</v>
      </c>
      <c r="E9" s="107">
        <f>'str1-3'!D57</f>
        <v>23369</v>
      </c>
      <c r="F9" s="108">
        <f aca="true" t="shared" si="0" ref="F9:F16">D9-E9-G9</f>
        <v>224694.3793564124</v>
      </c>
      <c r="G9" s="953">
        <f>str4!P9</f>
        <v>12089</v>
      </c>
      <c r="H9" s="788">
        <v>266824.4353547934</v>
      </c>
      <c r="I9" s="952">
        <v>19219</v>
      </c>
      <c r="J9" s="110">
        <v>247605.4353547934</v>
      </c>
      <c r="K9" s="199"/>
      <c r="L9" s="200"/>
      <c r="M9" s="227"/>
      <c r="N9" s="425"/>
    </row>
    <row r="10" spans="1:14" ht="12.75">
      <c r="A10" s="168">
        <v>20</v>
      </c>
      <c r="B10" s="169">
        <v>22</v>
      </c>
      <c r="C10" s="79" t="s">
        <v>9</v>
      </c>
      <c r="D10" s="435">
        <f>str4!K31</f>
        <v>95032.05415645888</v>
      </c>
      <c r="E10" s="107">
        <f>'str1-3'!D58</f>
        <v>8873</v>
      </c>
      <c r="F10" s="108">
        <f t="shared" si="0"/>
        <v>85727.05415645888</v>
      </c>
      <c r="G10" s="953">
        <f>str4!P10</f>
        <v>432</v>
      </c>
      <c r="H10" s="788">
        <v>92672.73893404014</v>
      </c>
      <c r="I10" s="952">
        <v>3947</v>
      </c>
      <c r="J10" s="110">
        <v>88725.73893404014</v>
      </c>
      <c r="K10" s="199"/>
      <c r="L10" s="200"/>
      <c r="M10" s="227"/>
      <c r="N10" s="425"/>
    </row>
    <row r="11" spans="1:14" ht="12.75">
      <c r="A11" s="168">
        <v>21</v>
      </c>
      <c r="B11" s="169">
        <v>23</v>
      </c>
      <c r="C11" s="79" t="s">
        <v>10</v>
      </c>
      <c r="D11" s="435">
        <f>str4!K32</f>
        <v>106558.67115212258</v>
      </c>
      <c r="E11" s="107">
        <f>'str1-3'!D59</f>
        <v>14079</v>
      </c>
      <c r="F11" s="108">
        <f t="shared" si="0"/>
        <v>90397.67115212258</v>
      </c>
      <c r="G11" s="953">
        <f>str4!P11</f>
        <v>2082</v>
      </c>
      <c r="H11" s="788">
        <v>105419.79290668204</v>
      </c>
      <c r="I11" s="952">
        <v>10340</v>
      </c>
      <c r="J11" s="110">
        <v>95079.79290668204</v>
      </c>
      <c r="K11" s="199"/>
      <c r="L11" s="227"/>
      <c r="M11" s="227"/>
      <c r="N11" s="425"/>
    </row>
    <row r="12" spans="1:14" ht="12.75">
      <c r="A12" s="168">
        <v>22</v>
      </c>
      <c r="B12" s="169">
        <v>31</v>
      </c>
      <c r="C12" s="79" t="s">
        <v>11</v>
      </c>
      <c r="D12" s="435">
        <f>str4!K33</f>
        <v>315142.53940533893</v>
      </c>
      <c r="E12" s="107">
        <f>'str1-3'!D60</f>
        <v>140513</v>
      </c>
      <c r="F12" s="108">
        <f t="shared" si="0"/>
        <v>162538.53940533893</v>
      </c>
      <c r="G12" s="953">
        <f>str4!P12</f>
        <v>12091</v>
      </c>
      <c r="H12" s="788">
        <v>218876.9505134076</v>
      </c>
      <c r="I12" s="952">
        <v>66187</v>
      </c>
      <c r="J12" s="110">
        <v>152689.9505134076</v>
      </c>
      <c r="K12" s="199"/>
      <c r="L12" s="227"/>
      <c r="M12" s="227"/>
      <c r="N12" s="425"/>
    </row>
    <row r="13" spans="1:14" ht="12.75">
      <c r="A13" s="168">
        <v>23</v>
      </c>
      <c r="B13" s="169">
        <v>33</v>
      </c>
      <c r="C13" s="79" t="s">
        <v>12</v>
      </c>
      <c r="D13" s="435">
        <f>str4!K34</f>
        <v>101660.33582090696</v>
      </c>
      <c r="E13" s="107">
        <f>'str1-3'!D61</f>
        <v>22414</v>
      </c>
      <c r="F13" s="108">
        <f t="shared" si="0"/>
        <v>79243.33582090696</v>
      </c>
      <c r="G13" s="953">
        <f>str4!P13</f>
        <v>3</v>
      </c>
      <c r="H13" s="788">
        <v>93344.9715850662</v>
      </c>
      <c r="I13" s="952">
        <v>10272</v>
      </c>
      <c r="J13" s="110">
        <v>83072.9715850662</v>
      </c>
      <c r="K13" s="199"/>
      <c r="L13" s="200"/>
      <c r="M13" s="227"/>
      <c r="N13" s="425"/>
    </row>
    <row r="14" spans="1:14" ht="12.75">
      <c r="A14" s="168">
        <v>24</v>
      </c>
      <c r="B14" s="169">
        <v>41</v>
      </c>
      <c r="C14" s="79" t="s">
        <v>13</v>
      </c>
      <c r="D14" s="435">
        <f>str4!K35</f>
        <v>202897.80866867542</v>
      </c>
      <c r="E14" s="107">
        <f>'str1-3'!D62</f>
        <v>10041</v>
      </c>
      <c r="F14" s="108">
        <f t="shared" si="0"/>
        <v>177239.80866867542</v>
      </c>
      <c r="G14" s="953">
        <f>str4!P14</f>
        <v>15617</v>
      </c>
      <c r="H14" s="788">
        <v>207577.3661208239</v>
      </c>
      <c r="I14" s="952">
        <v>6589</v>
      </c>
      <c r="J14" s="110">
        <v>200988.3661208239</v>
      </c>
      <c r="K14" s="199"/>
      <c r="L14" s="200"/>
      <c r="M14" s="227"/>
      <c r="N14" s="425"/>
    </row>
    <row r="15" spans="1:14" ht="12.75">
      <c r="A15" s="168">
        <v>25</v>
      </c>
      <c r="B15" s="169">
        <v>51</v>
      </c>
      <c r="C15" s="79" t="s">
        <v>14</v>
      </c>
      <c r="D15" s="435">
        <f>str4!K36</f>
        <v>45396.2271991279</v>
      </c>
      <c r="E15" s="107">
        <f>'str1-3'!D63</f>
        <v>551</v>
      </c>
      <c r="F15" s="108">
        <f t="shared" si="0"/>
        <v>38235.2271991279</v>
      </c>
      <c r="G15" s="953">
        <f>str4!P15</f>
        <v>6610</v>
      </c>
      <c r="H15" s="788">
        <v>42825.87765620426</v>
      </c>
      <c r="I15" s="952">
        <v>276</v>
      </c>
      <c r="J15" s="110">
        <v>42549.87765620426</v>
      </c>
      <c r="K15" s="199"/>
      <c r="L15" s="200"/>
      <c r="M15" s="227"/>
      <c r="N15" s="425"/>
    </row>
    <row r="16" spans="1:14" ht="12.75">
      <c r="A16" s="170">
        <v>26</v>
      </c>
      <c r="B16" s="171">
        <v>56</v>
      </c>
      <c r="C16" s="97" t="s">
        <v>15</v>
      </c>
      <c r="D16" s="434">
        <f>str4!K37</f>
        <v>107279.76861652009</v>
      </c>
      <c r="E16" s="111">
        <f>'str1-3'!D64</f>
        <v>2983</v>
      </c>
      <c r="F16" s="1027">
        <f t="shared" si="0"/>
        <v>104054.76861652009</v>
      </c>
      <c r="G16" s="959">
        <f>str4!P16</f>
        <v>242</v>
      </c>
      <c r="H16" s="781">
        <v>114538.21432801776</v>
      </c>
      <c r="I16" s="11">
        <v>2527</v>
      </c>
      <c r="J16" s="783">
        <v>112011.21432801776</v>
      </c>
      <c r="K16" s="199"/>
      <c r="L16" s="200"/>
      <c r="M16" s="227"/>
      <c r="N16" s="425"/>
    </row>
    <row r="17" spans="1:14" s="10" customFormat="1" ht="12.75">
      <c r="A17" s="228">
        <v>27</v>
      </c>
      <c r="B17" s="229" t="s">
        <v>60</v>
      </c>
      <c r="C17" s="230"/>
      <c r="D17" s="231">
        <f>SUM(D8:D16)</f>
        <v>1544891.7</v>
      </c>
      <c r="E17" s="232">
        <f>SUM(E8:E16)</f>
        <v>284305</v>
      </c>
      <c r="F17" s="233">
        <f>SUM(F8:F16)</f>
        <v>1205622.7</v>
      </c>
      <c r="G17" s="954">
        <f>SUM(G8:G16)</f>
        <v>54964</v>
      </c>
      <c r="H17" s="791">
        <v>1408190</v>
      </c>
      <c r="I17" s="233">
        <v>147691</v>
      </c>
      <c r="J17" s="784">
        <v>1260499</v>
      </c>
      <c r="K17" s="234"/>
      <c r="L17" s="235"/>
      <c r="M17" s="235"/>
      <c r="N17" s="426"/>
    </row>
    <row r="18" spans="1:14" ht="12.75">
      <c r="A18" s="165">
        <v>28</v>
      </c>
      <c r="B18" s="166">
        <v>81</v>
      </c>
      <c r="C18" s="5" t="s">
        <v>101</v>
      </c>
      <c r="D18" s="794">
        <f>SUM(E18:F18)</f>
        <v>0</v>
      </c>
      <c r="E18" s="4"/>
      <c r="F18" s="108">
        <v>0</v>
      </c>
      <c r="G18" s="955"/>
      <c r="H18" s="790">
        <v>0</v>
      </c>
      <c r="I18" s="4"/>
      <c r="J18" s="110">
        <v>0</v>
      </c>
      <c r="K18" s="167"/>
      <c r="L18" s="167"/>
      <c r="M18" s="167"/>
      <c r="N18" s="425"/>
    </row>
    <row r="19" spans="1:14" ht="12.75">
      <c r="A19" s="168">
        <v>29</v>
      </c>
      <c r="B19" s="169">
        <v>82</v>
      </c>
      <c r="C19" s="79" t="s">
        <v>1</v>
      </c>
      <c r="D19" s="188">
        <f aca="true" t="shared" si="1" ref="D19:D27">SUM(E19:F19)</f>
        <v>0</v>
      </c>
      <c r="E19" s="107"/>
      <c r="F19" s="108">
        <v>0</v>
      </c>
      <c r="G19" s="953"/>
      <c r="H19" s="788">
        <v>0</v>
      </c>
      <c r="I19" s="107"/>
      <c r="J19" s="110">
        <v>0</v>
      </c>
      <c r="M19" s="1"/>
      <c r="N19" s="425"/>
    </row>
    <row r="20" spans="1:14" ht="12.75">
      <c r="A20" s="168">
        <v>30</v>
      </c>
      <c r="B20" s="169">
        <v>83</v>
      </c>
      <c r="C20" s="79" t="s">
        <v>131</v>
      </c>
      <c r="D20" s="188">
        <f t="shared" si="1"/>
        <v>8156</v>
      </c>
      <c r="E20" s="107"/>
      <c r="F20" s="782">
        <f>'příl2-přísp2'!F108</f>
        <v>8156</v>
      </c>
      <c r="G20" s="956"/>
      <c r="H20" s="788">
        <v>2900</v>
      </c>
      <c r="I20" s="107"/>
      <c r="J20" s="436">
        <v>2900</v>
      </c>
      <c r="M20" s="1"/>
      <c r="N20" s="425"/>
    </row>
    <row r="21" spans="1:14" ht="12.75">
      <c r="A21" s="105">
        <f>A20+1</f>
        <v>31</v>
      </c>
      <c r="B21" s="169">
        <v>84</v>
      </c>
      <c r="C21" s="79" t="s">
        <v>130</v>
      </c>
      <c r="D21" s="188">
        <f t="shared" si="1"/>
        <v>1874</v>
      </c>
      <c r="E21" s="107"/>
      <c r="F21" s="782">
        <f>'příl2-přísp2'!F109</f>
        <v>1874</v>
      </c>
      <c r="G21" s="956"/>
      <c r="H21" s="788">
        <v>1963</v>
      </c>
      <c r="I21" s="107"/>
      <c r="J21" s="436">
        <v>1963</v>
      </c>
      <c r="M21" s="1"/>
      <c r="N21" s="425"/>
    </row>
    <row r="22" spans="1:14" ht="12.75">
      <c r="A22" s="105">
        <f aca="true" t="shared" si="2" ref="A22:A27">A21+1</f>
        <v>32</v>
      </c>
      <c r="B22" s="169">
        <v>85</v>
      </c>
      <c r="C22" s="79" t="s">
        <v>174</v>
      </c>
      <c r="D22" s="188">
        <f t="shared" si="1"/>
        <v>0</v>
      </c>
      <c r="E22" s="107"/>
      <c r="F22" s="782">
        <f>'příl2-přísp2'!M124</f>
        <v>0</v>
      </c>
      <c r="G22" s="956"/>
      <c r="H22" s="788">
        <v>0</v>
      </c>
      <c r="I22" s="107"/>
      <c r="J22" s="436">
        <v>0</v>
      </c>
      <c r="M22" s="1"/>
      <c r="N22" s="425"/>
    </row>
    <row r="23" spans="1:14" ht="12.75">
      <c r="A23" s="105">
        <f t="shared" si="2"/>
        <v>33</v>
      </c>
      <c r="B23" s="169">
        <v>87</v>
      </c>
      <c r="C23" s="79" t="s">
        <v>233</v>
      </c>
      <c r="D23" s="188">
        <f t="shared" si="1"/>
        <v>3000</v>
      </c>
      <c r="E23" s="107"/>
      <c r="F23" s="782">
        <f>'příl2-přísp2'!F111</f>
        <v>3000</v>
      </c>
      <c r="G23" s="956"/>
      <c r="H23" s="788"/>
      <c r="I23" s="107"/>
      <c r="J23" s="436"/>
      <c r="M23" s="1"/>
      <c r="N23" s="425"/>
    </row>
    <row r="24" spans="1:14" ht="12.75">
      <c r="A24" s="105">
        <f t="shared" si="2"/>
        <v>34</v>
      </c>
      <c r="B24" s="169">
        <v>92</v>
      </c>
      <c r="C24" s="79" t="s">
        <v>18</v>
      </c>
      <c r="D24" s="188">
        <f t="shared" si="1"/>
        <v>103926</v>
      </c>
      <c r="E24" s="107">
        <f>'str1-3'!F47</f>
        <v>200</v>
      </c>
      <c r="F24" s="979">
        <f>'příl2-přísp2'!F112</f>
        <v>103726</v>
      </c>
      <c r="G24" s="956"/>
      <c r="H24" s="788">
        <v>107129</v>
      </c>
      <c r="I24" s="107">
        <v>283</v>
      </c>
      <c r="J24" s="110">
        <v>106846</v>
      </c>
      <c r="M24" s="1"/>
      <c r="N24" s="425"/>
    </row>
    <row r="25" spans="1:14" ht="12.75">
      <c r="A25" s="105">
        <f t="shared" si="2"/>
        <v>35</v>
      </c>
      <c r="B25" s="169">
        <v>96</v>
      </c>
      <c r="C25" s="79" t="s">
        <v>42</v>
      </c>
      <c r="D25" s="188">
        <f t="shared" si="1"/>
        <v>27966</v>
      </c>
      <c r="E25" s="107"/>
      <c r="F25" s="979">
        <f>'příl2-přísp2'!F113</f>
        <v>27966</v>
      </c>
      <c r="G25" s="956"/>
      <c r="H25" s="788">
        <v>29293</v>
      </c>
      <c r="I25" s="107"/>
      <c r="J25" s="110">
        <v>29293</v>
      </c>
      <c r="M25" s="1"/>
      <c r="N25" s="425"/>
    </row>
    <row r="26" spans="1:14" ht="12.75">
      <c r="A26" s="105">
        <f t="shared" si="2"/>
        <v>36</v>
      </c>
      <c r="B26" s="169">
        <v>97</v>
      </c>
      <c r="C26" s="79" t="s">
        <v>43</v>
      </c>
      <c r="D26" s="188">
        <f t="shared" si="1"/>
        <v>8087</v>
      </c>
      <c r="E26" s="107"/>
      <c r="F26" s="979">
        <f>'příl2-přísp2'!F114</f>
        <v>8087</v>
      </c>
      <c r="G26" s="956"/>
      <c r="H26" s="788">
        <v>8471</v>
      </c>
      <c r="I26" s="107"/>
      <c r="J26" s="110">
        <v>8471</v>
      </c>
      <c r="M26" s="1"/>
      <c r="N26" s="425"/>
    </row>
    <row r="27" spans="1:14" ht="12.75">
      <c r="A27" s="183">
        <f t="shared" si="2"/>
        <v>37</v>
      </c>
      <c r="B27" s="171">
        <v>99</v>
      </c>
      <c r="C27" s="97" t="s">
        <v>135</v>
      </c>
      <c r="D27" s="53">
        <f t="shared" si="1"/>
        <v>81275</v>
      </c>
      <c r="E27" s="111">
        <f>'str1-3'!F48</f>
        <v>312</v>
      </c>
      <c r="F27" s="980">
        <f>'příl2-přísp2'!F115</f>
        <v>80963</v>
      </c>
      <c r="G27" s="957"/>
      <c r="H27" s="789">
        <v>85035</v>
      </c>
      <c r="I27" s="111">
        <v>230</v>
      </c>
      <c r="J27" s="1044">
        <v>84805</v>
      </c>
      <c r="M27" s="1"/>
      <c r="N27" s="425"/>
    </row>
    <row r="28" spans="1:14" s="10" customFormat="1" ht="12.75">
      <c r="A28" s="236">
        <v>38</v>
      </c>
      <c r="B28" s="237" t="s">
        <v>357</v>
      </c>
      <c r="C28" s="237"/>
      <c r="D28" s="238">
        <f>SUM(D18:D27)</f>
        <v>234284</v>
      </c>
      <c r="E28" s="239">
        <f>SUM(E18:E27)</f>
        <v>512</v>
      </c>
      <c r="F28" s="240">
        <f>SUM(F18:F27)</f>
        <v>233772</v>
      </c>
      <c r="G28" s="958">
        <f>SUM(G18:G27)</f>
        <v>0</v>
      </c>
      <c r="H28" s="792">
        <v>234791</v>
      </c>
      <c r="I28" s="239">
        <v>513</v>
      </c>
      <c r="J28" s="241">
        <v>234278</v>
      </c>
      <c r="K28" s="234"/>
      <c r="L28" s="235"/>
      <c r="M28" s="1"/>
      <c r="N28" s="426"/>
    </row>
    <row r="29" spans="1:14" ht="12.75">
      <c r="A29" s="189">
        <v>39</v>
      </c>
      <c r="B29" s="190" t="s">
        <v>417</v>
      </c>
      <c r="C29" s="190"/>
      <c r="D29" s="188">
        <f>SUM(E29:F29)</f>
        <v>205789</v>
      </c>
      <c r="E29" s="191"/>
      <c r="F29" s="192">
        <f>'příl1-přísp1-MV'!G6</f>
        <v>205789</v>
      </c>
      <c r="G29" s="955"/>
      <c r="H29" s="790">
        <v>201053</v>
      </c>
      <c r="I29" s="191"/>
      <c r="J29" s="193">
        <v>201053</v>
      </c>
      <c r="K29" s="167"/>
      <c r="M29" s="1"/>
      <c r="N29" s="425"/>
    </row>
    <row r="30" spans="1:14" ht="12.75">
      <c r="A30" s="105">
        <v>40</v>
      </c>
      <c r="B30" s="194" t="s">
        <v>418</v>
      </c>
      <c r="C30" s="194"/>
      <c r="D30" s="106">
        <f>SUM(E30:F30)</f>
        <v>145273</v>
      </c>
      <c r="E30" s="107"/>
      <c r="F30" s="108">
        <f>'příl2-přísp2'!F6-'příl2-přísp2'!F100</f>
        <v>145273</v>
      </c>
      <c r="G30" s="953"/>
      <c r="H30" s="788">
        <v>148879</v>
      </c>
      <c r="I30" s="107"/>
      <c r="J30" s="110">
        <v>148879</v>
      </c>
      <c r="M30" s="1"/>
      <c r="N30" s="425"/>
    </row>
    <row r="31" spans="1:14" ht="12.75">
      <c r="A31" s="172">
        <v>41</v>
      </c>
      <c r="B31" s="173" t="s">
        <v>54</v>
      </c>
      <c r="C31" s="173"/>
      <c r="D31" s="53">
        <f>SUM(E31:F31)</f>
        <v>16000</v>
      </c>
      <c r="E31" s="11"/>
      <c r="F31" s="76">
        <f>'příl2-přísp2'!F100</f>
        <v>16000</v>
      </c>
      <c r="G31" s="959"/>
      <c r="H31" s="793">
        <v>16000</v>
      </c>
      <c r="I31" s="11"/>
      <c r="J31" s="48">
        <v>16000</v>
      </c>
      <c r="K31" s="75"/>
      <c r="M31" s="1"/>
      <c r="N31" s="425"/>
    </row>
    <row r="32" spans="1:14" ht="13.5" thickBot="1">
      <c r="A32" s="20">
        <v>42</v>
      </c>
      <c r="B32" s="21" t="s">
        <v>0</v>
      </c>
      <c r="C32" s="21"/>
      <c r="D32" s="54">
        <f>SUM(D28:D31)</f>
        <v>601346</v>
      </c>
      <c r="E32" s="22">
        <f>SUM(E29:E31)</f>
        <v>0</v>
      </c>
      <c r="F32" s="77">
        <f>SUM(F28:F31)</f>
        <v>600834</v>
      </c>
      <c r="G32" s="960">
        <f>SUM(G29:G31)</f>
        <v>0</v>
      </c>
      <c r="H32" s="785">
        <v>600723</v>
      </c>
      <c r="I32" s="77">
        <v>0</v>
      </c>
      <c r="J32" s="49">
        <v>600210</v>
      </c>
      <c r="L32" s="167"/>
      <c r="M32" s="1"/>
      <c r="N32" s="425"/>
    </row>
    <row r="33" spans="1:14" ht="13.5" thickBot="1">
      <c r="A33" s="13">
        <v>43</v>
      </c>
      <c r="B33" s="14" t="s">
        <v>56</v>
      </c>
      <c r="C33" s="14"/>
      <c r="D33" s="62">
        <f>D17+D32</f>
        <v>2146237.7</v>
      </c>
      <c r="E33" s="12">
        <f>E17+E28+E32</f>
        <v>284817</v>
      </c>
      <c r="F33" s="174">
        <f>F17+F32</f>
        <v>1806456.7</v>
      </c>
      <c r="G33" s="961">
        <f>G17+G32</f>
        <v>54964</v>
      </c>
      <c r="H33" s="786">
        <v>2008913</v>
      </c>
      <c r="I33" s="174">
        <v>148204</v>
      </c>
      <c r="J33" s="787">
        <v>1860709</v>
      </c>
      <c r="L33" s="167"/>
      <c r="M33" s="1"/>
      <c r="N33" s="425"/>
    </row>
    <row r="34" spans="4:13" s="7" customFormat="1" ht="11.25">
      <c r="D34" s="428"/>
      <c r="E34" s="428"/>
      <c r="F34" s="428"/>
      <c r="G34" s="428"/>
      <c r="H34" s="1021"/>
      <c r="I34" s="1021"/>
      <c r="J34" s="420"/>
      <c r="M34" s="428"/>
    </row>
    <row r="35" spans="1:13" s="7" customFormat="1" ht="11.25">
      <c r="A35" s="1022"/>
      <c r="D35" s="428"/>
      <c r="E35" s="428"/>
      <c r="F35" s="428"/>
      <c r="G35" s="428"/>
      <c r="H35" s="420"/>
      <c r="I35" s="420"/>
      <c r="M35" s="428"/>
    </row>
    <row r="36" spans="1:9" ht="14.25">
      <c r="A36" s="175"/>
      <c r="D36" s="167"/>
      <c r="E36" s="167"/>
      <c r="G36" s="167"/>
      <c r="H36" s="167"/>
      <c r="I36" s="167"/>
    </row>
    <row r="37" spans="1:9" ht="14.25">
      <c r="A37" s="175"/>
      <c r="D37" s="167"/>
      <c r="E37" s="167"/>
      <c r="G37" s="167"/>
      <c r="H37" s="167"/>
      <c r="I37" s="167"/>
    </row>
    <row r="39" ht="11.25" customHeight="1"/>
    <row r="40" ht="17.25" customHeight="1" thickBot="1">
      <c r="A40" s="10" t="s">
        <v>363</v>
      </c>
    </row>
    <row r="41" spans="1:14" ht="12.75" customHeight="1">
      <c r="A41" s="154"/>
      <c r="B41" s="155"/>
      <c r="C41" s="2"/>
      <c r="D41" s="1459" t="s">
        <v>400</v>
      </c>
      <c r="E41" s="1460"/>
      <c r="F41" s="1460"/>
      <c r="G41" s="1464"/>
      <c r="H41" s="1464"/>
      <c r="I41" s="1464"/>
      <c r="J41" s="1461"/>
      <c r="K41" s="1454" t="s">
        <v>278</v>
      </c>
      <c r="L41" s="1455"/>
      <c r="M41" s="1456"/>
      <c r="N41" s="425"/>
    </row>
    <row r="42" spans="1:14" ht="13.5" customHeight="1">
      <c r="A42" s="156"/>
      <c r="B42" s="157"/>
      <c r="C42" s="5"/>
      <c r="D42" s="56" t="s">
        <v>246</v>
      </c>
      <c r="E42" s="1450" t="s">
        <v>422</v>
      </c>
      <c r="F42" s="1451"/>
      <c r="G42" s="1451"/>
      <c r="H42" s="1451"/>
      <c r="I42" s="1451"/>
      <c r="J42" s="1115" t="s">
        <v>408</v>
      </c>
      <c r="K42" s="58" t="s">
        <v>246</v>
      </c>
      <c r="L42" s="1462" t="s">
        <v>52</v>
      </c>
      <c r="M42" s="1463"/>
      <c r="N42" s="425"/>
    </row>
    <row r="43" spans="1:14" ht="13.5" customHeight="1">
      <c r="A43" s="156"/>
      <c r="B43" s="157" t="s">
        <v>58</v>
      </c>
      <c r="C43" s="5"/>
      <c r="D43" s="56" t="s">
        <v>247</v>
      </c>
      <c r="E43" s="94" t="s">
        <v>362</v>
      </c>
      <c r="F43" s="1030" t="s">
        <v>91</v>
      </c>
      <c r="G43" s="1452" t="s">
        <v>92</v>
      </c>
      <c r="H43" s="1453"/>
      <c r="I43" s="1453"/>
      <c r="J43" s="1116" t="s">
        <v>368</v>
      </c>
      <c r="K43" s="59" t="s">
        <v>247</v>
      </c>
      <c r="L43" s="94" t="s">
        <v>94</v>
      </c>
      <c r="M43" s="176" t="s">
        <v>91</v>
      </c>
      <c r="N43" s="425"/>
    </row>
    <row r="44" spans="1:14" ht="15" customHeight="1" thickBot="1">
      <c r="A44" s="160" t="s">
        <v>55</v>
      </c>
      <c r="B44" s="161" t="s">
        <v>59</v>
      </c>
      <c r="C44" s="3"/>
      <c r="D44" s="1029" t="s">
        <v>423</v>
      </c>
      <c r="E44" s="162" t="s">
        <v>361</v>
      </c>
      <c r="F44" s="177" t="s">
        <v>17</v>
      </c>
      <c r="G44" s="6" t="s">
        <v>53</v>
      </c>
      <c r="H44" s="66" t="s">
        <v>237</v>
      </c>
      <c r="I44" s="1031" t="s">
        <v>54</v>
      </c>
      <c r="J44" s="1117" t="s">
        <v>19</v>
      </c>
      <c r="K44" s="60" t="s">
        <v>17</v>
      </c>
      <c r="L44" s="162" t="s">
        <v>38</v>
      </c>
      <c r="M44" s="178" t="s">
        <v>17</v>
      </c>
      <c r="N44" s="425"/>
    </row>
    <row r="45" spans="1:14" ht="12.75">
      <c r="A45" s="18">
        <v>44</v>
      </c>
      <c r="B45" s="94">
        <v>11</v>
      </c>
      <c r="C45" s="5" t="s">
        <v>7</v>
      </c>
      <c r="D45" s="1023">
        <f>SUM(E45:F45)+J45</f>
        <v>310771.91562443686</v>
      </c>
      <c r="E45" s="4">
        <f aca="true" t="shared" si="3" ref="E45:E53">E8</f>
        <v>61482</v>
      </c>
      <c r="F45" s="179">
        <f>SUM(G45:I45)</f>
        <v>243491.91562443686</v>
      </c>
      <c r="G45" s="64">
        <f>F8</f>
        <v>243491.91562443686</v>
      </c>
      <c r="H45" s="493">
        <f>'příl.5-odhad odpisu'!J6</f>
        <v>0</v>
      </c>
      <c r="I45" s="22">
        <v>0</v>
      </c>
      <c r="J45" s="960">
        <f>G8</f>
        <v>5798</v>
      </c>
      <c r="K45" s="50">
        <v>266109.65260096476</v>
      </c>
      <c r="L45" s="4">
        <v>28334</v>
      </c>
      <c r="M45" s="180">
        <v>237775.65260096476</v>
      </c>
      <c r="N45" s="1043">
        <f>D45-K45</f>
        <v>44662.2630234721</v>
      </c>
    </row>
    <row r="46" spans="1:14" ht="12.75">
      <c r="A46" s="105">
        <v>45</v>
      </c>
      <c r="B46" s="95">
        <v>21</v>
      </c>
      <c r="C46" s="79" t="s">
        <v>8</v>
      </c>
      <c r="D46" s="1024">
        <f aca="true" t="shared" si="4" ref="D46:D53">SUM(E46:F46)+J46</f>
        <v>260152.3793564124</v>
      </c>
      <c r="E46" s="107">
        <f t="shared" si="3"/>
        <v>23369</v>
      </c>
      <c r="F46" s="181">
        <f aca="true" t="shared" si="5" ref="F46:F53">SUM(G46:I46)</f>
        <v>224694.3793564124</v>
      </c>
      <c r="G46" s="384">
        <f aca="true" t="shared" si="6" ref="G46:G53">F9</f>
        <v>224694.3793564124</v>
      </c>
      <c r="H46" s="117">
        <f>'příl.5-odhad odpisu'!J7</f>
        <v>0</v>
      </c>
      <c r="I46" s="1032">
        <v>0</v>
      </c>
      <c r="J46" s="1035">
        <f aca="true" t="shared" si="7" ref="J46:J53">G9</f>
        <v>12089</v>
      </c>
      <c r="K46" s="109">
        <v>266824.4353547934</v>
      </c>
      <c r="L46" s="382">
        <v>19219</v>
      </c>
      <c r="M46" s="182">
        <v>247605.4353547934</v>
      </c>
      <c r="N46" s="1043">
        <f aca="true" t="shared" si="8" ref="N46:N67">D46-K46</f>
        <v>-6672.055998380994</v>
      </c>
    </row>
    <row r="47" spans="1:14" ht="12.75">
      <c r="A47" s="105">
        <v>46</v>
      </c>
      <c r="B47" s="95">
        <v>22</v>
      </c>
      <c r="C47" s="79" t="s">
        <v>9</v>
      </c>
      <c r="D47" s="1024">
        <f t="shared" si="4"/>
        <v>95032.05415645888</v>
      </c>
      <c r="E47" s="107">
        <f t="shared" si="3"/>
        <v>8873</v>
      </c>
      <c r="F47" s="181">
        <f t="shared" si="5"/>
        <v>85727.05415645888</v>
      </c>
      <c r="G47" s="384">
        <f t="shared" si="6"/>
        <v>85727.05415645888</v>
      </c>
      <c r="H47" s="117">
        <f>'příl.5-odhad odpisu'!J8</f>
        <v>0</v>
      </c>
      <c r="I47" s="1032">
        <v>0</v>
      </c>
      <c r="J47" s="1035">
        <f t="shared" si="7"/>
        <v>432</v>
      </c>
      <c r="K47" s="109">
        <v>92672.73893404014</v>
      </c>
      <c r="L47" s="382">
        <v>3947</v>
      </c>
      <c r="M47" s="182">
        <v>88725.73893404014</v>
      </c>
      <c r="N47" s="1043">
        <f t="shared" si="8"/>
        <v>2359.315222418736</v>
      </c>
    </row>
    <row r="48" spans="1:14" ht="12.75">
      <c r="A48" s="105">
        <v>47</v>
      </c>
      <c r="B48" s="95">
        <v>23</v>
      </c>
      <c r="C48" s="79" t="s">
        <v>10</v>
      </c>
      <c r="D48" s="1024">
        <f t="shared" si="4"/>
        <v>106558.67115212258</v>
      </c>
      <c r="E48" s="107">
        <f t="shared" si="3"/>
        <v>14079</v>
      </c>
      <c r="F48" s="181">
        <f t="shared" si="5"/>
        <v>90397.67115212258</v>
      </c>
      <c r="G48" s="384">
        <f t="shared" si="6"/>
        <v>90397.67115212258</v>
      </c>
      <c r="H48" s="117">
        <f>'příl.5-odhad odpisu'!J9</f>
        <v>0</v>
      </c>
      <c r="I48" s="1032">
        <v>0</v>
      </c>
      <c r="J48" s="1035">
        <f t="shared" si="7"/>
        <v>2082</v>
      </c>
      <c r="K48" s="109">
        <v>105419.79290668204</v>
      </c>
      <c r="L48" s="382">
        <v>10340</v>
      </c>
      <c r="M48" s="182">
        <v>95079.79290668204</v>
      </c>
      <c r="N48" s="1043">
        <f t="shared" si="8"/>
        <v>1138.8782454405446</v>
      </c>
    </row>
    <row r="49" spans="1:14" ht="12.75">
      <c r="A49" s="105">
        <v>48</v>
      </c>
      <c r="B49" s="95">
        <v>31</v>
      </c>
      <c r="C49" s="79" t="s">
        <v>11</v>
      </c>
      <c r="D49" s="1024">
        <f t="shared" si="4"/>
        <v>317842.53940533893</v>
      </c>
      <c r="E49" s="107">
        <f t="shared" si="3"/>
        <v>140513</v>
      </c>
      <c r="F49" s="181">
        <f t="shared" si="5"/>
        <v>165238.53940533893</v>
      </c>
      <c r="G49" s="384">
        <f t="shared" si="6"/>
        <v>162538.53940533893</v>
      </c>
      <c r="H49" s="809">
        <f>'příl2-přísp2'!F63</f>
        <v>2700</v>
      </c>
      <c r="I49" s="1032">
        <v>0</v>
      </c>
      <c r="J49" s="1035">
        <f t="shared" si="7"/>
        <v>12091</v>
      </c>
      <c r="K49" s="109">
        <v>221876.9505134076</v>
      </c>
      <c r="L49" s="382">
        <v>66187</v>
      </c>
      <c r="M49" s="182">
        <v>155689.9505134076</v>
      </c>
      <c r="N49" s="1043">
        <f t="shared" si="8"/>
        <v>95965.58889193134</v>
      </c>
    </row>
    <row r="50" spans="1:14" ht="12.75">
      <c r="A50" s="105">
        <v>49</v>
      </c>
      <c r="B50" s="95">
        <v>33</v>
      </c>
      <c r="C50" s="79" t="s">
        <v>12</v>
      </c>
      <c r="D50" s="1024">
        <f t="shared" si="4"/>
        <v>128260.33582090696</v>
      </c>
      <c r="E50" s="107">
        <f t="shared" si="3"/>
        <v>22414</v>
      </c>
      <c r="F50" s="181">
        <f t="shared" si="5"/>
        <v>105843.33582090696</v>
      </c>
      <c r="G50" s="384">
        <f t="shared" si="6"/>
        <v>79243.33582090696</v>
      </c>
      <c r="H50" s="117">
        <f>'příl2-přísp2'!F66</f>
        <v>26600</v>
      </c>
      <c r="I50" s="1032">
        <v>0</v>
      </c>
      <c r="J50" s="1035">
        <f t="shared" si="7"/>
        <v>3</v>
      </c>
      <c r="K50" s="109">
        <v>101904.9715850662</v>
      </c>
      <c r="L50" s="382">
        <v>10272</v>
      </c>
      <c r="M50" s="182">
        <v>91632.9715850662</v>
      </c>
      <c r="N50" s="1043">
        <f t="shared" si="8"/>
        <v>26355.364235840752</v>
      </c>
    </row>
    <row r="51" spans="1:14" ht="12.75">
      <c r="A51" s="105">
        <v>50</v>
      </c>
      <c r="B51" s="95">
        <v>41</v>
      </c>
      <c r="C51" s="79" t="s">
        <v>13</v>
      </c>
      <c r="D51" s="1024">
        <f t="shared" si="4"/>
        <v>203147.80866867542</v>
      </c>
      <c r="E51" s="107">
        <f t="shared" si="3"/>
        <v>10041</v>
      </c>
      <c r="F51" s="181">
        <f t="shared" si="5"/>
        <v>177489.80866867542</v>
      </c>
      <c r="G51" s="384">
        <f t="shared" si="6"/>
        <v>177239.80866867542</v>
      </c>
      <c r="H51" s="809">
        <f>'příl2-přísp2'!F61</f>
        <v>250</v>
      </c>
      <c r="I51" s="1032">
        <v>0</v>
      </c>
      <c r="J51" s="1035">
        <f t="shared" si="7"/>
        <v>15617</v>
      </c>
      <c r="K51" s="109">
        <v>207827.3661208239</v>
      </c>
      <c r="L51" s="382">
        <v>6589</v>
      </c>
      <c r="M51" s="182">
        <v>201238.3661208239</v>
      </c>
      <c r="N51" s="1043">
        <f t="shared" si="8"/>
        <v>-4679.557452148467</v>
      </c>
    </row>
    <row r="52" spans="1:14" ht="12.75">
      <c r="A52" s="105">
        <v>51</v>
      </c>
      <c r="B52" s="95">
        <v>51</v>
      </c>
      <c r="C52" s="79" t="s">
        <v>14</v>
      </c>
      <c r="D52" s="1024">
        <f t="shared" si="4"/>
        <v>63696.2271991279</v>
      </c>
      <c r="E52" s="107">
        <f t="shared" si="3"/>
        <v>551</v>
      </c>
      <c r="F52" s="181">
        <f t="shared" si="5"/>
        <v>56535.2271991279</v>
      </c>
      <c r="G52" s="384">
        <f t="shared" si="6"/>
        <v>38235.2271991279</v>
      </c>
      <c r="H52" s="117">
        <f>'příl2-přísp2'!F97</f>
        <v>18300</v>
      </c>
      <c r="I52" s="1032">
        <v>0</v>
      </c>
      <c r="J52" s="1035">
        <f t="shared" si="7"/>
        <v>6610</v>
      </c>
      <c r="K52" s="109">
        <v>60825.87765620426</v>
      </c>
      <c r="L52" s="382">
        <v>276</v>
      </c>
      <c r="M52" s="182">
        <v>60549.87765620426</v>
      </c>
      <c r="N52" s="1043">
        <f t="shared" si="8"/>
        <v>2870.3495429236355</v>
      </c>
    </row>
    <row r="53" spans="1:14" ht="12.75">
      <c r="A53" s="183">
        <v>52</v>
      </c>
      <c r="B53" s="96">
        <v>56</v>
      </c>
      <c r="C53" s="97" t="s">
        <v>15</v>
      </c>
      <c r="D53" s="1025">
        <f t="shared" si="4"/>
        <v>107279.76861652009</v>
      </c>
      <c r="E53" s="111">
        <f t="shared" si="3"/>
        <v>2983</v>
      </c>
      <c r="F53" s="184">
        <f t="shared" si="5"/>
        <v>104054.76861652009</v>
      </c>
      <c r="G53" s="795">
        <f t="shared" si="6"/>
        <v>104054.76861652009</v>
      </c>
      <c r="H53" s="118">
        <f>'příl.5-odhad odpisu'!J14</f>
        <v>0</v>
      </c>
      <c r="I53" s="1033">
        <v>0</v>
      </c>
      <c r="J53" s="1036">
        <f t="shared" si="7"/>
        <v>242</v>
      </c>
      <c r="K53" s="112">
        <v>114538.21432801776</v>
      </c>
      <c r="L53" s="383">
        <v>2527</v>
      </c>
      <c r="M53" s="185">
        <v>112011.21432801776</v>
      </c>
      <c r="N53" s="1043">
        <f t="shared" si="8"/>
        <v>-7258.4457114976685</v>
      </c>
    </row>
    <row r="54" spans="1:14" ht="12.75">
      <c r="A54" s="172">
        <v>53</v>
      </c>
      <c r="B54" s="23" t="s">
        <v>60</v>
      </c>
      <c r="C54" s="24"/>
      <c r="D54" s="61">
        <f aca="true" t="shared" si="9" ref="D54:I54">SUM(D45:D53)</f>
        <v>1592741.7</v>
      </c>
      <c r="E54" s="25">
        <f t="shared" si="9"/>
        <v>284305</v>
      </c>
      <c r="F54" s="72">
        <f t="shared" si="9"/>
        <v>1253472.7</v>
      </c>
      <c r="G54" s="26">
        <f t="shared" si="9"/>
        <v>1205622.7</v>
      </c>
      <c r="H54" s="27">
        <f t="shared" si="9"/>
        <v>47850</v>
      </c>
      <c r="I54" s="25">
        <f t="shared" si="9"/>
        <v>0</v>
      </c>
      <c r="J54" s="1037">
        <f>SUM(J45:J53)</f>
        <v>54964</v>
      </c>
      <c r="K54" s="70">
        <f>SUM(K45:K53)</f>
        <v>1438000</v>
      </c>
      <c r="L54" s="25">
        <f>SUM(L45:L53)</f>
        <v>147691</v>
      </c>
      <c r="M54" s="73">
        <f>SUM(M45:M53)</f>
        <v>1290308.9999999998</v>
      </c>
      <c r="N54" s="1043">
        <f t="shared" si="8"/>
        <v>154741.69999999995</v>
      </c>
    </row>
    <row r="55" spans="1:14" ht="12.75">
      <c r="A55" s="165">
        <v>54</v>
      </c>
      <c r="B55" s="166">
        <v>81</v>
      </c>
      <c r="C55" s="5" t="s">
        <v>101</v>
      </c>
      <c r="D55" s="52">
        <f aca="true" t="shared" si="10" ref="D55:D64">SUM(E55:F55)</f>
        <v>0</v>
      </c>
      <c r="E55" s="22">
        <v>0</v>
      </c>
      <c r="F55" s="101">
        <f>SUM(G55:I55)</f>
        <v>0</v>
      </c>
      <c r="G55" s="64">
        <f>'příl2-přísp2'!F106</f>
        <v>0</v>
      </c>
      <c r="H55" s="63">
        <v>0</v>
      </c>
      <c r="I55" s="22">
        <v>0</v>
      </c>
      <c r="J55" s="960"/>
      <c r="K55" s="50">
        <v>0</v>
      </c>
      <c r="L55" s="22">
        <v>0</v>
      </c>
      <c r="M55" s="186">
        <v>0</v>
      </c>
      <c r="N55" s="1043">
        <f t="shared" si="8"/>
        <v>0</v>
      </c>
    </row>
    <row r="56" spans="1:14" ht="12.75">
      <c r="A56" s="168">
        <v>55</v>
      </c>
      <c r="B56" s="169">
        <v>82</v>
      </c>
      <c r="C56" s="79" t="s">
        <v>1</v>
      </c>
      <c r="D56" s="106">
        <f t="shared" si="10"/>
        <v>0</v>
      </c>
      <c r="E56" s="196"/>
      <c r="F56" s="198">
        <f aca="true" t="shared" si="11" ref="F56:F64">SUM(G56:I56)</f>
        <v>0</v>
      </c>
      <c r="G56" s="384">
        <f>'příl2-přísp2'!F107</f>
        <v>0</v>
      </c>
      <c r="H56" s="117">
        <f>'příl1-přísp1-MV'!G16</f>
        <v>0</v>
      </c>
      <c r="I56" s="1032"/>
      <c r="J56" s="1035"/>
      <c r="K56" s="109">
        <v>0</v>
      </c>
      <c r="L56" s="196"/>
      <c r="M56" s="197">
        <v>0</v>
      </c>
      <c r="N56" s="1043">
        <f t="shared" si="8"/>
        <v>0</v>
      </c>
    </row>
    <row r="57" spans="1:14" ht="12.75">
      <c r="A57" s="168">
        <v>56</v>
      </c>
      <c r="B57" s="169">
        <v>83</v>
      </c>
      <c r="C57" s="79" t="s">
        <v>131</v>
      </c>
      <c r="D57" s="106">
        <f t="shared" si="10"/>
        <v>8417</v>
      </c>
      <c r="E57" s="196"/>
      <c r="F57" s="198">
        <f t="shared" si="11"/>
        <v>8417</v>
      </c>
      <c r="G57" s="384">
        <f>'příl2-přísp2'!F108</f>
        <v>8156</v>
      </c>
      <c r="H57" s="117">
        <f>'příl1-přísp1-MV'!G17</f>
        <v>261</v>
      </c>
      <c r="I57" s="1032"/>
      <c r="J57" s="1035"/>
      <c r="K57" s="109">
        <v>3161</v>
      </c>
      <c r="L57" s="196"/>
      <c r="M57" s="197">
        <v>3161</v>
      </c>
      <c r="N57" s="1043">
        <f t="shared" si="8"/>
        <v>5256</v>
      </c>
    </row>
    <row r="58" spans="1:14" ht="12.75">
      <c r="A58" s="168">
        <v>57</v>
      </c>
      <c r="B58" s="169">
        <v>84</v>
      </c>
      <c r="C58" s="79" t="s">
        <v>130</v>
      </c>
      <c r="D58" s="106">
        <f t="shared" si="10"/>
        <v>3221</v>
      </c>
      <c r="E58" s="196"/>
      <c r="F58" s="198">
        <f t="shared" si="11"/>
        <v>3221</v>
      </c>
      <c r="G58" s="384">
        <f>'příl2-přísp2'!F109</f>
        <v>1874</v>
      </c>
      <c r="H58" s="117">
        <f>'příl1-přísp1-MV'!G18+'příl2-přísp2'!F99</f>
        <v>1347</v>
      </c>
      <c r="I58" s="1032"/>
      <c r="J58" s="1035"/>
      <c r="K58" s="109">
        <v>3337</v>
      </c>
      <c r="L58" s="196"/>
      <c r="M58" s="197">
        <v>3337</v>
      </c>
      <c r="N58" s="1043">
        <f t="shared" si="8"/>
        <v>-116</v>
      </c>
    </row>
    <row r="59" spans="1:14" ht="12.75">
      <c r="A59" s="168">
        <v>58</v>
      </c>
      <c r="B59" s="169">
        <v>85</v>
      </c>
      <c r="C59" s="79" t="s">
        <v>174</v>
      </c>
      <c r="D59" s="106">
        <f t="shared" si="10"/>
        <v>0</v>
      </c>
      <c r="E59" s="107">
        <f>E22</f>
        <v>0</v>
      </c>
      <c r="F59" s="181">
        <f t="shared" si="11"/>
        <v>0</v>
      </c>
      <c r="G59" s="384">
        <f>'příl2-přísp2'!F110</f>
        <v>0</v>
      </c>
      <c r="H59" s="117">
        <f>'příl1-přísp1-MV'!G19</f>
        <v>0</v>
      </c>
      <c r="I59" s="1032">
        <v>0</v>
      </c>
      <c r="J59" s="1035"/>
      <c r="K59" s="109">
        <v>0</v>
      </c>
      <c r="L59" s="107">
        <v>0</v>
      </c>
      <c r="M59" s="197">
        <v>0</v>
      </c>
      <c r="N59" s="1043">
        <f t="shared" si="8"/>
        <v>0</v>
      </c>
    </row>
    <row r="60" spans="1:14" ht="12.75">
      <c r="A60" s="168">
        <v>59</v>
      </c>
      <c r="B60" s="169">
        <v>87</v>
      </c>
      <c r="C60" s="79" t="s">
        <v>233</v>
      </c>
      <c r="D60" s="106">
        <f t="shared" si="10"/>
        <v>3500</v>
      </c>
      <c r="E60" s="107"/>
      <c r="F60" s="181">
        <f t="shared" si="11"/>
        <v>3500</v>
      </c>
      <c r="G60" s="384">
        <f>'příl2-přísp2'!F111</f>
        <v>3000</v>
      </c>
      <c r="H60" s="117">
        <f>'příl2-přísp2'!F59</f>
        <v>500</v>
      </c>
      <c r="I60" s="1032"/>
      <c r="J60" s="1035"/>
      <c r="K60" s="109"/>
      <c r="L60" s="107"/>
      <c r="M60" s="197"/>
      <c r="N60" s="1043">
        <f t="shared" si="8"/>
        <v>3500</v>
      </c>
    </row>
    <row r="61" spans="1:14" ht="12.75">
      <c r="A61" s="168">
        <v>60</v>
      </c>
      <c r="B61" s="169">
        <v>92</v>
      </c>
      <c r="C61" s="79" t="s">
        <v>18</v>
      </c>
      <c r="D61" s="106">
        <f t="shared" si="10"/>
        <v>128641</v>
      </c>
      <c r="E61" s="107">
        <f>E24</f>
        <v>200</v>
      </c>
      <c r="F61" s="181">
        <f t="shared" si="11"/>
        <v>128441</v>
      </c>
      <c r="G61" s="384">
        <f>'příl2-přísp2'!F112</f>
        <v>103726</v>
      </c>
      <c r="H61" s="117">
        <f>'příl1-přísp1-MV'!G20+'příl2-přísp2'!F93</f>
        <v>24715</v>
      </c>
      <c r="I61" s="1032">
        <v>0</v>
      </c>
      <c r="J61" s="1035"/>
      <c r="K61" s="109">
        <v>139319</v>
      </c>
      <c r="L61" s="107">
        <v>283</v>
      </c>
      <c r="M61" s="197">
        <v>139036</v>
      </c>
      <c r="N61" s="1043">
        <f t="shared" si="8"/>
        <v>-10678</v>
      </c>
    </row>
    <row r="62" spans="1:14" ht="12.75">
      <c r="A62" s="168">
        <v>61</v>
      </c>
      <c r="B62" s="169">
        <v>96</v>
      </c>
      <c r="C62" s="79" t="s">
        <v>42</v>
      </c>
      <c r="D62" s="106">
        <f t="shared" si="10"/>
        <v>28141</v>
      </c>
      <c r="E62" s="107">
        <f>E25</f>
        <v>0</v>
      </c>
      <c r="F62" s="181">
        <f t="shared" si="11"/>
        <v>28141</v>
      </c>
      <c r="G62" s="384">
        <f>'příl2-přísp2'!F113</f>
        <v>27966</v>
      </c>
      <c r="H62" s="117">
        <f>'příl1-přísp1-MV'!G21</f>
        <v>175</v>
      </c>
      <c r="I62" s="1032">
        <v>0</v>
      </c>
      <c r="J62" s="1035"/>
      <c r="K62" s="109">
        <v>29452</v>
      </c>
      <c r="L62" s="107">
        <v>0</v>
      </c>
      <c r="M62" s="197">
        <v>29452</v>
      </c>
      <c r="N62" s="1043">
        <f t="shared" si="8"/>
        <v>-1311</v>
      </c>
    </row>
    <row r="63" spans="1:14" ht="12.75">
      <c r="A63" s="168">
        <v>62</v>
      </c>
      <c r="B63" s="169">
        <v>97</v>
      </c>
      <c r="C63" s="79" t="s">
        <v>43</v>
      </c>
      <c r="D63" s="106">
        <f t="shared" si="10"/>
        <v>8173</v>
      </c>
      <c r="E63" s="107">
        <f>E26</f>
        <v>0</v>
      </c>
      <c r="F63" s="181">
        <f t="shared" si="11"/>
        <v>8173</v>
      </c>
      <c r="G63" s="384">
        <f>'příl2-přísp2'!F114</f>
        <v>8087</v>
      </c>
      <c r="H63" s="117">
        <f>'příl1-přísp1-MV'!G22</f>
        <v>86</v>
      </c>
      <c r="I63" s="1032">
        <v>0</v>
      </c>
      <c r="J63" s="1035"/>
      <c r="K63" s="109">
        <v>8561</v>
      </c>
      <c r="L63" s="107">
        <v>0</v>
      </c>
      <c r="M63" s="197">
        <v>8561</v>
      </c>
      <c r="N63" s="1043">
        <f t="shared" si="8"/>
        <v>-388</v>
      </c>
    </row>
    <row r="64" spans="1:14" ht="12.75">
      <c r="A64" s="170">
        <v>63</v>
      </c>
      <c r="B64" s="171">
        <v>99</v>
      </c>
      <c r="C64" s="97" t="s">
        <v>135</v>
      </c>
      <c r="D64" s="53">
        <f t="shared" si="10"/>
        <v>180403</v>
      </c>
      <c r="E64" s="11">
        <f>E27</f>
        <v>312</v>
      </c>
      <c r="F64" s="195">
        <f t="shared" si="11"/>
        <v>180091</v>
      </c>
      <c r="G64" s="978">
        <f>'příl2-přísp2'!F115</f>
        <v>80963</v>
      </c>
      <c r="H64" s="118">
        <f>'příl1-přísp1-MV'!G23+'příl2-přísp2'!F56+'příl1-přísp1-MV'!G24</f>
        <v>83128</v>
      </c>
      <c r="I64" s="1033">
        <f>F31</f>
        <v>16000</v>
      </c>
      <c r="J64" s="1036"/>
      <c r="K64" s="51">
        <v>267083</v>
      </c>
      <c r="L64" s="11">
        <v>230</v>
      </c>
      <c r="M64" s="197">
        <v>266853</v>
      </c>
      <c r="N64" s="1043">
        <f t="shared" si="8"/>
        <v>-86680</v>
      </c>
    </row>
    <row r="65" spans="1:14" ht="12.75">
      <c r="A65" s="18">
        <v>64</v>
      </c>
      <c r="B65" s="1097" t="s">
        <v>442</v>
      </c>
      <c r="C65" s="21"/>
      <c r="D65" s="54">
        <f aca="true" t="shared" si="12" ref="D65:I65">SUM(D55:D64)</f>
        <v>360496</v>
      </c>
      <c r="E65" s="100">
        <f t="shared" si="12"/>
        <v>512</v>
      </c>
      <c r="F65" s="101">
        <f>SUM(F55:F64)</f>
        <v>359984</v>
      </c>
      <c r="G65" s="64">
        <f t="shared" si="12"/>
        <v>233772</v>
      </c>
      <c r="H65" s="63">
        <f t="shared" si="12"/>
        <v>110212</v>
      </c>
      <c r="I65" s="22">
        <f t="shared" si="12"/>
        <v>16000</v>
      </c>
      <c r="J65" s="960"/>
      <c r="K65" s="102">
        <f>SUM(K55:K64)</f>
        <v>450913</v>
      </c>
      <c r="L65" s="103">
        <f>SUM(L59:L64)</f>
        <v>513</v>
      </c>
      <c r="M65" s="104">
        <f>SUM(M55:M64)</f>
        <v>450400</v>
      </c>
      <c r="N65" s="1043">
        <f t="shared" si="8"/>
        <v>-90417</v>
      </c>
    </row>
    <row r="66" spans="1:14" ht="13.5" thickBot="1">
      <c r="A66" s="187">
        <v>65</v>
      </c>
      <c r="B66" s="1048" t="s">
        <v>429</v>
      </c>
      <c r="C66" s="113"/>
      <c r="D66" s="114">
        <f>SUM(E66:F66)</f>
        <v>193000</v>
      </c>
      <c r="E66" s="115">
        <v>0</v>
      </c>
      <c r="F66" s="119">
        <f>SUM(G66:I66)</f>
        <v>193000</v>
      </c>
      <c r="G66" s="120"/>
      <c r="H66" s="121">
        <f>'příl1-přísp1-MV'!G7</f>
        <v>193000</v>
      </c>
      <c r="I66" s="115">
        <v>0</v>
      </c>
      <c r="J66" s="1038"/>
      <c r="K66" s="116">
        <f>SUM(L66:M66)</f>
        <v>120000</v>
      </c>
      <c r="L66" s="115">
        <v>0</v>
      </c>
      <c r="M66" s="122">
        <v>120000</v>
      </c>
      <c r="N66" s="1043">
        <f t="shared" si="8"/>
        <v>73000</v>
      </c>
    </row>
    <row r="67" spans="1:14" ht="14.25" customHeight="1" thickBot="1">
      <c r="A67" s="68">
        <v>66</v>
      </c>
      <c r="B67" s="14" t="s">
        <v>56</v>
      </c>
      <c r="C67" s="15"/>
      <c r="D67" s="62">
        <f>D54+D65+D66</f>
        <v>2146237.7</v>
      </c>
      <c r="E67" s="12">
        <f>E54+E65</f>
        <v>284817</v>
      </c>
      <c r="F67" s="16">
        <f>F54+F65+F66</f>
        <v>1806456.7</v>
      </c>
      <c r="G67" s="65">
        <f>G54+G65+G66</f>
        <v>1439394.7</v>
      </c>
      <c r="H67" s="67">
        <f>H54+H65+H66</f>
        <v>351062</v>
      </c>
      <c r="I67" s="1034">
        <f>I54+I65+G66</f>
        <v>16000</v>
      </c>
      <c r="J67" s="1039">
        <f>J54</f>
        <v>54964</v>
      </c>
      <c r="K67" s="71">
        <f>K54+SUM(K65:K66)</f>
        <v>2008913</v>
      </c>
      <c r="L67" s="69">
        <f>SUM(L65:L66)+L54</f>
        <v>148204</v>
      </c>
      <c r="M67" s="74">
        <f>SUM(M65:M66)+M54</f>
        <v>1860708.9999999998</v>
      </c>
      <c r="N67" s="1043">
        <f t="shared" si="8"/>
        <v>137324.7000000002</v>
      </c>
    </row>
    <row r="68" spans="1:13" s="386" customFormat="1" ht="13.5">
      <c r="A68" s="385"/>
      <c r="D68" s="387"/>
      <c r="E68" s="1448">
        <f>F67+E67</f>
        <v>2091273.7</v>
      </c>
      <c r="F68" s="1449"/>
      <c r="G68" s="981"/>
      <c r="H68" s="981"/>
      <c r="I68" s="981"/>
      <c r="J68" s="411"/>
      <c r="K68" s="419"/>
      <c r="L68" s="387"/>
      <c r="M68" s="427"/>
    </row>
    <row r="69" spans="1:10" s="797" customFormat="1" ht="11.25">
      <c r="A69" s="800"/>
      <c r="D69" s="801"/>
      <c r="E69" s="801"/>
      <c r="F69" s="981"/>
      <c r="G69" s="801"/>
      <c r="H69" s="981"/>
      <c r="I69" s="981"/>
      <c r="J69" s="981"/>
    </row>
    <row r="70" spans="1:13" s="7" customFormat="1" ht="11.25">
      <c r="A70" s="419" t="s">
        <v>61</v>
      </c>
      <c r="D70" s="420"/>
      <c r="F70" s="420"/>
      <c r="H70" s="420"/>
      <c r="I70" s="411"/>
      <c r="M70" s="428"/>
    </row>
    <row r="71" spans="1:13" s="7" customFormat="1" ht="11.25">
      <c r="A71" s="7" t="s">
        <v>62</v>
      </c>
      <c r="C71" s="7" t="s">
        <v>305</v>
      </c>
      <c r="M71" s="428"/>
    </row>
    <row r="72" spans="1:13" s="7" customFormat="1" ht="11.25">
      <c r="A72" s="7" t="s">
        <v>430</v>
      </c>
      <c r="C72" s="7" t="s">
        <v>306</v>
      </c>
      <c r="M72" s="428"/>
    </row>
    <row r="73" spans="1:13" s="7" customFormat="1" ht="11.25">
      <c r="A73" s="7" t="s">
        <v>104</v>
      </c>
      <c r="C73" s="7" t="s">
        <v>409</v>
      </c>
      <c r="M73" s="428"/>
    </row>
    <row r="74" spans="1:13" s="7" customFormat="1" ht="11.25">
      <c r="A74" s="7" t="s">
        <v>211</v>
      </c>
      <c r="C74" s="7" t="s">
        <v>356</v>
      </c>
      <c r="M74" s="428"/>
    </row>
    <row r="75" spans="1:13" s="7" customFormat="1" ht="11.25">
      <c r="A75" s="7" t="s">
        <v>431</v>
      </c>
      <c r="C75" s="421" t="s">
        <v>410</v>
      </c>
      <c r="M75" s="428"/>
    </row>
    <row r="76" spans="3:13" s="7" customFormat="1" ht="11.25">
      <c r="C76" s="355"/>
      <c r="M76" s="428"/>
    </row>
    <row r="77" spans="1:13" s="7" customFormat="1" ht="11.25">
      <c r="A77" s="422" t="s">
        <v>432</v>
      </c>
      <c r="B77" s="422"/>
      <c r="C77" s="422"/>
      <c r="D77" s="7" t="s">
        <v>239</v>
      </c>
      <c r="E77" s="7" t="s">
        <v>240</v>
      </c>
      <c r="H77" s="423"/>
      <c r="I77" s="423"/>
      <c r="J77" s="423"/>
      <c r="K77" s="423"/>
      <c r="L77" s="423"/>
      <c r="M77" s="428"/>
    </row>
    <row r="78" spans="1:13" s="7" customFormat="1" ht="11.25">
      <c r="A78" s="422"/>
      <c r="E78" s="330" t="s">
        <v>241</v>
      </c>
      <c r="G78" s="330"/>
      <c r="J78" s="7" t="s">
        <v>243</v>
      </c>
      <c r="M78" s="428"/>
    </row>
    <row r="79" spans="5:7" ht="12.75">
      <c r="E79" s="424"/>
      <c r="G79" s="424"/>
    </row>
    <row r="80" spans="5:13" s="7" customFormat="1" ht="11.25">
      <c r="E80" s="330" t="s">
        <v>242</v>
      </c>
      <c r="G80" s="330"/>
      <c r="H80" s="423"/>
      <c r="I80" s="423"/>
      <c r="J80" s="423"/>
      <c r="K80" s="423"/>
      <c r="L80" s="423"/>
      <c r="M80" s="428"/>
    </row>
    <row r="81" spans="5:13" s="7" customFormat="1" ht="11.25">
      <c r="E81" s="330" t="s">
        <v>245</v>
      </c>
      <c r="G81" s="330"/>
      <c r="J81" s="7" t="s">
        <v>243</v>
      </c>
      <c r="M81" s="428"/>
    </row>
    <row r="82" spans="6:7" ht="12.75">
      <c r="F82" s="424"/>
      <c r="G82" s="424"/>
    </row>
    <row r="83" spans="6:7" ht="12.75">
      <c r="F83" s="424"/>
      <c r="G83" s="424"/>
    </row>
  </sheetData>
  <mergeCells count="10">
    <mergeCell ref="K41:M41"/>
    <mergeCell ref="L42:M42"/>
    <mergeCell ref="D41:J41"/>
    <mergeCell ref="E42:I42"/>
    <mergeCell ref="E68:F68"/>
    <mergeCell ref="E5:F5"/>
    <mergeCell ref="G43:I43"/>
    <mergeCell ref="H4:J4"/>
    <mergeCell ref="I5:J5"/>
    <mergeCell ref="D4:G4"/>
  </mergeCells>
  <printOptions/>
  <pageMargins left="0.57" right="0.3" top="0.68" bottom="0.34" header="0.4921259845" footer="0.19"/>
  <pageSetup horizontalDpi="1200" verticalDpi="1200" orientation="landscape" paperSize="9" r:id="rId1"/>
  <headerFooter alignWithMargins="0">
    <oddFooter>&amp;C&amp;8&amp;P+4&amp;10
</oddFooter>
  </headerFooter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showGridLines="0" workbookViewId="0" topLeftCell="A1">
      <selection activeCell="C14" sqref="C14"/>
    </sheetView>
  </sheetViews>
  <sheetFormatPr defaultColWidth="9.00390625" defaultRowHeight="12.75"/>
  <cols>
    <col min="1" max="1" width="4.125" style="133" customWidth="1"/>
    <col min="2" max="2" width="4.875" style="132" customWidth="1"/>
    <col min="3" max="3" width="52.625" style="133" bestFit="1" customWidth="1"/>
    <col min="4" max="4" width="6.625" style="134" hidden="1" customWidth="1"/>
    <col min="5" max="5" width="8.75390625" style="134" customWidth="1"/>
    <col min="6" max="6" width="9.25390625" style="134" hidden="1" customWidth="1"/>
    <col min="7" max="7" width="9.25390625" style="134" customWidth="1"/>
    <col min="8" max="8" width="6.75390625" style="136" hidden="1" customWidth="1"/>
    <col min="9" max="9" width="7.375" style="136" hidden="1" customWidth="1"/>
    <col min="10" max="10" width="8.00390625" style="134" customWidth="1"/>
    <col min="11" max="11" width="9.375" style="136" customWidth="1"/>
    <col min="12" max="12" width="10.75390625" style="134" customWidth="1"/>
    <col min="13" max="13" width="9.125" style="133" customWidth="1"/>
    <col min="14" max="14" width="10.875" style="137" customWidth="1"/>
    <col min="15" max="15" width="10.875" style="133" customWidth="1"/>
    <col min="16" max="16" width="6.75390625" style="245" customWidth="1"/>
    <col min="17" max="17" width="7.125" style="133" customWidth="1"/>
    <col min="18" max="18" width="16.125" style="133" customWidth="1"/>
    <col min="19" max="20" width="6.625" style="133" bestFit="1" customWidth="1"/>
    <col min="21" max="16384" width="9.125" style="133" customWidth="1"/>
  </cols>
  <sheetData>
    <row r="1" ht="15.75">
      <c r="B1" s="659" t="s">
        <v>411</v>
      </c>
    </row>
    <row r="2" spans="1:16" s="135" customFormat="1" ht="12.75">
      <c r="A2" s="660"/>
      <c r="B2" s="660" t="s">
        <v>296</v>
      </c>
      <c r="H2" s="136"/>
      <c r="K2" s="661"/>
      <c r="L2" s="661"/>
      <c r="P2" s="662"/>
    </row>
    <row r="3" spans="1:16" ht="12.75" customHeight="1" thickBot="1">
      <c r="A3" s="135"/>
      <c r="B3" s="133"/>
      <c r="D3" s="133"/>
      <c r="E3" s="133"/>
      <c r="F3" s="133"/>
      <c r="G3" s="133"/>
      <c r="I3" s="133"/>
      <c r="J3" s="133"/>
      <c r="K3" s="133"/>
      <c r="L3" s="133"/>
      <c r="N3" s="133"/>
      <c r="P3" s="133"/>
    </row>
    <row r="4" spans="1:16" ht="12.75" customHeight="1">
      <c r="A4" s="512"/>
      <c r="B4" s="513"/>
      <c r="C4" s="514"/>
      <c r="D4" s="515" t="s">
        <v>44</v>
      </c>
      <c r="E4" s="246" t="s">
        <v>44</v>
      </c>
      <c r="F4" s="962" t="s">
        <v>251</v>
      </c>
      <c r="G4" s="988" t="s">
        <v>63</v>
      </c>
      <c r="I4" s="133"/>
      <c r="J4" s="133"/>
      <c r="K4" s="133"/>
      <c r="L4" s="133"/>
      <c r="N4" s="133"/>
      <c r="P4" s="133"/>
    </row>
    <row r="5" spans="1:16" ht="12.75" customHeight="1">
      <c r="A5" s="512"/>
      <c r="B5" s="516" t="s">
        <v>45</v>
      </c>
      <c r="C5" s="517" t="s">
        <v>46</v>
      </c>
      <c r="D5" s="519">
        <v>2009</v>
      </c>
      <c r="E5" s="518">
        <v>2010</v>
      </c>
      <c r="F5" s="963">
        <v>2011</v>
      </c>
      <c r="G5" s="989">
        <v>2011</v>
      </c>
      <c r="I5" s="133"/>
      <c r="J5" s="133"/>
      <c r="K5" s="133"/>
      <c r="L5" s="133"/>
      <c r="N5" s="133"/>
      <c r="P5" s="133"/>
    </row>
    <row r="6" spans="1:17" s="490" customFormat="1" ht="12.75" customHeight="1">
      <c r="A6" s="520"/>
      <c r="B6" s="910"/>
      <c r="C6" s="911" t="s">
        <v>342</v>
      </c>
      <c r="D6" s="912">
        <f>D24+D14+D13+D7</f>
        <v>190543.27466666666</v>
      </c>
      <c r="E6" s="912">
        <f>E24+E14+E13+E7</f>
        <v>201053</v>
      </c>
      <c r="F6" s="964">
        <f>F24+F14+F13+F7</f>
        <v>207055</v>
      </c>
      <c r="G6" s="964">
        <f>G24+G14+G13+G7</f>
        <v>205789</v>
      </c>
      <c r="H6" s="986">
        <f>H7+H14+H24</f>
        <v>205789</v>
      </c>
      <c r="I6" s="987">
        <f>H6-F6</f>
        <v>-1266</v>
      </c>
      <c r="J6" s="133"/>
      <c r="K6" s="133"/>
      <c r="L6" s="133"/>
      <c r="M6" s="133"/>
      <c r="N6" s="133"/>
      <c r="O6" s="133"/>
      <c r="P6" s="133"/>
      <c r="Q6" s="133"/>
    </row>
    <row r="7" spans="1:17" s="137" customFormat="1" ht="12.75" customHeight="1">
      <c r="A7" s="512"/>
      <c r="B7" s="521">
        <v>1</v>
      </c>
      <c r="C7" s="522" t="s">
        <v>284</v>
      </c>
      <c r="D7" s="523">
        <v>99000</v>
      </c>
      <c r="E7" s="523">
        <v>120000</v>
      </c>
      <c r="F7" s="965">
        <f>SUM(F9:F12)</f>
        <v>192400</v>
      </c>
      <c r="G7" s="990">
        <f>SUM(G9:G12)</f>
        <v>193000</v>
      </c>
      <c r="H7" s="985">
        <f>SUM(H8:H12)</f>
        <v>193000</v>
      </c>
      <c r="I7" s="133"/>
      <c r="J7" s="133"/>
      <c r="K7" s="133"/>
      <c r="L7" s="133"/>
      <c r="M7" s="133"/>
      <c r="N7" s="133"/>
      <c r="O7" s="133"/>
      <c r="P7" s="133"/>
      <c r="Q7" s="133"/>
    </row>
    <row r="8" spans="1:17" s="137" customFormat="1" ht="12.75" customHeight="1">
      <c r="A8" s="512"/>
      <c r="B8" s="524" t="s">
        <v>258</v>
      </c>
      <c r="C8" s="525" t="s">
        <v>155</v>
      </c>
      <c r="D8" s="526">
        <v>40093</v>
      </c>
      <c r="E8" s="535">
        <v>26000</v>
      </c>
      <c r="F8" s="966">
        <v>0</v>
      </c>
      <c r="G8" s="839"/>
      <c r="H8" s="136"/>
      <c r="I8" s="133"/>
      <c r="J8" s="133"/>
      <c r="K8" s="133"/>
      <c r="L8" s="133"/>
      <c r="M8" s="133"/>
      <c r="N8" s="133"/>
      <c r="O8" s="133"/>
      <c r="P8" s="133"/>
      <c r="Q8" s="133"/>
    </row>
    <row r="9" spans="1:17" s="137" customFormat="1" ht="12.75" customHeight="1">
      <c r="A9" s="512"/>
      <c r="B9" s="524" t="s">
        <v>259</v>
      </c>
      <c r="C9" s="525" t="s">
        <v>285</v>
      </c>
      <c r="D9" s="526"/>
      <c r="E9" s="535">
        <v>35000</v>
      </c>
      <c r="F9" s="966">
        <v>30000</v>
      </c>
      <c r="G9" s="839">
        <v>30000</v>
      </c>
      <c r="H9" s="983">
        <f>F9</f>
        <v>30000</v>
      </c>
      <c r="I9" s="133"/>
      <c r="J9" s="133"/>
      <c r="K9" s="133"/>
      <c r="L9" s="133"/>
      <c r="M9" s="133"/>
      <c r="N9" s="133"/>
      <c r="O9" s="133"/>
      <c r="P9" s="133"/>
      <c r="Q9" s="133"/>
    </row>
    <row r="10" spans="1:17" s="137" customFormat="1" ht="12.75" customHeight="1">
      <c r="A10" s="512"/>
      <c r="B10" s="524" t="s">
        <v>286</v>
      </c>
      <c r="C10" s="525" t="s">
        <v>287</v>
      </c>
      <c r="D10" s="526"/>
      <c r="E10" s="535">
        <v>0</v>
      </c>
      <c r="F10" s="966"/>
      <c r="G10" s="839"/>
      <c r="H10" s="136"/>
      <c r="I10" s="133"/>
      <c r="J10" s="133"/>
      <c r="K10" s="133"/>
      <c r="L10" s="133"/>
      <c r="M10" s="133"/>
      <c r="N10" s="133"/>
      <c r="O10" s="133"/>
      <c r="P10" s="133"/>
      <c r="Q10" s="133"/>
    </row>
    <row r="11" spans="1:17" s="137" customFormat="1" ht="12.75" customHeight="1">
      <c r="A11" s="512"/>
      <c r="B11" s="524" t="s">
        <v>286</v>
      </c>
      <c r="C11" s="525" t="s">
        <v>395</v>
      </c>
      <c r="D11" s="526"/>
      <c r="E11" s="535"/>
      <c r="F11" s="966">
        <v>103400</v>
      </c>
      <c r="G11" s="839">
        <v>104000</v>
      </c>
      <c r="H11" s="983">
        <v>104000</v>
      </c>
      <c r="I11" s="133"/>
      <c r="J11" s="133"/>
      <c r="K11" s="133"/>
      <c r="L11" s="133"/>
      <c r="M11" s="133"/>
      <c r="N11" s="133"/>
      <c r="O11" s="133"/>
      <c r="P11" s="133"/>
      <c r="Q11" s="133"/>
    </row>
    <row r="12" spans="1:17" s="138" customFormat="1" ht="12.75" customHeight="1">
      <c r="A12" s="512"/>
      <c r="B12" s="524" t="s">
        <v>288</v>
      </c>
      <c r="C12" s="525" t="s">
        <v>396</v>
      </c>
      <c r="D12" s="526">
        <v>58907</v>
      </c>
      <c r="E12" s="535">
        <v>59000</v>
      </c>
      <c r="F12" s="966">
        <v>59000</v>
      </c>
      <c r="G12" s="839">
        <v>59000</v>
      </c>
      <c r="H12" s="983">
        <f>F12</f>
        <v>59000</v>
      </c>
      <c r="I12" s="133"/>
      <c r="J12" s="133"/>
      <c r="K12" s="133"/>
      <c r="L12" s="133"/>
      <c r="M12" s="133"/>
      <c r="N12" s="133"/>
      <c r="O12" s="133"/>
      <c r="P12" s="133"/>
      <c r="Q12" s="133"/>
    </row>
    <row r="13" spans="1:17" s="138" customFormat="1" ht="12.75" customHeight="1">
      <c r="A13" s="512"/>
      <c r="B13" s="521">
        <v>2</v>
      </c>
      <c r="C13" s="522" t="s">
        <v>156</v>
      </c>
      <c r="D13" s="523">
        <v>46410</v>
      </c>
      <c r="E13" s="523"/>
      <c r="F13" s="967"/>
      <c r="G13" s="990"/>
      <c r="H13" s="136"/>
      <c r="I13" s="133"/>
      <c r="J13" s="133"/>
      <c r="K13" s="133"/>
      <c r="L13" s="133"/>
      <c r="M13" s="133"/>
      <c r="N13" s="133"/>
      <c r="O13" s="133"/>
      <c r="P13" s="133"/>
      <c r="Q13" s="133"/>
    </row>
    <row r="14" spans="1:17" s="138" customFormat="1" ht="12.75" customHeight="1">
      <c r="A14" s="528"/>
      <c r="B14" s="521">
        <v>3</v>
      </c>
      <c r="C14" s="522" t="s">
        <v>139</v>
      </c>
      <c r="D14" s="527">
        <v>16143.274666666666</v>
      </c>
      <c r="E14" s="527">
        <v>12812</v>
      </c>
      <c r="F14" s="968">
        <f>SUM(F15:F23)</f>
        <v>13455</v>
      </c>
      <c r="G14" s="991">
        <f>SUM(G15:G23)</f>
        <v>11589</v>
      </c>
      <c r="H14" s="984">
        <f>SUM(H15:H23)</f>
        <v>11589</v>
      </c>
      <c r="I14" s="133"/>
      <c r="J14" s="133"/>
      <c r="K14" s="133"/>
      <c r="L14" s="133"/>
      <c r="M14" s="133"/>
      <c r="N14" s="133"/>
      <c r="O14" s="133"/>
      <c r="P14" s="133"/>
      <c r="Q14" s="133"/>
    </row>
    <row r="15" spans="1:17" s="138" customFormat="1" ht="12.75" customHeight="1">
      <c r="A15" s="528"/>
      <c r="B15" s="529"/>
      <c r="C15" s="530" t="s">
        <v>49</v>
      </c>
      <c r="D15" s="532">
        <v>0</v>
      </c>
      <c r="E15" s="532">
        <v>0</v>
      </c>
      <c r="F15" s="969"/>
      <c r="G15" s="992"/>
      <c r="H15" s="136"/>
      <c r="I15" s="133"/>
      <c r="J15" s="133"/>
      <c r="K15" s="133"/>
      <c r="L15" s="133"/>
      <c r="M15" s="133"/>
      <c r="N15" s="133"/>
      <c r="O15" s="133"/>
      <c r="P15" s="133"/>
      <c r="Q15" s="133"/>
    </row>
    <row r="16" spans="1:17" s="138" customFormat="1" ht="12.75" customHeight="1">
      <c r="A16" s="528"/>
      <c r="B16" s="529"/>
      <c r="C16" s="530" t="s">
        <v>118</v>
      </c>
      <c r="D16" s="532">
        <v>0</v>
      </c>
      <c r="E16" s="532">
        <v>0</v>
      </c>
      <c r="F16" s="982">
        <v>1660</v>
      </c>
      <c r="G16" s="992"/>
      <c r="H16" s="136"/>
      <c r="I16" s="133"/>
      <c r="J16" s="133"/>
      <c r="K16" s="133"/>
      <c r="L16" s="133"/>
      <c r="M16" s="133"/>
      <c r="N16" s="133"/>
      <c r="O16" s="133"/>
      <c r="P16" s="133"/>
      <c r="Q16" s="133"/>
    </row>
    <row r="17" spans="1:17" s="138" customFormat="1" ht="12.75" customHeight="1">
      <c r="A17" s="528"/>
      <c r="B17" s="529"/>
      <c r="C17" s="530" t="s">
        <v>132</v>
      </c>
      <c r="D17" s="532">
        <v>459.228</v>
      </c>
      <c r="E17" s="532">
        <v>261</v>
      </c>
      <c r="F17" s="970">
        <v>261</v>
      </c>
      <c r="G17" s="992">
        <v>261</v>
      </c>
      <c r="H17" s="136">
        <v>261</v>
      </c>
      <c r="I17" s="133"/>
      <c r="J17" s="133"/>
      <c r="K17" s="133"/>
      <c r="L17" s="133"/>
      <c r="M17" s="133"/>
      <c r="N17" s="133"/>
      <c r="O17" s="133"/>
      <c r="P17" s="133"/>
      <c r="Q17" s="133"/>
    </row>
    <row r="18" spans="1:17" s="138" customFormat="1" ht="12.75" customHeight="1">
      <c r="A18" s="528"/>
      <c r="B18" s="529"/>
      <c r="C18" s="530" t="s">
        <v>127</v>
      </c>
      <c r="D18" s="532">
        <v>123.04666666666665</v>
      </c>
      <c r="E18" s="532">
        <v>124</v>
      </c>
      <c r="F18" s="970">
        <v>111</v>
      </c>
      <c r="G18" s="992">
        <v>97</v>
      </c>
      <c r="H18" s="136">
        <v>97</v>
      </c>
      <c r="I18" s="133"/>
      <c r="J18" s="133"/>
      <c r="K18" s="133"/>
      <c r="L18" s="133"/>
      <c r="M18" s="133"/>
      <c r="N18" s="133"/>
      <c r="O18" s="133"/>
      <c r="P18" s="133"/>
      <c r="Q18" s="133"/>
    </row>
    <row r="19" spans="1:17" s="138" customFormat="1" ht="12.75" customHeight="1">
      <c r="A19" s="528"/>
      <c r="B19" s="529"/>
      <c r="C19" s="530" t="s">
        <v>157</v>
      </c>
      <c r="D19" s="532">
        <v>0</v>
      </c>
      <c r="E19" s="532">
        <v>0</v>
      </c>
      <c r="F19" s="970">
        <v>0</v>
      </c>
      <c r="G19" s="992"/>
      <c r="H19" s="136"/>
      <c r="I19" s="133"/>
      <c r="J19" s="133"/>
      <c r="K19" s="133"/>
      <c r="L19" s="133"/>
      <c r="M19" s="133"/>
      <c r="N19" s="133"/>
      <c r="O19" s="133"/>
      <c r="P19" s="133"/>
      <c r="Q19" s="133"/>
    </row>
    <row r="20" spans="1:17" s="138" customFormat="1" ht="12.75" customHeight="1">
      <c r="A20" s="528"/>
      <c r="B20" s="529"/>
      <c r="C20" s="530" t="s">
        <v>140</v>
      </c>
      <c r="D20" s="532">
        <v>13135</v>
      </c>
      <c r="E20" s="532">
        <v>10540</v>
      </c>
      <c r="F20" s="970">
        <v>10013</v>
      </c>
      <c r="G20" s="992">
        <v>9845</v>
      </c>
      <c r="H20" s="136">
        <v>9845</v>
      </c>
      <c r="I20" s="133"/>
      <c r="J20" s="133"/>
      <c r="K20" s="133"/>
      <c r="L20" s="133"/>
      <c r="M20" s="133"/>
      <c r="N20" s="133"/>
      <c r="O20" s="133"/>
      <c r="P20" s="133"/>
      <c r="Q20" s="133"/>
    </row>
    <row r="21" spans="1:17" s="139" customFormat="1" ht="12.75" customHeight="1">
      <c r="A21" s="528"/>
      <c r="B21" s="529"/>
      <c r="C21" s="530" t="s">
        <v>50</v>
      </c>
      <c r="D21" s="532">
        <v>157</v>
      </c>
      <c r="E21" s="532">
        <v>159</v>
      </c>
      <c r="F21" s="970">
        <v>175</v>
      </c>
      <c r="G21" s="992">
        <v>175</v>
      </c>
      <c r="H21" s="136">
        <v>175</v>
      </c>
      <c r="I21" s="133"/>
      <c r="J21" s="133"/>
      <c r="K21" s="133"/>
      <c r="L21" s="133"/>
      <c r="M21" s="133"/>
      <c r="N21" s="133"/>
      <c r="O21" s="133"/>
      <c r="P21" s="133"/>
      <c r="Q21" s="133"/>
    </row>
    <row r="22" spans="1:17" s="137" customFormat="1" ht="12.75" customHeight="1">
      <c r="A22" s="528"/>
      <c r="B22" s="529"/>
      <c r="C22" s="530" t="s">
        <v>51</v>
      </c>
      <c r="D22" s="532">
        <v>90</v>
      </c>
      <c r="E22" s="532">
        <v>90</v>
      </c>
      <c r="F22" s="970">
        <v>88</v>
      </c>
      <c r="G22" s="992">
        <v>86</v>
      </c>
      <c r="H22" s="136">
        <v>86</v>
      </c>
      <c r="I22" s="133"/>
      <c r="J22" s="133"/>
      <c r="K22" s="133"/>
      <c r="L22" s="133"/>
      <c r="M22" s="133"/>
      <c r="N22" s="133"/>
      <c r="O22" s="133"/>
      <c r="P22" s="133"/>
      <c r="Q22" s="133"/>
    </row>
    <row r="23" spans="1:17" s="139" customFormat="1" ht="12.75" customHeight="1">
      <c r="A23" s="528"/>
      <c r="B23" s="534"/>
      <c r="C23" s="530" t="s">
        <v>119</v>
      </c>
      <c r="D23" s="532">
        <v>2179</v>
      </c>
      <c r="E23" s="532">
        <v>1638</v>
      </c>
      <c r="F23" s="970">
        <v>1147</v>
      </c>
      <c r="G23" s="992">
        <v>1125</v>
      </c>
      <c r="H23" s="136">
        <v>1125</v>
      </c>
      <c r="I23" s="133"/>
      <c r="J23" s="133"/>
      <c r="K23" s="133"/>
      <c r="L23" s="133"/>
      <c r="M23" s="133"/>
      <c r="N23" s="133"/>
      <c r="O23" s="133"/>
      <c r="P23" s="133"/>
      <c r="Q23" s="133"/>
    </row>
    <row r="24" spans="1:17" s="139" customFormat="1" ht="12">
      <c r="A24" s="533"/>
      <c r="B24" s="521">
        <v>4</v>
      </c>
      <c r="C24" s="522" t="s">
        <v>289</v>
      </c>
      <c r="D24" s="527">
        <v>28990</v>
      </c>
      <c r="E24" s="913">
        <v>68241</v>
      </c>
      <c r="F24" s="968">
        <f>SUM(F25:F27)</f>
        <v>1200</v>
      </c>
      <c r="G24" s="993">
        <f>SUM(G25:G27)</f>
        <v>1200</v>
      </c>
      <c r="H24" s="985">
        <f>F24</f>
        <v>1200</v>
      </c>
      <c r="I24" s="133"/>
      <c r="J24" s="133"/>
      <c r="K24" s="133"/>
      <c r="L24" s="133"/>
      <c r="M24" s="133"/>
      <c r="N24" s="133"/>
      <c r="O24" s="133"/>
      <c r="P24" s="133"/>
      <c r="Q24" s="133"/>
    </row>
    <row r="25" spans="1:16" ht="12">
      <c r="A25" s="512"/>
      <c r="B25" s="534"/>
      <c r="C25" s="530" t="s">
        <v>260</v>
      </c>
      <c r="D25" s="536">
        <v>21130</v>
      </c>
      <c r="E25" s="536">
        <v>60381</v>
      </c>
      <c r="F25" s="971">
        <v>0</v>
      </c>
      <c r="G25" s="994"/>
      <c r="I25" s="133"/>
      <c r="J25" s="133"/>
      <c r="K25" s="133"/>
      <c r="L25" s="133"/>
      <c r="N25" s="133"/>
      <c r="P25" s="133"/>
    </row>
    <row r="26" spans="1:16" ht="12">
      <c r="A26" s="533"/>
      <c r="B26" s="534"/>
      <c r="C26" s="530" t="s">
        <v>252</v>
      </c>
      <c r="D26" s="535">
        <v>7860</v>
      </c>
      <c r="E26" s="536">
        <v>7860</v>
      </c>
      <c r="F26" s="972"/>
      <c r="G26" s="994"/>
      <c r="I26" s="133"/>
      <c r="J26" s="133"/>
      <c r="K26" s="133"/>
      <c r="L26" s="133"/>
      <c r="N26" s="133"/>
      <c r="P26" s="133"/>
    </row>
    <row r="27" spans="1:16" ht="12.75" thickBot="1">
      <c r="A27" s="533"/>
      <c r="B27" s="537"/>
      <c r="C27" s="538" t="s">
        <v>397</v>
      </c>
      <c r="D27" s="539"/>
      <c r="E27" s="539"/>
      <c r="F27" s="973">
        <v>1200</v>
      </c>
      <c r="G27" s="995">
        <v>1200</v>
      </c>
      <c r="I27" s="133"/>
      <c r="J27" s="133"/>
      <c r="K27" s="133"/>
      <c r="L27" s="133"/>
      <c r="N27" s="133"/>
      <c r="P27" s="133"/>
    </row>
    <row r="28" spans="1:16" ht="12">
      <c r="A28" s="856"/>
      <c r="B28" s="974"/>
      <c r="D28" s="133"/>
      <c r="E28" s="133"/>
      <c r="F28" s="133"/>
      <c r="G28" s="133"/>
      <c r="I28" s="133"/>
      <c r="J28" s="133"/>
      <c r="K28" s="133"/>
      <c r="L28" s="133"/>
      <c r="N28" s="133"/>
      <c r="P28" s="133"/>
    </row>
    <row r="29" spans="1:16" ht="12">
      <c r="A29" s="540"/>
      <c r="B29" s="133"/>
      <c r="D29" s="133"/>
      <c r="E29" s="133"/>
      <c r="F29" s="133"/>
      <c r="G29" s="133"/>
      <c r="I29" s="133"/>
      <c r="J29" s="133"/>
      <c r="K29" s="133"/>
      <c r="L29" s="133"/>
      <c r="N29" s="133"/>
      <c r="P29" s="133"/>
    </row>
    <row r="30" spans="2:16" ht="12">
      <c r="B30" s="133"/>
      <c r="D30" s="133"/>
      <c r="E30" s="133"/>
      <c r="F30" s="133"/>
      <c r="G30" s="133"/>
      <c r="I30" s="133"/>
      <c r="J30" s="133"/>
      <c r="K30" s="133"/>
      <c r="L30" s="133"/>
      <c r="N30" s="133"/>
      <c r="P30" s="133"/>
    </row>
    <row r="33" ht="12">
      <c r="L33" s="491"/>
    </row>
    <row r="34" ht="12">
      <c r="L34" s="491"/>
    </row>
    <row r="41" ht="12">
      <c r="R41" s="541"/>
    </row>
  </sheetData>
  <sheetProtection/>
  <printOptions horizontalCentered="1"/>
  <pageMargins left="0.3937007874015748" right="0.2755905511811024" top="0.6692913385826772" bottom="0.35433070866141736" header="0.1968503937007874" footer="0.11811023622047245"/>
  <pageSetup horizontalDpi="600" verticalDpi="600" orientation="portrait" paperSize="9" r:id="rId3"/>
  <headerFooter alignWithMargins="0">
    <oddHeader>&amp;R&amp;8Příloha 1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41"/>
  <sheetViews>
    <sheetView workbookViewId="0" topLeftCell="A103">
      <selection activeCell="C106" sqref="C106"/>
    </sheetView>
  </sheetViews>
  <sheetFormatPr defaultColWidth="9.00390625" defaultRowHeight="12.75"/>
  <cols>
    <col min="1" max="1" width="6.25390625" style="133" customWidth="1"/>
    <col min="2" max="2" width="5.25390625" style="132" customWidth="1"/>
    <col min="3" max="3" width="52.625" style="133" bestFit="1" customWidth="1"/>
    <col min="4" max="4" width="10.375" style="134" customWidth="1"/>
    <col min="5" max="5" width="9.375" style="134" hidden="1" customWidth="1"/>
    <col min="6" max="6" width="11.125" style="1049" customWidth="1"/>
    <col min="7" max="7" width="5.875" style="136" customWidth="1"/>
    <col min="8" max="8" width="8.00390625" style="134" customWidth="1"/>
    <col min="9" max="9" width="9.375" style="136" customWidth="1"/>
    <col min="10" max="10" width="10.75390625" style="134" customWidth="1"/>
    <col min="11" max="11" width="9.125" style="133" customWidth="1"/>
    <col min="12" max="12" width="10.875" style="137" customWidth="1"/>
    <col min="13" max="13" width="10.875" style="133" customWidth="1"/>
    <col min="14" max="14" width="6.75390625" style="245" customWidth="1"/>
    <col min="15" max="15" width="7.125" style="133" customWidth="1"/>
    <col min="16" max="16" width="16.125" style="133" customWidth="1"/>
    <col min="17" max="17" width="7.375" style="133" bestFit="1" customWidth="1"/>
    <col min="18" max="18" width="6.625" style="133" bestFit="1" customWidth="1"/>
    <col min="19" max="16384" width="9.125" style="133" customWidth="1"/>
  </cols>
  <sheetData>
    <row r="1" spans="1:13" ht="15.75">
      <c r="A1" s="752"/>
      <c r="B1" s="131" t="s">
        <v>406</v>
      </c>
      <c r="G1" s="134"/>
      <c r="H1" s="137"/>
      <c r="I1" s="405"/>
      <c r="J1" s="242"/>
      <c r="M1" s="511"/>
    </row>
    <row r="2" spans="1:14" s="135" customFormat="1" ht="12.75">
      <c r="A2" s="753"/>
      <c r="B2" s="660" t="s">
        <v>307</v>
      </c>
      <c r="F2" s="1050"/>
      <c r="I2" s="661"/>
      <c r="J2" s="661"/>
      <c r="M2" s="678"/>
      <c r="N2" s="662"/>
    </row>
    <row r="3" spans="1:14" s="135" customFormat="1" ht="13.5" thickBot="1">
      <c r="A3" s="754"/>
      <c r="B3" s="663"/>
      <c r="D3" s="134"/>
      <c r="E3" s="134"/>
      <c r="F3" s="1049"/>
      <c r="H3" s="137"/>
      <c r="I3" s="243"/>
      <c r="J3" s="406"/>
      <c r="L3" s="664"/>
      <c r="N3" s="245"/>
    </row>
    <row r="4" spans="1:14" ht="12.75" customHeight="1">
      <c r="A4" s="856"/>
      <c r="B4" s="513"/>
      <c r="C4" s="514"/>
      <c r="D4" s="515" t="s">
        <v>44</v>
      </c>
      <c r="E4" s="834" t="s">
        <v>251</v>
      </c>
      <c r="F4" s="1053" t="s">
        <v>44</v>
      </c>
      <c r="G4" s="857"/>
      <c r="H4" s="858"/>
      <c r="I4" s="859"/>
      <c r="J4" s="859"/>
      <c r="K4" s="860"/>
      <c r="L4" s="859"/>
      <c r="M4" s="860"/>
      <c r="N4" s="861"/>
    </row>
    <row r="5" spans="1:14" ht="12.75" customHeight="1" thickBot="1">
      <c r="A5" s="862"/>
      <c r="B5" s="516" t="s">
        <v>45</v>
      </c>
      <c r="C5" s="517" t="s">
        <v>46</v>
      </c>
      <c r="D5" s="519">
        <v>2010</v>
      </c>
      <c r="E5" s="835">
        <v>2011</v>
      </c>
      <c r="F5" s="1054">
        <v>2011</v>
      </c>
      <c r="G5" s="865"/>
      <c r="H5" s="863"/>
      <c r="I5" s="865"/>
      <c r="J5" s="865"/>
      <c r="K5" s="864"/>
      <c r="L5" s="863"/>
      <c r="M5" s="864"/>
      <c r="N5" s="861"/>
    </row>
    <row r="6" spans="1:14" ht="12.75" customHeight="1">
      <c r="A6" s="862"/>
      <c r="B6" s="836"/>
      <c r="C6" s="837" t="s">
        <v>454</v>
      </c>
      <c r="D6" s="838">
        <f>D56+D59+D61+D63+D66+D97+D99+D93+D100</f>
        <v>164879</v>
      </c>
      <c r="E6" s="838">
        <f>E56+E59+E61+E63+E66+E97+E99+E93+E100</f>
        <v>161388</v>
      </c>
      <c r="F6" s="838">
        <f>F56+F59+F61+F63+F66+F97+F99+F93+F100</f>
        <v>161273</v>
      </c>
      <c r="G6" s="865"/>
      <c r="H6" s="863"/>
      <c r="I6" s="865"/>
      <c r="J6" s="865"/>
      <c r="K6" s="864"/>
      <c r="L6" s="863"/>
      <c r="M6" s="864"/>
      <c r="N6" s="861"/>
    </row>
    <row r="7" spans="1:18" s="490" customFormat="1" ht="12.75" customHeight="1">
      <c r="A7" s="866"/>
      <c r="B7" s="516">
        <v>1</v>
      </c>
      <c r="C7" s="525" t="s">
        <v>141</v>
      </c>
      <c r="D7" s="535">
        <v>2100</v>
      </c>
      <c r="E7" s="691">
        <v>2800</v>
      </c>
      <c r="F7" s="1055">
        <v>2800</v>
      </c>
      <c r="G7" s="867"/>
      <c r="H7" s="867"/>
      <c r="I7" s="867"/>
      <c r="J7" s="867"/>
      <c r="K7" s="867"/>
      <c r="L7" s="867"/>
      <c r="M7" s="867"/>
      <c r="N7" s="868"/>
      <c r="Q7" s="665"/>
      <c r="R7" s="665"/>
    </row>
    <row r="8" spans="1:14" ht="12.75" customHeight="1">
      <c r="A8" s="862"/>
      <c r="B8" s="516">
        <v>2</v>
      </c>
      <c r="C8" s="517" t="s">
        <v>138</v>
      </c>
      <c r="D8" s="535">
        <v>900</v>
      </c>
      <c r="E8" s="691">
        <v>800</v>
      </c>
      <c r="F8" s="1055">
        <v>800</v>
      </c>
      <c r="G8" s="872"/>
      <c r="H8" s="858"/>
      <c r="I8" s="858"/>
      <c r="J8" s="858"/>
      <c r="K8" s="870"/>
      <c r="L8" s="858"/>
      <c r="M8" s="870"/>
      <c r="N8" s="861"/>
    </row>
    <row r="9" spans="1:14" ht="12.75" customHeight="1">
      <c r="A9" s="862"/>
      <c r="B9" s="516">
        <v>3</v>
      </c>
      <c r="C9" s="666" t="s">
        <v>177</v>
      </c>
      <c r="D9" s="535">
        <v>1750</v>
      </c>
      <c r="E9" s="691">
        <v>1750</v>
      </c>
      <c r="F9" s="1055">
        <v>1750</v>
      </c>
      <c r="G9" s="872"/>
      <c r="H9" s="858"/>
      <c r="I9" s="858"/>
      <c r="J9" s="858"/>
      <c r="K9" s="870"/>
      <c r="L9" s="858"/>
      <c r="M9" s="870"/>
      <c r="N9" s="861"/>
    </row>
    <row r="10" spans="1:15" ht="12.75" customHeight="1">
      <c r="A10" s="862"/>
      <c r="B10" s="516">
        <v>4</v>
      </c>
      <c r="C10" s="517" t="s">
        <v>120</v>
      </c>
      <c r="D10" s="535">
        <v>960</v>
      </c>
      <c r="E10" s="691">
        <v>960</v>
      </c>
      <c r="F10" s="1055">
        <v>960</v>
      </c>
      <c r="G10" s="872"/>
      <c r="H10" s="858"/>
      <c r="I10" s="858"/>
      <c r="J10" s="858"/>
      <c r="K10" s="870"/>
      <c r="L10" s="858"/>
      <c r="M10" s="870"/>
      <c r="N10" s="874"/>
      <c r="O10" s="802"/>
    </row>
    <row r="11" spans="1:15" ht="12.75" customHeight="1">
      <c r="A11" s="862"/>
      <c r="B11" s="516">
        <v>5</v>
      </c>
      <c r="C11" s="517" t="s">
        <v>220</v>
      </c>
      <c r="D11" s="535">
        <v>250</v>
      </c>
      <c r="E11" s="691"/>
      <c r="F11" s="1055">
        <v>250</v>
      </c>
      <c r="G11" s="872"/>
      <c r="H11" s="858"/>
      <c r="I11" s="858"/>
      <c r="J11" s="858"/>
      <c r="K11" s="870"/>
      <c r="L11" s="858"/>
      <c r="M11" s="870"/>
      <c r="N11" s="874"/>
      <c r="O11" s="802"/>
    </row>
    <row r="12" spans="1:15" ht="12.75" customHeight="1">
      <c r="A12" s="862"/>
      <c r="B12" s="516">
        <v>6</v>
      </c>
      <c r="C12" s="525" t="s">
        <v>253</v>
      </c>
      <c r="D12" s="535">
        <v>10000</v>
      </c>
      <c r="E12" s="691">
        <v>15000</v>
      </c>
      <c r="F12" s="1055">
        <v>15000</v>
      </c>
      <c r="G12" s="872"/>
      <c r="H12" s="858"/>
      <c r="I12" s="858"/>
      <c r="J12" s="858"/>
      <c r="K12" s="870"/>
      <c r="L12" s="858"/>
      <c r="M12" s="870"/>
      <c r="N12" s="874"/>
      <c r="O12" s="802"/>
    </row>
    <row r="13" spans="1:15" ht="12.75" customHeight="1">
      <c r="A13" s="862"/>
      <c r="B13" s="516">
        <v>7</v>
      </c>
      <c r="C13" s="517" t="s">
        <v>121</v>
      </c>
      <c r="D13" s="535">
        <v>370</v>
      </c>
      <c r="E13" s="691">
        <v>0</v>
      </c>
      <c r="F13" s="1055">
        <v>0</v>
      </c>
      <c r="G13" s="872"/>
      <c r="H13" s="858"/>
      <c r="I13" s="858"/>
      <c r="J13" s="858"/>
      <c r="K13" s="870"/>
      <c r="L13" s="858"/>
      <c r="M13" s="870"/>
      <c r="N13" s="874"/>
      <c r="O13" s="802"/>
    </row>
    <row r="14" spans="1:14" ht="12.75" customHeight="1">
      <c r="A14" s="862"/>
      <c r="B14" s="516">
        <v>8</v>
      </c>
      <c r="C14" s="517" t="s">
        <v>297</v>
      </c>
      <c r="D14" s="535">
        <v>5383</v>
      </c>
      <c r="E14" s="691">
        <v>6913</v>
      </c>
      <c r="F14" s="1055">
        <v>3913</v>
      </c>
      <c r="G14" s="872"/>
      <c r="H14" s="858"/>
      <c r="I14" s="858"/>
      <c r="J14" s="858"/>
      <c r="K14" s="870"/>
      <c r="L14" s="858"/>
      <c r="M14" s="870"/>
      <c r="N14" s="861"/>
    </row>
    <row r="15" spans="1:14" ht="12.75" customHeight="1">
      <c r="A15" s="862"/>
      <c r="B15" s="516">
        <v>9</v>
      </c>
      <c r="C15" s="517" t="s">
        <v>122</v>
      </c>
      <c r="D15" s="535">
        <v>1800</v>
      </c>
      <c r="E15" s="691">
        <v>2700</v>
      </c>
      <c r="F15" s="1055">
        <v>2700</v>
      </c>
      <c r="G15" s="872"/>
      <c r="H15" s="858"/>
      <c r="I15" s="858"/>
      <c r="J15" s="858"/>
      <c r="K15" s="870"/>
      <c r="L15" s="858"/>
      <c r="M15" s="870"/>
      <c r="N15" s="861"/>
    </row>
    <row r="16" spans="1:14" ht="12.75" customHeight="1">
      <c r="A16" s="862"/>
      <c r="B16" s="516">
        <v>11</v>
      </c>
      <c r="C16" s="525" t="s">
        <v>123</v>
      </c>
      <c r="D16" s="535">
        <v>300</v>
      </c>
      <c r="E16" s="691">
        <v>300</v>
      </c>
      <c r="F16" s="1055">
        <v>300</v>
      </c>
      <c r="G16" s="872"/>
      <c r="H16" s="858"/>
      <c r="I16" s="858"/>
      <c r="J16" s="858"/>
      <c r="K16" s="870"/>
      <c r="L16" s="858"/>
      <c r="M16" s="870"/>
      <c r="N16" s="861"/>
    </row>
    <row r="17" spans="1:14" ht="12.75" customHeight="1">
      <c r="A17" s="862"/>
      <c r="B17" s="516">
        <v>12</v>
      </c>
      <c r="C17" s="517" t="s">
        <v>142</v>
      </c>
      <c r="D17" s="535">
        <v>500</v>
      </c>
      <c r="E17" s="691">
        <v>500</v>
      </c>
      <c r="F17" s="1055">
        <v>250</v>
      </c>
      <c r="G17" s="872"/>
      <c r="H17" s="858"/>
      <c r="I17" s="858"/>
      <c r="J17" s="858"/>
      <c r="K17" s="870"/>
      <c r="L17" s="858"/>
      <c r="M17" s="870"/>
      <c r="N17" s="861"/>
    </row>
    <row r="18" spans="1:14" ht="12.75" customHeight="1">
      <c r="A18" s="862"/>
      <c r="B18" s="516">
        <v>13</v>
      </c>
      <c r="C18" s="517" t="s">
        <v>124</v>
      </c>
      <c r="D18" s="535">
        <v>400</v>
      </c>
      <c r="E18" s="691">
        <v>330</v>
      </c>
      <c r="F18" s="1055">
        <v>330</v>
      </c>
      <c r="G18" s="872"/>
      <c r="H18" s="858"/>
      <c r="I18" s="858"/>
      <c r="J18" s="858"/>
      <c r="K18" s="870"/>
      <c r="L18" s="858"/>
      <c r="M18" s="870"/>
      <c r="N18" s="861"/>
    </row>
    <row r="19" spans="1:14" ht="12.75" customHeight="1">
      <c r="A19" s="862"/>
      <c r="B19" s="516">
        <v>14</v>
      </c>
      <c r="C19" s="525" t="s">
        <v>143</v>
      </c>
      <c r="D19" s="535">
        <v>500</v>
      </c>
      <c r="E19" s="691"/>
      <c r="F19" s="1055">
        <v>300</v>
      </c>
      <c r="G19" s="872"/>
      <c r="H19" s="858"/>
      <c r="I19" s="858"/>
      <c r="J19" s="858"/>
      <c r="K19" s="870"/>
      <c r="L19" s="858"/>
      <c r="M19" s="870"/>
      <c r="N19" s="861"/>
    </row>
    <row r="20" spans="1:14" ht="12.75" customHeight="1">
      <c r="A20" s="862"/>
      <c r="B20" s="516">
        <v>15</v>
      </c>
      <c r="C20" s="525" t="s">
        <v>144</v>
      </c>
      <c r="D20" s="535">
        <v>100</v>
      </c>
      <c r="E20" s="691"/>
      <c r="F20" s="1055"/>
      <c r="G20" s="872"/>
      <c r="H20" s="858"/>
      <c r="I20" s="858"/>
      <c r="J20" s="858"/>
      <c r="K20" s="870"/>
      <c r="L20" s="858"/>
      <c r="M20" s="870"/>
      <c r="N20" s="861"/>
    </row>
    <row r="21" spans="1:14" ht="12.75" customHeight="1">
      <c r="A21" s="862"/>
      <c r="B21" s="516">
        <v>16</v>
      </c>
      <c r="C21" s="667" t="s">
        <v>254</v>
      </c>
      <c r="D21" s="535">
        <v>750</v>
      </c>
      <c r="E21" s="691">
        <v>750</v>
      </c>
      <c r="F21" s="1055">
        <v>700</v>
      </c>
      <c r="G21" s="872"/>
      <c r="H21" s="858"/>
      <c r="I21" s="858"/>
      <c r="J21" s="858"/>
      <c r="K21" s="870"/>
      <c r="L21" s="858"/>
      <c r="M21" s="870"/>
      <c r="N21" s="861"/>
    </row>
    <row r="22" spans="1:14" ht="12.75" customHeight="1">
      <c r="A22" s="862"/>
      <c r="B22" s="516">
        <v>17</v>
      </c>
      <c r="C22" s="525" t="s">
        <v>255</v>
      </c>
      <c r="D22" s="535">
        <v>900</v>
      </c>
      <c r="E22" s="691">
        <v>900</v>
      </c>
      <c r="F22" s="1055">
        <v>900</v>
      </c>
      <c r="G22" s="872"/>
      <c r="H22" s="858"/>
      <c r="I22" s="858"/>
      <c r="J22" s="858"/>
      <c r="K22" s="870"/>
      <c r="L22" s="858"/>
      <c r="M22" s="870"/>
      <c r="N22" s="861"/>
    </row>
    <row r="23" spans="1:14" ht="12.75" customHeight="1">
      <c r="A23" s="862"/>
      <c r="B23" s="516">
        <v>18</v>
      </c>
      <c r="C23" s="667" t="s">
        <v>178</v>
      </c>
      <c r="D23" s="535">
        <v>890</v>
      </c>
      <c r="E23" s="691"/>
      <c r="F23" s="1055">
        <v>800</v>
      </c>
      <c r="G23" s="872"/>
      <c r="H23" s="858"/>
      <c r="I23" s="858"/>
      <c r="J23" s="858"/>
      <c r="K23" s="870"/>
      <c r="L23" s="858"/>
      <c r="M23" s="870"/>
      <c r="N23" s="861"/>
    </row>
    <row r="24" spans="1:14" ht="12.75" customHeight="1">
      <c r="A24" s="862"/>
      <c r="B24" s="516">
        <v>20</v>
      </c>
      <c r="C24" s="667" t="s">
        <v>145</v>
      </c>
      <c r="D24" s="535">
        <v>120</v>
      </c>
      <c r="E24" s="691">
        <v>155</v>
      </c>
      <c r="F24" s="1055">
        <v>120</v>
      </c>
      <c r="G24" s="872"/>
      <c r="H24" s="858"/>
      <c r="I24" s="858"/>
      <c r="J24" s="858"/>
      <c r="K24" s="870"/>
      <c r="L24" s="858"/>
      <c r="M24" s="870"/>
      <c r="N24" s="861"/>
    </row>
    <row r="25" spans="1:14" ht="12.75" customHeight="1">
      <c r="A25" s="862"/>
      <c r="B25" s="516">
        <v>22</v>
      </c>
      <c r="C25" s="667" t="s">
        <v>221</v>
      </c>
      <c r="D25" s="535">
        <v>550</v>
      </c>
      <c r="E25" s="691">
        <v>390</v>
      </c>
      <c r="F25" s="1055">
        <v>390</v>
      </c>
      <c r="G25" s="872"/>
      <c r="H25" s="858"/>
      <c r="I25" s="858"/>
      <c r="J25" s="858"/>
      <c r="K25" s="870"/>
      <c r="L25" s="858"/>
      <c r="M25" s="870"/>
      <c r="N25" s="861"/>
    </row>
    <row r="26" spans="1:14" ht="12.75" customHeight="1">
      <c r="A26" s="862"/>
      <c r="B26" s="516">
        <v>23</v>
      </c>
      <c r="C26" s="667" t="s">
        <v>256</v>
      </c>
      <c r="D26" s="535">
        <v>704</v>
      </c>
      <c r="E26" s="691">
        <v>300</v>
      </c>
      <c r="F26" s="1055">
        <v>300</v>
      </c>
      <c r="G26" s="872"/>
      <c r="H26" s="858"/>
      <c r="I26" s="858"/>
      <c r="J26" s="858"/>
      <c r="K26" s="870"/>
      <c r="L26" s="858"/>
      <c r="M26" s="870"/>
      <c r="N26" s="861"/>
    </row>
    <row r="27" spans="1:14" ht="12.75" customHeight="1">
      <c r="A27" s="862"/>
      <c r="B27" s="516">
        <v>24</v>
      </c>
      <c r="C27" s="525" t="s">
        <v>146</v>
      </c>
      <c r="D27" s="535">
        <v>300</v>
      </c>
      <c r="E27" s="691">
        <v>200</v>
      </c>
      <c r="F27" s="1055">
        <v>200</v>
      </c>
      <c r="G27" s="872"/>
      <c r="H27" s="858"/>
      <c r="I27" s="858"/>
      <c r="J27" s="858"/>
      <c r="K27" s="870"/>
      <c r="L27" s="858"/>
      <c r="M27" s="870"/>
      <c r="N27" s="861"/>
    </row>
    <row r="28" spans="1:14" ht="12.75" customHeight="1">
      <c r="A28" s="862"/>
      <c r="B28" s="516">
        <v>25</v>
      </c>
      <c r="C28" s="525" t="s">
        <v>257</v>
      </c>
      <c r="D28" s="535">
        <v>1490</v>
      </c>
      <c r="E28" s="691">
        <v>990</v>
      </c>
      <c r="F28" s="1055">
        <v>990</v>
      </c>
      <c r="G28" s="872"/>
      <c r="H28" s="858"/>
      <c r="I28" s="858"/>
      <c r="J28" s="858"/>
      <c r="K28" s="870"/>
      <c r="L28" s="858"/>
      <c r="M28" s="870"/>
      <c r="N28" s="861"/>
    </row>
    <row r="29" spans="1:14" ht="12.75" customHeight="1">
      <c r="A29" s="862"/>
      <c r="B29" s="516">
        <v>26</v>
      </c>
      <c r="C29" s="525" t="s">
        <v>147</v>
      </c>
      <c r="D29" s="535">
        <v>300</v>
      </c>
      <c r="E29" s="691">
        <v>300</v>
      </c>
      <c r="F29" s="1055">
        <v>200</v>
      </c>
      <c r="G29" s="872"/>
      <c r="H29" s="858"/>
      <c r="I29" s="858"/>
      <c r="J29" s="858"/>
      <c r="K29" s="870"/>
      <c r="L29" s="858"/>
      <c r="M29" s="870"/>
      <c r="N29" s="861"/>
    </row>
    <row r="30" spans="1:14" ht="12.75" customHeight="1">
      <c r="A30" s="862"/>
      <c r="B30" s="516">
        <v>27</v>
      </c>
      <c r="C30" s="525" t="s">
        <v>158</v>
      </c>
      <c r="D30" s="535">
        <v>500</v>
      </c>
      <c r="E30" s="691">
        <v>500</v>
      </c>
      <c r="F30" s="1055">
        <v>450</v>
      </c>
      <c r="G30" s="872"/>
      <c r="H30" s="858"/>
      <c r="I30" s="858"/>
      <c r="J30" s="858"/>
      <c r="K30" s="870"/>
      <c r="L30" s="858"/>
      <c r="M30" s="870"/>
      <c r="N30" s="861"/>
    </row>
    <row r="31" spans="1:14" ht="12.75" customHeight="1">
      <c r="A31" s="862"/>
      <c r="B31" s="516">
        <v>28</v>
      </c>
      <c r="C31" s="525" t="s">
        <v>159</v>
      </c>
      <c r="D31" s="535">
        <v>500</v>
      </c>
      <c r="E31" s="691">
        <v>500</v>
      </c>
      <c r="F31" s="1055">
        <v>450</v>
      </c>
      <c r="G31" s="872"/>
      <c r="H31" s="858"/>
      <c r="I31" s="858"/>
      <c r="J31" s="858"/>
      <c r="K31" s="870"/>
      <c r="L31" s="858"/>
      <c r="M31" s="870"/>
      <c r="N31" s="861"/>
    </row>
    <row r="32" spans="1:18" ht="12.75" customHeight="1">
      <c r="A32" s="862"/>
      <c r="B32" s="516">
        <v>30</v>
      </c>
      <c r="C32" s="525" t="s">
        <v>222</v>
      </c>
      <c r="D32" s="535">
        <v>50</v>
      </c>
      <c r="E32" s="691">
        <v>0</v>
      </c>
      <c r="F32" s="1055">
        <v>0</v>
      </c>
      <c r="G32" s="872"/>
      <c r="H32" s="858"/>
      <c r="I32" s="858"/>
      <c r="J32" s="858"/>
      <c r="K32" s="870"/>
      <c r="L32" s="858"/>
      <c r="M32" s="870"/>
      <c r="N32" s="861"/>
      <c r="O32" s="407"/>
      <c r="P32" s="407"/>
      <c r="Q32" s="407"/>
      <c r="R32" s="407"/>
    </row>
    <row r="33" spans="1:20" s="140" customFormat="1" ht="12">
      <c r="A33" s="862"/>
      <c r="B33" s="516">
        <v>31</v>
      </c>
      <c r="C33" s="525" t="s">
        <v>261</v>
      </c>
      <c r="D33" s="535">
        <v>9800</v>
      </c>
      <c r="E33" s="691">
        <v>7000</v>
      </c>
      <c r="F33" s="1055">
        <v>4500</v>
      </c>
      <c r="G33" s="872"/>
      <c r="H33" s="858"/>
      <c r="I33" s="858"/>
      <c r="J33" s="858"/>
      <c r="K33" s="870"/>
      <c r="L33" s="858"/>
      <c r="M33" s="870"/>
      <c r="N33" s="861"/>
      <c r="O33" s="408"/>
      <c r="P33" s="408"/>
      <c r="Q33" s="408"/>
      <c r="R33" s="408"/>
      <c r="S33" s="133"/>
      <c r="T33" s="133"/>
    </row>
    <row r="34" spans="1:20" s="140" customFormat="1" ht="12">
      <c r="A34" s="862"/>
      <c r="B34" s="516">
        <v>32</v>
      </c>
      <c r="C34" s="525" t="s">
        <v>223</v>
      </c>
      <c r="D34" s="535">
        <v>1800</v>
      </c>
      <c r="E34" s="691">
        <v>1518</v>
      </c>
      <c r="F34" s="1055">
        <v>1518</v>
      </c>
      <c r="G34" s="872"/>
      <c r="H34" s="858"/>
      <c r="I34" s="858"/>
      <c r="J34" s="858"/>
      <c r="K34" s="870"/>
      <c r="L34" s="858"/>
      <c r="M34" s="870"/>
      <c r="N34" s="861"/>
      <c r="O34" s="408"/>
      <c r="P34" s="408"/>
      <c r="Q34" s="408"/>
      <c r="R34" s="408"/>
      <c r="S34" s="133"/>
      <c r="T34" s="133"/>
    </row>
    <row r="35" spans="1:20" s="140" customFormat="1" ht="12">
      <c r="A35" s="862"/>
      <c r="B35" s="516">
        <v>33</v>
      </c>
      <c r="C35" s="525" t="s">
        <v>262</v>
      </c>
      <c r="D35" s="535">
        <v>200</v>
      </c>
      <c r="E35" s="691">
        <v>200</v>
      </c>
      <c r="F35" s="1055">
        <v>200</v>
      </c>
      <c r="G35" s="872"/>
      <c r="H35" s="858"/>
      <c r="I35" s="858"/>
      <c r="J35" s="858"/>
      <c r="K35" s="870"/>
      <c r="L35" s="858"/>
      <c r="M35" s="870"/>
      <c r="N35" s="861"/>
      <c r="O35" s="408"/>
      <c r="P35" s="408"/>
      <c r="Q35" s="408"/>
      <c r="R35" s="408"/>
      <c r="S35" s="133"/>
      <c r="T35" s="133"/>
    </row>
    <row r="36" spans="1:20" s="140" customFormat="1" ht="12">
      <c r="A36" s="862"/>
      <c r="B36" s="516">
        <v>34</v>
      </c>
      <c r="C36" s="525" t="s">
        <v>148</v>
      </c>
      <c r="D36" s="535"/>
      <c r="E36" s="691"/>
      <c r="F36" s="1055"/>
      <c r="G36" s="872"/>
      <c r="H36" s="858"/>
      <c r="I36" s="858"/>
      <c r="J36" s="858"/>
      <c r="K36" s="870"/>
      <c r="L36" s="858"/>
      <c r="M36" s="870"/>
      <c r="N36" s="861"/>
      <c r="O36" s="408"/>
      <c r="P36" s="408"/>
      <c r="Q36" s="408"/>
      <c r="R36" s="408"/>
      <c r="S36" s="133"/>
      <c r="T36" s="133"/>
    </row>
    <row r="37" spans="1:20" s="140" customFormat="1" ht="12">
      <c r="A37" s="862"/>
      <c r="B37" s="516">
        <v>35</v>
      </c>
      <c r="C37" s="525" t="s">
        <v>160</v>
      </c>
      <c r="D37" s="535">
        <v>700</v>
      </c>
      <c r="E37" s="691">
        <v>700</v>
      </c>
      <c r="F37" s="1055">
        <v>700</v>
      </c>
      <c r="G37" s="872"/>
      <c r="H37" s="858"/>
      <c r="I37" s="858"/>
      <c r="J37" s="858"/>
      <c r="K37" s="870"/>
      <c r="L37" s="858"/>
      <c r="M37" s="870"/>
      <c r="N37" s="874"/>
      <c r="O37" s="408"/>
      <c r="P37" s="408"/>
      <c r="Q37" s="408"/>
      <c r="R37" s="408"/>
      <c r="S37" s="133"/>
      <c r="T37" s="133"/>
    </row>
    <row r="38" spans="1:20" s="140" customFormat="1" ht="12">
      <c r="A38" s="862"/>
      <c r="B38" s="516">
        <v>36</v>
      </c>
      <c r="C38" s="525" t="s">
        <v>378</v>
      </c>
      <c r="D38" s="535">
        <v>400</v>
      </c>
      <c r="E38" s="691">
        <v>400</v>
      </c>
      <c r="F38" s="1055">
        <v>400</v>
      </c>
      <c r="G38" s="872"/>
      <c r="H38" s="858"/>
      <c r="I38" s="858"/>
      <c r="J38" s="858"/>
      <c r="K38" s="870"/>
      <c r="L38" s="858"/>
      <c r="M38" s="875"/>
      <c r="N38" s="861"/>
      <c r="O38" s="408"/>
      <c r="P38" s="408"/>
      <c r="Q38" s="408"/>
      <c r="R38" s="408"/>
      <c r="S38" s="133"/>
      <c r="T38" s="133"/>
    </row>
    <row r="39" spans="1:20" s="410" customFormat="1" ht="12">
      <c r="A39" s="862"/>
      <c r="B39" s="516">
        <v>37</v>
      </c>
      <c r="C39" s="525" t="s">
        <v>379</v>
      </c>
      <c r="D39" s="535">
        <v>0</v>
      </c>
      <c r="E39" s="691">
        <v>2000</v>
      </c>
      <c r="F39" s="1055">
        <v>1500</v>
      </c>
      <c r="G39" s="872"/>
      <c r="H39" s="858"/>
      <c r="I39" s="858"/>
      <c r="J39" s="858"/>
      <c r="K39" s="870"/>
      <c r="L39" s="858"/>
      <c r="M39" s="870"/>
      <c r="N39" s="874"/>
      <c r="O39" s="409"/>
      <c r="P39" s="409"/>
      <c r="Q39" s="409"/>
      <c r="R39" s="409"/>
      <c r="S39" s="133"/>
      <c r="T39" s="133"/>
    </row>
    <row r="40" spans="1:20" s="140" customFormat="1" ht="12">
      <c r="A40" s="862"/>
      <c r="B40" s="516">
        <v>38</v>
      </c>
      <c r="C40" s="525" t="s">
        <v>233</v>
      </c>
      <c r="D40" s="535">
        <v>5000</v>
      </c>
      <c r="E40" s="691">
        <v>3961</v>
      </c>
      <c r="F40" s="1055"/>
      <c r="G40" s="1066" t="s">
        <v>452</v>
      </c>
      <c r="H40" s="858"/>
      <c r="I40" s="858"/>
      <c r="J40" s="858"/>
      <c r="K40" s="870"/>
      <c r="L40" s="858"/>
      <c r="M40" s="870"/>
      <c r="N40" s="861"/>
      <c r="O40" s="408"/>
      <c r="P40" s="408"/>
      <c r="Q40" s="408"/>
      <c r="R40" s="408"/>
      <c r="S40" s="133"/>
      <c r="T40" s="133"/>
    </row>
    <row r="41" spans="1:20" s="140" customFormat="1" ht="12.75" customHeight="1">
      <c r="A41" s="862"/>
      <c r="B41" s="516">
        <v>39</v>
      </c>
      <c r="C41" s="525" t="s">
        <v>380</v>
      </c>
      <c r="D41" s="535">
        <v>0</v>
      </c>
      <c r="E41" s="691">
        <v>1000</v>
      </c>
      <c r="F41" s="1055"/>
      <c r="G41" s="1066" t="s">
        <v>453</v>
      </c>
      <c r="H41" s="858"/>
      <c r="I41" s="858"/>
      <c r="J41" s="858"/>
      <c r="K41" s="870"/>
      <c r="L41" s="858"/>
      <c r="M41" s="870"/>
      <c r="N41" s="861"/>
      <c r="O41" s="408"/>
      <c r="P41" s="408"/>
      <c r="Q41" s="408"/>
      <c r="R41" s="408"/>
      <c r="S41" s="133"/>
      <c r="T41" s="133"/>
    </row>
    <row r="42" spans="1:20" s="140" customFormat="1" ht="12.75" customHeight="1">
      <c r="A42" s="862"/>
      <c r="B42" s="677">
        <v>40</v>
      </c>
      <c r="C42" s="668" t="s">
        <v>381</v>
      </c>
      <c r="D42" s="669">
        <v>16000</v>
      </c>
      <c r="E42" s="691"/>
      <c r="F42" s="1067">
        <v>16000</v>
      </c>
      <c r="G42" s="872"/>
      <c r="H42" s="858"/>
      <c r="I42" s="858"/>
      <c r="J42" s="858"/>
      <c r="K42" s="870"/>
      <c r="L42" s="858"/>
      <c r="M42" s="870"/>
      <c r="N42" s="876"/>
      <c r="S42" s="133"/>
      <c r="T42" s="133"/>
    </row>
    <row r="43" spans="1:20" s="140" customFormat="1" ht="12.75" customHeight="1" hidden="1">
      <c r="A43" s="862"/>
      <c r="B43" s="516"/>
      <c r="C43" s="525" t="s">
        <v>382</v>
      </c>
      <c r="D43" s="670">
        <v>0</v>
      </c>
      <c r="E43" s="691">
        <v>0</v>
      </c>
      <c r="F43" s="1055">
        <v>0</v>
      </c>
      <c r="G43" s="872"/>
      <c r="H43" s="858"/>
      <c r="I43" s="858"/>
      <c r="J43" s="858"/>
      <c r="K43" s="870"/>
      <c r="L43" s="858"/>
      <c r="M43" s="870"/>
      <c r="N43" s="861"/>
      <c r="S43" s="133"/>
      <c r="T43" s="133"/>
    </row>
    <row r="44" spans="1:20" s="140" customFormat="1" ht="12.75" customHeight="1">
      <c r="A44" s="862"/>
      <c r="B44" s="516">
        <v>41</v>
      </c>
      <c r="C44" s="525" t="s">
        <v>383</v>
      </c>
      <c r="D44" s="670"/>
      <c r="E44" s="691">
        <v>1200</v>
      </c>
      <c r="F44" s="1055">
        <v>1200</v>
      </c>
      <c r="G44" s="872"/>
      <c r="H44" s="858"/>
      <c r="I44" s="858"/>
      <c r="J44" s="858"/>
      <c r="K44" s="870"/>
      <c r="L44" s="858"/>
      <c r="M44" s="870"/>
      <c r="N44" s="874"/>
      <c r="S44" s="133"/>
      <c r="T44" s="133"/>
    </row>
    <row r="45" spans="1:20" s="140" customFormat="1" ht="12.75" customHeight="1">
      <c r="A45" s="862"/>
      <c r="B45" s="516">
        <v>42</v>
      </c>
      <c r="C45" s="525" t="s">
        <v>161</v>
      </c>
      <c r="D45" s="535">
        <v>2340</v>
      </c>
      <c r="E45" s="691">
        <v>0</v>
      </c>
      <c r="F45" s="1055">
        <v>0</v>
      </c>
      <c r="G45" s="872"/>
      <c r="H45" s="858"/>
      <c r="I45" s="858"/>
      <c r="J45" s="858"/>
      <c r="K45" s="870"/>
      <c r="L45" s="858"/>
      <c r="M45" s="870"/>
      <c r="N45" s="874"/>
      <c r="S45" s="133"/>
      <c r="T45" s="133"/>
    </row>
    <row r="46" spans="1:20" s="140" customFormat="1" ht="12">
      <c r="A46" s="862"/>
      <c r="B46" s="516">
        <v>43</v>
      </c>
      <c r="C46" s="525" t="s">
        <v>149</v>
      </c>
      <c r="D46" s="670">
        <v>6742</v>
      </c>
      <c r="E46" s="691">
        <v>6742</v>
      </c>
      <c r="F46" s="1055">
        <v>6742</v>
      </c>
      <c r="G46" s="872"/>
      <c r="H46" s="858"/>
      <c r="I46" s="858"/>
      <c r="J46" s="858"/>
      <c r="K46" s="870"/>
      <c r="L46" s="858"/>
      <c r="M46" s="870"/>
      <c r="N46" s="874"/>
      <c r="S46" s="133"/>
      <c r="T46" s="133"/>
    </row>
    <row r="47" spans="1:20" s="142" customFormat="1" ht="12">
      <c r="A47" s="862"/>
      <c r="B47" s="516">
        <v>44</v>
      </c>
      <c r="C47" s="525" t="s">
        <v>384</v>
      </c>
      <c r="D47" s="535">
        <v>1100</v>
      </c>
      <c r="E47" s="691">
        <v>615</v>
      </c>
      <c r="F47" s="1055">
        <v>0</v>
      </c>
      <c r="G47" s="872"/>
      <c r="H47" s="858"/>
      <c r="I47" s="858"/>
      <c r="J47" s="858"/>
      <c r="K47" s="870"/>
      <c r="L47" s="858"/>
      <c r="M47" s="870"/>
      <c r="N47" s="874"/>
      <c r="S47" s="133"/>
      <c r="T47" s="133"/>
    </row>
    <row r="48" spans="1:14" ht="12">
      <c r="A48" s="862"/>
      <c r="B48" s="516">
        <v>45</v>
      </c>
      <c r="C48" s="667" t="s">
        <v>263</v>
      </c>
      <c r="D48" s="535">
        <v>1645</v>
      </c>
      <c r="E48" s="691"/>
      <c r="F48" s="1055">
        <v>1900</v>
      </c>
      <c r="G48" s="872"/>
      <c r="H48" s="858"/>
      <c r="I48" s="858"/>
      <c r="J48" s="858"/>
      <c r="K48" s="870"/>
      <c r="L48" s="858"/>
      <c r="M48" s="870"/>
      <c r="N48" s="874"/>
    </row>
    <row r="49" spans="1:14" ht="12.75" customHeight="1">
      <c r="A49" s="862"/>
      <c r="B49" s="516">
        <v>46</v>
      </c>
      <c r="C49" s="667" t="s">
        <v>385</v>
      </c>
      <c r="D49" s="535">
        <v>8030</v>
      </c>
      <c r="E49" s="691">
        <v>8550</v>
      </c>
      <c r="F49" s="1055">
        <v>8550</v>
      </c>
      <c r="G49" s="872"/>
      <c r="H49" s="858"/>
      <c r="I49" s="858"/>
      <c r="J49" s="858"/>
      <c r="K49" s="870"/>
      <c r="L49" s="858"/>
      <c r="M49" s="870"/>
      <c r="N49" s="874"/>
    </row>
    <row r="50" spans="1:14" ht="12">
      <c r="A50" s="862"/>
      <c r="B50" s="516">
        <v>47</v>
      </c>
      <c r="C50" s="667" t="s">
        <v>386</v>
      </c>
      <c r="D50" s="535">
        <v>0</v>
      </c>
      <c r="E50" s="691">
        <v>1500</v>
      </c>
      <c r="F50" s="1055">
        <v>500</v>
      </c>
      <c r="G50" s="872"/>
      <c r="H50" s="858"/>
      <c r="I50" s="858"/>
      <c r="J50" s="877"/>
      <c r="K50" s="878"/>
      <c r="L50" s="877"/>
      <c r="M50" s="878"/>
      <c r="N50" s="874"/>
    </row>
    <row r="51" spans="1:20" s="381" customFormat="1" ht="12" customHeight="1">
      <c r="A51" s="862"/>
      <c r="B51" s="516">
        <v>48</v>
      </c>
      <c r="C51" s="525" t="s">
        <v>162</v>
      </c>
      <c r="D51" s="535">
        <v>3500</v>
      </c>
      <c r="E51" s="691">
        <v>0</v>
      </c>
      <c r="F51" s="1055">
        <v>0</v>
      </c>
      <c r="G51" s="857"/>
      <c r="H51" s="858"/>
      <c r="I51" s="858"/>
      <c r="J51" s="858"/>
      <c r="K51" s="870"/>
      <c r="L51" s="858"/>
      <c r="M51" s="878"/>
      <c r="N51" s="874"/>
      <c r="S51" s="133"/>
      <c r="T51" s="133"/>
    </row>
    <row r="52" spans="1:14" ht="12">
      <c r="A52" s="862"/>
      <c r="B52" s="516">
        <v>49</v>
      </c>
      <c r="C52" s="525" t="s">
        <v>163</v>
      </c>
      <c r="D52" s="535">
        <v>1500</v>
      </c>
      <c r="E52" s="691">
        <v>0</v>
      </c>
      <c r="F52" s="1055">
        <v>0</v>
      </c>
      <c r="G52" s="857"/>
      <c r="H52" s="858"/>
      <c r="I52" s="858"/>
      <c r="J52" s="877"/>
      <c r="K52" s="878"/>
      <c r="L52" s="877"/>
      <c r="M52" s="878"/>
      <c r="N52" s="874"/>
    </row>
    <row r="53" spans="1:14" ht="12.75" customHeight="1">
      <c r="A53" s="862"/>
      <c r="B53" s="516">
        <v>50</v>
      </c>
      <c r="C53" s="525" t="s">
        <v>387</v>
      </c>
      <c r="D53" s="535">
        <v>5000</v>
      </c>
      <c r="E53" s="691">
        <v>2000</v>
      </c>
      <c r="F53" s="1055">
        <v>2000</v>
      </c>
      <c r="G53" s="857"/>
      <c r="H53" s="858"/>
      <c r="I53" s="858"/>
      <c r="J53" s="858"/>
      <c r="K53" s="870"/>
      <c r="L53" s="858"/>
      <c r="M53" s="878"/>
      <c r="N53" s="861"/>
    </row>
    <row r="54" spans="1:14" ht="12">
      <c r="A54" s="862"/>
      <c r="B54" s="516">
        <v>51</v>
      </c>
      <c r="C54" s="525" t="s">
        <v>150</v>
      </c>
      <c r="D54" s="535">
        <v>45</v>
      </c>
      <c r="E54" s="691">
        <v>50</v>
      </c>
      <c r="F54" s="1055">
        <v>50</v>
      </c>
      <c r="G54" s="857"/>
      <c r="H54" s="858"/>
      <c r="I54" s="858"/>
      <c r="J54" s="858"/>
      <c r="K54" s="870"/>
      <c r="L54" s="858"/>
      <c r="M54" s="878"/>
      <c r="N54" s="861"/>
    </row>
    <row r="55" spans="1:14" ht="12.75" customHeight="1">
      <c r="A55" s="862"/>
      <c r="B55" s="516">
        <v>52</v>
      </c>
      <c r="C55" s="525" t="s">
        <v>388</v>
      </c>
      <c r="D55" s="535"/>
      <c r="E55" s="691">
        <v>190</v>
      </c>
      <c r="F55" s="1055">
        <v>190</v>
      </c>
      <c r="G55" s="879"/>
      <c r="H55" s="880"/>
      <c r="I55" s="873"/>
      <c r="J55" s="858"/>
      <c r="K55" s="881"/>
      <c r="L55" s="858"/>
      <c r="M55" s="878"/>
      <c r="N55" s="861"/>
    </row>
    <row r="56" spans="1:14" ht="12.75" customHeight="1">
      <c r="A56" s="862"/>
      <c r="B56" s="671"/>
      <c r="C56" s="672" t="s">
        <v>47</v>
      </c>
      <c r="D56" s="673">
        <v>96169</v>
      </c>
      <c r="E56" s="840">
        <f>SUM(E7:E55)</f>
        <v>74664</v>
      </c>
      <c r="F56" s="1056">
        <f>SUM(F7:F55)</f>
        <v>80803</v>
      </c>
      <c r="G56" s="879"/>
      <c r="H56" s="880"/>
      <c r="I56" s="873"/>
      <c r="J56" s="858"/>
      <c r="K56" s="881"/>
      <c r="L56" s="858"/>
      <c r="M56" s="878"/>
      <c r="N56" s="861"/>
    </row>
    <row r="57" spans="1:14" ht="12.75" customHeight="1">
      <c r="A57" s="862"/>
      <c r="B57" s="796">
        <v>53</v>
      </c>
      <c r="C57" s="525" t="s">
        <v>233</v>
      </c>
      <c r="D57" s="1012"/>
      <c r="E57" s="1013"/>
      <c r="F57" s="1057"/>
      <c r="G57" s="879"/>
      <c r="H57" s="880"/>
      <c r="I57" s="873"/>
      <c r="J57" s="858"/>
      <c r="K57" s="881"/>
      <c r="L57" s="858"/>
      <c r="M57" s="878"/>
      <c r="N57" s="861"/>
    </row>
    <row r="58" spans="1:14" ht="12.75" customHeight="1">
      <c r="A58" s="862"/>
      <c r="B58" s="796">
        <v>54</v>
      </c>
      <c r="C58" s="525" t="s">
        <v>380</v>
      </c>
      <c r="D58" s="1012"/>
      <c r="E58" s="1013"/>
      <c r="F58" s="1057">
        <v>500</v>
      </c>
      <c r="G58" s="879"/>
      <c r="H58" s="880"/>
      <c r="I58" s="873"/>
      <c r="J58" s="858"/>
      <c r="K58" s="881"/>
      <c r="L58" s="858"/>
      <c r="M58" s="878"/>
      <c r="N58" s="861"/>
    </row>
    <row r="59" spans="1:14" ht="12.75" customHeight="1">
      <c r="A59" s="882"/>
      <c r="B59" s="671"/>
      <c r="C59" s="672" t="s">
        <v>234</v>
      </c>
      <c r="D59" s="673">
        <v>0</v>
      </c>
      <c r="E59" s="840">
        <v>0</v>
      </c>
      <c r="F59" s="1056">
        <f>SUM(F57:F58)</f>
        <v>500</v>
      </c>
      <c r="G59" s="879"/>
      <c r="H59" s="880"/>
      <c r="I59" s="873"/>
      <c r="J59" s="858"/>
      <c r="K59" s="881"/>
      <c r="L59" s="858"/>
      <c r="M59" s="878"/>
      <c r="N59" s="861"/>
    </row>
    <row r="60" spans="1:14" ht="12.75" customHeight="1">
      <c r="A60" s="882"/>
      <c r="B60" s="796">
        <v>55</v>
      </c>
      <c r="C60" s="525" t="s">
        <v>148</v>
      </c>
      <c r="D60" s="535">
        <v>250</v>
      </c>
      <c r="E60" s="691">
        <v>250</v>
      </c>
      <c r="F60" s="1055">
        <v>250</v>
      </c>
      <c r="G60" s="857"/>
      <c r="H60" s="884"/>
      <c r="I60" s="858"/>
      <c r="J60" s="858"/>
      <c r="K60" s="881"/>
      <c r="L60" s="858"/>
      <c r="M60" s="878"/>
      <c r="N60" s="861"/>
    </row>
    <row r="61" spans="1:14" ht="12.75" customHeight="1">
      <c r="A61" s="882"/>
      <c r="B61" s="671"/>
      <c r="C61" s="672" t="s">
        <v>358</v>
      </c>
      <c r="D61" s="673">
        <v>250</v>
      </c>
      <c r="E61" s="840">
        <f>SUM(E60)</f>
        <v>250</v>
      </c>
      <c r="F61" s="1056">
        <f>SUM(F60)</f>
        <v>250</v>
      </c>
      <c r="G61" s="857"/>
      <c r="H61" s="884"/>
      <c r="I61" s="858"/>
      <c r="J61" s="858"/>
      <c r="K61" s="870"/>
      <c r="L61" s="858"/>
      <c r="M61" s="878"/>
      <c r="N61" s="861"/>
    </row>
    <row r="62" spans="1:14" ht="12.75" customHeight="1">
      <c r="A62" s="882"/>
      <c r="B62" s="796">
        <v>56</v>
      </c>
      <c r="C62" s="525" t="s">
        <v>298</v>
      </c>
      <c r="D62" s="535">
        <v>3000</v>
      </c>
      <c r="E62" s="691">
        <v>3000</v>
      </c>
      <c r="F62" s="1055">
        <v>2700</v>
      </c>
      <c r="G62" s="857"/>
      <c r="H62" s="884"/>
      <c r="I62" s="858"/>
      <c r="J62" s="858"/>
      <c r="K62" s="870"/>
      <c r="L62" s="858"/>
      <c r="M62" s="878"/>
      <c r="N62" s="861"/>
    </row>
    <row r="63" spans="1:14" ht="12.75" customHeight="1">
      <c r="A63" s="882"/>
      <c r="B63" s="671"/>
      <c r="C63" s="672" t="s">
        <v>359</v>
      </c>
      <c r="D63" s="673">
        <v>3000</v>
      </c>
      <c r="E63" s="840">
        <f>SUM(E62)</f>
        <v>3000</v>
      </c>
      <c r="F63" s="1056">
        <f>SUM(F62)</f>
        <v>2700</v>
      </c>
      <c r="G63" s="857"/>
      <c r="H63" s="884"/>
      <c r="I63" s="858"/>
      <c r="J63" s="858"/>
      <c r="K63" s="870"/>
      <c r="L63" s="858"/>
      <c r="M63" s="878"/>
      <c r="N63" s="861"/>
    </row>
    <row r="64" spans="1:14" ht="12.75" customHeight="1">
      <c r="A64" s="882"/>
      <c r="B64" s="516">
        <v>57</v>
      </c>
      <c r="C64" s="517" t="s">
        <v>264</v>
      </c>
      <c r="D64" s="531">
        <v>8560</v>
      </c>
      <c r="E64" s="841">
        <v>27584</v>
      </c>
      <c r="F64" s="1058">
        <v>26600</v>
      </c>
      <c r="G64" s="857"/>
      <c r="H64" s="884"/>
      <c r="I64" s="858"/>
      <c r="J64" s="858"/>
      <c r="K64" s="870"/>
      <c r="L64" s="858"/>
      <c r="M64" s="878"/>
      <c r="N64" s="861"/>
    </row>
    <row r="65" spans="1:14" ht="12.75" customHeight="1" hidden="1">
      <c r="A65" s="862"/>
      <c r="B65" s="516"/>
      <c r="C65" s="517" t="s">
        <v>265</v>
      </c>
      <c r="D65" s="531">
        <v>0</v>
      </c>
      <c r="E65" s="841"/>
      <c r="F65" s="1059"/>
      <c r="G65" s="857"/>
      <c r="H65" s="884"/>
      <c r="I65" s="858"/>
      <c r="J65" s="858"/>
      <c r="K65" s="870"/>
      <c r="L65" s="858"/>
      <c r="M65" s="878"/>
      <c r="N65" s="861"/>
    </row>
    <row r="66" spans="1:14" ht="12.75" customHeight="1">
      <c r="A66" s="862"/>
      <c r="B66" s="671"/>
      <c r="C66" s="672" t="s">
        <v>48</v>
      </c>
      <c r="D66" s="673">
        <v>8560</v>
      </c>
      <c r="E66" s="840">
        <f>SUM(E64:E65)</f>
        <v>27584</v>
      </c>
      <c r="F66" s="1056">
        <f>SUM(F64:F65)</f>
        <v>26600</v>
      </c>
      <c r="G66" s="857"/>
      <c r="H66" s="884"/>
      <c r="I66" s="858"/>
      <c r="J66" s="858"/>
      <c r="K66" s="870"/>
      <c r="L66" s="858"/>
      <c r="M66" s="878"/>
      <c r="N66" s="876"/>
    </row>
    <row r="67" spans="1:14" ht="12.75" customHeight="1">
      <c r="A67" s="882"/>
      <c r="B67" s="516">
        <v>58</v>
      </c>
      <c r="C67" s="525" t="s">
        <v>93</v>
      </c>
      <c r="D67" s="531">
        <v>7240</v>
      </c>
      <c r="E67" s="841">
        <v>7240</v>
      </c>
      <c r="F67" s="1059">
        <v>7240</v>
      </c>
      <c r="G67" s="857"/>
      <c r="H67" s="884"/>
      <c r="I67" s="858"/>
      <c r="J67" s="858"/>
      <c r="K67" s="870"/>
      <c r="L67" s="858"/>
      <c r="M67" s="878"/>
      <c r="N67" s="861"/>
    </row>
    <row r="68" spans="1:14" ht="12.75" customHeight="1" hidden="1">
      <c r="A68" s="862"/>
      <c r="B68" s="516"/>
      <c r="C68" s="525" t="s">
        <v>299</v>
      </c>
      <c r="D68" s="531"/>
      <c r="E68" s="841">
        <v>4000</v>
      </c>
      <c r="F68" s="1059">
        <v>0</v>
      </c>
      <c r="G68" s="886"/>
      <c r="H68" s="887"/>
      <c r="I68" s="858"/>
      <c r="J68" s="858"/>
      <c r="K68" s="881"/>
      <c r="L68" s="858"/>
      <c r="M68" s="881"/>
      <c r="N68" s="861"/>
    </row>
    <row r="69" spans="1:14" ht="12.75" customHeight="1" hidden="1">
      <c r="A69" s="862"/>
      <c r="B69" s="516"/>
      <c r="C69" s="525" t="s">
        <v>300</v>
      </c>
      <c r="D69" s="531"/>
      <c r="E69" s="841">
        <v>1705</v>
      </c>
      <c r="F69" s="1059"/>
      <c r="G69" s="857"/>
      <c r="H69" s="883"/>
      <c r="I69" s="883"/>
      <c r="J69" s="883"/>
      <c r="K69" s="883"/>
      <c r="L69" s="883"/>
      <c r="M69" s="883"/>
      <c r="N69" s="861"/>
    </row>
    <row r="70" spans="1:14" ht="12.75" customHeight="1">
      <c r="A70" s="862"/>
      <c r="B70" s="516">
        <v>59</v>
      </c>
      <c r="C70" s="525" t="s">
        <v>301</v>
      </c>
      <c r="D70" s="531">
        <v>500</v>
      </c>
      <c r="E70" s="841">
        <v>515</v>
      </c>
      <c r="F70" s="1059">
        <v>0</v>
      </c>
      <c r="G70" s="872"/>
      <c r="H70" s="858"/>
      <c r="I70" s="858"/>
      <c r="J70" s="858"/>
      <c r="K70" s="888"/>
      <c r="L70" s="873"/>
      <c r="M70" s="888"/>
      <c r="N70" s="861"/>
    </row>
    <row r="71" spans="1:14" ht="12.75" customHeight="1">
      <c r="A71" s="862"/>
      <c r="B71" s="516">
        <v>60</v>
      </c>
      <c r="C71" s="525" t="s">
        <v>302</v>
      </c>
      <c r="D71" s="531">
        <v>50</v>
      </c>
      <c r="E71" s="841"/>
      <c r="F71" s="1059"/>
      <c r="G71" s="872"/>
      <c r="H71" s="858"/>
      <c r="I71" s="858"/>
      <c r="J71" s="858"/>
      <c r="K71" s="870"/>
      <c r="L71" s="858"/>
      <c r="M71" s="870"/>
      <c r="N71" s="861"/>
    </row>
    <row r="72" spans="1:18" ht="12.75" customHeight="1" hidden="1">
      <c r="A72" s="862"/>
      <c r="B72" s="516"/>
      <c r="C72" s="525" t="s">
        <v>389</v>
      </c>
      <c r="D72" s="531"/>
      <c r="E72" s="841">
        <v>1280</v>
      </c>
      <c r="F72" s="1059">
        <v>0</v>
      </c>
      <c r="G72" s="872"/>
      <c r="H72" s="858"/>
      <c r="I72" s="858"/>
      <c r="J72" s="858"/>
      <c r="K72" s="870"/>
      <c r="L72" s="858"/>
      <c r="M72" s="870"/>
      <c r="N72" s="861"/>
      <c r="O72" s="407"/>
      <c r="P72" s="407"/>
      <c r="Q72" s="407"/>
      <c r="R72" s="407"/>
    </row>
    <row r="73" spans="1:18" ht="12.75" customHeight="1">
      <c r="A73" s="862"/>
      <c r="B73" s="516">
        <v>61</v>
      </c>
      <c r="C73" s="525" t="s">
        <v>224</v>
      </c>
      <c r="D73" s="531">
        <v>1500</v>
      </c>
      <c r="E73" s="841">
        <v>1500</v>
      </c>
      <c r="F73" s="1059">
        <v>0</v>
      </c>
      <c r="G73" s="872"/>
      <c r="H73" s="858"/>
      <c r="I73" s="858"/>
      <c r="J73" s="858"/>
      <c r="K73" s="870"/>
      <c r="L73" s="858"/>
      <c r="M73" s="890"/>
      <c r="N73" s="861"/>
      <c r="O73" s="407"/>
      <c r="P73" s="407"/>
      <c r="Q73" s="407"/>
      <c r="R73" s="407"/>
    </row>
    <row r="74" spans="1:18" ht="12.75" customHeight="1">
      <c r="A74" s="862"/>
      <c r="B74" s="516">
        <v>62</v>
      </c>
      <c r="C74" s="525" t="s">
        <v>151</v>
      </c>
      <c r="D74" s="531">
        <v>400</v>
      </c>
      <c r="E74" s="841">
        <v>400</v>
      </c>
      <c r="F74" s="1059">
        <v>400</v>
      </c>
      <c r="G74" s="857"/>
      <c r="H74" s="883"/>
      <c r="I74" s="883"/>
      <c r="J74" s="883"/>
      <c r="K74" s="889"/>
      <c r="L74" s="883"/>
      <c r="M74" s="889"/>
      <c r="N74" s="861"/>
      <c r="O74" s="407"/>
      <c r="P74" s="407"/>
      <c r="Q74" s="407"/>
      <c r="R74" s="407"/>
    </row>
    <row r="75" spans="1:18" ht="12.75" customHeight="1">
      <c r="A75" s="862"/>
      <c r="B75" s="516">
        <v>63</v>
      </c>
      <c r="C75" s="525" t="s">
        <v>390</v>
      </c>
      <c r="D75" s="531">
        <v>650</v>
      </c>
      <c r="E75" s="841">
        <v>1300</v>
      </c>
      <c r="F75" s="1059">
        <v>0</v>
      </c>
      <c r="G75" s="857"/>
      <c r="H75" s="884"/>
      <c r="I75" s="858"/>
      <c r="J75" s="858"/>
      <c r="K75" s="870"/>
      <c r="L75" s="858"/>
      <c r="M75" s="890"/>
      <c r="N75" s="861"/>
      <c r="O75" s="407"/>
      <c r="P75" s="407"/>
      <c r="Q75" s="407"/>
      <c r="R75" s="407"/>
    </row>
    <row r="76" spans="1:18" ht="12.75" customHeight="1" hidden="1">
      <c r="A76" s="862"/>
      <c r="B76" s="516">
        <v>58</v>
      </c>
      <c r="C76" s="525" t="s">
        <v>391</v>
      </c>
      <c r="D76" s="531"/>
      <c r="E76" s="841">
        <v>2400</v>
      </c>
      <c r="F76" s="1059">
        <v>0</v>
      </c>
      <c r="G76" s="857"/>
      <c r="H76" s="883"/>
      <c r="I76" s="883"/>
      <c r="J76" s="883"/>
      <c r="K76" s="889"/>
      <c r="L76" s="883"/>
      <c r="M76" s="889"/>
      <c r="N76" s="861"/>
      <c r="O76" s="407"/>
      <c r="P76" s="407"/>
      <c r="Q76" s="407"/>
      <c r="R76" s="407"/>
    </row>
    <row r="77" spans="1:18" ht="12.75" customHeight="1">
      <c r="A77" s="862"/>
      <c r="B77" s="516">
        <v>64</v>
      </c>
      <c r="C77" s="525" t="s">
        <v>266</v>
      </c>
      <c r="D77" s="531">
        <v>400</v>
      </c>
      <c r="E77" s="841">
        <v>380</v>
      </c>
      <c r="F77" s="1059">
        <v>380</v>
      </c>
      <c r="G77" s="872"/>
      <c r="H77" s="884"/>
      <c r="I77" s="884"/>
      <c r="J77" s="884"/>
      <c r="K77" s="891"/>
      <c r="L77" s="884"/>
      <c r="M77" s="891"/>
      <c r="N77" s="861"/>
      <c r="O77" s="674"/>
      <c r="P77" s="675"/>
      <c r="Q77" s="407"/>
      <c r="R77" s="407"/>
    </row>
    <row r="78" spans="1:18" ht="12.75" customHeight="1">
      <c r="A78" s="862"/>
      <c r="B78" s="516">
        <v>65</v>
      </c>
      <c r="C78" s="525" t="s">
        <v>267</v>
      </c>
      <c r="D78" s="531">
        <v>500</v>
      </c>
      <c r="E78" s="841">
        <v>500</v>
      </c>
      <c r="F78" s="1059">
        <v>0</v>
      </c>
      <c r="G78" s="857"/>
      <c r="H78" s="883"/>
      <c r="I78" s="883"/>
      <c r="J78" s="883"/>
      <c r="K78" s="889"/>
      <c r="L78" s="883"/>
      <c r="M78" s="889"/>
      <c r="N78" s="861"/>
      <c r="O78" s="407"/>
      <c r="P78" s="407"/>
      <c r="Q78" s="407"/>
      <c r="R78" s="407"/>
    </row>
    <row r="79" spans="1:14" ht="12.75" customHeight="1">
      <c r="A79" s="862"/>
      <c r="B79" s="516">
        <v>66</v>
      </c>
      <c r="C79" s="525" t="s">
        <v>268</v>
      </c>
      <c r="D79" s="531">
        <v>1980</v>
      </c>
      <c r="E79" s="841">
        <v>1950</v>
      </c>
      <c r="F79" s="1059">
        <v>1800</v>
      </c>
      <c r="G79" s="892"/>
      <c r="H79" s="884"/>
      <c r="I79" s="884"/>
      <c r="J79" s="884"/>
      <c r="K79" s="891"/>
      <c r="L79" s="884"/>
      <c r="M79" s="891"/>
      <c r="N79" s="861"/>
    </row>
    <row r="80" spans="1:14" ht="12.75" customHeight="1">
      <c r="A80" s="862"/>
      <c r="B80" s="516">
        <v>67</v>
      </c>
      <c r="C80" s="666" t="s">
        <v>269</v>
      </c>
      <c r="D80" s="531">
        <v>400</v>
      </c>
      <c r="E80" s="841">
        <v>450</v>
      </c>
      <c r="F80" s="1059">
        <v>0</v>
      </c>
      <c r="G80" s="892"/>
      <c r="H80" s="884"/>
      <c r="I80" s="884"/>
      <c r="J80" s="884"/>
      <c r="K80" s="891"/>
      <c r="L80" s="884"/>
      <c r="M80" s="891"/>
      <c r="N80" s="861"/>
    </row>
    <row r="81" spans="1:14" ht="12.75" customHeight="1">
      <c r="A81" s="862"/>
      <c r="B81" s="516">
        <v>68</v>
      </c>
      <c r="C81" s="666" t="s">
        <v>303</v>
      </c>
      <c r="D81" s="531">
        <v>1100</v>
      </c>
      <c r="E81" s="841">
        <v>2840</v>
      </c>
      <c r="F81" s="1059">
        <v>0</v>
      </c>
      <c r="G81" s="892"/>
      <c r="H81" s="884"/>
      <c r="I81" s="884"/>
      <c r="J81" s="884"/>
      <c r="K81" s="891"/>
      <c r="L81" s="884"/>
      <c r="M81" s="891"/>
      <c r="N81" s="861"/>
    </row>
    <row r="82" spans="1:14" ht="12.75" customHeight="1">
      <c r="A82" s="862"/>
      <c r="B82" s="516">
        <v>69</v>
      </c>
      <c r="C82" s="517" t="s">
        <v>225</v>
      </c>
      <c r="D82" s="531">
        <v>450</v>
      </c>
      <c r="E82" s="841">
        <v>450</v>
      </c>
      <c r="F82" s="1059">
        <v>0</v>
      </c>
      <c r="G82" s="892"/>
      <c r="H82" s="884"/>
      <c r="I82" s="884"/>
      <c r="J82" s="884"/>
      <c r="K82" s="891"/>
      <c r="L82" s="884"/>
      <c r="M82" s="891"/>
      <c r="N82" s="861"/>
    </row>
    <row r="83" spans="1:14" ht="12.75" customHeight="1" hidden="1">
      <c r="A83" s="862"/>
      <c r="B83" s="516"/>
      <c r="C83" s="517" t="s">
        <v>392</v>
      </c>
      <c r="D83" s="531"/>
      <c r="E83" s="841">
        <v>60</v>
      </c>
      <c r="F83" s="1059">
        <v>0</v>
      </c>
      <c r="G83" s="892"/>
      <c r="H83" s="884"/>
      <c r="I83" s="884"/>
      <c r="J83" s="884"/>
      <c r="K83" s="891"/>
      <c r="L83" s="884"/>
      <c r="M83" s="891"/>
      <c r="N83" s="861"/>
    </row>
    <row r="84" spans="1:14" ht="12.75" customHeight="1">
      <c r="A84" s="862"/>
      <c r="B84" s="516">
        <v>70</v>
      </c>
      <c r="C84" s="517" t="s">
        <v>226</v>
      </c>
      <c r="D84" s="531">
        <v>2650</v>
      </c>
      <c r="E84" s="841">
        <v>2650</v>
      </c>
      <c r="F84" s="1059">
        <v>2650</v>
      </c>
      <c r="G84" s="892"/>
      <c r="H84" s="884"/>
      <c r="I84" s="884"/>
      <c r="J84" s="884"/>
      <c r="K84" s="891"/>
      <c r="L84" s="884"/>
      <c r="M84" s="891"/>
      <c r="N84" s="861"/>
    </row>
    <row r="85" spans="1:14" ht="12.75" customHeight="1">
      <c r="A85" s="862"/>
      <c r="B85" s="516">
        <v>71</v>
      </c>
      <c r="C85" s="517" t="s">
        <v>227</v>
      </c>
      <c r="D85" s="531">
        <v>200</v>
      </c>
      <c r="E85" s="841">
        <v>250</v>
      </c>
      <c r="F85" s="1059">
        <v>250</v>
      </c>
      <c r="G85" s="892"/>
      <c r="H85" s="884"/>
      <c r="I85" s="884"/>
      <c r="J85" s="884"/>
      <c r="K85" s="891"/>
      <c r="L85" s="884"/>
      <c r="M85" s="891"/>
      <c r="N85" s="861"/>
    </row>
    <row r="86" spans="1:14" ht="12.75" customHeight="1" hidden="1">
      <c r="A86" s="862"/>
      <c r="B86" s="516"/>
      <c r="C86" s="517" t="s">
        <v>228</v>
      </c>
      <c r="D86" s="531"/>
      <c r="E86" s="841">
        <v>600</v>
      </c>
      <c r="F86" s="1059">
        <v>0</v>
      </c>
      <c r="G86" s="892"/>
      <c r="H86" s="884"/>
      <c r="I86" s="884"/>
      <c r="J86" s="884"/>
      <c r="K86" s="891"/>
      <c r="L86" s="884"/>
      <c r="M86" s="891"/>
      <c r="N86" s="861"/>
    </row>
    <row r="87" spans="1:14" ht="12.75" customHeight="1">
      <c r="A87" s="862"/>
      <c r="B87" s="516">
        <v>72</v>
      </c>
      <c r="C87" s="517" t="s">
        <v>229</v>
      </c>
      <c r="D87" s="531">
        <v>1000</v>
      </c>
      <c r="E87" s="841">
        <v>1000</v>
      </c>
      <c r="F87" s="1059">
        <v>1000</v>
      </c>
      <c r="G87" s="892"/>
      <c r="H87" s="884"/>
      <c r="I87" s="884"/>
      <c r="J87" s="884"/>
      <c r="K87" s="891"/>
      <c r="L87" s="884"/>
      <c r="M87" s="891"/>
      <c r="N87" s="861"/>
    </row>
    <row r="88" spans="1:14" ht="12.75" customHeight="1">
      <c r="A88" s="862"/>
      <c r="B88" s="516">
        <v>73</v>
      </c>
      <c r="C88" s="517" t="s">
        <v>230</v>
      </c>
      <c r="D88" s="531">
        <v>500</v>
      </c>
      <c r="E88" s="841">
        <v>500</v>
      </c>
      <c r="F88" s="1059">
        <v>500</v>
      </c>
      <c r="G88" s="892"/>
      <c r="H88" s="884"/>
      <c r="I88" s="884"/>
      <c r="J88" s="884"/>
      <c r="K88" s="891"/>
      <c r="L88" s="884"/>
      <c r="M88" s="891"/>
      <c r="N88" s="861"/>
    </row>
    <row r="89" spans="1:14" ht="12.75" customHeight="1">
      <c r="A89" s="862"/>
      <c r="B89" s="516">
        <v>74</v>
      </c>
      <c r="C89" s="517" t="s">
        <v>231</v>
      </c>
      <c r="D89" s="531">
        <v>650</v>
      </c>
      <c r="E89" s="841">
        <v>850</v>
      </c>
      <c r="F89" s="1059">
        <v>650</v>
      </c>
      <c r="G89" s="892"/>
      <c r="H89" s="884"/>
      <c r="I89" s="884"/>
      <c r="J89" s="884"/>
      <c r="K89" s="891"/>
      <c r="L89" s="884"/>
      <c r="M89" s="891"/>
      <c r="N89" s="861"/>
    </row>
    <row r="90" spans="1:14" ht="12.75" customHeight="1">
      <c r="A90" s="862"/>
      <c r="B90" s="516">
        <v>75</v>
      </c>
      <c r="C90" s="517" t="s">
        <v>270</v>
      </c>
      <c r="D90" s="531">
        <v>630</v>
      </c>
      <c r="E90" s="841">
        <v>630</v>
      </c>
      <c r="F90" s="1059">
        <v>0</v>
      </c>
      <c r="G90" s="892"/>
      <c r="H90" s="884"/>
      <c r="I90" s="884"/>
      <c r="J90" s="884"/>
      <c r="K90" s="891"/>
      <c r="L90" s="884"/>
      <c r="M90" s="891"/>
      <c r="N90" s="861"/>
    </row>
    <row r="91" spans="1:20" s="141" customFormat="1" ht="12.75" customHeight="1">
      <c r="A91" s="862"/>
      <c r="B91" s="516">
        <v>76</v>
      </c>
      <c r="C91" s="517" t="s">
        <v>304</v>
      </c>
      <c r="D91" s="531">
        <v>850</v>
      </c>
      <c r="E91" s="841">
        <v>1050</v>
      </c>
      <c r="F91" s="1059">
        <v>0</v>
      </c>
      <c r="G91" s="892"/>
      <c r="H91" s="884"/>
      <c r="I91" s="884"/>
      <c r="J91" s="884"/>
      <c r="K91" s="885"/>
      <c r="L91" s="884"/>
      <c r="M91" s="891"/>
      <c r="N91" s="861"/>
      <c r="S91" s="133"/>
      <c r="T91" s="133"/>
    </row>
    <row r="92" spans="1:14" ht="12.75" customHeight="1" hidden="1">
      <c r="A92" s="862"/>
      <c r="B92" s="516"/>
      <c r="C92" s="517" t="s">
        <v>271</v>
      </c>
      <c r="D92" s="531"/>
      <c r="E92" s="841">
        <v>500</v>
      </c>
      <c r="F92" s="1059">
        <v>0</v>
      </c>
      <c r="G92" s="892"/>
      <c r="H92" s="884"/>
      <c r="I92" s="884"/>
      <c r="J92" s="884"/>
      <c r="K92" s="885"/>
      <c r="L92" s="884"/>
      <c r="M92" s="891"/>
      <c r="N92" s="861"/>
    </row>
    <row r="93" spans="1:14" ht="12.75" customHeight="1">
      <c r="A93" s="862"/>
      <c r="B93" s="671"/>
      <c r="C93" s="672" t="s">
        <v>125</v>
      </c>
      <c r="D93" s="673">
        <v>21650</v>
      </c>
      <c r="E93" s="840">
        <f>SUM(E67:E92)</f>
        <v>35000</v>
      </c>
      <c r="F93" s="1056">
        <f>SUM(F67:F92)</f>
        <v>14870</v>
      </c>
      <c r="G93" s="893"/>
      <c r="H93" s="893"/>
      <c r="I93" s="893"/>
      <c r="J93" s="884"/>
      <c r="K93" s="894"/>
      <c r="L93" s="884"/>
      <c r="M93" s="891"/>
      <c r="N93" s="861"/>
    </row>
    <row r="94" spans="1:14" ht="12.75" customHeight="1">
      <c r="A94" s="882"/>
      <c r="B94" s="516">
        <v>77</v>
      </c>
      <c r="C94" s="517" t="s">
        <v>152</v>
      </c>
      <c r="D94" s="531">
        <v>18000</v>
      </c>
      <c r="E94" s="841">
        <v>20490</v>
      </c>
      <c r="F94" s="1059">
        <v>18000</v>
      </c>
      <c r="G94" s="893"/>
      <c r="H94" s="893"/>
      <c r="I94" s="893"/>
      <c r="J94" s="884"/>
      <c r="K94" s="894"/>
      <c r="L94" s="884"/>
      <c r="M94" s="891"/>
      <c r="N94" s="861"/>
    </row>
    <row r="95" spans="1:14" ht="12.75" customHeight="1" hidden="1">
      <c r="A95" s="862"/>
      <c r="B95" s="516"/>
      <c r="C95" s="517" t="s">
        <v>393</v>
      </c>
      <c r="D95" s="531"/>
      <c r="E95" s="841">
        <v>100</v>
      </c>
      <c r="F95" s="1059">
        <v>0</v>
      </c>
      <c r="G95" s="892"/>
      <c r="H95" s="884"/>
      <c r="I95" s="884"/>
      <c r="J95" s="884"/>
      <c r="K95" s="885"/>
      <c r="L95" s="884"/>
      <c r="M95" s="891"/>
      <c r="N95" s="861"/>
    </row>
    <row r="96" spans="1:14" ht="12.75" customHeight="1">
      <c r="A96" s="862"/>
      <c r="B96" s="516">
        <v>78</v>
      </c>
      <c r="C96" s="517" t="s">
        <v>272</v>
      </c>
      <c r="D96" s="531">
        <v>300</v>
      </c>
      <c r="E96" s="841">
        <v>300</v>
      </c>
      <c r="F96" s="1059">
        <v>300</v>
      </c>
      <c r="G96" s="892"/>
      <c r="H96" s="884"/>
      <c r="I96" s="884"/>
      <c r="J96" s="884"/>
      <c r="K96" s="891"/>
      <c r="L96" s="884"/>
      <c r="M96" s="891"/>
      <c r="N96" s="861"/>
    </row>
    <row r="97" spans="1:14" ht="12.75" customHeight="1">
      <c r="A97" s="862"/>
      <c r="B97" s="671"/>
      <c r="C97" s="672" t="s">
        <v>153</v>
      </c>
      <c r="D97" s="676">
        <v>18000</v>
      </c>
      <c r="E97" s="842">
        <v>20890</v>
      </c>
      <c r="F97" s="1060">
        <f>SUM(F94:F96)</f>
        <v>18300</v>
      </c>
      <c r="G97" s="892"/>
      <c r="H97" s="884"/>
      <c r="I97" s="884"/>
      <c r="J97" s="884"/>
      <c r="K97" s="885"/>
      <c r="L97" s="884"/>
      <c r="M97" s="891"/>
      <c r="N97" s="861"/>
    </row>
    <row r="98" spans="1:14" ht="12.75" customHeight="1">
      <c r="A98" s="882"/>
      <c r="B98" s="516">
        <v>79</v>
      </c>
      <c r="C98" s="517" t="s">
        <v>164</v>
      </c>
      <c r="D98" s="531">
        <v>1250</v>
      </c>
      <c r="E98" s="841"/>
      <c r="F98" s="1059">
        <v>1250</v>
      </c>
      <c r="G98" s="892"/>
      <c r="H98" s="884"/>
      <c r="I98" s="884"/>
      <c r="J98" s="884"/>
      <c r="K98" s="891"/>
      <c r="L98" s="884"/>
      <c r="M98" s="891"/>
      <c r="N98" s="861"/>
    </row>
    <row r="99" spans="1:14" ht="12.75" customHeight="1" thickBot="1">
      <c r="A99" s="862"/>
      <c r="B99" s="680"/>
      <c r="C99" s="681" t="s">
        <v>165</v>
      </c>
      <c r="D99" s="682">
        <v>1250</v>
      </c>
      <c r="E99" s="843">
        <f>SUM(E98)</f>
        <v>0</v>
      </c>
      <c r="F99" s="1061">
        <f>SUM(F98)</f>
        <v>1250</v>
      </c>
      <c r="G99" s="892"/>
      <c r="H99" s="884"/>
      <c r="I99" s="884"/>
      <c r="J99" s="884"/>
      <c r="K99" s="891"/>
      <c r="L99" s="884"/>
      <c r="M99" s="891"/>
      <c r="N99" s="861"/>
    </row>
    <row r="100" spans="1:14" ht="12.75" customHeight="1" thickBot="1">
      <c r="A100" s="882"/>
      <c r="B100" s="693">
        <v>80</v>
      </c>
      <c r="C100" s="694" t="s">
        <v>394</v>
      </c>
      <c r="D100" s="695">
        <v>16000</v>
      </c>
      <c r="E100" s="844"/>
      <c r="F100" s="1068">
        <v>16000</v>
      </c>
      <c r="G100" s="892"/>
      <c r="H100" s="884"/>
      <c r="I100" s="884"/>
      <c r="J100" s="884"/>
      <c r="K100" s="891"/>
      <c r="L100" s="884"/>
      <c r="M100" s="891"/>
      <c r="N100" s="861"/>
    </row>
    <row r="101" spans="1:14" ht="12.75" customHeight="1">
      <c r="A101" s="896"/>
      <c r="D101" s="137"/>
      <c r="E101" s="845"/>
      <c r="F101" s="381"/>
      <c r="G101" s="892"/>
      <c r="H101" s="884"/>
      <c r="I101" s="884"/>
      <c r="J101" s="884"/>
      <c r="K101" s="885"/>
      <c r="L101" s="884"/>
      <c r="M101" s="891"/>
      <c r="N101" s="861"/>
    </row>
    <row r="102" spans="1:14" ht="12.75" customHeight="1" thickBot="1">
      <c r="A102" s="862"/>
      <c r="D102" s="137"/>
      <c r="E102" s="845"/>
      <c r="F102" s="381"/>
      <c r="G102" s="892"/>
      <c r="H102" s="884"/>
      <c r="I102" s="884"/>
      <c r="J102" s="884"/>
      <c r="K102" s="891"/>
      <c r="L102" s="884"/>
      <c r="M102" s="891"/>
      <c r="N102" s="861"/>
    </row>
    <row r="103" spans="1:14" ht="12.75" customHeight="1">
      <c r="A103" s="862"/>
      <c r="B103" s="513"/>
      <c r="C103" s="514"/>
      <c r="D103" s="515" t="s">
        <v>44</v>
      </c>
      <c r="E103" s="834" t="s">
        <v>251</v>
      </c>
      <c r="F103" s="1053" t="s">
        <v>377</v>
      </c>
      <c r="G103" s="892"/>
      <c r="H103" s="884"/>
      <c r="I103" s="884"/>
      <c r="J103" s="884"/>
      <c r="K103" s="891"/>
      <c r="L103" s="884"/>
      <c r="M103" s="891"/>
      <c r="N103" s="861"/>
    </row>
    <row r="104" spans="1:14" ht="12.75" customHeight="1" thickBot="1">
      <c r="A104" s="862"/>
      <c r="B104" s="516" t="s">
        <v>45</v>
      </c>
      <c r="C104" s="517" t="s">
        <v>46</v>
      </c>
      <c r="D104" s="519">
        <v>2010</v>
      </c>
      <c r="E104" s="835">
        <v>2011</v>
      </c>
      <c r="F104" s="1054">
        <v>2011</v>
      </c>
      <c r="G104" s="892"/>
      <c r="H104" s="884"/>
      <c r="I104" s="884"/>
      <c r="J104" s="884"/>
      <c r="K104" s="891"/>
      <c r="L104" s="884"/>
      <c r="M104" s="891"/>
      <c r="N104" s="861"/>
    </row>
    <row r="105" spans="1:14" ht="12.75" customHeight="1" thickBot="1">
      <c r="A105" s="862"/>
      <c r="B105" s="846"/>
      <c r="C105" s="847" t="s">
        <v>455</v>
      </c>
      <c r="D105" s="848">
        <v>234278</v>
      </c>
      <c r="E105" s="848">
        <v>38495</v>
      </c>
      <c r="F105" s="849">
        <f>SUM(F106:F115)</f>
        <v>233772</v>
      </c>
      <c r="G105" s="892"/>
      <c r="H105" s="884"/>
      <c r="I105" s="884"/>
      <c r="J105" s="884"/>
      <c r="K105" s="885"/>
      <c r="L105" s="884"/>
      <c r="M105" s="891"/>
      <c r="N105" s="861"/>
    </row>
    <row r="106" spans="1:14" ht="12.75" customHeight="1">
      <c r="A106" s="866"/>
      <c r="B106" s="683">
        <v>81</v>
      </c>
      <c r="C106" s="684" t="s">
        <v>166</v>
      </c>
      <c r="D106" s="689">
        <v>0</v>
      </c>
      <c r="E106" s="850"/>
      <c r="F106" s="1062">
        <v>0</v>
      </c>
      <c r="G106" s="892"/>
      <c r="H106" s="884"/>
      <c r="I106" s="884"/>
      <c r="J106" s="884"/>
      <c r="K106" s="891"/>
      <c r="L106" s="884"/>
      <c r="M106" s="891"/>
      <c r="N106" s="861"/>
    </row>
    <row r="107" spans="1:14" ht="12.75" customHeight="1">
      <c r="A107" s="865"/>
      <c r="B107" s="685">
        <v>82</v>
      </c>
      <c r="C107" s="686" t="s">
        <v>167</v>
      </c>
      <c r="D107" s="690">
        <v>0</v>
      </c>
      <c r="E107" s="851"/>
      <c r="F107" s="1063">
        <v>0</v>
      </c>
      <c r="G107" s="857"/>
      <c r="H107" s="883"/>
      <c r="I107" s="883"/>
      <c r="J107" s="883"/>
      <c r="K107" s="889"/>
      <c r="L107" s="883"/>
      <c r="M107" s="889"/>
      <c r="N107" s="861"/>
    </row>
    <row r="108" spans="1:20" s="138" customFormat="1" ht="12.75" customHeight="1">
      <c r="A108" s="865"/>
      <c r="B108" s="685">
        <v>83</v>
      </c>
      <c r="C108" s="686" t="s">
        <v>168</v>
      </c>
      <c r="D108" s="535">
        <v>2900</v>
      </c>
      <c r="E108" s="691">
        <v>8543</v>
      </c>
      <c r="F108" s="1055">
        <v>8156</v>
      </c>
      <c r="G108" s="872"/>
      <c r="H108" s="884"/>
      <c r="I108" s="884"/>
      <c r="J108" s="884"/>
      <c r="K108" s="891"/>
      <c r="L108" s="884"/>
      <c r="M108" s="891"/>
      <c r="N108" s="861"/>
      <c r="S108" s="133"/>
      <c r="T108" s="133"/>
    </row>
    <row r="109" spans="1:14" ht="12.75" customHeight="1">
      <c r="A109" s="865"/>
      <c r="B109" s="683">
        <v>84</v>
      </c>
      <c r="C109" s="686" t="s">
        <v>169</v>
      </c>
      <c r="D109" s="535">
        <v>1963</v>
      </c>
      <c r="E109" s="691"/>
      <c r="F109" s="1055">
        <v>1874</v>
      </c>
      <c r="G109" s="872"/>
      <c r="H109" s="884"/>
      <c r="I109" s="884"/>
      <c r="J109" s="884"/>
      <c r="K109" s="891"/>
      <c r="L109" s="884"/>
      <c r="M109" s="891"/>
      <c r="N109" s="861"/>
    </row>
    <row r="110" spans="1:14" ht="12.75" customHeight="1">
      <c r="A110" s="865"/>
      <c r="B110" s="685">
        <v>85</v>
      </c>
      <c r="C110" s="686" t="s">
        <v>170</v>
      </c>
      <c r="D110" s="690">
        <v>0</v>
      </c>
      <c r="E110" s="691"/>
      <c r="F110" s="1055">
        <v>0</v>
      </c>
      <c r="G110" s="892"/>
      <c r="H110" s="884"/>
      <c r="I110" s="884"/>
      <c r="J110" s="884"/>
      <c r="K110" s="891"/>
      <c r="L110" s="884"/>
      <c r="M110" s="891"/>
      <c r="N110" s="861"/>
    </row>
    <row r="111" spans="1:14" ht="12.75" customHeight="1">
      <c r="A111" s="865"/>
      <c r="B111" s="685">
        <v>86</v>
      </c>
      <c r="C111" s="686" t="s">
        <v>238</v>
      </c>
      <c r="D111" s="535">
        <v>0</v>
      </c>
      <c r="E111" s="691"/>
      <c r="F111" s="1055">
        <v>3000</v>
      </c>
      <c r="G111" s="857"/>
      <c r="H111" s="895"/>
      <c r="I111" s="895"/>
      <c r="J111" s="895"/>
      <c r="K111" s="901"/>
      <c r="L111" s="895"/>
      <c r="M111" s="901"/>
      <c r="N111" s="861"/>
    </row>
    <row r="112" spans="1:14" ht="12.75" customHeight="1">
      <c r="A112" s="865"/>
      <c r="B112" s="683">
        <v>87</v>
      </c>
      <c r="C112" s="686" t="s">
        <v>171</v>
      </c>
      <c r="D112" s="535">
        <v>106846</v>
      </c>
      <c r="E112" s="691"/>
      <c r="F112" s="1055">
        <v>103726</v>
      </c>
      <c r="G112" s="1065">
        <f>F112/D112</f>
        <v>0.9707990940231735</v>
      </c>
      <c r="H112" s="884"/>
      <c r="I112" s="884"/>
      <c r="J112" s="884"/>
      <c r="K112" s="891"/>
      <c r="L112" s="884"/>
      <c r="M112" s="891"/>
      <c r="N112" s="861"/>
    </row>
    <row r="113" spans="1:14" ht="12">
      <c r="A113" s="865"/>
      <c r="B113" s="685">
        <v>88</v>
      </c>
      <c r="C113" s="686" t="s">
        <v>232</v>
      </c>
      <c r="D113" s="690">
        <v>29293</v>
      </c>
      <c r="E113" s="691">
        <v>29952</v>
      </c>
      <c r="F113" s="1055">
        <v>27966</v>
      </c>
      <c r="G113" s="1065">
        <f>F113/D113</f>
        <v>0.954699074864302</v>
      </c>
      <c r="H113" s="895"/>
      <c r="I113" s="895"/>
      <c r="J113" s="895"/>
      <c r="K113" s="901"/>
      <c r="L113" s="895"/>
      <c r="M113" s="901"/>
      <c r="N113" s="861"/>
    </row>
    <row r="114" spans="1:14" s="490" customFormat="1" ht="12">
      <c r="A114" s="865"/>
      <c r="B114" s="685">
        <v>89</v>
      </c>
      <c r="C114" s="686" t="s">
        <v>172</v>
      </c>
      <c r="D114" s="690">
        <v>8471</v>
      </c>
      <c r="E114" s="691"/>
      <c r="F114" s="1055">
        <v>8087</v>
      </c>
      <c r="G114" s="1065">
        <f>F114/D114</f>
        <v>0.9546688702632511</v>
      </c>
      <c r="H114" s="878"/>
      <c r="I114" s="878"/>
      <c r="J114" s="878"/>
      <c r="K114" s="878"/>
      <c r="L114" s="878"/>
      <c r="M114" s="878"/>
      <c r="N114" s="868"/>
    </row>
    <row r="115" spans="1:14" ht="12">
      <c r="A115" s="865"/>
      <c r="B115" s="683">
        <v>90</v>
      </c>
      <c r="C115" s="686" t="s">
        <v>173</v>
      </c>
      <c r="D115" s="535">
        <v>84805</v>
      </c>
      <c r="E115" s="691"/>
      <c r="F115" s="1055">
        <v>80963</v>
      </c>
      <c r="G115" s="1065">
        <f>F115/D115</f>
        <v>0.9546960674488533</v>
      </c>
      <c r="H115" s="903"/>
      <c r="I115" s="902"/>
      <c r="J115" s="903"/>
      <c r="K115" s="244"/>
      <c r="L115" s="899"/>
      <c r="M115" s="244"/>
      <c r="N115" s="861"/>
    </row>
    <row r="116" spans="1:14" ht="12.75" thickBot="1">
      <c r="A116" s="865"/>
      <c r="B116" s="687"/>
      <c r="C116" s="688"/>
      <c r="D116" s="692"/>
      <c r="E116" s="852"/>
      <c r="F116" s="1064"/>
      <c r="G116" s="902"/>
      <c r="H116" s="903"/>
      <c r="I116" s="902"/>
      <c r="J116" s="903"/>
      <c r="K116" s="244"/>
      <c r="L116" s="899"/>
      <c r="M116" s="244"/>
      <c r="N116" s="904"/>
    </row>
    <row r="117" spans="1:14" ht="12.75" thickBot="1">
      <c r="A117" s="865"/>
      <c r="D117" s="137"/>
      <c r="E117" s="845"/>
      <c r="F117" s="381"/>
      <c r="G117" s="902"/>
      <c r="H117" s="903"/>
      <c r="I117" s="902"/>
      <c r="J117" s="865"/>
      <c r="K117" s="864"/>
      <c r="L117" s="863"/>
      <c r="M117" s="905"/>
      <c r="N117" s="906"/>
    </row>
    <row r="118" spans="1:14" ht="12.75" thickBot="1">
      <c r="A118" s="862"/>
      <c r="B118" s="853"/>
      <c r="C118" s="854" t="s">
        <v>433</v>
      </c>
      <c r="D118" s="855">
        <v>415157</v>
      </c>
      <c r="E118" s="855">
        <v>198793</v>
      </c>
      <c r="F118" s="855">
        <f>F105+F6</f>
        <v>395045</v>
      </c>
      <c r="G118" s="902"/>
      <c r="H118" s="903"/>
      <c r="I118" s="902"/>
      <c r="J118" s="865"/>
      <c r="K118" s="864"/>
      <c r="L118" s="863"/>
      <c r="M118" s="905"/>
      <c r="N118" s="906"/>
    </row>
    <row r="119" spans="1:14" ht="12.75" thickBot="1">
      <c r="A119" s="866"/>
      <c r="B119" s="679"/>
      <c r="C119" s="900"/>
      <c r="D119" s="900"/>
      <c r="E119" s="900"/>
      <c r="F119" s="881"/>
      <c r="G119" s="902"/>
      <c r="H119" s="903"/>
      <c r="I119" s="902"/>
      <c r="J119" s="900"/>
      <c r="K119" s="900"/>
      <c r="L119" s="900"/>
      <c r="M119" s="900"/>
      <c r="N119" s="906"/>
    </row>
    <row r="120" spans="1:14" ht="12.75" thickBot="1">
      <c r="A120" s="244"/>
      <c r="B120" s="853"/>
      <c r="C120" s="854" t="s">
        <v>434</v>
      </c>
      <c r="D120" s="855">
        <f>D118+'příl1-přísp1-MV'!E6</f>
        <v>616210</v>
      </c>
      <c r="E120" s="855"/>
      <c r="F120" s="855">
        <f>F118+'příl1-přísp1-MV'!G6</f>
        <v>600834</v>
      </c>
      <c r="G120" s="1065">
        <f>F120/D120</f>
        <v>0.9750474675841028</v>
      </c>
      <c r="H120" s="903"/>
      <c r="I120" s="902"/>
      <c r="J120" s="858"/>
      <c r="K120" s="870"/>
      <c r="L120" s="858"/>
      <c r="M120" s="870"/>
      <c r="N120" s="906"/>
    </row>
    <row r="121" spans="1:14" ht="12">
      <c r="A121" s="244"/>
      <c r="B121" s="865"/>
      <c r="C121" s="899"/>
      <c r="D121" s="903"/>
      <c r="E121" s="903"/>
      <c r="F121" s="1051"/>
      <c r="G121" s="902"/>
      <c r="H121" s="903"/>
      <c r="I121" s="902"/>
      <c r="J121" s="858"/>
      <c r="K121" s="870"/>
      <c r="L121" s="858"/>
      <c r="M121" s="870"/>
      <c r="N121" s="906"/>
    </row>
    <row r="122" spans="1:15" ht="12">
      <c r="A122" s="244"/>
      <c r="B122" s="865"/>
      <c r="C122" s="899"/>
      <c r="D122" s="903"/>
      <c r="E122" s="903"/>
      <c r="F122" s="1051"/>
      <c r="G122" s="902"/>
      <c r="H122" s="903"/>
      <c r="I122" s="902"/>
      <c r="J122" s="858"/>
      <c r="K122" s="888"/>
      <c r="L122" s="858"/>
      <c r="M122" s="871"/>
      <c r="N122" s="907"/>
      <c r="O122" s="776"/>
    </row>
    <row r="123" spans="1:15" ht="12">
      <c r="A123" s="244"/>
      <c r="B123" s="865"/>
      <c r="C123" s="899"/>
      <c r="D123" s="903"/>
      <c r="E123" s="903"/>
      <c r="F123" s="1051"/>
      <c r="G123" s="902"/>
      <c r="H123" s="903"/>
      <c r="I123" s="902"/>
      <c r="J123" s="858"/>
      <c r="K123" s="898"/>
      <c r="L123" s="858"/>
      <c r="M123" s="871"/>
      <c r="N123" s="907"/>
      <c r="O123" s="776"/>
    </row>
    <row r="124" spans="1:15" ht="12">
      <c r="A124" s="244"/>
      <c r="B124" s="865"/>
      <c r="C124" s="899"/>
      <c r="D124" s="903"/>
      <c r="E124" s="903"/>
      <c r="F124" s="1051"/>
      <c r="G124" s="902"/>
      <c r="H124" s="903"/>
      <c r="I124" s="902"/>
      <c r="J124" s="858"/>
      <c r="K124" s="870"/>
      <c r="L124" s="858"/>
      <c r="M124" s="871"/>
      <c r="N124" s="907"/>
      <c r="O124" s="776"/>
    </row>
    <row r="125" spans="1:15" ht="12">
      <c r="A125" s="244"/>
      <c r="B125" s="865"/>
      <c r="C125" s="899"/>
      <c r="D125" s="903"/>
      <c r="E125" s="903"/>
      <c r="F125" s="1051"/>
      <c r="G125" s="902"/>
      <c r="H125" s="903"/>
      <c r="I125" s="902"/>
      <c r="J125" s="858"/>
      <c r="K125" s="898"/>
      <c r="L125" s="869"/>
      <c r="M125" s="871"/>
      <c r="N125" s="907"/>
      <c r="O125" s="776"/>
    </row>
    <row r="126" spans="1:15" ht="12">
      <c r="A126" s="244"/>
      <c r="B126" s="865"/>
      <c r="C126" s="899"/>
      <c r="D126" s="903"/>
      <c r="E126" s="903"/>
      <c r="F126" s="1051"/>
      <c r="G126" s="902"/>
      <c r="H126" s="903"/>
      <c r="I126" s="902"/>
      <c r="J126" s="858"/>
      <c r="K126" s="870"/>
      <c r="L126" s="858"/>
      <c r="M126" s="871"/>
      <c r="N126" s="907"/>
      <c r="O126" s="777"/>
    </row>
    <row r="127" spans="1:15" ht="12">
      <c r="A127" s="244"/>
      <c r="B127" s="865"/>
      <c r="C127" s="899"/>
      <c r="D127" s="903"/>
      <c r="E127" s="903"/>
      <c r="F127" s="1051"/>
      <c r="G127" s="902"/>
      <c r="H127" s="903"/>
      <c r="I127" s="902"/>
      <c r="J127" s="858"/>
      <c r="K127" s="888"/>
      <c r="L127" s="858"/>
      <c r="M127" s="871"/>
      <c r="N127" s="907"/>
      <c r="O127" s="776"/>
    </row>
    <row r="128" spans="1:15" ht="12">
      <c r="A128" s="244"/>
      <c r="B128" s="865"/>
      <c r="C128" s="899"/>
      <c r="D128" s="903"/>
      <c r="E128" s="903"/>
      <c r="F128" s="1051"/>
      <c r="G128" s="902"/>
      <c r="H128" s="903"/>
      <c r="I128" s="902"/>
      <c r="J128" s="858"/>
      <c r="K128" s="898"/>
      <c r="L128" s="858"/>
      <c r="M128" s="871"/>
      <c r="N128" s="907"/>
      <c r="O128" s="776"/>
    </row>
    <row r="129" spans="1:15" ht="12">
      <c r="A129" s="244"/>
      <c r="B129" s="865"/>
      <c r="C129" s="899"/>
      <c r="D129" s="903"/>
      <c r="E129" s="903"/>
      <c r="F129" s="1051"/>
      <c r="G129" s="902"/>
      <c r="H129" s="903"/>
      <c r="I129" s="902"/>
      <c r="J129" s="858"/>
      <c r="K129" s="870"/>
      <c r="L129" s="858"/>
      <c r="M129" s="871"/>
      <c r="N129" s="907"/>
      <c r="O129" s="776"/>
    </row>
    <row r="130" spans="1:14" ht="12">
      <c r="A130" s="244"/>
      <c r="B130" s="865"/>
      <c r="C130" s="896"/>
      <c r="D130" s="903"/>
      <c r="E130" s="903"/>
      <c r="F130" s="1051"/>
      <c r="G130" s="902"/>
      <c r="H130" s="903"/>
      <c r="I130" s="902"/>
      <c r="J130" s="858"/>
      <c r="K130" s="870"/>
      <c r="L130" s="858"/>
      <c r="M130" s="870"/>
      <c r="N130" s="861"/>
    </row>
    <row r="131" spans="1:14" ht="12">
      <c r="A131" s="244"/>
      <c r="B131" s="862"/>
      <c r="C131" s="244"/>
      <c r="D131" s="903"/>
      <c r="E131" s="903"/>
      <c r="F131" s="1051"/>
      <c r="G131" s="902"/>
      <c r="H131" s="903"/>
      <c r="I131" s="902"/>
      <c r="J131" s="903"/>
      <c r="K131" s="244"/>
      <c r="L131" s="899"/>
      <c r="M131" s="244"/>
      <c r="N131" s="861"/>
    </row>
    <row r="132" spans="1:14" s="490" customFormat="1" ht="12">
      <c r="A132" s="897"/>
      <c r="B132" s="866"/>
      <c r="C132" s="679"/>
      <c r="D132" s="908"/>
      <c r="E132" s="908"/>
      <c r="F132" s="1052"/>
      <c r="G132" s="908"/>
      <c r="H132" s="908"/>
      <c r="I132" s="908"/>
      <c r="J132" s="900"/>
      <c r="K132" s="900"/>
      <c r="L132" s="900"/>
      <c r="M132" s="900"/>
      <c r="N132" s="909"/>
    </row>
    <row r="133" spans="1:14" ht="12">
      <c r="A133" s="244"/>
      <c r="B133" s="862"/>
      <c r="C133" s="244"/>
      <c r="D133" s="903"/>
      <c r="E133" s="903"/>
      <c r="F133" s="1051"/>
      <c r="G133" s="902"/>
      <c r="H133" s="903"/>
      <c r="I133" s="902"/>
      <c r="J133" s="903"/>
      <c r="K133" s="244"/>
      <c r="L133" s="899"/>
      <c r="M133" s="244"/>
      <c r="N133" s="861"/>
    </row>
    <row r="134" spans="1:14" ht="12">
      <c r="A134" s="244"/>
      <c r="B134" s="862"/>
      <c r="C134" s="244"/>
      <c r="D134" s="903"/>
      <c r="E134" s="903"/>
      <c r="F134" s="1051"/>
      <c r="G134" s="902"/>
      <c r="H134" s="903"/>
      <c r="I134" s="902"/>
      <c r="J134" s="903"/>
      <c r="K134" s="244"/>
      <c r="L134" s="899"/>
      <c r="M134" s="244"/>
      <c r="N134" s="861"/>
    </row>
    <row r="135" spans="1:14" ht="12">
      <c r="A135" s="244"/>
      <c r="B135" s="862"/>
      <c r="C135" s="244"/>
      <c r="D135" s="903"/>
      <c r="E135" s="903"/>
      <c r="F135" s="1051"/>
      <c r="G135" s="902"/>
      <c r="H135" s="903"/>
      <c r="I135" s="902"/>
      <c r="J135" s="903"/>
      <c r="K135" s="244"/>
      <c r="L135" s="899"/>
      <c r="M135" s="244"/>
      <c r="N135" s="861"/>
    </row>
    <row r="136" spans="1:14" ht="12">
      <c r="A136" s="244"/>
      <c r="B136" s="862"/>
      <c r="C136" s="244"/>
      <c r="D136" s="903"/>
      <c r="E136" s="903"/>
      <c r="F136" s="1051"/>
      <c r="G136" s="902"/>
      <c r="H136" s="903"/>
      <c r="I136" s="902"/>
      <c r="J136" s="903"/>
      <c r="K136" s="244"/>
      <c r="L136" s="899"/>
      <c r="M136" s="244"/>
      <c r="N136" s="861"/>
    </row>
    <row r="137" ht="12">
      <c r="A137" s="755"/>
    </row>
    <row r="138" ht="12">
      <c r="A138" s="755"/>
    </row>
    <row r="139" ht="12">
      <c r="A139" s="755"/>
    </row>
    <row r="140" ht="12">
      <c r="A140" s="755"/>
    </row>
    <row r="141" ht="12">
      <c r="A141" s="755"/>
    </row>
  </sheetData>
  <sheetProtection/>
  <printOptions horizontalCentered="1"/>
  <pageMargins left="0.4" right="0.2755905511811024" top="0.33" bottom="0.25" header="0.1968503937007874" footer="0.11"/>
  <pageSetup horizontalDpi="600" verticalDpi="600" orientation="portrait" paperSize="8" scale="82" r:id="rId3"/>
  <headerFooter alignWithMargins="0">
    <oddHeader>&amp;R&amp;8Příloha 2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1">
      <selection activeCell="G43" sqref="G43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6.875" style="0" customWidth="1"/>
    <col min="5" max="5" width="23.00390625" style="0" customWidth="1"/>
    <col min="6" max="6" width="3.75390625" style="46" bestFit="1" customWidth="1"/>
    <col min="7" max="7" width="64.375" style="45" customWidth="1"/>
    <col min="8" max="8" width="10.00390625" style="1" customWidth="1"/>
    <col min="9" max="9" width="5.125" style="0" hidden="1" customWidth="1"/>
    <col min="10" max="10" width="7.625" style="87" customWidth="1"/>
    <col min="11" max="14" width="8.00390625" style="87" customWidth="1"/>
    <col min="15" max="15" width="8.125" style="87" customWidth="1"/>
    <col min="16" max="16" width="10.125" style="92" customWidth="1"/>
  </cols>
  <sheetData>
    <row r="1" spans="1:16" ht="15.75" customHeight="1">
      <c r="A1" s="1465" t="s">
        <v>420</v>
      </c>
      <c r="B1" s="1466"/>
      <c r="C1" s="1466"/>
      <c r="D1" s="1467"/>
      <c r="E1" s="505"/>
      <c r="F1" s="28"/>
      <c r="G1" s="29"/>
      <c r="H1" s="309" t="s">
        <v>63</v>
      </c>
      <c r="I1" s="30" t="s">
        <v>64</v>
      </c>
      <c r="J1" s="310" t="s">
        <v>126</v>
      </c>
      <c r="K1" s="1468" t="s">
        <v>179</v>
      </c>
      <c r="L1" s="1469"/>
      <c r="M1" s="1469"/>
      <c r="N1" s="1469"/>
      <c r="O1" s="1470"/>
      <c r="P1" s="446" t="s">
        <v>65</v>
      </c>
    </row>
    <row r="2" spans="1:16" s="1" customFormat="1" ht="13.5" thickBot="1">
      <c r="A2" s="31" t="s">
        <v>244</v>
      </c>
      <c r="B2" s="19"/>
      <c r="C2" s="19"/>
      <c r="D2" s="32"/>
      <c r="E2" s="32"/>
      <c r="F2" s="33" t="s">
        <v>55</v>
      </c>
      <c r="G2" s="34" t="s">
        <v>57</v>
      </c>
      <c r="H2" s="311">
        <v>2011</v>
      </c>
      <c r="I2" s="35" t="s">
        <v>44</v>
      </c>
      <c r="J2" s="312" t="s">
        <v>180</v>
      </c>
      <c r="K2" s="313" t="s">
        <v>181</v>
      </c>
      <c r="L2" s="314" t="s">
        <v>182</v>
      </c>
      <c r="M2" s="314" t="s">
        <v>183</v>
      </c>
      <c r="N2" s="314" t="s">
        <v>250</v>
      </c>
      <c r="O2" s="314" t="s">
        <v>184</v>
      </c>
      <c r="P2" s="447">
        <v>2010</v>
      </c>
    </row>
    <row r="3" spans="1:16" ht="13.5" thickBot="1">
      <c r="A3" s="84" t="s">
        <v>185</v>
      </c>
      <c r="B3" s="85"/>
      <c r="C3" s="85"/>
      <c r="D3" s="85"/>
      <c r="E3" s="85"/>
      <c r="F3" s="82">
        <v>1</v>
      </c>
      <c r="G3" s="86"/>
      <c r="H3" s="62">
        <f aca="true" t="shared" si="0" ref="H3:P3">H4+SUM(H18:H29)</f>
        <v>0</v>
      </c>
      <c r="I3" s="448">
        <f t="shared" si="0"/>
        <v>0</v>
      </c>
      <c r="J3" s="449">
        <f t="shared" si="0"/>
        <v>0</v>
      </c>
      <c r="K3" s="450">
        <f t="shared" si="0"/>
        <v>0</v>
      </c>
      <c r="L3" s="450">
        <f t="shared" si="0"/>
        <v>0</v>
      </c>
      <c r="M3" s="450">
        <f t="shared" si="0"/>
        <v>0</v>
      </c>
      <c r="N3" s="449">
        <f t="shared" si="0"/>
        <v>0</v>
      </c>
      <c r="O3" s="449">
        <f t="shared" si="0"/>
        <v>0</v>
      </c>
      <c r="P3" s="451">
        <f t="shared" si="0"/>
        <v>0</v>
      </c>
    </row>
    <row r="4" spans="1:16" s="8" customFormat="1" ht="12.75">
      <c r="A4" s="9" t="s">
        <v>66</v>
      </c>
      <c r="B4" s="36" t="s">
        <v>186</v>
      </c>
      <c r="C4" s="36"/>
      <c r="D4" s="36"/>
      <c r="E4" s="36"/>
      <c r="F4" s="37">
        <v>2</v>
      </c>
      <c r="G4" s="38" t="s">
        <v>493</v>
      </c>
      <c r="H4" s="452">
        <f aca="true" t="shared" si="1" ref="H4:P4">SUM(H5:H15)</f>
        <v>0</v>
      </c>
      <c r="I4" s="453">
        <f t="shared" si="1"/>
        <v>0</v>
      </c>
      <c r="J4" s="454">
        <f t="shared" si="1"/>
        <v>0</v>
      </c>
      <c r="K4" s="455">
        <f t="shared" si="1"/>
        <v>0</v>
      </c>
      <c r="L4" s="455">
        <f t="shared" si="1"/>
        <v>0</v>
      </c>
      <c r="M4" s="455">
        <f t="shared" si="1"/>
        <v>0</v>
      </c>
      <c r="N4" s="454">
        <f t="shared" si="1"/>
        <v>0</v>
      </c>
      <c r="O4" s="454">
        <f t="shared" si="1"/>
        <v>0</v>
      </c>
      <c r="P4" s="456">
        <f t="shared" si="1"/>
        <v>0</v>
      </c>
    </row>
    <row r="5" spans="1:16" s="467" customFormat="1" ht="12.75">
      <c r="A5" s="457"/>
      <c r="B5" s="458"/>
      <c r="C5" s="458" t="s">
        <v>67</v>
      </c>
      <c r="D5" s="459" t="s">
        <v>68</v>
      </c>
      <c r="E5" s="459"/>
      <c r="F5" s="460">
        <v>3</v>
      </c>
      <c r="G5" s="461"/>
      <c r="H5" s="462"/>
      <c r="I5" s="463"/>
      <c r="J5" s="464"/>
      <c r="K5" s="464"/>
      <c r="L5" s="465"/>
      <c r="M5" s="465"/>
      <c r="N5" s="463"/>
      <c r="O5" s="463"/>
      <c r="P5" s="466"/>
    </row>
    <row r="6" spans="1:16" s="467" customFormat="1" ht="12.75">
      <c r="A6" s="457"/>
      <c r="B6" s="458"/>
      <c r="C6" s="458"/>
      <c r="D6" s="459" t="s">
        <v>69</v>
      </c>
      <c r="E6" s="459"/>
      <c r="F6" s="460">
        <v>4</v>
      </c>
      <c r="G6" s="461"/>
      <c r="H6" s="462"/>
      <c r="I6" s="463"/>
      <c r="J6" s="464"/>
      <c r="K6" s="464"/>
      <c r="L6" s="465"/>
      <c r="M6" s="465"/>
      <c r="N6" s="463"/>
      <c r="O6" s="463"/>
      <c r="P6" s="466"/>
    </row>
    <row r="7" spans="1:16" s="467" customFormat="1" ht="12.75">
      <c r="A7" s="457"/>
      <c r="B7" s="458"/>
      <c r="C7" s="458"/>
      <c r="D7" s="459" t="s">
        <v>217</v>
      </c>
      <c r="E7" s="459"/>
      <c r="F7" s="460">
        <v>5</v>
      </c>
      <c r="G7" s="461"/>
      <c r="H7" s="462"/>
      <c r="I7" s="463"/>
      <c r="J7" s="464"/>
      <c r="K7" s="464"/>
      <c r="L7" s="465"/>
      <c r="M7" s="465"/>
      <c r="N7" s="463"/>
      <c r="O7" s="463"/>
      <c r="P7" s="466"/>
    </row>
    <row r="8" spans="1:16" s="467" customFormat="1" ht="12.75">
      <c r="A8" s="457"/>
      <c r="B8" s="458"/>
      <c r="C8" s="458"/>
      <c r="D8" s="459" t="s">
        <v>70</v>
      </c>
      <c r="E8" s="459"/>
      <c r="F8" s="460">
        <v>6</v>
      </c>
      <c r="G8" s="461"/>
      <c r="H8" s="462"/>
      <c r="I8" s="463"/>
      <c r="J8" s="464"/>
      <c r="K8" s="464"/>
      <c r="L8" s="465"/>
      <c r="M8" s="465"/>
      <c r="N8" s="463"/>
      <c r="O8" s="463"/>
      <c r="P8" s="466"/>
    </row>
    <row r="9" spans="1:16" s="467" customFormat="1" ht="12.75">
      <c r="A9" s="457"/>
      <c r="B9" s="458"/>
      <c r="C9" s="458"/>
      <c r="D9" s="459" t="s">
        <v>71</v>
      </c>
      <c r="E9" s="459"/>
      <c r="F9" s="460">
        <v>7</v>
      </c>
      <c r="G9" s="461"/>
      <c r="H9" s="462"/>
      <c r="I9" s="463"/>
      <c r="J9" s="464"/>
      <c r="K9" s="464"/>
      <c r="L9" s="465"/>
      <c r="M9" s="465"/>
      <c r="N9" s="463"/>
      <c r="O9" s="463"/>
      <c r="P9" s="466"/>
    </row>
    <row r="10" spans="1:20" s="467" customFormat="1" ht="12.75">
      <c r="A10" s="457"/>
      <c r="B10" s="458"/>
      <c r="C10" s="458"/>
      <c r="D10" s="459" t="s">
        <v>72</v>
      </c>
      <c r="E10" s="459"/>
      <c r="F10" s="460">
        <v>8</v>
      </c>
      <c r="G10" s="461"/>
      <c r="H10" s="462"/>
      <c r="I10" s="463"/>
      <c r="J10" s="464"/>
      <c r="K10" s="464"/>
      <c r="L10" s="465"/>
      <c r="M10" s="465"/>
      <c r="N10" s="463"/>
      <c r="O10" s="463"/>
      <c r="P10" s="466"/>
      <c r="R10" s="1045"/>
      <c r="S10" s="1045"/>
      <c r="T10" s="1045"/>
    </row>
    <row r="11" spans="1:20" s="467" customFormat="1" ht="12.75">
      <c r="A11" s="457"/>
      <c r="B11" s="458"/>
      <c r="C11" s="458"/>
      <c r="D11" s="459" t="s">
        <v>73</v>
      </c>
      <c r="E11" s="459"/>
      <c r="F11" s="460">
        <v>9</v>
      </c>
      <c r="G11" s="461"/>
      <c r="H11" s="462"/>
      <c r="I11" s="463"/>
      <c r="J11" s="464"/>
      <c r="K11" s="464"/>
      <c r="L11" s="465"/>
      <c r="M11" s="465"/>
      <c r="N11" s="463"/>
      <c r="O11" s="463"/>
      <c r="P11" s="466"/>
      <c r="R11" s="1045"/>
      <c r="S11" s="1045"/>
      <c r="T11" s="1045"/>
    </row>
    <row r="12" spans="1:16" s="467" customFormat="1" ht="12.75">
      <c r="A12" s="457"/>
      <c r="B12" s="458"/>
      <c r="C12" s="458"/>
      <c r="D12" s="459" t="s">
        <v>74</v>
      </c>
      <c r="E12" s="459"/>
      <c r="F12" s="460">
        <v>10</v>
      </c>
      <c r="G12" s="461"/>
      <c r="H12" s="462"/>
      <c r="I12" s="463"/>
      <c r="J12" s="464"/>
      <c r="K12" s="464"/>
      <c r="L12" s="465"/>
      <c r="M12" s="465"/>
      <c r="N12" s="463"/>
      <c r="O12" s="463"/>
      <c r="P12" s="466"/>
    </row>
    <row r="13" spans="1:16" s="467" customFormat="1" ht="12.75">
      <c r="A13" s="457"/>
      <c r="B13" s="458"/>
      <c r="C13" s="458"/>
      <c r="D13" s="459" t="s">
        <v>41</v>
      </c>
      <c r="E13" s="459"/>
      <c r="F13" s="460">
        <v>11</v>
      </c>
      <c r="G13" s="461"/>
      <c r="H13" s="462"/>
      <c r="I13" s="463"/>
      <c r="J13" s="464"/>
      <c r="K13" s="464"/>
      <c r="L13" s="465"/>
      <c r="M13" s="465"/>
      <c r="N13" s="463"/>
      <c r="O13" s="463"/>
      <c r="P13" s="466"/>
    </row>
    <row r="14" spans="1:16" s="467" customFormat="1" ht="12.75">
      <c r="A14" s="457"/>
      <c r="B14" s="458"/>
      <c r="C14" s="458"/>
      <c r="D14" s="459" t="s">
        <v>75</v>
      </c>
      <c r="E14" s="459"/>
      <c r="F14" s="460">
        <v>12</v>
      </c>
      <c r="G14" s="461"/>
      <c r="H14" s="462"/>
      <c r="I14" s="463"/>
      <c r="J14" s="464"/>
      <c r="K14" s="464"/>
      <c r="L14" s="465"/>
      <c r="M14" s="465"/>
      <c r="N14" s="463"/>
      <c r="O14" s="463"/>
      <c r="P14" s="466"/>
    </row>
    <row r="15" spans="1:16" s="467" customFormat="1" ht="12.75">
      <c r="A15" s="457"/>
      <c r="B15" s="458"/>
      <c r="C15" s="459"/>
      <c r="D15" s="459" t="s">
        <v>21</v>
      </c>
      <c r="E15" s="459"/>
      <c r="F15" s="460">
        <v>13</v>
      </c>
      <c r="G15" s="461"/>
      <c r="H15" s="462"/>
      <c r="I15" s="463"/>
      <c r="J15" s="464"/>
      <c r="K15" s="464"/>
      <c r="L15" s="465"/>
      <c r="M15" s="465"/>
      <c r="N15" s="463"/>
      <c r="O15" s="463"/>
      <c r="P15" s="466"/>
    </row>
    <row r="16" spans="1:16" s="704" customFormat="1" ht="11.25" hidden="1">
      <c r="A16" s="696"/>
      <c r="B16" s="697"/>
      <c r="C16" s="698"/>
      <c r="D16" s="698"/>
      <c r="E16" s="698" t="s">
        <v>294</v>
      </c>
      <c r="F16" s="699" t="s">
        <v>292</v>
      </c>
      <c r="G16" s="643"/>
      <c r="H16" s="700"/>
      <c r="I16" s="701"/>
      <c r="J16" s="702"/>
      <c r="K16" s="702"/>
      <c r="L16" s="703"/>
      <c r="M16" s="703"/>
      <c r="N16" s="701"/>
      <c r="O16" s="701"/>
      <c r="P16" s="466"/>
    </row>
    <row r="17" spans="1:16" s="704" customFormat="1" ht="11.25" hidden="1">
      <c r="A17" s="696"/>
      <c r="B17" s="697"/>
      <c r="C17" s="698"/>
      <c r="D17" s="698"/>
      <c r="E17" s="698" t="s">
        <v>360</v>
      </c>
      <c r="F17" s="699" t="s">
        <v>293</v>
      </c>
      <c r="G17" s="643"/>
      <c r="H17" s="700"/>
      <c r="I17" s="701"/>
      <c r="J17" s="702"/>
      <c r="K17" s="702"/>
      <c r="L17" s="703"/>
      <c r="M17" s="703"/>
      <c r="N17" s="701"/>
      <c r="O17" s="701"/>
      <c r="P17" s="466"/>
    </row>
    <row r="18" spans="1:16" s="8" customFormat="1" ht="12.75">
      <c r="A18" s="9"/>
      <c r="B18" s="41" t="s">
        <v>76</v>
      </c>
      <c r="C18" s="17"/>
      <c r="D18" s="17"/>
      <c r="E18" s="17"/>
      <c r="F18" s="39">
        <v>14</v>
      </c>
      <c r="G18" s="40" t="s">
        <v>77</v>
      </c>
      <c r="H18" s="468"/>
      <c r="I18" s="469"/>
      <c r="J18" s="470"/>
      <c r="K18" s="470"/>
      <c r="L18" s="471"/>
      <c r="M18" s="471"/>
      <c r="N18" s="472"/>
      <c r="O18" s="472"/>
      <c r="P18" s="473"/>
    </row>
    <row r="19" spans="1:16" s="8" customFormat="1" ht="12.75">
      <c r="A19" s="9"/>
      <c r="B19" s="41" t="s">
        <v>78</v>
      </c>
      <c r="C19" s="17"/>
      <c r="D19" s="17"/>
      <c r="E19" s="17"/>
      <c r="F19" s="39">
        <v>15</v>
      </c>
      <c r="G19" s="40" t="s">
        <v>79</v>
      </c>
      <c r="H19" s="468"/>
      <c r="I19" s="469"/>
      <c r="J19" s="470"/>
      <c r="K19" s="470"/>
      <c r="L19" s="471"/>
      <c r="M19" s="471"/>
      <c r="N19" s="472"/>
      <c r="O19" s="472"/>
      <c r="P19" s="473"/>
    </row>
    <row r="20" spans="1:16" s="8" customFormat="1" ht="12.75">
      <c r="A20" s="9"/>
      <c r="B20" s="315" t="s">
        <v>80</v>
      </c>
      <c r="C20" s="316"/>
      <c r="D20" s="316"/>
      <c r="E20" s="316"/>
      <c r="F20" s="126">
        <v>16</v>
      </c>
      <c r="G20" s="317" t="s">
        <v>187</v>
      </c>
      <c r="H20" s="468"/>
      <c r="I20" s="469"/>
      <c r="J20" s="470"/>
      <c r="K20" s="470"/>
      <c r="L20" s="471"/>
      <c r="M20" s="471"/>
      <c r="N20" s="472"/>
      <c r="O20" s="472"/>
      <c r="P20" s="473"/>
    </row>
    <row r="21" spans="1:16" s="8" customFormat="1" ht="12.75">
      <c r="A21" s="9"/>
      <c r="B21" s="315" t="s">
        <v>81</v>
      </c>
      <c r="C21" s="316"/>
      <c r="D21" s="316"/>
      <c r="E21" s="316"/>
      <c r="F21" s="126">
        <v>17</v>
      </c>
      <c r="G21" s="318" t="s">
        <v>82</v>
      </c>
      <c r="H21" s="468"/>
      <c r="I21" s="469"/>
      <c r="J21" s="470"/>
      <c r="K21" s="470"/>
      <c r="L21" s="471"/>
      <c r="M21" s="471"/>
      <c r="N21" s="472"/>
      <c r="O21" s="472"/>
      <c r="P21" s="473"/>
    </row>
    <row r="22" spans="1:16" s="8" customFormat="1" ht="12.75">
      <c r="A22" s="9"/>
      <c r="B22" s="315" t="s">
        <v>83</v>
      </c>
      <c r="C22" s="315"/>
      <c r="D22" s="315"/>
      <c r="E22" s="316"/>
      <c r="F22" s="126">
        <v>18</v>
      </c>
      <c r="G22" s="318" t="s">
        <v>188</v>
      </c>
      <c r="H22" s="468"/>
      <c r="I22" s="469"/>
      <c r="J22" s="470"/>
      <c r="K22" s="470"/>
      <c r="L22" s="471"/>
      <c r="M22" s="471"/>
      <c r="N22" s="472"/>
      <c r="O22" s="472"/>
      <c r="P22" s="473"/>
    </row>
    <row r="23" spans="1:16" s="8" customFormat="1" ht="12.75">
      <c r="A23" s="9"/>
      <c r="B23" s="315" t="s">
        <v>310</v>
      </c>
      <c r="C23" s="315"/>
      <c r="D23" s="315"/>
      <c r="E23" s="316"/>
      <c r="F23" s="126">
        <v>19</v>
      </c>
      <c r="G23" s="318" t="s">
        <v>189</v>
      </c>
      <c r="H23" s="468"/>
      <c r="I23" s="469"/>
      <c r="J23" s="470"/>
      <c r="K23" s="470"/>
      <c r="L23" s="471"/>
      <c r="M23" s="471"/>
      <c r="N23" s="472"/>
      <c r="O23" s="472"/>
      <c r="P23" s="473"/>
    </row>
    <row r="24" spans="1:16" s="8" customFormat="1" ht="12.75">
      <c r="A24" s="9"/>
      <c r="B24" s="315" t="s">
        <v>214</v>
      </c>
      <c r="C24" s="315"/>
      <c r="D24" s="315"/>
      <c r="E24" s="316"/>
      <c r="F24" s="126">
        <v>20</v>
      </c>
      <c r="G24" s="318" t="s">
        <v>84</v>
      </c>
      <c r="H24" s="468"/>
      <c r="I24" s="469"/>
      <c r="J24" s="472"/>
      <c r="K24" s="471"/>
      <c r="L24" s="471"/>
      <c r="M24" s="471"/>
      <c r="N24" s="472"/>
      <c r="O24" s="472"/>
      <c r="P24" s="473"/>
    </row>
    <row r="25" spans="1:16" s="8" customFormat="1" ht="12.75">
      <c r="A25" s="9"/>
      <c r="B25" s="315" t="s">
        <v>85</v>
      </c>
      <c r="C25" s="315"/>
      <c r="D25" s="315"/>
      <c r="E25" s="316"/>
      <c r="F25" s="126">
        <v>21</v>
      </c>
      <c r="G25" s="318">
        <v>2121</v>
      </c>
      <c r="H25" s="468"/>
      <c r="I25" s="469"/>
      <c r="J25" s="472"/>
      <c r="K25" s="471"/>
      <c r="L25" s="471"/>
      <c r="M25" s="471"/>
      <c r="N25" s="472"/>
      <c r="O25" s="472"/>
      <c r="P25" s="473"/>
    </row>
    <row r="26" spans="1:16" s="8" customFormat="1" ht="12.75">
      <c r="A26" s="9"/>
      <c r="B26" s="315" t="s">
        <v>86</v>
      </c>
      <c r="C26" s="315"/>
      <c r="D26" s="315"/>
      <c r="E26" s="316"/>
      <c r="F26" s="126">
        <v>22</v>
      </c>
      <c r="G26" s="1046" t="s">
        <v>494</v>
      </c>
      <c r="H26" s="468"/>
      <c r="I26" s="469"/>
      <c r="J26" s="472"/>
      <c r="K26" s="471"/>
      <c r="L26" s="471"/>
      <c r="M26" s="471"/>
      <c r="N26" s="472"/>
      <c r="O26" s="472"/>
      <c r="P26" s="473"/>
    </row>
    <row r="27" spans="1:16" s="8" customFormat="1" ht="12.75">
      <c r="A27" s="9"/>
      <c r="B27" s="315" t="s">
        <v>425</v>
      </c>
      <c r="C27" s="315"/>
      <c r="D27" s="315"/>
      <c r="E27" s="316"/>
      <c r="F27" s="126">
        <v>23</v>
      </c>
      <c r="G27" s="318" t="s">
        <v>426</v>
      </c>
      <c r="H27" s="468"/>
      <c r="I27" s="469"/>
      <c r="J27" s="472"/>
      <c r="K27" s="471"/>
      <c r="L27" s="471"/>
      <c r="M27" s="471"/>
      <c r="N27" s="472"/>
      <c r="O27" s="472"/>
      <c r="P27" s="473"/>
    </row>
    <row r="28" spans="1:16" s="8" customFormat="1" ht="12.75">
      <c r="A28" s="9"/>
      <c r="B28" s="315" t="s">
        <v>215</v>
      </c>
      <c r="C28" s="315"/>
      <c r="D28" s="315"/>
      <c r="E28" s="316"/>
      <c r="F28" s="126">
        <v>24</v>
      </c>
      <c r="G28" s="318" t="s">
        <v>191</v>
      </c>
      <c r="H28" s="468"/>
      <c r="I28" s="469"/>
      <c r="J28" s="472"/>
      <c r="K28" s="471"/>
      <c r="L28" s="471"/>
      <c r="M28" s="471"/>
      <c r="N28" s="472"/>
      <c r="O28" s="472"/>
      <c r="P28" s="473"/>
    </row>
    <row r="29" spans="1:16" s="8" customFormat="1" ht="13.5" thickBot="1">
      <c r="A29" s="9"/>
      <c r="B29" s="41" t="s">
        <v>87</v>
      </c>
      <c r="C29" s="41"/>
      <c r="D29" s="41"/>
      <c r="E29" s="17"/>
      <c r="F29" s="39">
        <v>25</v>
      </c>
      <c r="G29" s="42" t="s">
        <v>88</v>
      </c>
      <c r="H29" s="468"/>
      <c r="I29" s="469"/>
      <c r="J29" s="472"/>
      <c r="K29" s="471"/>
      <c r="L29" s="471"/>
      <c r="M29" s="471"/>
      <c r="N29" s="472"/>
      <c r="O29" s="472"/>
      <c r="P29" s="473"/>
    </row>
    <row r="30" spans="1:16" ht="13.5" thickBot="1">
      <c r="A30" s="80" t="s">
        <v>192</v>
      </c>
      <c r="B30" s="81"/>
      <c r="C30" s="81"/>
      <c r="D30" s="81"/>
      <c r="E30" s="81"/>
      <c r="F30" s="82">
        <v>26</v>
      </c>
      <c r="G30" s="83"/>
      <c r="H30" s="62">
        <f aca="true" t="shared" si="2" ref="H30:P30">SUM(H31:H47)</f>
        <v>0</v>
      </c>
      <c r="I30" s="448">
        <f t="shared" si="2"/>
        <v>0</v>
      </c>
      <c r="J30" s="449">
        <f t="shared" si="2"/>
        <v>0</v>
      </c>
      <c r="K30" s="450">
        <f t="shared" si="2"/>
        <v>0</v>
      </c>
      <c r="L30" s="450">
        <f t="shared" si="2"/>
        <v>0</v>
      </c>
      <c r="M30" s="450">
        <f t="shared" si="2"/>
        <v>0</v>
      </c>
      <c r="N30" s="449">
        <f t="shared" si="2"/>
        <v>0</v>
      </c>
      <c r="O30" s="449">
        <f t="shared" si="2"/>
        <v>0</v>
      </c>
      <c r="P30" s="451">
        <f t="shared" si="2"/>
        <v>0</v>
      </c>
    </row>
    <row r="31" spans="1:16" s="8" customFormat="1" ht="12.75">
      <c r="A31" s="9" t="s">
        <v>66</v>
      </c>
      <c r="B31" s="17" t="s">
        <v>193</v>
      </c>
      <c r="C31" s="17"/>
      <c r="D31" s="17"/>
      <c r="E31" s="17"/>
      <c r="F31" s="39">
        <v>27</v>
      </c>
      <c r="G31" s="40" t="s">
        <v>89</v>
      </c>
      <c r="H31" s="452"/>
      <c r="I31" s="453"/>
      <c r="J31" s="454"/>
      <c r="K31" s="455"/>
      <c r="L31" s="455"/>
      <c r="M31" s="455"/>
      <c r="N31" s="454"/>
      <c r="O31" s="454"/>
      <c r="P31" s="456"/>
    </row>
    <row r="32" spans="1:16" s="8" customFormat="1" ht="12.75">
      <c r="A32" s="9"/>
      <c r="B32" s="41" t="s">
        <v>76</v>
      </c>
      <c r="C32" s="41"/>
      <c r="D32" s="41"/>
      <c r="E32" s="17"/>
      <c r="F32" s="39">
        <v>28</v>
      </c>
      <c r="G32" s="42" t="s">
        <v>77</v>
      </c>
      <c r="H32" s="474"/>
      <c r="I32" s="475"/>
      <c r="J32" s="476"/>
      <c r="K32" s="477"/>
      <c r="L32" s="477"/>
      <c r="M32" s="477"/>
      <c r="N32" s="476"/>
      <c r="O32" s="476"/>
      <c r="P32" s="478"/>
    </row>
    <row r="33" spans="1:16" s="8" customFormat="1" ht="12.75">
      <c r="A33" s="9"/>
      <c r="B33" s="41" t="s">
        <v>78</v>
      </c>
      <c r="C33" s="41"/>
      <c r="D33" s="41"/>
      <c r="E33" s="17"/>
      <c r="F33" s="39">
        <v>29</v>
      </c>
      <c r="G33" s="42" t="s">
        <v>79</v>
      </c>
      <c r="H33" s="474"/>
      <c r="I33" s="475"/>
      <c r="J33" s="476"/>
      <c r="K33" s="477"/>
      <c r="L33" s="477"/>
      <c r="M33" s="477"/>
      <c r="N33" s="476"/>
      <c r="O33" s="476"/>
      <c r="P33" s="478"/>
    </row>
    <row r="34" spans="1:16" s="8" customFormat="1" ht="12.75">
      <c r="A34" s="9"/>
      <c r="B34" s="315" t="s">
        <v>80</v>
      </c>
      <c r="C34" s="316"/>
      <c r="D34" s="316"/>
      <c r="E34" s="316"/>
      <c r="F34" s="126">
        <v>30</v>
      </c>
      <c r="G34" s="317" t="s">
        <v>187</v>
      </c>
      <c r="H34" s="474"/>
      <c r="I34" s="475"/>
      <c r="J34" s="476"/>
      <c r="K34" s="477"/>
      <c r="L34" s="477"/>
      <c r="M34" s="477"/>
      <c r="N34" s="476"/>
      <c r="O34" s="476"/>
      <c r="P34" s="478"/>
    </row>
    <row r="35" spans="1:16" s="8" customFormat="1" ht="12.75">
      <c r="A35" s="9"/>
      <c r="B35" s="315" t="s">
        <v>81</v>
      </c>
      <c r="C35" s="315"/>
      <c r="D35" s="315"/>
      <c r="E35" s="316"/>
      <c r="F35" s="126">
        <v>31</v>
      </c>
      <c r="G35" s="318" t="s">
        <v>82</v>
      </c>
      <c r="H35" s="474"/>
      <c r="I35" s="475"/>
      <c r="J35" s="476"/>
      <c r="K35" s="477"/>
      <c r="L35" s="477"/>
      <c r="M35" s="477"/>
      <c r="N35" s="476"/>
      <c r="O35" s="476"/>
      <c r="P35" s="478"/>
    </row>
    <row r="36" spans="1:16" s="8" customFormat="1" ht="12.75">
      <c r="A36" s="9"/>
      <c r="B36" s="315" t="s">
        <v>194</v>
      </c>
      <c r="C36" s="315"/>
      <c r="D36" s="315"/>
      <c r="E36" s="316"/>
      <c r="F36" s="126">
        <v>32</v>
      </c>
      <c r="G36" s="318" t="s">
        <v>195</v>
      </c>
      <c r="H36" s="474"/>
      <c r="I36" s="475"/>
      <c r="J36" s="476"/>
      <c r="K36" s="477"/>
      <c r="L36" s="477"/>
      <c r="M36" s="477"/>
      <c r="N36" s="476"/>
      <c r="O36" s="476"/>
      <c r="P36" s="478"/>
    </row>
    <row r="37" spans="1:16" s="8" customFormat="1" ht="12.75">
      <c r="A37" s="9"/>
      <c r="B37" s="315" t="s">
        <v>83</v>
      </c>
      <c r="C37" s="315"/>
      <c r="D37" s="315"/>
      <c r="E37" s="316"/>
      <c r="F37" s="126">
        <v>33</v>
      </c>
      <c r="G37" s="318" t="s">
        <v>188</v>
      </c>
      <c r="H37" s="474"/>
      <c r="I37" s="475"/>
      <c r="J37" s="476"/>
      <c r="K37" s="477"/>
      <c r="L37" s="477"/>
      <c r="M37" s="477"/>
      <c r="N37" s="476"/>
      <c r="O37" s="476"/>
      <c r="P37" s="478"/>
    </row>
    <row r="38" spans="1:16" s="8" customFormat="1" ht="12.75">
      <c r="A38" s="9"/>
      <c r="B38" s="315" t="s">
        <v>310</v>
      </c>
      <c r="C38" s="315"/>
      <c r="D38" s="315"/>
      <c r="E38" s="316"/>
      <c r="F38" s="126">
        <v>34</v>
      </c>
      <c r="G38" s="318" t="s">
        <v>189</v>
      </c>
      <c r="H38" s="474"/>
      <c r="I38" s="475"/>
      <c r="J38" s="476"/>
      <c r="K38" s="477"/>
      <c r="L38" s="477"/>
      <c r="M38" s="477"/>
      <c r="N38" s="476"/>
      <c r="O38" s="476"/>
      <c r="P38" s="478"/>
    </row>
    <row r="39" spans="1:16" s="8" customFormat="1" ht="12.75">
      <c r="A39" s="9"/>
      <c r="B39" s="315" t="s">
        <v>196</v>
      </c>
      <c r="C39" s="315"/>
      <c r="D39" s="315"/>
      <c r="E39" s="316"/>
      <c r="F39" s="126">
        <v>35</v>
      </c>
      <c r="G39" s="318" t="s">
        <v>84</v>
      </c>
      <c r="H39" s="474"/>
      <c r="I39" s="475"/>
      <c r="J39" s="476"/>
      <c r="K39" s="477"/>
      <c r="L39" s="477"/>
      <c r="M39" s="477"/>
      <c r="N39" s="476"/>
      <c r="O39" s="476"/>
      <c r="P39" s="478"/>
    </row>
    <row r="40" spans="1:16" s="8" customFormat="1" ht="12.75">
      <c r="A40" s="9"/>
      <c r="B40" s="315" t="s">
        <v>291</v>
      </c>
      <c r="C40" s="315"/>
      <c r="D40" s="315"/>
      <c r="E40" s="316"/>
      <c r="F40" s="126">
        <v>36</v>
      </c>
      <c r="G40" s="1406">
        <v>2112</v>
      </c>
      <c r="H40" s="474"/>
      <c r="I40" s="475"/>
      <c r="J40" s="476"/>
      <c r="K40" s="477"/>
      <c r="L40" s="477"/>
      <c r="M40" s="477"/>
      <c r="N40" s="476"/>
      <c r="O40" s="476"/>
      <c r="P40" s="478"/>
    </row>
    <row r="41" spans="1:16" s="8" customFormat="1" ht="12.75">
      <c r="A41" s="9"/>
      <c r="B41" s="315" t="s">
        <v>197</v>
      </c>
      <c r="C41" s="315"/>
      <c r="D41" s="315"/>
      <c r="E41" s="316"/>
      <c r="F41" s="126">
        <v>37</v>
      </c>
      <c r="G41" s="318">
        <v>2121</v>
      </c>
      <c r="H41" s="474"/>
      <c r="I41" s="475"/>
      <c r="J41" s="476"/>
      <c r="K41" s="477"/>
      <c r="L41" s="477"/>
      <c r="M41" s="477"/>
      <c r="N41" s="476"/>
      <c r="O41" s="476"/>
      <c r="P41" s="478"/>
    </row>
    <row r="42" spans="1:16" s="8" customFormat="1" ht="12.75">
      <c r="A42" s="9"/>
      <c r="B42" s="315" t="s">
        <v>198</v>
      </c>
      <c r="C42" s="315"/>
      <c r="D42" s="315"/>
      <c r="E42" s="316"/>
      <c r="F42" s="126">
        <v>38</v>
      </c>
      <c r="G42" s="1046" t="s">
        <v>494</v>
      </c>
      <c r="H42" s="474"/>
      <c r="I42" s="475"/>
      <c r="J42" s="476"/>
      <c r="K42" s="477"/>
      <c r="L42" s="477"/>
      <c r="M42" s="477"/>
      <c r="N42" s="476"/>
      <c r="O42" s="476"/>
      <c r="P42" s="478"/>
    </row>
    <row r="43" spans="1:16" s="8" customFormat="1" ht="12.75">
      <c r="A43" s="9"/>
      <c r="B43" s="315" t="s">
        <v>425</v>
      </c>
      <c r="C43" s="315"/>
      <c r="D43" s="315"/>
      <c r="E43" s="316"/>
      <c r="F43" s="126">
        <v>39</v>
      </c>
      <c r="G43" s="318" t="s">
        <v>426</v>
      </c>
      <c r="H43" s="474"/>
      <c r="I43" s="475"/>
      <c r="J43" s="476"/>
      <c r="K43" s="477"/>
      <c r="L43" s="477"/>
      <c r="M43" s="477"/>
      <c r="N43" s="476"/>
      <c r="O43" s="476"/>
      <c r="P43" s="478"/>
    </row>
    <row r="44" spans="1:16" s="8" customFormat="1" ht="12.75">
      <c r="A44" s="9"/>
      <c r="B44" s="315" t="s">
        <v>190</v>
      </c>
      <c r="C44" s="315"/>
      <c r="D44" s="315"/>
      <c r="E44" s="316"/>
      <c r="F44" s="126">
        <v>40</v>
      </c>
      <c r="G44" s="318" t="s">
        <v>191</v>
      </c>
      <c r="H44" s="474"/>
      <c r="I44" s="475"/>
      <c r="J44" s="476"/>
      <c r="K44" s="477"/>
      <c r="L44" s="477"/>
      <c r="M44" s="477"/>
      <c r="N44" s="476"/>
      <c r="O44" s="476"/>
      <c r="P44" s="478"/>
    </row>
    <row r="45" spans="1:16" s="8" customFormat="1" ht="12.75">
      <c r="A45" s="9"/>
      <c r="B45" s="315" t="s">
        <v>199</v>
      </c>
      <c r="C45" s="315"/>
      <c r="D45" s="315"/>
      <c r="E45" s="316"/>
      <c r="F45" s="126">
        <v>41</v>
      </c>
      <c r="G45" s="318" t="s">
        <v>427</v>
      </c>
      <c r="H45" s="474"/>
      <c r="I45" s="475"/>
      <c r="J45" s="476"/>
      <c r="K45" s="477"/>
      <c r="L45" s="477"/>
      <c r="M45" s="477"/>
      <c r="N45" s="476"/>
      <c r="O45" s="476"/>
      <c r="P45" s="478"/>
    </row>
    <row r="46" spans="1:16" s="8" customFormat="1" ht="12.75">
      <c r="A46" s="9"/>
      <c r="B46" s="315" t="s">
        <v>90</v>
      </c>
      <c r="C46" s="315"/>
      <c r="D46" s="315"/>
      <c r="E46" s="316"/>
      <c r="F46" s="126">
        <v>42</v>
      </c>
      <c r="G46" s="318" t="s">
        <v>311</v>
      </c>
      <c r="H46" s="474"/>
      <c r="I46" s="475"/>
      <c r="J46" s="476"/>
      <c r="K46" s="477"/>
      <c r="L46" s="477"/>
      <c r="M46" s="477"/>
      <c r="N46" s="476"/>
      <c r="O46" s="476"/>
      <c r="P46" s="478"/>
    </row>
    <row r="47" spans="1:16" s="8" customFormat="1" ht="12.75">
      <c r="A47" s="78"/>
      <c r="B47" s="129" t="s">
        <v>87</v>
      </c>
      <c r="C47" s="129"/>
      <c r="D47" s="129"/>
      <c r="E47" s="129"/>
      <c r="F47" s="319">
        <v>43</v>
      </c>
      <c r="G47" s="130" t="s">
        <v>88</v>
      </c>
      <c r="H47" s="479"/>
      <c r="I47" s="480"/>
      <c r="J47" s="481"/>
      <c r="K47" s="482"/>
      <c r="L47" s="482"/>
      <c r="M47" s="482"/>
      <c r="N47" s="481"/>
      <c r="O47" s="481"/>
      <c r="P47" s="483"/>
    </row>
    <row r="48" spans="1:16" s="8" customFormat="1" ht="13.5" thickBot="1">
      <c r="A48" s="127" t="s">
        <v>200</v>
      </c>
      <c r="B48" s="43"/>
      <c r="C48" s="43"/>
      <c r="D48" s="43"/>
      <c r="E48" s="642"/>
      <c r="F48" s="39">
        <v>44</v>
      </c>
      <c r="G48" s="128"/>
      <c r="H48" s="484"/>
      <c r="I48" s="485"/>
      <c r="J48" s="486"/>
      <c r="K48" s="487"/>
      <c r="L48" s="487"/>
      <c r="M48" s="487"/>
      <c r="N48" s="486"/>
      <c r="O48" s="486"/>
      <c r="P48" s="488"/>
    </row>
    <row r="49" spans="1:16" ht="13.5" thickBot="1">
      <c r="A49" s="80" t="s">
        <v>201</v>
      </c>
      <c r="B49" s="81"/>
      <c r="C49" s="81"/>
      <c r="D49" s="81"/>
      <c r="E49" s="81"/>
      <c r="F49" s="82">
        <v>45</v>
      </c>
      <c r="G49" s="83"/>
      <c r="H49" s="62">
        <f aca="true" t="shared" si="3" ref="H49:P49">H30-H3</f>
        <v>0</v>
      </c>
      <c r="I49" s="448">
        <f t="shared" si="3"/>
        <v>0</v>
      </c>
      <c r="J49" s="449">
        <f t="shared" si="3"/>
        <v>0</v>
      </c>
      <c r="K49" s="450">
        <f t="shared" si="3"/>
        <v>0</v>
      </c>
      <c r="L49" s="450">
        <f t="shared" si="3"/>
        <v>0</v>
      </c>
      <c r="M49" s="450">
        <f t="shared" si="3"/>
        <v>0</v>
      </c>
      <c r="N49" s="449">
        <f t="shared" si="3"/>
        <v>0</v>
      </c>
      <c r="O49" s="449">
        <f t="shared" si="3"/>
        <v>0</v>
      </c>
      <c r="P49" s="451">
        <f t="shared" si="3"/>
        <v>0</v>
      </c>
    </row>
    <row r="50" spans="1:7" ht="12.75">
      <c r="A50" s="7" t="s">
        <v>116</v>
      </c>
      <c r="B50" s="7"/>
      <c r="C50" s="7"/>
      <c r="D50" s="7"/>
      <c r="E50" s="7"/>
      <c r="F50" s="44"/>
      <c r="G50" s="45" t="s">
        <v>117</v>
      </c>
    </row>
    <row r="51" spans="6:16" s="7" customFormat="1" ht="12.75">
      <c r="F51" s="44"/>
      <c r="G51" s="45"/>
      <c r="H51" s="1"/>
      <c r="J51" s="87"/>
      <c r="K51" s="87"/>
      <c r="L51" s="87"/>
      <c r="M51" s="87"/>
      <c r="N51" s="87"/>
      <c r="O51" s="87"/>
      <c r="P51" s="92"/>
    </row>
    <row r="52" spans="1:16" s="7" customFormat="1" ht="12.75">
      <c r="A52" s="320" t="s">
        <v>202</v>
      </c>
      <c r="F52" s="44"/>
      <c r="G52" s="45"/>
      <c r="H52" s="1"/>
      <c r="J52" s="87"/>
      <c r="K52" s="87"/>
      <c r="L52" s="87"/>
      <c r="M52" s="87"/>
      <c r="N52" s="87"/>
      <c r="O52" s="87"/>
      <c r="P52" s="92"/>
    </row>
    <row r="53" spans="1:16" s="7" customFormat="1" ht="12.75">
      <c r="A53" s="320" t="s">
        <v>435</v>
      </c>
      <c r="F53" s="44"/>
      <c r="G53" s="45"/>
      <c r="H53" s="1"/>
      <c r="J53" s="87"/>
      <c r="K53" s="87"/>
      <c r="L53" s="87"/>
      <c r="M53" s="87"/>
      <c r="N53" s="87"/>
      <c r="O53" s="87"/>
      <c r="P53" s="92"/>
    </row>
    <row r="54" spans="1:16" s="7" customFormat="1" ht="12.75">
      <c r="A54" s="320" t="s">
        <v>203</v>
      </c>
      <c r="F54" s="44"/>
      <c r="G54" s="45"/>
      <c r="H54" s="321"/>
      <c r="J54" s="87"/>
      <c r="K54" s="87"/>
      <c r="L54" s="87"/>
      <c r="M54" s="87"/>
      <c r="N54" s="87"/>
      <c r="O54" s="87"/>
      <c r="P54" s="92"/>
    </row>
    <row r="55" spans="1:16" s="320" customFormat="1" ht="12.75">
      <c r="A55" s="1069" t="s">
        <v>456</v>
      </c>
      <c r="F55" s="322"/>
      <c r="G55" s="323"/>
      <c r="H55" s="324"/>
      <c r="J55" s="325"/>
      <c r="K55" s="325"/>
      <c r="L55" s="325"/>
      <c r="M55" s="325"/>
      <c r="N55" s="325"/>
      <c r="O55" s="325"/>
      <c r="P55" s="489"/>
    </row>
    <row r="56" spans="1:16" s="320" customFormat="1" ht="12.75">
      <c r="A56" s="320" t="s">
        <v>218</v>
      </c>
      <c r="F56" s="322"/>
      <c r="G56" s="323"/>
      <c r="H56" s="324"/>
      <c r="J56" s="325"/>
      <c r="K56" s="325"/>
      <c r="L56" s="325"/>
      <c r="M56" s="325"/>
      <c r="N56" s="325"/>
      <c r="O56" s="325"/>
      <c r="P56" s="489"/>
    </row>
    <row r="57" spans="1:16" s="320" customFormat="1" ht="12.75">
      <c r="A57" s="320" t="s">
        <v>436</v>
      </c>
      <c r="F57" s="322"/>
      <c r="G57" s="323"/>
      <c r="H57" s="324"/>
      <c r="J57" s="325"/>
      <c r="K57" s="325"/>
      <c r="L57" s="325"/>
      <c r="M57" s="325"/>
      <c r="N57" s="325"/>
      <c r="O57" s="325"/>
      <c r="P57" s="489"/>
    </row>
    <row r="58" spans="1:16" s="7" customFormat="1" ht="12.75">
      <c r="A58" s="320"/>
      <c r="B58" s="320"/>
      <c r="C58" s="320"/>
      <c r="D58" s="320"/>
      <c r="E58" s="320"/>
      <c r="F58" s="44"/>
      <c r="G58" s="45"/>
      <c r="H58" s="1"/>
      <c r="J58" s="87"/>
      <c r="K58" s="87"/>
      <c r="L58" s="87"/>
      <c r="M58" s="87"/>
      <c r="N58" s="87"/>
      <c r="O58" s="87"/>
      <c r="P58" s="92"/>
    </row>
    <row r="59" spans="1:15" s="92" customFormat="1" ht="12.75">
      <c r="A59" s="320"/>
      <c r="B59" s="320"/>
      <c r="C59" s="320"/>
      <c r="D59" s="320"/>
      <c r="E59" s="320"/>
      <c r="F59" s="98"/>
      <c r="G59" s="326"/>
      <c r="H59" s="1"/>
      <c r="J59" s="87"/>
      <c r="K59" s="87"/>
      <c r="L59" s="87"/>
      <c r="M59" s="87"/>
      <c r="N59" s="87"/>
      <c r="O59" s="87"/>
    </row>
    <row r="60" spans="1:15" s="92" customFormat="1" ht="12.75">
      <c r="A60" s="320"/>
      <c r="B60" s="320"/>
      <c r="C60" s="320"/>
      <c r="D60" s="320"/>
      <c r="E60" s="320"/>
      <c r="F60" s="98"/>
      <c r="G60" s="326"/>
      <c r="H60" s="1"/>
      <c r="J60" s="87"/>
      <c r="K60" s="87"/>
      <c r="L60" s="87"/>
      <c r="M60" s="87"/>
      <c r="N60" s="87"/>
      <c r="O60" s="87"/>
    </row>
    <row r="61" spans="1:15" s="92" customFormat="1" ht="12.75">
      <c r="A61" s="320"/>
      <c r="B61" s="320"/>
      <c r="C61" s="320"/>
      <c r="D61" s="320"/>
      <c r="E61" s="320"/>
      <c r="F61" s="98"/>
      <c r="G61" s="326"/>
      <c r="H61" s="1"/>
      <c r="J61" s="87"/>
      <c r="K61" s="87"/>
      <c r="L61" s="87"/>
      <c r="M61" s="87"/>
      <c r="N61" s="87"/>
      <c r="O61" s="87"/>
    </row>
  </sheetData>
  <mergeCells count="2">
    <mergeCell ref="A1:D1"/>
    <mergeCell ref="K1:O1"/>
  </mergeCells>
  <printOptions/>
  <pageMargins left="0.53" right="0.3" top="0.26" bottom="0.29" header="0.17" footer="0.2"/>
  <pageSetup horizontalDpi="600" verticalDpi="600" orientation="landscape" paperSize="9" scale="75" r:id="rId1"/>
  <headerFooter alignWithMargins="0">
    <oddFooter>&amp;R&amp;8Příloha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X50"/>
  <sheetViews>
    <sheetView zoomScaleSheetLayoutView="100" workbookViewId="0" topLeftCell="B1">
      <selection activeCell="AG29" sqref="AG29"/>
    </sheetView>
  </sheetViews>
  <sheetFormatPr defaultColWidth="9.00390625" defaultRowHeight="33" customHeight="1"/>
  <cols>
    <col min="1" max="1" width="5.375" style="1189" hidden="1" customWidth="1"/>
    <col min="2" max="2" width="11.125" style="1398" customWidth="1"/>
    <col min="3" max="3" width="49.00390625" style="1388" customWidth="1"/>
    <col min="4" max="4" width="15.125" style="1403" customWidth="1"/>
    <col min="5" max="5" width="12.375" style="1404" customWidth="1"/>
    <col min="6" max="6" width="12.375" style="1188" customWidth="1"/>
    <col min="7" max="7" width="15.375" style="1188" hidden="1" customWidth="1"/>
    <col min="8" max="8" width="15.125" style="1405" hidden="1" customWidth="1"/>
    <col min="9" max="9" width="12.25390625" style="1405" hidden="1" customWidth="1"/>
    <col min="10" max="10" width="16.00390625" style="1403" hidden="1" customWidth="1"/>
    <col min="11" max="11" width="11.625" style="1403" hidden="1" customWidth="1"/>
    <col min="12" max="12" width="13.125" style="1403" hidden="1" customWidth="1"/>
    <col min="13" max="13" width="32.875" style="1403" hidden="1" customWidth="1"/>
    <col min="14" max="14" width="11.625" style="1396" hidden="1" customWidth="1"/>
    <col min="15" max="15" width="13.875" style="1396" hidden="1" customWidth="1"/>
    <col min="16" max="16" width="10.125" style="1396" hidden="1" customWidth="1"/>
    <col min="17" max="17" width="18.375" style="1396" hidden="1" customWidth="1"/>
    <col min="18" max="18" width="19.00390625" style="1397" hidden="1" customWidth="1"/>
    <col min="19" max="19" width="39.375" style="1154" hidden="1" customWidth="1"/>
    <col min="20" max="20" width="13.25390625" style="1337" hidden="1" customWidth="1"/>
    <col min="21" max="21" width="11.75390625" style="1337" hidden="1" customWidth="1"/>
    <col min="22" max="22" width="9.125" style="1188" hidden="1" customWidth="1"/>
    <col min="23" max="23" width="34.25390625" style="1337" hidden="1" customWidth="1"/>
    <col min="24" max="24" width="27.625" style="1188" hidden="1" customWidth="1"/>
    <col min="25" max="32" width="0" style="1188" hidden="1" customWidth="1"/>
    <col min="33" max="50" width="9.125" style="1188" customWidth="1"/>
    <col min="51" max="16384" width="9.125" style="1189" customWidth="1"/>
  </cols>
  <sheetData>
    <row r="1" spans="1:23" s="1131" customFormat="1" ht="21.75" customHeight="1">
      <c r="A1" s="1128"/>
      <c r="B1" s="1484" t="s">
        <v>462</v>
      </c>
      <c r="C1" s="1485"/>
      <c r="D1" s="1129"/>
      <c r="E1" s="1129"/>
      <c r="F1" s="1130"/>
      <c r="H1" s="1132"/>
      <c r="I1" s="1132"/>
      <c r="J1" s="1133"/>
      <c r="K1" s="1133"/>
      <c r="L1" s="1133"/>
      <c r="M1" s="1133"/>
      <c r="N1" s="1134"/>
      <c r="O1" s="1134"/>
      <c r="P1" s="1134"/>
      <c r="Q1" s="1134"/>
      <c r="R1" s="1135"/>
      <c r="S1" s="1136"/>
      <c r="T1" s="1137"/>
      <c r="U1" s="1137"/>
      <c r="W1" s="1137"/>
    </row>
    <row r="2" spans="1:23" s="1131" customFormat="1" ht="10.5" customHeight="1" thickBot="1">
      <c r="A2" s="1128"/>
      <c r="B2" s="1138"/>
      <c r="C2" s="1138"/>
      <c r="D2" s="1138"/>
      <c r="E2" s="1138"/>
      <c r="F2" s="1139"/>
      <c r="H2" s="1132"/>
      <c r="I2" s="1132"/>
      <c r="J2" s="1133"/>
      <c r="K2" s="1133"/>
      <c r="L2" s="1133"/>
      <c r="M2" s="1133"/>
      <c r="N2" s="1134"/>
      <c r="O2" s="1134"/>
      <c r="P2" s="1134"/>
      <c r="Q2" s="1134"/>
      <c r="R2" s="1135"/>
      <c r="S2" s="1136"/>
      <c r="T2" s="1137"/>
      <c r="U2" s="1137"/>
      <c r="W2" s="1137"/>
    </row>
    <row r="3" spans="1:50" s="1155" customFormat="1" ht="25.5" customHeight="1" thickBot="1">
      <c r="A3" s="1140" t="s">
        <v>318</v>
      </c>
      <c r="B3" s="1480" t="s">
        <v>319</v>
      </c>
      <c r="C3" s="1482" t="s">
        <v>208</v>
      </c>
      <c r="D3" s="1471" t="s">
        <v>209</v>
      </c>
      <c r="E3" s="1141" t="s">
        <v>251</v>
      </c>
      <c r="F3" s="1142" t="s">
        <v>44</v>
      </c>
      <c r="G3" s="1143" t="s">
        <v>320</v>
      </c>
      <c r="H3" s="1144" t="s">
        <v>321</v>
      </c>
      <c r="I3" s="1144" t="s">
        <v>322</v>
      </c>
      <c r="J3" s="1145" t="s">
        <v>323</v>
      </c>
      <c r="K3" s="1145" t="s">
        <v>324</v>
      </c>
      <c r="L3" s="1145" t="s">
        <v>325</v>
      </c>
      <c r="M3" s="1146" t="s">
        <v>326</v>
      </c>
      <c r="N3" s="1147" t="s">
        <v>327</v>
      </c>
      <c r="O3" s="1148"/>
      <c r="P3" s="1148"/>
      <c r="Q3" s="1148" t="s">
        <v>328</v>
      </c>
      <c r="R3" s="1149" t="s">
        <v>329</v>
      </c>
      <c r="S3" s="1150"/>
      <c r="T3" s="1151"/>
      <c r="U3" s="1151"/>
      <c r="V3" s="1152"/>
      <c r="W3" s="1151"/>
      <c r="X3" s="1150"/>
      <c r="Y3" s="1152"/>
      <c r="Z3" s="1152"/>
      <c r="AA3" s="1152"/>
      <c r="AB3" s="1152"/>
      <c r="AC3" s="1152"/>
      <c r="AD3" s="1152"/>
      <c r="AE3" s="1153"/>
      <c r="AF3" s="1154"/>
      <c r="AG3" s="1154"/>
      <c r="AH3" s="1154"/>
      <c r="AI3" s="1154"/>
      <c r="AJ3" s="1154"/>
      <c r="AK3" s="1154"/>
      <c r="AL3" s="1154"/>
      <c r="AM3" s="1154"/>
      <c r="AN3" s="1154"/>
      <c r="AO3" s="1154"/>
      <c r="AP3" s="1154"/>
      <c r="AQ3" s="1154"/>
      <c r="AR3" s="1154"/>
      <c r="AS3" s="1154"/>
      <c r="AT3" s="1154"/>
      <c r="AU3" s="1154"/>
      <c r="AV3" s="1154"/>
      <c r="AW3" s="1154"/>
      <c r="AX3" s="1154"/>
    </row>
    <row r="4" spans="1:50" s="1172" customFormat="1" ht="21.75" customHeight="1" thickBot="1">
      <c r="A4" s="1156"/>
      <c r="B4" s="1481"/>
      <c r="C4" s="1483"/>
      <c r="D4" s="1472"/>
      <c r="E4" s="1487" t="s">
        <v>330</v>
      </c>
      <c r="F4" s="1488"/>
      <c r="G4" s="1157"/>
      <c r="H4" s="1158"/>
      <c r="I4" s="1159"/>
      <c r="J4" s="1160"/>
      <c r="K4" s="1159"/>
      <c r="L4" s="1161"/>
      <c r="M4" s="1162"/>
      <c r="N4" s="1163"/>
      <c r="O4" s="1164"/>
      <c r="P4" s="1164"/>
      <c r="Q4" s="1164"/>
      <c r="R4" s="1165"/>
      <c r="S4" s="1166"/>
      <c r="T4" s="1167"/>
      <c r="U4" s="1167"/>
      <c r="V4" s="1168"/>
      <c r="W4" s="1167"/>
      <c r="X4" s="1169"/>
      <c r="Y4" s="1168"/>
      <c r="Z4" s="1168"/>
      <c r="AA4" s="1168"/>
      <c r="AB4" s="1168"/>
      <c r="AC4" s="1168"/>
      <c r="AD4" s="1168"/>
      <c r="AE4" s="1170"/>
      <c r="AF4" s="1171"/>
      <c r="AG4" s="1171"/>
      <c r="AH4" s="1171"/>
      <c r="AI4" s="1171"/>
      <c r="AJ4" s="1171"/>
      <c r="AK4" s="1171"/>
      <c r="AL4" s="1171"/>
      <c r="AM4" s="1171"/>
      <c r="AN4" s="1171"/>
      <c r="AO4" s="1171"/>
      <c r="AP4" s="1171"/>
      <c r="AQ4" s="1171"/>
      <c r="AR4" s="1171"/>
      <c r="AS4" s="1171"/>
      <c r="AT4" s="1171"/>
      <c r="AU4" s="1171"/>
      <c r="AV4" s="1171"/>
      <c r="AW4" s="1171"/>
      <c r="AX4" s="1171"/>
    </row>
    <row r="5" spans="1:31" ht="31.5" customHeight="1">
      <c r="A5" s="1173"/>
      <c r="B5" s="1489" t="s">
        <v>9</v>
      </c>
      <c r="C5" s="1174" t="s">
        <v>463</v>
      </c>
      <c r="D5" s="1175" t="s">
        <v>210</v>
      </c>
      <c r="E5" s="1176">
        <v>800000</v>
      </c>
      <c r="F5" s="1177">
        <v>800000</v>
      </c>
      <c r="G5" s="1178" t="s">
        <v>331</v>
      </c>
      <c r="H5" s="1179" t="s">
        <v>331</v>
      </c>
      <c r="I5" s="1179" t="s">
        <v>331</v>
      </c>
      <c r="J5" s="1179" t="s">
        <v>331</v>
      </c>
      <c r="K5" s="1179" t="s">
        <v>331</v>
      </c>
      <c r="L5" s="1179" t="s">
        <v>331</v>
      </c>
      <c r="M5" s="1179" t="s">
        <v>331</v>
      </c>
      <c r="N5" s="1179" t="s">
        <v>331</v>
      </c>
      <c r="O5" s="1179" t="s">
        <v>331</v>
      </c>
      <c r="P5" s="1179" t="s">
        <v>331</v>
      </c>
      <c r="Q5" s="1179" t="s">
        <v>331</v>
      </c>
      <c r="R5" s="1180" t="s">
        <v>331</v>
      </c>
      <c r="S5" s="1181"/>
      <c r="T5" s="1182"/>
      <c r="U5" s="1183"/>
      <c r="V5" s="1184"/>
      <c r="W5" s="1185"/>
      <c r="X5" s="1186"/>
      <c r="Y5" s="1184"/>
      <c r="Z5" s="1184"/>
      <c r="AA5" s="1184"/>
      <c r="AB5" s="1184"/>
      <c r="AC5" s="1184"/>
      <c r="AD5" s="1184"/>
      <c r="AE5" s="1187"/>
    </row>
    <row r="6" spans="1:31" ht="15" customHeight="1">
      <c r="A6" s="1190"/>
      <c r="B6" s="1491"/>
      <c r="C6" s="1191" t="s">
        <v>464</v>
      </c>
      <c r="D6" s="1192" t="s">
        <v>210</v>
      </c>
      <c r="E6" s="1193">
        <v>6000000</v>
      </c>
      <c r="F6" s="1194"/>
      <c r="G6" s="1195"/>
      <c r="H6" s="1196"/>
      <c r="I6" s="1197"/>
      <c r="J6" s="1198"/>
      <c r="K6" s="1198"/>
      <c r="L6" s="1199"/>
      <c r="M6" s="1200"/>
      <c r="N6" s="1201"/>
      <c r="O6" s="1202"/>
      <c r="P6" s="1202"/>
      <c r="Q6" s="1203"/>
      <c r="R6" s="1204"/>
      <c r="S6" s="1205"/>
      <c r="T6" s="1206"/>
      <c r="U6" s="1207"/>
      <c r="V6" s="1208"/>
      <c r="W6" s="1209"/>
      <c r="X6" s="1210"/>
      <c r="Y6" s="1208"/>
      <c r="Z6" s="1208"/>
      <c r="AA6" s="1208"/>
      <c r="AB6" s="1208"/>
      <c r="AC6" s="1208"/>
      <c r="AD6" s="1208"/>
      <c r="AE6" s="1211"/>
    </row>
    <row r="7" spans="1:50" s="1234" customFormat="1" ht="15" customHeight="1">
      <c r="A7" s="1212"/>
      <c r="B7" s="1490"/>
      <c r="C7" s="1213"/>
      <c r="D7" s="1214"/>
      <c r="E7" s="1215">
        <f>SUM(E5:E6)</f>
        <v>6800000</v>
      </c>
      <c r="F7" s="1216">
        <f>SUM(F5:F6)</f>
        <v>800000</v>
      </c>
      <c r="G7" s="1217"/>
      <c r="H7" s="1218"/>
      <c r="I7" s="1219"/>
      <c r="J7" s="1220"/>
      <c r="K7" s="1220"/>
      <c r="L7" s="1221"/>
      <c r="M7" s="1222"/>
      <c r="N7" s="1223"/>
      <c r="O7" s="1224"/>
      <c r="P7" s="1224"/>
      <c r="Q7" s="1225">
        <f>N7+O7+P7</f>
        <v>0</v>
      </c>
      <c r="R7" s="1226">
        <f>H7-Q7</f>
        <v>0</v>
      </c>
      <c r="S7" s="1227">
        <v>0</v>
      </c>
      <c r="T7" s="1228"/>
      <c r="U7" s="1228"/>
      <c r="V7" s="1229"/>
      <c r="W7" s="1230"/>
      <c r="X7" s="1231"/>
      <c r="Y7" s="1229"/>
      <c r="Z7" s="1229"/>
      <c r="AA7" s="1229"/>
      <c r="AB7" s="1229"/>
      <c r="AC7" s="1229"/>
      <c r="AD7" s="1229"/>
      <c r="AE7" s="1232"/>
      <c r="AF7" s="1233"/>
      <c r="AG7" s="1233"/>
      <c r="AH7" s="1233"/>
      <c r="AI7" s="1233"/>
      <c r="AJ7" s="1233"/>
      <c r="AK7" s="1233"/>
      <c r="AL7" s="1233"/>
      <c r="AM7" s="1233"/>
      <c r="AN7" s="1233"/>
      <c r="AO7" s="1233"/>
      <c r="AP7" s="1233"/>
      <c r="AQ7" s="1233"/>
      <c r="AR7" s="1233"/>
      <c r="AS7" s="1233"/>
      <c r="AT7" s="1233"/>
      <c r="AU7" s="1233"/>
      <c r="AV7" s="1233"/>
      <c r="AW7" s="1233"/>
      <c r="AX7" s="1233"/>
    </row>
    <row r="8" spans="1:31" ht="15" customHeight="1">
      <c r="A8" s="1235"/>
      <c r="B8" s="1473" t="s">
        <v>13</v>
      </c>
      <c r="C8" s="1237" t="s">
        <v>465</v>
      </c>
      <c r="D8" s="1175" t="s">
        <v>103</v>
      </c>
      <c r="E8" s="1238">
        <v>227000</v>
      </c>
      <c r="F8" s="1239">
        <v>227000</v>
      </c>
      <c r="G8" s="1240"/>
      <c r="H8" s="1241"/>
      <c r="I8" s="1197"/>
      <c r="J8" s="1242"/>
      <c r="K8" s="1243"/>
      <c r="L8" s="1243"/>
      <c r="M8" s="1244" t="s">
        <v>332</v>
      </c>
      <c r="N8" s="1201"/>
      <c r="O8" s="1202"/>
      <c r="P8" s="1202"/>
      <c r="Q8" s="1245">
        <f>N8+O8+P8</f>
        <v>0</v>
      </c>
      <c r="R8" s="1246"/>
      <c r="S8" s="1247"/>
      <c r="T8" s="1207"/>
      <c r="U8" s="1207"/>
      <c r="V8" s="1248"/>
      <c r="W8" s="1249"/>
      <c r="X8" s="1210"/>
      <c r="Y8" s="1208"/>
      <c r="Z8" s="1208"/>
      <c r="AA8" s="1208"/>
      <c r="AB8" s="1208"/>
      <c r="AC8" s="1208"/>
      <c r="AD8" s="1208"/>
      <c r="AE8" s="1211"/>
    </row>
    <row r="9" spans="1:31" ht="15" customHeight="1">
      <c r="A9" s="1235">
        <v>2</v>
      </c>
      <c r="B9" s="1474"/>
      <c r="C9" s="1191" t="s">
        <v>466</v>
      </c>
      <c r="D9" s="1250" t="s">
        <v>103</v>
      </c>
      <c r="E9" s="1251">
        <v>132000</v>
      </c>
      <c r="F9" s="1252">
        <v>132000</v>
      </c>
      <c r="G9" s="1253"/>
      <c r="H9" s="1241"/>
      <c r="I9" s="1197"/>
      <c r="J9" s="1243"/>
      <c r="K9" s="1243"/>
      <c r="L9" s="1254"/>
      <c r="M9" s="1255"/>
      <c r="N9" s="1256"/>
      <c r="O9" s="1202"/>
      <c r="P9" s="1202"/>
      <c r="Q9" s="1245">
        <f>N9+O9+P9</f>
        <v>0</v>
      </c>
      <c r="R9" s="1246"/>
      <c r="S9" s="1247"/>
      <c r="T9" s="1207"/>
      <c r="U9" s="1207"/>
      <c r="V9" s="1208"/>
      <c r="W9" s="1209"/>
      <c r="X9" s="1210"/>
      <c r="Y9" s="1208"/>
      <c r="Z9" s="1208"/>
      <c r="AA9" s="1208"/>
      <c r="AB9" s="1208"/>
      <c r="AC9" s="1208"/>
      <c r="AD9" s="1208"/>
      <c r="AE9" s="1211"/>
    </row>
    <row r="10" spans="1:31" ht="15" customHeight="1">
      <c r="A10" s="1235"/>
      <c r="B10" s="1474"/>
      <c r="C10" s="1191" t="s">
        <v>467</v>
      </c>
      <c r="D10" s="1250" t="s">
        <v>103</v>
      </c>
      <c r="E10" s="1251">
        <v>800000</v>
      </c>
      <c r="F10" s="1252"/>
      <c r="G10" s="1253"/>
      <c r="H10" s="1241"/>
      <c r="I10" s="1197"/>
      <c r="J10" s="1243"/>
      <c r="K10" s="1243"/>
      <c r="L10" s="1254"/>
      <c r="M10" s="1255"/>
      <c r="N10" s="1256"/>
      <c r="O10" s="1202"/>
      <c r="P10" s="1202"/>
      <c r="Q10" s="1245"/>
      <c r="R10" s="1246"/>
      <c r="S10" s="1247"/>
      <c r="T10" s="1206"/>
      <c r="U10" s="1207"/>
      <c r="V10" s="1208"/>
      <c r="W10" s="1209"/>
      <c r="X10" s="1210"/>
      <c r="Y10" s="1208"/>
      <c r="Z10" s="1208"/>
      <c r="AA10" s="1208"/>
      <c r="AB10" s="1208"/>
      <c r="AC10" s="1208"/>
      <c r="AD10" s="1208"/>
      <c r="AE10" s="1211"/>
    </row>
    <row r="11" spans="1:31" ht="15" customHeight="1">
      <c r="A11" s="1235"/>
      <c r="B11" s="1474"/>
      <c r="C11" s="1191" t="s">
        <v>468</v>
      </c>
      <c r="D11" s="1250" t="s">
        <v>103</v>
      </c>
      <c r="E11" s="1251">
        <v>60000</v>
      </c>
      <c r="F11" s="1252"/>
      <c r="G11" s="1253"/>
      <c r="H11" s="1241"/>
      <c r="I11" s="1197"/>
      <c r="J11" s="1243"/>
      <c r="K11" s="1243"/>
      <c r="L11" s="1254"/>
      <c r="M11" s="1255"/>
      <c r="N11" s="1256"/>
      <c r="O11" s="1202"/>
      <c r="P11" s="1202"/>
      <c r="Q11" s="1245"/>
      <c r="R11" s="1246"/>
      <c r="S11" s="1247"/>
      <c r="T11" s="1207"/>
      <c r="U11" s="1207"/>
      <c r="V11" s="1208"/>
      <c r="W11" s="1209"/>
      <c r="X11" s="1210"/>
      <c r="Y11" s="1208"/>
      <c r="Z11" s="1208"/>
      <c r="AA11" s="1208"/>
      <c r="AB11" s="1208"/>
      <c r="AC11" s="1208"/>
      <c r="AD11" s="1208"/>
      <c r="AE11" s="1211"/>
    </row>
    <row r="12" spans="1:31" ht="15" customHeight="1">
      <c r="A12" s="1235"/>
      <c r="B12" s="1474"/>
      <c r="C12" s="1191" t="s">
        <v>469</v>
      </c>
      <c r="D12" s="1250" t="s">
        <v>470</v>
      </c>
      <c r="E12" s="1251">
        <v>311000</v>
      </c>
      <c r="F12" s="1252">
        <v>311000</v>
      </c>
      <c r="G12" s="1253"/>
      <c r="H12" s="1241"/>
      <c r="I12" s="1197"/>
      <c r="J12" s="1243"/>
      <c r="K12" s="1243"/>
      <c r="L12" s="1254"/>
      <c r="M12" s="1255"/>
      <c r="N12" s="1256"/>
      <c r="O12" s="1202"/>
      <c r="P12" s="1202"/>
      <c r="Q12" s="1245"/>
      <c r="R12" s="1246"/>
      <c r="S12" s="1247"/>
      <c r="T12" s="1207"/>
      <c r="U12" s="1207"/>
      <c r="V12" s="1208"/>
      <c r="W12" s="1209"/>
      <c r="X12" s="1210"/>
      <c r="Y12" s="1208"/>
      <c r="Z12" s="1208"/>
      <c r="AA12" s="1208"/>
      <c r="AB12" s="1208"/>
      <c r="AC12" s="1208"/>
      <c r="AD12" s="1208"/>
      <c r="AE12" s="1211"/>
    </row>
    <row r="13" spans="1:31" ht="15" customHeight="1">
      <c r="A13" s="1235"/>
      <c r="B13" s="1474"/>
      <c r="C13" s="1191" t="s">
        <v>471</v>
      </c>
      <c r="D13" s="1250" t="s">
        <v>103</v>
      </c>
      <c r="E13" s="1251">
        <v>1013495</v>
      </c>
      <c r="F13" s="1252"/>
      <c r="G13" s="1253"/>
      <c r="H13" s="1241"/>
      <c r="I13" s="1197"/>
      <c r="J13" s="1243"/>
      <c r="K13" s="1243"/>
      <c r="L13" s="1254"/>
      <c r="M13" s="1255"/>
      <c r="N13" s="1256"/>
      <c r="O13" s="1202"/>
      <c r="P13" s="1202"/>
      <c r="Q13" s="1245"/>
      <c r="R13" s="1246"/>
      <c r="S13" s="1247"/>
      <c r="T13" s="1207"/>
      <c r="U13" s="1207"/>
      <c r="V13" s="1208"/>
      <c r="W13" s="1209"/>
      <c r="X13" s="1210"/>
      <c r="Y13" s="1208"/>
      <c r="Z13" s="1208"/>
      <c r="AA13" s="1208"/>
      <c r="AB13" s="1208"/>
      <c r="AC13" s="1208"/>
      <c r="AD13" s="1208"/>
      <c r="AE13" s="1211"/>
    </row>
    <row r="14" spans="1:31" ht="15" customHeight="1">
      <c r="A14" s="1235"/>
      <c r="B14" s="1474"/>
      <c r="C14" s="1191" t="s">
        <v>472</v>
      </c>
      <c r="D14" s="1250" t="s">
        <v>103</v>
      </c>
      <c r="E14" s="1251">
        <v>656620</v>
      </c>
      <c r="F14" s="1252"/>
      <c r="G14" s="1253"/>
      <c r="H14" s="1241"/>
      <c r="I14" s="1197"/>
      <c r="J14" s="1243"/>
      <c r="K14" s="1243"/>
      <c r="L14" s="1254"/>
      <c r="M14" s="1255"/>
      <c r="N14" s="1256"/>
      <c r="O14" s="1202"/>
      <c r="P14" s="1202"/>
      <c r="Q14" s="1245"/>
      <c r="R14" s="1246"/>
      <c r="S14" s="1247"/>
      <c r="T14" s="1207"/>
      <c r="U14" s="1207"/>
      <c r="V14" s="1208"/>
      <c r="W14" s="1209"/>
      <c r="X14" s="1210"/>
      <c r="Y14" s="1208"/>
      <c r="Z14" s="1208"/>
      <c r="AA14" s="1208"/>
      <c r="AB14" s="1208"/>
      <c r="AC14" s="1208"/>
      <c r="AD14" s="1208"/>
      <c r="AE14" s="1211"/>
    </row>
    <row r="15" spans="1:31" ht="15" customHeight="1">
      <c r="A15" s="1190">
        <v>3</v>
      </c>
      <c r="B15" s="1474"/>
      <c r="C15" s="1191" t="s">
        <v>333</v>
      </c>
      <c r="D15" s="1250"/>
      <c r="E15" s="1251"/>
      <c r="F15" s="1252"/>
      <c r="G15" s="1253"/>
      <c r="H15" s="1241"/>
      <c r="I15" s="1197"/>
      <c r="J15" s="1243"/>
      <c r="K15" s="1243"/>
      <c r="L15" s="1254"/>
      <c r="M15" s="1255"/>
      <c r="N15" s="1256"/>
      <c r="O15" s="1202"/>
      <c r="P15" s="1202"/>
      <c r="Q15" s="1245">
        <f aca="true" t="shared" si="0" ref="Q15:Q22">N15+O15+P15</f>
        <v>0</v>
      </c>
      <c r="R15" s="1257">
        <f>H15-Q15</f>
        <v>0</v>
      </c>
      <c r="S15" s="1247"/>
      <c r="T15" s="1207"/>
      <c r="U15" s="1207"/>
      <c r="V15" s="1208"/>
      <c r="W15" s="1209"/>
      <c r="X15" s="1210"/>
      <c r="Y15" s="1208"/>
      <c r="Z15" s="1208"/>
      <c r="AA15" s="1208"/>
      <c r="AB15" s="1208"/>
      <c r="AC15" s="1208"/>
      <c r="AD15" s="1208"/>
      <c r="AE15" s="1211"/>
    </row>
    <row r="16" spans="1:31" ht="15" customHeight="1">
      <c r="A16" s="1190">
        <v>4</v>
      </c>
      <c r="B16" s="1474"/>
      <c r="C16" s="1191" t="s">
        <v>333</v>
      </c>
      <c r="D16" s="1250"/>
      <c r="E16" s="1251"/>
      <c r="F16" s="1252"/>
      <c r="G16" s="1253"/>
      <c r="H16" s="1241"/>
      <c r="I16" s="1197"/>
      <c r="J16" s="1243"/>
      <c r="K16" s="1243"/>
      <c r="L16" s="1254"/>
      <c r="M16" s="1255"/>
      <c r="N16" s="1256"/>
      <c r="O16" s="1202"/>
      <c r="P16" s="1202"/>
      <c r="Q16" s="1245">
        <f t="shared" si="0"/>
        <v>0</v>
      </c>
      <c r="R16" s="1257">
        <f>H16-Q16</f>
        <v>0</v>
      </c>
      <c r="S16" s="1247"/>
      <c r="T16" s="1207"/>
      <c r="U16" s="1207"/>
      <c r="V16" s="1208"/>
      <c r="W16" s="1209"/>
      <c r="X16" s="1210"/>
      <c r="Y16" s="1208"/>
      <c r="Z16" s="1208"/>
      <c r="AA16" s="1208"/>
      <c r="AB16" s="1208"/>
      <c r="AC16" s="1208"/>
      <c r="AD16" s="1208"/>
      <c r="AE16" s="1211"/>
    </row>
    <row r="17" spans="1:31" ht="15" customHeight="1">
      <c r="A17" s="1190">
        <v>5</v>
      </c>
      <c r="B17" s="1475"/>
      <c r="C17" s="1191" t="s">
        <v>333</v>
      </c>
      <c r="D17" s="1250"/>
      <c r="E17" s="1251"/>
      <c r="F17" s="1252"/>
      <c r="G17" s="1253"/>
      <c r="H17" s="1241"/>
      <c r="I17" s="1197"/>
      <c r="J17" s="1243"/>
      <c r="K17" s="1243"/>
      <c r="L17" s="1254"/>
      <c r="M17" s="1255"/>
      <c r="N17" s="1256"/>
      <c r="O17" s="1202"/>
      <c r="P17" s="1202"/>
      <c r="Q17" s="1245">
        <f t="shared" si="0"/>
        <v>0</v>
      </c>
      <c r="R17" s="1257">
        <f>H17-Q17</f>
        <v>0</v>
      </c>
      <c r="S17" s="1247"/>
      <c r="T17" s="1207"/>
      <c r="U17" s="1207"/>
      <c r="V17" s="1208"/>
      <c r="W17" s="1209"/>
      <c r="X17" s="1210"/>
      <c r="Y17" s="1208"/>
      <c r="Z17" s="1208"/>
      <c r="AA17" s="1208"/>
      <c r="AB17" s="1208"/>
      <c r="AC17" s="1208"/>
      <c r="AD17" s="1208"/>
      <c r="AE17" s="1211"/>
    </row>
    <row r="18" spans="1:31" ht="15" customHeight="1">
      <c r="A18" s="1190">
        <v>6</v>
      </c>
      <c r="B18" s="1475"/>
      <c r="C18" s="1191" t="s">
        <v>333</v>
      </c>
      <c r="D18" s="1250"/>
      <c r="E18" s="1251"/>
      <c r="F18" s="1252"/>
      <c r="G18" s="1253"/>
      <c r="H18" s="1241"/>
      <c r="I18" s="1197"/>
      <c r="J18" s="1243"/>
      <c r="K18" s="1243"/>
      <c r="L18" s="1254"/>
      <c r="M18" s="1255"/>
      <c r="N18" s="1256"/>
      <c r="O18" s="1202"/>
      <c r="P18" s="1202"/>
      <c r="Q18" s="1245">
        <f t="shared" si="0"/>
        <v>0</v>
      </c>
      <c r="R18" s="1246"/>
      <c r="S18" s="1247"/>
      <c r="T18" s="1207"/>
      <c r="U18" s="1207"/>
      <c r="V18" s="1208"/>
      <c r="W18" s="1209"/>
      <c r="X18" s="1210"/>
      <c r="Y18" s="1208"/>
      <c r="Z18" s="1208"/>
      <c r="AA18" s="1208"/>
      <c r="AB18" s="1208"/>
      <c r="AC18" s="1208"/>
      <c r="AD18" s="1208"/>
      <c r="AE18" s="1211"/>
    </row>
    <row r="19" spans="1:50" s="1260" customFormat="1" ht="15" customHeight="1">
      <c r="A19" s="1258">
        <v>7</v>
      </c>
      <c r="B19" s="1475"/>
      <c r="C19" s="1191" t="s">
        <v>333</v>
      </c>
      <c r="D19" s="1250"/>
      <c r="E19" s="1251"/>
      <c r="F19" s="1252"/>
      <c r="G19" s="1240"/>
      <c r="H19" s="1259"/>
      <c r="I19" s="1197"/>
      <c r="J19" s="1243"/>
      <c r="K19" s="1243"/>
      <c r="L19" s="1254"/>
      <c r="M19" s="1255"/>
      <c r="N19" s="1256"/>
      <c r="O19" s="1202"/>
      <c r="P19" s="1202"/>
      <c r="Q19" s="1245">
        <f t="shared" si="0"/>
        <v>0</v>
      </c>
      <c r="R19" s="1246">
        <f>H19-Q19</f>
        <v>0</v>
      </c>
      <c r="S19" s="1247"/>
      <c r="T19" s="1207"/>
      <c r="U19" s="1207"/>
      <c r="V19" s="1208"/>
      <c r="W19" s="1209"/>
      <c r="X19" s="1210"/>
      <c r="Y19" s="1208"/>
      <c r="Z19" s="1208"/>
      <c r="AA19" s="1208"/>
      <c r="AB19" s="1208"/>
      <c r="AC19" s="1208"/>
      <c r="AD19" s="1208"/>
      <c r="AE19" s="1211"/>
      <c r="AF19" s="1188"/>
      <c r="AG19" s="1188"/>
      <c r="AH19" s="1188"/>
      <c r="AI19" s="1188"/>
      <c r="AJ19" s="1188"/>
      <c r="AK19" s="1188"/>
      <c r="AL19" s="1188"/>
      <c r="AM19" s="1188"/>
      <c r="AN19" s="1188"/>
      <c r="AO19" s="1188"/>
      <c r="AP19" s="1188"/>
      <c r="AQ19" s="1188"/>
      <c r="AR19" s="1188"/>
      <c r="AS19" s="1188"/>
      <c r="AT19" s="1188"/>
      <c r="AU19" s="1188"/>
      <c r="AV19" s="1188"/>
      <c r="AW19" s="1188"/>
      <c r="AX19" s="1188"/>
    </row>
    <row r="20" spans="1:31" ht="15" customHeight="1">
      <c r="A20" s="1190">
        <v>8</v>
      </c>
      <c r="B20" s="1475"/>
      <c r="C20" s="1191" t="s">
        <v>333</v>
      </c>
      <c r="D20" s="1250"/>
      <c r="E20" s="1251"/>
      <c r="F20" s="1252"/>
      <c r="G20" s="1253"/>
      <c r="H20" s="1241"/>
      <c r="I20" s="1197"/>
      <c r="J20" s="1243"/>
      <c r="K20" s="1243"/>
      <c r="L20" s="1254"/>
      <c r="M20" s="1255"/>
      <c r="N20" s="1256"/>
      <c r="O20" s="1202"/>
      <c r="P20" s="1202"/>
      <c r="Q20" s="1245">
        <f t="shared" si="0"/>
        <v>0</v>
      </c>
      <c r="R20" s="1246"/>
      <c r="S20" s="1247"/>
      <c r="T20" s="1207"/>
      <c r="U20" s="1207"/>
      <c r="V20" s="1208"/>
      <c r="W20" s="1209"/>
      <c r="X20" s="1210"/>
      <c r="Y20" s="1208"/>
      <c r="Z20" s="1208"/>
      <c r="AA20" s="1208"/>
      <c r="AB20" s="1208"/>
      <c r="AC20" s="1208"/>
      <c r="AD20" s="1208"/>
      <c r="AE20" s="1211"/>
    </row>
    <row r="21" spans="1:31" ht="15" customHeight="1">
      <c r="A21" s="1190">
        <v>9</v>
      </c>
      <c r="B21" s="1476"/>
      <c r="C21" s="1261"/>
      <c r="D21" s="1262"/>
      <c r="E21" s="1263">
        <f>E8+E9+E10+E11+E12+E13+E14</f>
        <v>3200115</v>
      </c>
      <c r="F21" s="1264">
        <f>F8+F9+F10+F11+F12+F13+F14</f>
        <v>670000</v>
      </c>
      <c r="G21" s="1265"/>
      <c r="H21" s="1266"/>
      <c r="I21" s="1197"/>
      <c r="J21" s="1267"/>
      <c r="K21" s="1267"/>
      <c r="L21" s="1268"/>
      <c r="M21" s="1269"/>
      <c r="N21" s="1256"/>
      <c r="O21" s="1202"/>
      <c r="P21" s="1202"/>
      <c r="Q21" s="1270">
        <f t="shared" si="0"/>
        <v>0</v>
      </c>
      <c r="R21" s="1246">
        <f>H21-Q21</f>
        <v>0</v>
      </c>
      <c r="S21" s="1247"/>
      <c r="T21" s="1207"/>
      <c r="U21" s="1207"/>
      <c r="V21" s="1208"/>
      <c r="W21" s="1209"/>
      <c r="X21" s="1210"/>
      <c r="Y21" s="1208"/>
      <c r="Z21" s="1208"/>
      <c r="AA21" s="1208"/>
      <c r="AB21" s="1208"/>
      <c r="AC21" s="1208"/>
      <c r="AD21" s="1208"/>
      <c r="AE21" s="1211"/>
    </row>
    <row r="22" spans="1:31" ht="15" customHeight="1">
      <c r="A22" s="1190">
        <v>12</v>
      </c>
      <c r="B22" s="1489" t="s">
        <v>14</v>
      </c>
      <c r="C22" s="1174" t="s">
        <v>473</v>
      </c>
      <c r="D22" s="1175" t="s">
        <v>474</v>
      </c>
      <c r="E22" s="1238">
        <v>900000</v>
      </c>
      <c r="F22" s="1239">
        <v>900000</v>
      </c>
      <c r="G22" s="1271"/>
      <c r="H22" s="1272"/>
      <c r="I22" s="1273"/>
      <c r="J22" s="1274"/>
      <c r="K22" s="1274"/>
      <c r="L22" s="1275"/>
      <c r="M22" s="1276"/>
      <c r="N22" s="1256"/>
      <c r="O22" s="1202"/>
      <c r="P22" s="1202"/>
      <c r="Q22" s="1202">
        <f t="shared" si="0"/>
        <v>0</v>
      </c>
      <c r="R22" s="1277">
        <f>H22-Q22</f>
        <v>0</v>
      </c>
      <c r="S22" s="1247"/>
      <c r="T22" s="1207"/>
      <c r="U22" s="1207"/>
      <c r="V22" s="1208"/>
      <c r="W22" s="1209"/>
      <c r="X22" s="1210"/>
      <c r="Y22" s="1208"/>
      <c r="Z22" s="1208"/>
      <c r="AA22" s="1208"/>
      <c r="AB22" s="1208"/>
      <c r="AC22" s="1208"/>
      <c r="AD22" s="1208"/>
      <c r="AE22" s="1211"/>
    </row>
    <row r="23" spans="1:31" ht="15" customHeight="1">
      <c r="A23" s="1190"/>
      <c r="B23" s="1490"/>
      <c r="C23" s="1261"/>
      <c r="D23" s="1262"/>
      <c r="E23" s="1263">
        <f>SUM(E22)</f>
        <v>900000</v>
      </c>
      <c r="F23" s="1264">
        <f>SUM(F22)</f>
        <v>900000</v>
      </c>
      <c r="G23" s="1271"/>
      <c r="H23" s="1272"/>
      <c r="I23" s="1273"/>
      <c r="J23" s="1274"/>
      <c r="K23" s="1274"/>
      <c r="L23" s="1275"/>
      <c r="M23" s="1276"/>
      <c r="N23" s="1256"/>
      <c r="O23" s="1202"/>
      <c r="P23" s="1202"/>
      <c r="Q23" s="1202"/>
      <c r="R23" s="1277"/>
      <c r="S23" s="1247">
        <v>0</v>
      </c>
      <c r="T23" s="1207"/>
      <c r="U23" s="1207"/>
      <c r="V23" s="1208"/>
      <c r="W23" s="1209"/>
      <c r="X23" s="1210"/>
      <c r="Y23" s="1208"/>
      <c r="Z23" s="1208"/>
      <c r="AA23" s="1208"/>
      <c r="AB23" s="1208"/>
      <c r="AC23" s="1208"/>
      <c r="AD23" s="1208"/>
      <c r="AE23" s="1211"/>
    </row>
    <row r="24" spans="1:31" ht="15" customHeight="1">
      <c r="A24" s="1190"/>
      <c r="B24" s="1473" t="s">
        <v>19</v>
      </c>
      <c r="C24" s="1174" t="s">
        <v>475</v>
      </c>
      <c r="D24" s="1175" t="s">
        <v>476</v>
      </c>
      <c r="E24" s="1238">
        <v>300000</v>
      </c>
      <c r="F24" s="1239">
        <v>300000</v>
      </c>
      <c r="G24" s="1278"/>
      <c r="H24" s="1279"/>
      <c r="I24" s="1197"/>
      <c r="J24" s="1280"/>
      <c r="K24" s="1280"/>
      <c r="L24" s="1281"/>
      <c r="M24" s="1282"/>
      <c r="N24" s="1256"/>
      <c r="O24" s="1202"/>
      <c r="P24" s="1202"/>
      <c r="Q24" s="1283"/>
      <c r="R24" s="1284"/>
      <c r="S24" s="1247"/>
      <c r="T24" s="1207"/>
      <c r="U24" s="1207"/>
      <c r="V24" s="1208"/>
      <c r="W24" s="1209"/>
      <c r="X24" s="1210"/>
      <c r="Y24" s="1208"/>
      <c r="Z24" s="1208"/>
      <c r="AA24" s="1208"/>
      <c r="AB24" s="1208"/>
      <c r="AC24" s="1208"/>
      <c r="AD24" s="1208"/>
      <c r="AE24" s="1211"/>
    </row>
    <row r="25" spans="1:31" ht="15" customHeight="1">
      <c r="A25" s="1190"/>
      <c r="B25" s="1474"/>
      <c r="C25" s="1285" t="s">
        <v>477</v>
      </c>
      <c r="D25" s="1192" t="s">
        <v>478</v>
      </c>
      <c r="E25" s="1193">
        <v>470000</v>
      </c>
      <c r="F25" s="1194">
        <v>470000</v>
      </c>
      <c r="G25" s="1278"/>
      <c r="H25" s="1279"/>
      <c r="I25" s="1197"/>
      <c r="J25" s="1280"/>
      <c r="K25" s="1280"/>
      <c r="L25" s="1281"/>
      <c r="M25" s="1282"/>
      <c r="N25" s="1256"/>
      <c r="O25" s="1202"/>
      <c r="P25" s="1202"/>
      <c r="Q25" s="1283"/>
      <c r="R25" s="1284"/>
      <c r="S25" s="1247"/>
      <c r="T25" s="1207"/>
      <c r="U25" s="1207"/>
      <c r="V25" s="1208"/>
      <c r="W25" s="1209"/>
      <c r="X25" s="1210"/>
      <c r="Y25" s="1208"/>
      <c r="Z25" s="1208"/>
      <c r="AA25" s="1208"/>
      <c r="AB25" s="1208"/>
      <c r="AC25" s="1208"/>
      <c r="AD25" s="1208"/>
      <c r="AE25" s="1211"/>
    </row>
    <row r="26" spans="1:31" ht="15" customHeight="1">
      <c r="A26" s="1190"/>
      <c r="B26" s="1474"/>
      <c r="C26" s="1285" t="s">
        <v>479</v>
      </c>
      <c r="D26" s="1192" t="s">
        <v>476</v>
      </c>
      <c r="E26" s="1193">
        <v>200000</v>
      </c>
      <c r="F26" s="1194">
        <v>200000</v>
      </c>
      <c r="G26" s="1278"/>
      <c r="H26" s="1279"/>
      <c r="I26" s="1197"/>
      <c r="J26" s="1280"/>
      <c r="K26" s="1280"/>
      <c r="L26" s="1281"/>
      <c r="M26" s="1282"/>
      <c r="N26" s="1256"/>
      <c r="O26" s="1202"/>
      <c r="P26" s="1202"/>
      <c r="Q26" s="1283"/>
      <c r="R26" s="1284"/>
      <c r="S26" s="1247"/>
      <c r="T26" s="1207"/>
      <c r="U26" s="1207"/>
      <c r="V26" s="1208"/>
      <c r="W26" s="1209"/>
      <c r="X26" s="1210"/>
      <c r="Y26" s="1208"/>
      <c r="Z26" s="1208"/>
      <c r="AA26" s="1208"/>
      <c r="AB26" s="1208"/>
      <c r="AC26" s="1208"/>
      <c r="AD26" s="1208"/>
      <c r="AE26" s="1211"/>
    </row>
    <row r="27" spans="1:50" s="1300" customFormat="1" ht="15" customHeight="1">
      <c r="A27" s="1286"/>
      <c r="B27" s="1477"/>
      <c r="C27" s="1261"/>
      <c r="D27" s="1262"/>
      <c r="E27" s="1263">
        <f>SUM(E24:E26)</f>
        <v>970000</v>
      </c>
      <c r="F27" s="1264">
        <f>SUM(F24:F26)</f>
        <v>970000</v>
      </c>
      <c r="G27" s="1287"/>
      <c r="H27" s="1288"/>
      <c r="I27" s="1289"/>
      <c r="J27" s="1290"/>
      <c r="K27" s="1290"/>
      <c r="L27" s="1291"/>
      <c r="M27" s="1292"/>
      <c r="N27" s="1293"/>
      <c r="O27" s="1294"/>
      <c r="P27" s="1294"/>
      <c r="Q27" s="1294"/>
      <c r="R27" s="1295"/>
      <c r="S27" s="1296"/>
      <c r="T27" s="1297"/>
      <c r="U27" s="1297"/>
      <c r="V27" s="1248"/>
      <c r="W27" s="1249"/>
      <c r="X27" s="1298"/>
      <c r="Y27" s="1248"/>
      <c r="Z27" s="1248"/>
      <c r="AA27" s="1248"/>
      <c r="AB27" s="1248"/>
      <c r="AC27" s="1248"/>
      <c r="AD27" s="1248"/>
      <c r="AE27" s="1299"/>
      <c r="AF27" s="1171"/>
      <c r="AG27" s="1171"/>
      <c r="AH27" s="1171"/>
      <c r="AI27" s="1171"/>
      <c r="AJ27" s="1171"/>
      <c r="AK27" s="1171"/>
      <c r="AL27" s="1171"/>
      <c r="AM27" s="1171"/>
      <c r="AN27" s="1171"/>
      <c r="AO27" s="1171"/>
      <c r="AP27" s="1171"/>
      <c r="AQ27" s="1171"/>
      <c r="AR27" s="1171"/>
      <c r="AS27" s="1171"/>
      <c r="AT27" s="1171"/>
      <c r="AU27" s="1171"/>
      <c r="AV27" s="1171"/>
      <c r="AW27" s="1171"/>
      <c r="AX27" s="1171"/>
    </row>
    <row r="28" spans="1:50" s="1306" customFormat="1" ht="15" customHeight="1">
      <c r="A28" s="1301"/>
      <c r="B28" s="1489" t="s">
        <v>11</v>
      </c>
      <c r="C28" s="1174" t="s">
        <v>480</v>
      </c>
      <c r="D28" s="1175" t="s">
        <v>248</v>
      </c>
      <c r="E28" s="1238">
        <v>150000</v>
      </c>
      <c r="F28" s="1239"/>
      <c r="G28" s="1302">
        <v>500</v>
      </c>
      <c r="H28" s="1303">
        <v>500</v>
      </c>
      <c r="I28" s="1303">
        <v>500</v>
      </c>
      <c r="J28" s="1303">
        <v>500</v>
      </c>
      <c r="K28" s="1303">
        <v>500</v>
      </c>
      <c r="L28" s="1303">
        <v>500</v>
      </c>
      <c r="M28" s="1304"/>
      <c r="N28" s="1305"/>
      <c r="O28" s="1203"/>
      <c r="P28" s="1203"/>
      <c r="Q28" s="1203"/>
      <c r="R28" s="1204"/>
      <c r="S28" s="1296"/>
      <c r="T28" s="1297"/>
      <c r="U28" s="1297"/>
      <c r="V28" s="1248"/>
      <c r="W28" s="1249"/>
      <c r="X28" s="1298"/>
      <c r="Y28" s="1248"/>
      <c r="Z28" s="1248"/>
      <c r="AA28" s="1248"/>
      <c r="AB28" s="1248"/>
      <c r="AC28" s="1248"/>
      <c r="AD28" s="1248"/>
      <c r="AE28" s="1299"/>
      <c r="AF28" s="1171"/>
      <c r="AG28" s="1171"/>
      <c r="AH28" s="1171"/>
      <c r="AI28" s="1171"/>
      <c r="AJ28" s="1171"/>
      <c r="AK28" s="1171"/>
      <c r="AL28" s="1171"/>
      <c r="AM28" s="1171"/>
      <c r="AN28" s="1171"/>
      <c r="AO28" s="1171"/>
      <c r="AP28" s="1171"/>
      <c r="AQ28" s="1171"/>
      <c r="AR28" s="1171"/>
      <c r="AS28" s="1171"/>
      <c r="AT28" s="1171"/>
      <c r="AU28" s="1171"/>
      <c r="AV28" s="1171"/>
      <c r="AW28" s="1171"/>
      <c r="AX28" s="1171"/>
    </row>
    <row r="29" spans="1:50" s="1306" customFormat="1" ht="15" customHeight="1">
      <c r="A29" s="1301"/>
      <c r="B29" s="1491"/>
      <c r="C29" s="1285" t="s">
        <v>334</v>
      </c>
      <c r="D29" s="1192" t="s">
        <v>248</v>
      </c>
      <c r="E29" s="1193">
        <v>420000</v>
      </c>
      <c r="F29" s="1194">
        <v>420000</v>
      </c>
      <c r="G29" s="1307"/>
      <c r="H29" s="1308"/>
      <c r="I29" s="1309"/>
      <c r="J29" s="1310"/>
      <c r="K29" s="1310"/>
      <c r="L29" s="1311"/>
      <c r="M29" s="1304"/>
      <c r="N29" s="1305"/>
      <c r="O29" s="1203"/>
      <c r="P29" s="1203"/>
      <c r="Q29" s="1203"/>
      <c r="R29" s="1204"/>
      <c r="S29" s="1296"/>
      <c r="T29" s="1297"/>
      <c r="U29" s="1297"/>
      <c r="V29" s="1248"/>
      <c r="W29" s="1249"/>
      <c r="X29" s="1298"/>
      <c r="Y29" s="1248"/>
      <c r="Z29" s="1248"/>
      <c r="AA29" s="1248"/>
      <c r="AB29" s="1248"/>
      <c r="AC29" s="1248"/>
      <c r="AD29" s="1248"/>
      <c r="AE29" s="1299"/>
      <c r="AF29" s="1171"/>
      <c r="AG29" s="1171"/>
      <c r="AH29" s="1171"/>
      <c r="AI29" s="1171"/>
      <c r="AJ29" s="1171"/>
      <c r="AK29" s="1171"/>
      <c r="AL29" s="1171"/>
      <c r="AM29" s="1171"/>
      <c r="AN29" s="1171"/>
      <c r="AO29" s="1171"/>
      <c r="AP29" s="1171"/>
      <c r="AQ29" s="1171"/>
      <c r="AR29" s="1171"/>
      <c r="AS29" s="1171"/>
      <c r="AT29" s="1171"/>
      <c r="AU29" s="1171"/>
      <c r="AV29" s="1171"/>
      <c r="AW29" s="1171"/>
      <c r="AX29" s="1171"/>
    </row>
    <row r="30" spans="1:31" ht="15" customHeight="1">
      <c r="A30" s="1190"/>
      <c r="B30" s="1490"/>
      <c r="C30" s="1312"/>
      <c r="D30" s="1313"/>
      <c r="E30" s="1263">
        <f>SUM(E28:E29)</f>
        <v>570000</v>
      </c>
      <c r="F30" s="1264">
        <f>SUM(F28:F29)</f>
        <v>420000</v>
      </c>
      <c r="G30" s="1307"/>
      <c r="H30" s="1308"/>
      <c r="I30" s="1309"/>
      <c r="J30" s="1310"/>
      <c r="K30" s="1310"/>
      <c r="L30" s="1311"/>
      <c r="M30" s="1304"/>
      <c r="N30" s="1256"/>
      <c r="O30" s="1202"/>
      <c r="P30" s="1202"/>
      <c r="Q30" s="1270"/>
      <c r="R30" s="1246"/>
      <c r="S30" s="1314"/>
      <c r="T30" s="1315"/>
      <c r="U30" s="1207"/>
      <c r="V30" s="1208"/>
      <c r="W30" s="1209"/>
      <c r="X30" s="1210"/>
      <c r="Y30" s="1208"/>
      <c r="Z30" s="1208"/>
      <c r="AA30" s="1208"/>
      <c r="AB30" s="1208"/>
      <c r="AC30" s="1208"/>
      <c r="AD30" s="1208"/>
      <c r="AE30" s="1211"/>
    </row>
    <row r="31" spans="1:31" ht="15" customHeight="1">
      <c r="A31" s="1316"/>
      <c r="B31" s="1489" t="s">
        <v>101</v>
      </c>
      <c r="C31" s="1174" t="s">
        <v>481</v>
      </c>
      <c r="D31" s="1175" t="s">
        <v>249</v>
      </c>
      <c r="E31" s="1238">
        <v>500000</v>
      </c>
      <c r="F31" s="1239"/>
      <c r="G31" s="1278"/>
      <c r="H31" s="1279"/>
      <c r="I31" s="1317"/>
      <c r="J31" s="1280"/>
      <c r="K31" s="1280"/>
      <c r="L31" s="1318"/>
      <c r="M31" s="1282"/>
      <c r="N31" s="1256"/>
      <c r="O31" s="1202"/>
      <c r="P31" s="1202"/>
      <c r="Q31" s="1270"/>
      <c r="R31" s="1246"/>
      <c r="S31" s="1319"/>
      <c r="T31" s="1320"/>
      <c r="U31" s="1320"/>
      <c r="V31" s="1321"/>
      <c r="W31" s="1322"/>
      <c r="X31" s="1323"/>
      <c r="Y31" s="1321"/>
      <c r="Z31" s="1321"/>
      <c r="AA31" s="1321"/>
      <c r="AB31" s="1321"/>
      <c r="AC31" s="1321"/>
      <c r="AD31" s="1321"/>
      <c r="AE31" s="1324"/>
    </row>
    <row r="32" spans="1:31" ht="15" customHeight="1">
      <c r="A32" s="1316"/>
      <c r="B32" s="1491"/>
      <c r="C32" s="1285" t="s">
        <v>482</v>
      </c>
      <c r="D32" s="1192" t="s">
        <v>483</v>
      </c>
      <c r="E32" s="1193">
        <v>1500000</v>
      </c>
      <c r="F32" s="1194"/>
      <c r="G32" s="1278"/>
      <c r="H32" s="1279"/>
      <c r="I32" s="1317"/>
      <c r="J32" s="1280"/>
      <c r="K32" s="1280"/>
      <c r="L32" s="1318"/>
      <c r="M32" s="1282"/>
      <c r="N32" s="1256"/>
      <c r="O32" s="1202"/>
      <c r="P32" s="1202"/>
      <c r="Q32" s="1270"/>
      <c r="R32" s="1246"/>
      <c r="S32" s="1319"/>
      <c r="T32" s="1320"/>
      <c r="U32" s="1320"/>
      <c r="V32" s="1321"/>
      <c r="W32" s="1322"/>
      <c r="X32" s="1323"/>
      <c r="Y32" s="1321"/>
      <c r="Z32" s="1321"/>
      <c r="AA32" s="1321"/>
      <c r="AB32" s="1321"/>
      <c r="AC32" s="1321"/>
      <c r="AD32" s="1321"/>
      <c r="AE32" s="1324"/>
    </row>
    <row r="33" spans="1:31" ht="15" customHeight="1">
      <c r="A33" s="1316"/>
      <c r="B33" s="1491"/>
      <c r="C33" s="1285" t="s">
        <v>482</v>
      </c>
      <c r="D33" s="1192" t="s">
        <v>484</v>
      </c>
      <c r="E33" s="1193">
        <v>1800000</v>
      </c>
      <c r="F33" s="1194"/>
      <c r="G33" s="1278"/>
      <c r="H33" s="1279"/>
      <c r="I33" s="1317"/>
      <c r="J33" s="1280"/>
      <c r="K33" s="1280"/>
      <c r="L33" s="1318"/>
      <c r="M33" s="1282"/>
      <c r="N33" s="1256"/>
      <c r="O33" s="1202"/>
      <c r="P33" s="1202"/>
      <c r="Q33" s="1270"/>
      <c r="R33" s="1246"/>
      <c r="S33" s="1319"/>
      <c r="T33" s="1320"/>
      <c r="U33" s="1320"/>
      <c r="V33" s="1321"/>
      <c r="W33" s="1322"/>
      <c r="X33" s="1323"/>
      <c r="Y33" s="1321"/>
      <c r="Z33" s="1321"/>
      <c r="AA33" s="1321"/>
      <c r="AB33" s="1321"/>
      <c r="AC33" s="1321"/>
      <c r="AD33" s="1321"/>
      <c r="AE33" s="1324"/>
    </row>
    <row r="34" spans="1:31" ht="15" customHeight="1">
      <c r="A34" s="1316"/>
      <c r="B34" s="1491"/>
      <c r="C34" s="1285" t="s">
        <v>485</v>
      </c>
      <c r="D34" s="1192" t="s">
        <v>249</v>
      </c>
      <c r="E34" s="1193">
        <v>700000</v>
      </c>
      <c r="F34" s="1194">
        <v>700000</v>
      </c>
      <c r="G34" s="1278"/>
      <c r="H34" s="1279"/>
      <c r="I34" s="1317"/>
      <c r="J34" s="1280"/>
      <c r="K34" s="1280"/>
      <c r="L34" s="1318"/>
      <c r="M34" s="1282"/>
      <c r="N34" s="1256"/>
      <c r="O34" s="1202"/>
      <c r="P34" s="1202"/>
      <c r="Q34" s="1270"/>
      <c r="R34" s="1246"/>
      <c r="S34" s="1319"/>
      <c r="T34" s="1320"/>
      <c r="U34" s="1320"/>
      <c r="V34" s="1321"/>
      <c r="W34" s="1322"/>
      <c r="X34" s="1323"/>
      <c r="Y34" s="1321"/>
      <c r="Z34" s="1321"/>
      <c r="AA34" s="1321"/>
      <c r="AB34" s="1321"/>
      <c r="AC34" s="1321"/>
      <c r="AD34" s="1321"/>
      <c r="AE34" s="1324"/>
    </row>
    <row r="35" spans="1:31" ht="15" customHeight="1">
      <c r="A35" s="1316"/>
      <c r="B35" s="1491"/>
      <c r="C35" s="1285" t="s">
        <v>486</v>
      </c>
      <c r="D35" s="1192" t="s">
        <v>336</v>
      </c>
      <c r="E35" s="1193">
        <v>10500000</v>
      </c>
      <c r="F35" s="1194">
        <v>9000000</v>
      </c>
      <c r="G35" s="1278"/>
      <c r="H35" s="1279"/>
      <c r="I35" s="1317"/>
      <c r="J35" s="1280"/>
      <c r="K35" s="1280"/>
      <c r="L35" s="1318"/>
      <c r="M35" s="1282"/>
      <c r="N35" s="1256"/>
      <c r="O35" s="1202"/>
      <c r="P35" s="1202"/>
      <c r="Q35" s="1270"/>
      <c r="R35" s="1246"/>
      <c r="S35" s="1319"/>
      <c r="T35" s="1320"/>
      <c r="U35" s="1320"/>
      <c r="V35" s="1321"/>
      <c r="W35" s="1322"/>
      <c r="X35" s="1323"/>
      <c r="Y35" s="1321"/>
      <c r="Z35" s="1321"/>
      <c r="AA35" s="1321"/>
      <c r="AB35" s="1321"/>
      <c r="AC35" s="1321"/>
      <c r="AD35" s="1321"/>
      <c r="AE35" s="1324"/>
    </row>
    <row r="36" spans="1:31" ht="15" customHeight="1">
      <c r="A36" s="1316"/>
      <c r="B36" s="1491"/>
      <c r="C36" s="1285" t="s">
        <v>487</v>
      </c>
      <c r="D36" s="1192" t="s">
        <v>336</v>
      </c>
      <c r="E36" s="1193">
        <v>3600000</v>
      </c>
      <c r="F36" s="1194"/>
      <c r="G36" s="1278"/>
      <c r="H36" s="1279"/>
      <c r="I36" s="1317"/>
      <c r="J36" s="1280"/>
      <c r="K36" s="1280"/>
      <c r="L36" s="1318"/>
      <c r="M36" s="1282"/>
      <c r="N36" s="1256"/>
      <c r="O36" s="1202"/>
      <c r="P36" s="1202"/>
      <c r="Q36" s="1270"/>
      <c r="R36" s="1246"/>
      <c r="S36" s="1319"/>
      <c r="T36" s="1320"/>
      <c r="U36" s="1320"/>
      <c r="V36" s="1321"/>
      <c r="W36" s="1322"/>
      <c r="X36" s="1323"/>
      <c r="Y36" s="1321"/>
      <c r="Z36" s="1321"/>
      <c r="AA36" s="1321"/>
      <c r="AB36" s="1321"/>
      <c r="AC36" s="1321"/>
      <c r="AD36" s="1321"/>
      <c r="AE36" s="1324"/>
    </row>
    <row r="37" spans="1:31" ht="15" customHeight="1">
      <c r="A37" s="1316"/>
      <c r="B37" s="1490"/>
      <c r="C37" s="1261"/>
      <c r="D37" s="1262"/>
      <c r="E37" s="1263">
        <f>E31+E32+E33+E34+E35+E36</f>
        <v>18600000</v>
      </c>
      <c r="F37" s="1264">
        <f>F31+F32+F33+F34+F35+F36</f>
        <v>9700000</v>
      </c>
      <c r="G37" s="1278"/>
      <c r="H37" s="1279"/>
      <c r="I37" s="1317"/>
      <c r="J37" s="1280"/>
      <c r="K37" s="1280"/>
      <c r="L37" s="1318"/>
      <c r="M37" s="1282"/>
      <c r="N37" s="1256"/>
      <c r="O37" s="1202"/>
      <c r="P37" s="1202"/>
      <c r="Q37" s="1270"/>
      <c r="R37" s="1246"/>
      <c r="S37" s="1319"/>
      <c r="T37" s="1320"/>
      <c r="U37" s="1320"/>
      <c r="V37" s="1321"/>
      <c r="W37" s="1322"/>
      <c r="X37" s="1323"/>
      <c r="Y37" s="1321"/>
      <c r="Z37" s="1321"/>
      <c r="AA37" s="1321"/>
      <c r="AB37" s="1321"/>
      <c r="AC37" s="1321"/>
      <c r="AD37" s="1321"/>
      <c r="AE37" s="1324"/>
    </row>
    <row r="38" spans="1:31" ht="15" customHeight="1">
      <c r="A38" s="1316"/>
      <c r="B38" s="1473" t="s">
        <v>15</v>
      </c>
      <c r="C38" s="1174" t="s">
        <v>488</v>
      </c>
      <c r="D38" s="1175" t="s">
        <v>335</v>
      </c>
      <c r="E38" s="1238">
        <v>450000</v>
      </c>
      <c r="F38" s="1239">
        <v>450000</v>
      </c>
      <c r="G38" s="1278"/>
      <c r="H38" s="1279"/>
      <c r="I38" s="1317"/>
      <c r="J38" s="1280"/>
      <c r="K38" s="1280"/>
      <c r="L38" s="1318"/>
      <c r="M38" s="1282"/>
      <c r="N38" s="1256"/>
      <c r="O38" s="1202"/>
      <c r="P38" s="1202"/>
      <c r="Q38" s="1270"/>
      <c r="R38" s="1246"/>
      <c r="S38" s="1319"/>
      <c r="T38" s="1320"/>
      <c r="U38" s="1320"/>
      <c r="V38" s="1321"/>
      <c r="W38" s="1322"/>
      <c r="X38" s="1323"/>
      <c r="Y38" s="1321"/>
      <c r="Z38" s="1321"/>
      <c r="AA38" s="1321"/>
      <c r="AB38" s="1321"/>
      <c r="AC38" s="1321"/>
      <c r="AD38" s="1321"/>
      <c r="AE38" s="1324"/>
    </row>
    <row r="39" spans="1:31" ht="15" customHeight="1">
      <c r="A39" s="1316"/>
      <c r="B39" s="1477"/>
      <c r="C39" s="1261"/>
      <c r="D39" s="1262"/>
      <c r="E39" s="1263">
        <v>450000</v>
      </c>
      <c r="F39" s="1264">
        <v>450000</v>
      </c>
      <c r="G39" s="1278"/>
      <c r="H39" s="1279"/>
      <c r="I39" s="1317"/>
      <c r="J39" s="1280"/>
      <c r="K39" s="1280"/>
      <c r="L39" s="1318"/>
      <c r="M39" s="1282"/>
      <c r="N39" s="1256"/>
      <c r="O39" s="1202"/>
      <c r="P39" s="1202"/>
      <c r="Q39" s="1270"/>
      <c r="R39" s="1246"/>
      <c r="S39" s="1319"/>
      <c r="T39" s="1320"/>
      <c r="U39" s="1320"/>
      <c r="V39" s="1321"/>
      <c r="W39" s="1322"/>
      <c r="X39" s="1323"/>
      <c r="Y39" s="1321"/>
      <c r="Z39" s="1321"/>
      <c r="AA39" s="1321"/>
      <c r="AB39" s="1321"/>
      <c r="AC39" s="1321"/>
      <c r="AD39" s="1321"/>
      <c r="AE39" s="1324"/>
    </row>
    <row r="40" spans="1:31" ht="15" customHeight="1">
      <c r="A40" s="1316"/>
      <c r="B40" s="1473" t="s">
        <v>1</v>
      </c>
      <c r="C40" s="1174" t="s">
        <v>489</v>
      </c>
      <c r="D40" s="1175" t="s">
        <v>490</v>
      </c>
      <c r="E40" s="1238">
        <v>1000000</v>
      </c>
      <c r="F40" s="1239">
        <v>1000000</v>
      </c>
      <c r="G40" s="1278"/>
      <c r="H40" s="1279"/>
      <c r="I40" s="1317"/>
      <c r="J40" s="1280"/>
      <c r="K40" s="1280"/>
      <c r="L40" s="1318"/>
      <c r="M40" s="1282"/>
      <c r="N40" s="1256"/>
      <c r="O40" s="1202"/>
      <c r="P40" s="1202"/>
      <c r="Q40" s="1270"/>
      <c r="R40" s="1246"/>
      <c r="S40" s="1319"/>
      <c r="T40" s="1320"/>
      <c r="U40" s="1320"/>
      <c r="V40" s="1321"/>
      <c r="W40" s="1322"/>
      <c r="X40" s="1323"/>
      <c r="Y40" s="1321"/>
      <c r="Z40" s="1321"/>
      <c r="AA40" s="1321"/>
      <c r="AB40" s="1321"/>
      <c r="AC40" s="1321"/>
      <c r="AD40" s="1321"/>
      <c r="AE40" s="1324"/>
    </row>
    <row r="41" spans="1:31" ht="15" customHeight="1">
      <c r="A41" s="1316"/>
      <c r="B41" s="1476"/>
      <c r="C41" s="1261"/>
      <c r="D41" s="1262"/>
      <c r="E41" s="1263">
        <f>E40</f>
        <v>1000000</v>
      </c>
      <c r="F41" s="1264">
        <f>F40</f>
        <v>1000000</v>
      </c>
      <c r="G41" s="1278"/>
      <c r="H41" s="1279"/>
      <c r="I41" s="1317"/>
      <c r="J41" s="1280"/>
      <c r="K41" s="1280"/>
      <c r="L41" s="1318"/>
      <c r="M41" s="1282"/>
      <c r="N41" s="1256"/>
      <c r="O41" s="1202"/>
      <c r="P41" s="1202"/>
      <c r="Q41" s="1270"/>
      <c r="R41" s="1246"/>
      <c r="S41" s="1319"/>
      <c r="T41" s="1320"/>
      <c r="U41" s="1320"/>
      <c r="V41" s="1321"/>
      <c r="W41" s="1322"/>
      <c r="X41" s="1323"/>
      <c r="Y41" s="1321"/>
      <c r="Z41" s="1321"/>
      <c r="AA41" s="1321"/>
      <c r="AB41" s="1321"/>
      <c r="AC41" s="1321"/>
      <c r="AD41" s="1321"/>
      <c r="AE41" s="1324"/>
    </row>
    <row r="42" spans="1:50" s="1338" customFormat="1" ht="12" customHeight="1" thickBot="1">
      <c r="A42" s="1325"/>
      <c r="B42" s="1236"/>
      <c r="C42" s="1326"/>
      <c r="D42" s="1327"/>
      <c r="E42" s="1328"/>
      <c r="F42" s="1329"/>
      <c r="G42" s="1330"/>
      <c r="H42" s="1331"/>
      <c r="I42" s="1332"/>
      <c r="J42" s="1333"/>
      <c r="K42" s="1333"/>
      <c r="L42" s="1334"/>
      <c r="M42" s="1335"/>
      <c r="N42" s="1256"/>
      <c r="O42" s="1202"/>
      <c r="P42" s="1202"/>
      <c r="Q42" s="1270" t="e">
        <f>#REF!</f>
        <v>#REF!</v>
      </c>
      <c r="R42" s="1336" t="e">
        <f>#REF!</f>
        <v>#REF!</v>
      </c>
      <c r="S42" s="1154"/>
      <c r="T42" s="1337"/>
      <c r="U42" s="1337"/>
      <c r="V42" s="1188"/>
      <c r="W42" s="1337"/>
      <c r="X42" s="1188"/>
      <c r="Y42" s="1188"/>
      <c r="Z42" s="1188"/>
      <c r="AA42" s="1188"/>
      <c r="AB42" s="1188"/>
      <c r="AC42" s="1188"/>
      <c r="AD42" s="1188"/>
      <c r="AE42" s="1188"/>
      <c r="AF42" s="1188"/>
      <c r="AG42" s="1188"/>
      <c r="AH42" s="1188"/>
      <c r="AI42" s="1188"/>
      <c r="AJ42" s="1188"/>
      <c r="AK42" s="1188"/>
      <c r="AL42" s="1188"/>
      <c r="AM42" s="1188"/>
      <c r="AN42" s="1188"/>
      <c r="AO42" s="1188"/>
      <c r="AP42" s="1188"/>
      <c r="AQ42" s="1188"/>
      <c r="AR42" s="1188"/>
      <c r="AS42" s="1188"/>
      <c r="AT42" s="1188"/>
      <c r="AU42" s="1188"/>
      <c r="AV42" s="1188"/>
      <c r="AW42" s="1188"/>
      <c r="AX42" s="1188"/>
    </row>
    <row r="43" spans="1:23" s="1353" customFormat="1" ht="15" customHeight="1">
      <c r="A43" s="1339"/>
      <c r="B43" s="1494" t="s">
        <v>219</v>
      </c>
      <c r="C43" s="1495"/>
      <c r="D43" s="1340"/>
      <c r="E43" s="1341">
        <f>E7+E21+E23+E27+E30+E37+E39+E41</f>
        <v>32490115</v>
      </c>
      <c r="F43" s="1342">
        <f>F7+F21+F23+F27+F30+F37+F39+F41</f>
        <v>14910000</v>
      </c>
      <c r="G43" s="1343"/>
      <c r="H43" s="1344"/>
      <c r="I43" s="1345"/>
      <c r="J43" s="1346"/>
      <c r="K43" s="1346"/>
      <c r="L43" s="1346"/>
      <c r="M43" s="1347"/>
      <c r="N43" s="1348"/>
      <c r="O43" s="1349"/>
      <c r="P43" s="1349"/>
      <c r="Q43" s="1349" t="e">
        <f>#REF!+Q7+Q8+Q9+#REF!+Q15+Q17+Q18+Q19+Q20+Q22+#REF!+#REF!+#REF!+#REF!+#REF!</f>
        <v>#REF!</v>
      </c>
      <c r="R43" s="1350" t="e">
        <f>#REF!+R7+R8+R9+#REF!+R15+R17+R18+R19+R20+R22+#REF!+#REF!+#REF!+#REF!+#REF!</f>
        <v>#REF!</v>
      </c>
      <c r="S43" s="1351"/>
      <c r="T43" s="1352"/>
      <c r="U43" s="1352"/>
      <c r="W43" s="1352"/>
    </row>
    <row r="44" spans="1:23" s="1366" customFormat="1" ht="15" customHeight="1">
      <c r="A44" s="1354"/>
      <c r="B44" s="1492" t="s">
        <v>212</v>
      </c>
      <c r="C44" s="1493"/>
      <c r="D44" s="1355"/>
      <c r="E44" s="1356"/>
      <c r="F44" s="1357">
        <f>F45-F43</f>
        <v>90000</v>
      </c>
      <c r="G44" s="1358"/>
      <c r="H44" s="1359"/>
      <c r="I44" s="1360"/>
      <c r="J44" s="1361"/>
      <c r="K44" s="1361"/>
      <c r="L44" s="1361"/>
      <c r="M44" s="1362"/>
      <c r="N44" s="1363"/>
      <c r="O44" s="1363"/>
      <c r="P44" s="1363"/>
      <c r="Q44" s="1363"/>
      <c r="R44" s="1363"/>
      <c r="S44" s="1364"/>
      <c r="T44" s="1365"/>
      <c r="U44" s="1365"/>
      <c r="W44" s="1365"/>
    </row>
    <row r="45" spans="1:23" s="1366" customFormat="1" ht="15" customHeight="1">
      <c r="A45" s="1354"/>
      <c r="B45" s="1478" t="s">
        <v>17</v>
      </c>
      <c r="C45" s="1479"/>
      <c r="D45" s="1367"/>
      <c r="E45" s="1368"/>
      <c r="F45" s="1369">
        <v>15000000</v>
      </c>
      <c r="G45" s="1370"/>
      <c r="H45" s="1370"/>
      <c r="I45" s="1371"/>
      <c r="J45" s="1372"/>
      <c r="K45" s="1372"/>
      <c r="L45" s="1372"/>
      <c r="M45" s="1373"/>
      <c r="N45" s="1363"/>
      <c r="O45" s="1363"/>
      <c r="P45" s="1363"/>
      <c r="Q45" s="1363"/>
      <c r="R45" s="1363"/>
      <c r="S45" s="1364"/>
      <c r="T45" s="1365"/>
      <c r="U45" s="1365"/>
      <c r="W45" s="1365"/>
    </row>
    <row r="46" spans="2:23" s="1374" customFormat="1" ht="19.5" customHeight="1">
      <c r="B46" s="1486" t="s">
        <v>491</v>
      </c>
      <c r="C46" s="1486"/>
      <c r="D46" s="1375"/>
      <c r="E46" s="1376"/>
      <c r="F46" s="1377"/>
      <c r="G46" s="1378"/>
      <c r="H46" s="1379"/>
      <c r="I46" s="1379"/>
      <c r="J46" s="1380"/>
      <c r="K46" s="1380"/>
      <c r="L46" s="1381"/>
      <c r="M46" s="1382"/>
      <c r="N46" s="1383"/>
      <c r="O46" s="1383"/>
      <c r="P46" s="1383"/>
      <c r="Q46" s="1383"/>
      <c r="R46" s="1384"/>
      <c r="S46" s="1385"/>
      <c r="T46" s="1386"/>
      <c r="U46" s="1386"/>
      <c r="W46" s="1386"/>
    </row>
    <row r="47" spans="2:13" ht="19.5" customHeight="1">
      <c r="B47" s="1387"/>
      <c r="D47" s="1389"/>
      <c r="E47" s="1390"/>
      <c r="F47" s="1391"/>
      <c r="G47" s="1391"/>
      <c r="H47" s="1392"/>
      <c r="I47" s="1392"/>
      <c r="J47" s="1393"/>
      <c r="K47" s="1393"/>
      <c r="L47" s="1394"/>
      <c r="M47" s="1395"/>
    </row>
    <row r="48" spans="2:13" ht="19.5" customHeight="1">
      <c r="B48" s="1387"/>
      <c r="D48" s="1389"/>
      <c r="E48" s="1390"/>
      <c r="F48" s="1391"/>
      <c r="G48" s="1391"/>
      <c r="H48" s="1392"/>
      <c r="I48" s="1392"/>
      <c r="J48" s="1393"/>
      <c r="K48" s="1393"/>
      <c r="L48" s="1394"/>
      <c r="M48" s="1395"/>
    </row>
    <row r="49" spans="3:12" ht="33" customHeight="1">
      <c r="C49" s="1399"/>
      <c r="D49" s="1400"/>
      <c r="E49" s="1390"/>
      <c r="F49" s="1401"/>
      <c r="G49" s="1401"/>
      <c r="H49" s="1402"/>
      <c r="I49" s="1402"/>
      <c r="J49" s="1400"/>
      <c r="K49" s="1400"/>
      <c r="L49" s="1400"/>
    </row>
    <row r="50" spans="3:12" ht="33" customHeight="1">
      <c r="C50" s="1399"/>
      <c r="D50" s="1400"/>
      <c r="E50" s="1390"/>
      <c r="F50" s="1401"/>
      <c r="G50" s="1401"/>
      <c r="H50" s="1402"/>
      <c r="I50" s="1402"/>
      <c r="J50" s="1400"/>
      <c r="K50" s="1400"/>
      <c r="L50" s="1400"/>
    </row>
  </sheetData>
  <mergeCells count="17">
    <mergeCell ref="B1:C1"/>
    <mergeCell ref="B46:C46"/>
    <mergeCell ref="E4:F4"/>
    <mergeCell ref="B22:B23"/>
    <mergeCell ref="B5:B7"/>
    <mergeCell ref="B31:B37"/>
    <mergeCell ref="B44:C44"/>
    <mergeCell ref="B43:C43"/>
    <mergeCell ref="B28:B30"/>
    <mergeCell ref="B24:B27"/>
    <mergeCell ref="D3:D4"/>
    <mergeCell ref="B8:B21"/>
    <mergeCell ref="B38:B39"/>
    <mergeCell ref="B45:C45"/>
    <mergeCell ref="B40:B41"/>
    <mergeCell ref="B3:B4"/>
    <mergeCell ref="C3:C4"/>
  </mergeCells>
  <printOptions/>
  <pageMargins left="0.63" right="0.1968503937007874" top="0.49" bottom="0" header="0.35" footer="0.31496062992125984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Q22" sqref="Q22"/>
    </sheetView>
  </sheetViews>
  <sheetFormatPr defaultColWidth="9.00390625" defaultRowHeight="12.75"/>
  <cols>
    <col min="1" max="1" width="4.375" style="248" customWidth="1"/>
    <col min="2" max="2" width="8.00390625" style="247" customWidth="1"/>
    <col min="3" max="3" width="12.00390625" style="247" hidden="1" customWidth="1"/>
    <col min="4" max="4" width="10.625" style="247" hidden="1" customWidth="1"/>
    <col min="5" max="5" width="10.875" style="247" hidden="1" customWidth="1"/>
    <col min="6" max="6" width="8.25390625" style="249" customWidth="1"/>
    <col min="7" max="7" width="9.75390625" style="249" customWidth="1"/>
    <col min="8" max="9" width="8.25390625" style="249" customWidth="1"/>
    <col min="10" max="10" width="9.75390625" style="249" customWidth="1"/>
    <col min="11" max="11" width="8.25390625" style="249" customWidth="1"/>
    <col min="12" max="16384" width="9.125" style="249" customWidth="1"/>
  </cols>
  <sheetData>
    <row r="1" ht="12.75">
      <c r="A1" s="1126" t="s">
        <v>459</v>
      </c>
    </row>
    <row r="2" spans="1:11" ht="14.25" customHeight="1" thickBot="1">
      <c r="A2" s="250"/>
      <c r="F2" s="1496"/>
      <c r="G2" s="1496"/>
      <c r="H2" s="1496"/>
      <c r="I2" s="1496"/>
      <c r="J2" s="1496"/>
      <c r="K2" s="1496"/>
    </row>
    <row r="3" spans="1:11" ht="34.5" customHeight="1">
      <c r="A3" s="251"/>
      <c r="B3" s="252"/>
      <c r="C3" s="1497" t="s">
        <v>276</v>
      </c>
      <c r="D3" s="1498"/>
      <c r="E3" s="1498"/>
      <c r="F3" s="1499" t="s">
        <v>457</v>
      </c>
      <c r="G3" s="1500"/>
      <c r="H3" s="1501"/>
      <c r="I3" s="1499" t="s">
        <v>419</v>
      </c>
      <c r="J3" s="1500"/>
      <c r="K3" s="1501"/>
    </row>
    <row r="4" spans="1:11" ht="18" customHeight="1">
      <c r="A4" s="253" t="s">
        <v>102</v>
      </c>
      <c r="B4" s="254"/>
      <c r="C4" s="255" t="s">
        <v>128</v>
      </c>
      <c r="D4" s="256" t="s">
        <v>129</v>
      </c>
      <c r="E4" s="257" t="s">
        <v>17</v>
      </c>
      <c r="F4" s="255" t="s">
        <v>458</v>
      </c>
      <c r="G4" s="256" t="s">
        <v>129</v>
      </c>
      <c r="H4" s="257" t="s">
        <v>17</v>
      </c>
      <c r="I4" s="255" t="s">
        <v>128</v>
      </c>
      <c r="J4" s="258" t="s">
        <v>129</v>
      </c>
      <c r="K4" s="257" t="s">
        <v>17</v>
      </c>
    </row>
    <row r="5" spans="1:11" s="261" customFormat="1" ht="11.25">
      <c r="A5" s="259"/>
      <c r="B5" s="260"/>
      <c r="C5" s="494"/>
      <c r="D5" s="494"/>
      <c r="E5" s="494"/>
      <c r="F5" s="388">
        <v>4</v>
      </c>
      <c r="G5" s="389">
        <v>5</v>
      </c>
      <c r="H5" s="390">
        <v>6</v>
      </c>
      <c r="I5" s="388">
        <v>7</v>
      </c>
      <c r="J5" s="391">
        <v>8</v>
      </c>
      <c r="K5" s="390">
        <v>9</v>
      </c>
    </row>
    <row r="6" spans="1:11" ht="15" customHeight="1">
      <c r="A6" s="262">
        <v>11</v>
      </c>
      <c r="B6" s="263" t="s">
        <v>7</v>
      </c>
      <c r="C6" s="264">
        <v>2742318.57</v>
      </c>
      <c r="D6" s="496">
        <v>1297319.05</v>
      </c>
      <c r="E6" s="497">
        <f>SUM(C6:D6)</f>
        <v>4039637.62</v>
      </c>
      <c r="F6" s="432">
        <v>35821</v>
      </c>
      <c r="G6" s="439">
        <v>14106</v>
      </c>
      <c r="H6" s="266">
        <f aca="true" t="shared" si="0" ref="H6:H25">SUM(F6:G6)</f>
        <v>49927</v>
      </c>
      <c r="I6" s="272"/>
      <c r="J6" s="441"/>
      <c r="K6" s="266">
        <f aca="true" t="shared" si="1" ref="K6:K25">SUM(I6:J6)</f>
        <v>0</v>
      </c>
    </row>
    <row r="7" spans="1:11" ht="15" customHeight="1">
      <c r="A7" s="267">
        <v>21</v>
      </c>
      <c r="B7" s="268" t="s">
        <v>8</v>
      </c>
      <c r="C7" s="270">
        <v>362249.44</v>
      </c>
      <c r="D7" s="438">
        <v>235967.8</v>
      </c>
      <c r="E7" s="498">
        <f aca="true" t="shared" si="2" ref="E7:E19">SUM(C7:D7)</f>
        <v>598217.24</v>
      </c>
      <c r="F7" s="265">
        <v>4337</v>
      </c>
      <c r="G7" s="440">
        <v>3158</v>
      </c>
      <c r="H7" s="274">
        <f t="shared" si="0"/>
        <v>7495</v>
      </c>
      <c r="I7" s="272"/>
      <c r="J7" s="441"/>
      <c r="K7" s="274">
        <f t="shared" si="1"/>
        <v>0</v>
      </c>
    </row>
    <row r="8" spans="1:11" ht="15" customHeight="1">
      <c r="A8" s="267">
        <v>22</v>
      </c>
      <c r="B8" s="268" t="s">
        <v>9</v>
      </c>
      <c r="C8" s="270">
        <v>116466</v>
      </c>
      <c r="D8" s="438">
        <v>116624</v>
      </c>
      <c r="E8" s="498">
        <f t="shared" si="2"/>
        <v>233090</v>
      </c>
      <c r="F8" s="272">
        <v>1742</v>
      </c>
      <c r="G8" s="441">
        <v>1401</v>
      </c>
      <c r="H8" s="274">
        <f t="shared" si="0"/>
        <v>3143</v>
      </c>
      <c r="I8" s="432"/>
      <c r="J8" s="439"/>
      <c r="K8" s="274">
        <f t="shared" si="1"/>
        <v>0</v>
      </c>
    </row>
    <row r="9" spans="1:11" ht="15" customHeight="1">
      <c r="A9" s="267">
        <v>23</v>
      </c>
      <c r="B9" s="268" t="s">
        <v>10</v>
      </c>
      <c r="C9" s="270">
        <v>456646.06</v>
      </c>
      <c r="D9" s="438">
        <v>132859.94</v>
      </c>
      <c r="E9" s="498">
        <f t="shared" si="2"/>
        <v>589506</v>
      </c>
      <c r="F9" s="272">
        <v>5087</v>
      </c>
      <c r="G9" s="441">
        <v>1066</v>
      </c>
      <c r="H9" s="274">
        <f t="shared" si="0"/>
        <v>6153</v>
      </c>
      <c r="I9" s="432"/>
      <c r="J9" s="439"/>
      <c r="K9" s="274">
        <f t="shared" si="1"/>
        <v>0</v>
      </c>
    </row>
    <row r="10" spans="1:11" ht="15" customHeight="1">
      <c r="A10" s="267">
        <v>31</v>
      </c>
      <c r="B10" s="268" t="s">
        <v>11</v>
      </c>
      <c r="C10" s="270">
        <v>6119865.77</v>
      </c>
      <c r="D10" s="438">
        <v>1500528.88</v>
      </c>
      <c r="E10" s="498">
        <f t="shared" si="2"/>
        <v>7620394.649999999</v>
      </c>
      <c r="F10" s="272">
        <v>85960</v>
      </c>
      <c r="G10" s="441">
        <v>17953</v>
      </c>
      <c r="H10" s="274">
        <f t="shared" si="0"/>
        <v>103913</v>
      </c>
      <c r="I10" s="432"/>
      <c r="J10" s="439"/>
      <c r="K10" s="274">
        <f t="shared" si="1"/>
        <v>0</v>
      </c>
    </row>
    <row r="11" spans="1:11" ht="15" customHeight="1">
      <c r="A11" s="267">
        <v>33</v>
      </c>
      <c r="B11" s="268" t="s">
        <v>12</v>
      </c>
      <c r="C11" s="270">
        <v>1203447.4</v>
      </c>
      <c r="D11" s="438">
        <v>96568.62</v>
      </c>
      <c r="E11" s="498">
        <f t="shared" si="2"/>
        <v>1300016.02</v>
      </c>
      <c r="F11" s="272">
        <v>14951</v>
      </c>
      <c r="G11" s="441">
        <v>863</v>
      </c>
      <c r="H11" s="274">
        <f t="shared" si="0"/>
        <v>15814</v>
      </c>
      <c r="I11" s="432"/>
      <c r="J11" s="439"/>
      <c r="K11" s="274">
        <f t="shared" si="1"/>
        <v>0</v>
      </c>
    </row>
    <row r="12" spans="1:11" ht="15" customHeight="1">
      <c r="A12" s="267">
        <v>41</v>
      </c>
      <c r="B12" s="268" t="s">
        <v>13</v>
      </c>
      <c r="C12" s="270">
        <v>609933.75</v>
      </c>
      <c r="D12" s="438">
        <v>130633.66</v>
      </c>
      <c r="E12" s="498">
        <f t="shared" si="2"/>
        <v>740567.41</v>
      </c>
      <c r="F12" s="272">
        <v>7220</v>
      </c>
      <c r="G12" s="441">
        <v>1439</v>
      </c>
      <c r="H12" s="274">
        <f t="shared" si="0"/>
        <v>8659</v>
      </c>
      <c r="I12" s="432"/>
      <c r="J12" s="439"/>
      <c r="K12" s="274">
        <f t="shared" si="1"/>
        <v>0</v>
      </c>
    </row>
    <row r="13" spans="1:11" ht="15" customHeight="1">
      <c r="A13" s="267">
        <v>51</v>
      </c>
      <c r="B13" s="268" t="s">
        <v>14</v>
      </c>
      <c r="C13" s="270">
        <v>53347</v>
      </c>
      <c r="D13" s="438">
        <v>138585</v>
      </c>
      <c r="E13" s="498">
        <f t="shared" si="2"/>
        <v>191932</v>
      </c>
      <c r="F13" s="272">
        <v>1448</v>
      </c>
      <c r="G13" s="1098">
        <v>2542</v>
      </c>
      <c r="H13" s="274">
        <f t="shared" si="0"/>
        <v>3990</v>
      </c>
      <c r="I13" s="432"/>
      <c r="J13" s="439"/>
      <c r="K13" s="274">
        <f t="shared" si="1"/>
        <v>0</v>
      </c>
    </row>
    <row r="14" spans="1:11" ht="15" customHeight="1">
      <c r="A14" s="275">
        <v>56</v>
      </c>
      <c r="B14" s="276" t="s">
        <v>15</v>
      </c>
      <c r="C14" s="277">
        <v>383333.32</v>
      </c>
      <c r="D14" s="499">
        <v>197622.6</v>
      </c>
      <c r="E14" s="500">
        <f t="shared" si="2"/>
        <v>580955.92</v>
      </c>
      <c r="F14" s="433">
        <v>4805</v>
      </c>
      <c r="G14" s="280">
        <v>1763</v>
      </c>
      <c r="H14" s="281">
        <f t="shared" si="0"/>
        <v>6568</v>
      </c>
      <c r="I14" s="279"/>
      <c r="J14" s="756"/>
      <c r="K14" s="281">
        <f t="shared" si="1"/>
        <v>0</v>
      </c>
    </row>
    <row r="15" spans="1:11" ht="15" customHeight="1">
      <c r="A15" s="267">
        <v>81</v>
      </c>
      <c r="B15" s="268" t="s">
        <v>101</v>
      </c>
      <c r="C15" s="270">
        <v>403446.78</v>
      </c>
      <c r="D15" s="438">
        <v>573711.19</v>
      </c>
      <c r="E15" s="501">
        <f t="shared" si="2"/>
        <v>977157.97</v>
      </c>
      <c r="F15" s="432">
        <v>4664</v>
      </c>
      <c r="G15" s="442">
        <v>8842</v>
      </c>
      <c r="H15" s="282">
        <f t="shared" si="0"/>
        <v>13506</v>
      </c>
      <c r="I15" s="432"/>
      <c r="J15" s="1101">
        <v>0</v>
      </c>
      <c r="K15" s="282">
        <f t="shared" si="1"/>
        <v>0</v>
      </c>
    </row>
    <row r="16" spans="1:11" ht="15" customHeight="1">
      <c r="A16" s="267">
        <v>82</v>
      </c>
      <c r="B16" s="268" t="s">
        <v>1</v>
      </c>
      <c r="C16" s="270">
        <v>4486004</v>
      </c>
      <c r="D16" s="438"/>
      <c r="E16" s="501">
        <f t="shared" si="2"/>
        <v>4486004</v>
      </c>
      <c r="F16" s="432">
        <v>76452</v>
      </c>
      <c r="G16" s="439">
        <v>0</v>
      </c>
      <c r="H16" s="274">
        <f t="shared" si="0"/>
        <v>76452</v>
      </c>
      <c r="I16" s="432"/>
      <c r="J16" s="444">
        <f>G16</f>
        <v>0</v>
      </c>
      <c r="K16" s="274">
        <f t="shared" si="1"/>
        <v>0</v>
      </c>
    </row>
    <row r="17" spans="1:11" ht="15" customHeight="1">
      <c r="A17" s="267">
        <v>83</v>
      </c>
      <c r="B17" s="268" t="s">
        <v>131</v>
      </c>
      <c r="C17" s="270">
        <v>242</v>
      </c>
      <c r="D17" s="438">
        <v>38257.31</v>
      </c>
      <c r="E17" s="498">
        <f t="shared" si="2"/>
        <v>38499.31</v>
      </c>
      <c r="F17" s="283">
        <v>3</v>
      </c>
      <c r="G17" s="441">
        <v>261</v>
      </c>
      <c r="H17" s="274">
        <f t="shared" si="0"/>
        <v>264</v>
      </c>
      <c r="I17" s="432"/>
      <c r="J17" s="444">
        <f>G17</f>
        <v>261</v>
      </c>
      <c r="K17" s="274">
        <f t="shared" si="1"/>
        <v>261</v>
      </c>
    </row>
    <row r="18" spans="1:11" ht="15" customHeight="1">
      <c r="A18" s="267">
        <v>84</v>
      </c>
      <c r="B18" s="268" t="s">
        <v>130</v>
      </c>
      <c r="C18" s="270">
        <v>51485</v>
      </c>
      <c r="D18" s="438">
        <v>10255</v>
      </c>
      <c r="E18" s="498">
        <f t="shared" si="2"/>
        <v>61740</v>
      </c>
      <c r="F18" s="272">
        <v>494</v>
      </c>
      <c r="G18" s="273">
        <v>97</v>
      </c>
      <c r="H18" s="274">
        <f t="shared" si="0"/>
        <v>591</v>
      </c>
      <c r="I18" s="432"/>
      <c r="J18" s="444">
        <f>G18</f>
        <v>97</v>
      </c>
      <c r="K18" s="274">
        <f t="shared" si="1"/>
        <v>97</v>
      </c>
    </row>
    <row r="19" spans="1:11" ht="15" customHeight="1">
      <c r="A19" s="267">
        <v>85</v>
      </c>
      <c r="B19" s="268" t="s">
        <v>174</v>
      </c>
      <c r="C19" s="270">
        <v>28503</v>
      </c>
      <c r="D19" s="438">
        <v>20136.65</v>
      </c>
      <c r="E19" s="498">
        <f t="shared" si="2"/>
        <v>48639.65</v>
      </c>
      <c r="F19" s="272">
        <v>258</v>
      </c>
      <c r="G19" s="273">
        <v>361</v>
      </c>
      <c r="H19" s="404">
        <f t="shared" si="0"/>
        <v>619</v>
      </c>
      <c r="I19" s="272"/>
      <c r="J19" s="443">
        <v>0</v>
      </c>
      <c r="K19" s="404">
        <f t="shared" si="1"/>
        <v>0</v>
      </c>
    </row>
    <row r="20" spans="1:11" ht="15" customHeight="1" hidden="1">
      <c r="A20" s="267">
        <v>87</v>
      </c>
      <c r="B20" s="268" t="s">
        <v>233</v>
      </c>
      <c r="C20" s="495"/>
      <c r="D20" s="503"/>
      <c r="E20" s="495"/>
      <c r="F20" s="402">
        <v>0</v>
      </c>
      <c r="G20" s="403">
        <v>0</v>
      </c>
      <c r="H20" s="274">
        <f t="shared" si="0"/>
        <v>0</v>
      </c>
      <c r="I20" s="272"/>
      <c r="J20" s="441">
        <f>G20</f>
        <v>0</v>
      </c>
      <c r="K20" s="274">
        <f t="shared" si="1"/>
        <v>0</v>
      </c>
    </row>
    <row r="21" spans="1:11" ht="15" customHeight="1">
      <c r="A21" s="267">
        <v>92</v>
      </c>
      <c r="B21" s="268" t="s">
        <v>18</v>
      </c>
      <c r="C21" s="270">
        <v>3782413.1</v>
      </c>
      <c r="D21" s="271">
        <v>1094582.64</v>
      </c>
      <c r="E21" s="498">
        <f>SUM(C21:D21)</f>
        <v>4876995.74</v>
      </c>
      <c r="F21" s="272">
        <v>38936</v>
      </c>
      <c r="G21" s="273">
        <v>9845</v>
      </c>
      <c r="H21" s="274">
        <f t="shared" si="0"/>
        <v>48781</v>
      </c>
      <c r="I21" s="272"/>
      <c r="J21" s="443">
        <f>G21</f>
        <v>9845</v>
      </c>
      <c r="K21" s="274">
        <f t="shared" si="1"/>
        <v>9845</v>
      </c>
    </row>
    <row r="22" spans="1:11" ht="15" customHeight="1">
      <c r="A22" s="267">
        <v>96</v>
      </c>
      <c r="B22" s="268" t="s">
        <v>42</v>
      </c>
      <c r="C22" s="270">
        <v>664</v>
      </c>
      <c r="D22" s="271">
        <v>13114</v>
      </c>
      <c r="E22" s="498">
        <f>SUM(C22:D22)</f>
        <v>13778</v>
      </c>
      <c r="F22" s="272">
        <v>8</v>
      </c>
      <c r="G22" s="273">
        <v>175</v>
      </c>
      <c r="H22" s="274">
        <f t="shared" si="0"/>
        <v>183</v>
      </c>
      <c r="I22" s="272"/>
      <c r="J22" s="443">
        <f>G22</f>
        <v>175</v>
      </c>
      <c r="K22" s="274">
        <f t="shared" si="1"/>
        <v>175</v>
      </c>
    </row>
    <row r="23" spans="1:11" ht="15" customHeight="1">
      <c r="A23" s="267">
        <v>97</v>
      </c>
      <c r="B23" s="268" t="s">
        <v>43</v>
      </c>
      <c r="C23" s="270">
        <v>823</v>
      </c>
      <c r="D23" s="271">
        <v>7516</v>
      </c>
      <c r="E23" s="498">
        <f>SUM(C23:D23)</f>
        <v>8339</v>
      </c>
      <c r="F23" s="272">
        <v>10</v>
      </c>
      <c r="G23" s="273">
        <v>86</v>
      </c>
      <c r="H23" s="274">
        <f t="shared" si="0"/>
        <v>96</v>
      </c>
      <c r="I23" s="272"/>
      <c r="J23" s="443">
        <f>G23</f>
        <v>86</v>
      </c>
      <c r="K23" s="274">
        <f t="shared" si="1"/>
        <v>86</v>
      </c>
    </row>
    <row r="24" spans="1:11" ht="15" customHeight="1">
      <c r="A24" s="275">
        <v>99</v>
      </c>
      <c r="B24" s="276" t="s">
        <v>19</v>
      </c>
      <c r="C24" s="277">
        <v>232647</v>
      </c>
      <c r="D24" s="278">
        <v>181501.41</v>
      </c>
      <c r="E24" s="502">
        <f>SUM(C24:D24)</f>
        <v>414148.41000000003</v>
      </c>
      <c r="F24" s="279">
        <v>4147</v>
      </c>
      <c r="G24" s="273">
        <v>1125</v>
      </c>
      <c r="H24" s="284">
        <f t="shared" si="0"/>
        <v>5272</v>
      </c>
      <c r="I24" s="272"/>
      <c r="J24" s="443">
        <f>G24</f>
        <v>1125</v>
      </c>
      <c r="K24" s="284">
        <f t="shared" si="1"/>
        <v>1125</v>
      </c>
    </row>
    <row r="25" spans="1:11" ht="11.25">
      <c r="A25" s="285" t="s">
        <v>17</v>
      </c>
      <c r="B25" s="286"/>
      <c r="C25" s="431">
        <f>SUM(C6:C24)</f>
        <v>21033835.19</v>
      </c>
      <c r="D25" s="430">
        <f>SUM(D6:D24)</f>
        <v>5785783.75</v>
      </c>
      <c r="E25" s="429">
        <f>SUM(E6:E24)</f>
        <v>26819618.939999994</v>
      </c>
      <c r="F25" s="287">
        <f>SUM(F6:F24)</f>
        <v>286343</v>
      </c>
      <c r="G25" s="288">
        <f>SUM(G6:G24)</f>
        <v>65083</v>
      </c>
      <c r="H25" s="289">
        <f t="shared" si="0"/>
        <v>351426</v>
      </c>
      <c r="I25" s="287">
        <f>SUM(I6:I24)</f>
        <v>0</v>
      </c>
      <c r="J25" s="290">
        <f>SUM(J6:J24)</f>
        <v>11589</v>
      </c>
      <c r="K25" s="289">
        <f t="shared" si="1"/>
        <v>11589</v>
      </c>
    </row>
    <row r="26" spans="1:11" ht="11.25">
      <c r="A26" s="291" t="s">
        <v>175</v>
      </c>
      <c r="B26" s="292"/>
      <c r="C26" s="293">
        <f>SUM(C6:C14)</f>
        <v>12047607.31</v>
      </c>
      <c r="D26" s="269">
        <f>SUM(D6:D14)</f>
        <v>3846709.5500000003</v>
      </c>
      <c r="E26" s="294">
        <f>SUM(E6:E14)</f>
        <v>15894316.86</v>
      </c>
      <c r="F26" s="295">
        <f aca="true" t="shared" si="3" ref="F26:K26">SUM(F6:F14)</f>
        <v>161371</v>
      </c>
      <c r="G26" s="273">
        <f t="shared" si="3"/>
        <v>44291</v>
      </c>
      <c r="H26" s="296">
        <f t="shared" si="3"/>
        <v>205662</v>
      </c>
      <c r="I26" s="295">
        <f t="shared" si="3"/>
        <v>0</v>
      </c>
      <c r="J26" s="1099">
        <f t="shared" si="3"/>
        <v>0</v>
      </c>
      <c r="K26" s="296">
        <f t="shared" si="3"/>
        <v>0</v>
      </c>
    </row>
    <row r="27" spans="1:11" ht="12" thickBot="1">
      <c r="A27" s="297" t="s">
        <v>21</v>
      </c>
      <c r="B27" s="298"/>
      <c r="C27" s="299">
        <f>SUM(C15:C24)</f>
        <v>8986227.88</v>
      </c>
      <c r="D27" s="300">
        <f>SUM(D15:D24)</f>
        <v>1939074.2</v>
      </c>
      <c r="E27" s="301">
        <f>SUM(E15:E24)</f>
        <v>10925302.08</v>
      </c>
      <c r="F27" s="302">
        <f aca="true" t="shared" si="4" ref="F27:K27">SUM(F15:F24)</f>
        <v>124972</v>
      </c>
      <c r="G27" s="303">
        <f t="shared" si="4"/>
        <v>20792</v>
      </c>
      <c r="H27" s="304">
        <f t="shared" si="4"/>
        <v>145764</v>
      </c>
      <c r="I27" s="302">
        <f t="shared" si="4"/>
        <v>0</v>
      </c>
      <c r="J27" s="1100">
        <f t="shared" si="4"/>
        <v>11589</v>
      </c>
      <c r="K27" s="304">
        <f t="shared" si="4"/>
        <v>11589</v>
      </c>
    </row>
    <row r="28" spans="6:11" ht="11.25" customHeight="1" hidden="1">
      <c r="F28" s="305">
        <f aca="true" t="shared" si="5" ref="F28:F33">F25/H25*100</f>
        <v>81.48031164455675</v>
      </c>
      <c r="G28" s="305">
        <f aca="true" t="shared" si="6" ref="G28:G33">G25/H25*100</f>
        <v>18.51968835544325</v>
      </c>
      <c r="H28" s="305">
        <f aca="true" t="shared" si="7" ref="H28:H33">F28+G28</f>
        <v>100</v>
      </c>
      <c r="I28" s="305">
        <f>I25/K25*100</f>
        <v>0</v>
      </c>
      <c r="J28" s="305">
        <f>J25/K25*100</f>
        <v>100</v>
      </c>
      <c r="K28" s="305">
        <f>I28+J28</f>
        <v>100</v>
      </c>
    </row>
    <row r="29" spans="6:11" ht="11.25" customHeight="1" hidden="1">
      <c r="F29" s="305">
        <f t="shared" si="5"/>
        <v>78.46417908996315</v>
      </c>
      <c r="G29" s="305">
        <f t="shared" si="6"/>
        <v>21.535820910036858</v>
      </c>
      <c r="H29" s="305">
        <f t="shared" si="7"/>
        <v>100.00000000000001</v>
      </c>
      <c r="I29" s="305" t="e">
        <f>I26/K26*100</f>
        <v>#DIV/0!</v>
      </c>
      <c r="J29" s="305" t="e">
        <f>J26/K26*100</f>
        <v>#DIV/0!</v>
      </c>
      <c r="K29" s="305" t="e">
        <f>I29+J29</f>
        <v>#DIV/0!</v>
      </c>
    </row>
    <row r="30" spans="6:11" ht="11.25" customHeight="1" hidden="1">
      <c r="F30" s="305">
        <f t="shared" si="5"/>
        <v>85.73584698553827</v>
      </c>
      <c r="G30" s="305">
        <f t="shared" si="6"/>
        <v>14.264153014461733</v>
      </c>
      <c r="H30" s="305">
        <f t="shared" si="7"/>
        <v>100</v>
      </c>
      <c r="I30" s="305">
        <f>I27/K27*100</f>
        <v>0</v>
      </c>
      <c r="J30" s="305">
        <f>J27/K27*100</f>
        <v>100</v>
      </c>
      <c r="K30" s="305">
        <f>I30+J30</f>
        <v>100</v>
      </c>
    </row>
    <row r="31" spans="6:11" ht="11.25">
      <c r="F31" s="305">
        <f t="shared" si="5"/>
        <v>81.48031164455675</v>
      </c>
      <c r="G31" s="305">
        <f t="shared" si="6"/>
        <v>18.51968835544325</v>
      </c>
      <c r="H31" s="305">
        <f t="shared" si="7"/>
        <v>100</v>
      </c>
      <c r="I31" s="305"/>
      <c r="J31" s="305"/>
      <c r="K31" s="305"/>
    </row>
    <row r="32" spans="1:11" ht="11.25">
      <c r="A32" s="306"/>
      <c r="B32" s="307"/>
      <c r="C32" s="307"/>
      <c r="D32" s="307"/>
      <c r="E32" s="307"/>
      <c r="F32" s="305">
        <f t="shared" si="5"/>
        <v>78.46417908996314</v>
      </c>
      <c r="G32" s="305">
        <f t="shared" si="6"/>
        <v>21.535820910036854</v>
      </c>
      <c r="H32" s="305">
        <f t="shared" si="7"/>
        <v>100</v>
      </c>
      <c r="I32" s="305"/>
      <c r="J32" s="305"/>
      <c r="K32" s="305"/>
    </row>
    <row r="33" spans="6:11" ht="11.25">
      <c r="F33" s="305">
        <f t="shared" si="5"/>
        <v>85.73584698553827</v>
      </c>
      <c r="G33" s="305">
        <f t="shared" si="6"/>
        <v>14.264153014461733</v>
      </c>
      <c r="H33" s="305">
        <f t="shared" si="7"/>
        <v>100</v>
      </c>
      <c r="I33" s="305"/>
      <c r="J33" s="305"/>
      <c r="K33" s="305"/>
    </row>
    <row r="34" spans="1:5" s="261" customFormat="1" ht="11.25">
      <c r="A34" s="1127" t="s">
        <v>461</v>
      </c>
      <c r="B34" s="308"/>
      <c r="C34" s="308"/>
      <c r="D34" s="308"/>
      <c r="E34" s="308"/>
    </row>
    <row r="35" spans="1:5" s="261" customFormat="1" ht="11.25">
      <c r="A35" s="504"/>
      <c r="B35" s="308"/>
      <c r="C35" s="308"/>
      <c r="D35" s="308"/>
      <c r="E35" s="308"/>
    </row>
    <row r="37" spans="1:5" ht="11.25">
      <c r="A37" s="757" t="s">
        <v>460</v>
      </c>
      <c r="B37" s="445"/>
      <c r="C37" s="445"/>
      <c r="D37" s="445"/>
      <c r="E37" s="445"/>
    </row>
    <row r="38" spans="1:2" ht="11.25">
      <c r="A38" s="757" t="s">
        <v>176</v>
      </c>
      <c r="B38" s="445"/>
    </row>
    <row r="39" ht="11.25">
      <c r="A39" s="250"/>
    </row>
  </sheetData>
  <mergeCells count="5">
    <mergeCell ref="F2:H2"/>
    <mergeCell ref="I2:K2"/>
    <mergeCell ref="C3:E3"/>
    <mergeCell ref="F3:H3"/>
    <mergeCell ref="I3:K3"/>
  </mergeCells>
  <printOptions/>
  <pageMargins left="0.76" right="0.32" top="0.64" bottom="0.57" header="0.4921259845" footer="0.4921259845"/>
  <pageSetup horizontalDpi="600" verticalDpi="600" orientation="portrait" paperSize="9" r:id="rId1"/>
  <headerFooter alignWithMargins="0">
    <oddHeader>&amp;R&amp;8Příloha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J.Tomanova</dc:creator>
  <cp:keywords/>
  <dc:description/>
  <cp:lastModifiedBy>Foukalova</cp:lastModifiedBy>
  <cp:lastPrinted>2011-02-18T13:20:37Z</cp:lastPrinted>
  <dcterms:created xsi:type="dcterms:W3CDTF">2002-02-05T08:08:05Z</dcterms:created>
  <dcterms:modified xsi:type="dcterms:W3CDTF">2011-04-05T10:20:00Z</dcterms:modified>
  <cp:category/>
  <cp:version/>
  <cp:contentType/>
  <cp:contentStatus/>
</cp:coreProperties>
</file>