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00" windowWidth="24555" windowHeight="10470" tabRatio="682" activeTab="0"/>
  </bookViews>
  <sheets>
    <sheet name="titl" sheetId="1" r:id="rId1"/>
    <sheet name="MU" sheetId="2" r:id="rId2"/>
    <sheet name="LF" sheetId="3" r:id="rId3"/>
    <sheet name="FF" sheetId="4" r:id="rId4"/>
    <sheet name="PrF" sheetId="5" r:id="rId5"/>
    <sheet name="FSS" sheetId="6" r:id="rId6"/>
    <sheet name="PřF" sheetId="7" r:id="rId7"/>
    <sheet name="FI" sheetId="8" r:id="rId8"/>
    <sheet name="PdF" sheetId="9" r:id="rId9"/>
    <sheet name="FSpS" sheetId="10" r:id="rId10"/>
    <sheet name="ESF" sheetId="11" r:id="rId11"/>
    <sheet name="fak" sheetId="12" r:id="rId12"/>
    <sheet name="CEITEC-MU" sheetId="13" r:id="rId13"/>
    <sheet name="CEITEC-CŘS" sheetId="14" r:id="rId14"/>
    <sheet name="SKM" sheetId="15" r:id="rId15"/>
    <sheet name="SUKB" sheetId="16" r:id="rId16"/>
    <sheet name="UCT" sheetId="17" r:id="rId17"/>
    <sheet name="SPSSN" sheetId="18" r:id="rId18"/>
    <sheet name="IBA" sheetId="19" r:id="rId19"/>
    <sheet name="ÚVT" sheetId="20" r:id="rId20"/>
    <sheet name="CJV" sheetId="21" r:id="rId21"/>
    <sheet name="CZS" sheetId="22" r:id="rId22"/>
    <sheet name="RMU" sheetId="23" r:id="rId23"/>
    <sheet name="RMU-IO" sheetId="24" r:id="rId24"/>
    <sheet name="RMU-ost" sheetId="25" r:id="rId25"/>
    <sheet name="ostatni" sheetId="26" r:id="rId26"/>
    <sheet name="centraliz_stavby" sheetId="27" r:id="rId27"/>
    <sheet name="INV_bez staveb" sheetId="28" r:id="rId28"/>
    <sheet name="tab1" sheetId="29" r:id="rId29"/>
    <sheet name="osnova" sheetId="30" r:id="rId30"/>
    <sheet name="tab1a" sheetId="31" r:id="rId31"/>
    <sheet name="proúčt.HV10" sheetId="32" r:id="rId32"/>
  </sheets>
  <externalReferences>
    <externalReference r:id="rId35"/>
    <externalReference r:id="rId36"/>
    <externalReference r:id="rId37"/>
  </externalReferences>
  <definedNames>
    <definedName name="bla" localSheetId="29">#REF!</definedName>
    <definedName name="bla">#REF!</definedName>
    <definedName name="_xlnm.Print_Titles" localSheetId="26">'centraliz_stavby'!$1:$5</definedName>
    <definedName name="_xlnm.Print_Area" localSheetId="27">'INV_bez staveb'!$A$1:$H$44</definedName>
    <definedName name="osnova1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<sst xmlns="http://schemas.openxmlformats.org/spreadsheetml/2006/main" count="1560" uniqueCount="371">
  <si>
    <t>CELKEM</t>
  </si>
  <si>
    <t>stroje</t>
  </si>
  <si>
    <t>HS:</t>
  </si>
  <si>
    <t>stavby</t>
  </si>
  <si>
    <t>a zařízení</t>
  </si>
  <si>
    <t>jiné</t>
  </si>
  <si>
    <t>FRVŠ</t>
  </si>
  <si>
    <t>rozvojové programy (ukazatel I)</t>
  </si>
  <si>
    <t>VaV ostatní SR</t>
  </si>
  <si>
    <t xml:space="preserve">dotace od ÚSC </t>
  </si>
  <si>
    <t>dotace ze zahraničí</t>
  </si>
  <si>
    <t>NFV</t>
  </si>
  <si>
    <t>MU celkem</t>
  </si>
  <si>
    <t>v tis. Kč</t>
  </si>
  <si>
    <t xml:space="preserve">ř. 11 </t>
  </si>
  <si>
    <t>jiné zdroje (dary apod.)</t>
  </si>
  <si>
    <t xml:space="preserve">FRIM </t>
  </si>
  <si>
    <t>jiné bez VaV (vč.dotace na Program)</t>
  </si>
  <si>
    <t>Příspěvek MŠMT na kapitál.výdaje (výměna NEI/INV)</t>
  </si>
  <si>
    <t>&lt; 99 - RMU &gt;</t>
  </si>
  <si>
    <t>celkem</t>
  </si>
  <si>
    <t>mimo Program 233 330</t>
  </si>
  <si>
    <t>Program 233 330</t>
  </si>
  <si>
    <t>POUŽITÍ</t>
  </si>
  <si>
    <t>sl.2 až 4</t>
  </si>
  <si>
    <t>sl.6 až 8</t>
  </si>
  <si>
    <t>sl.5+9</t>
  </si>
  <si>
    <t>dotace ze SR (ř.3 až 7)</t>
  </si>
  <si>
    <t>ZDROJE celkem (ř.2+8 až 13)</t>
  </si>
  <si>
    <t>&lt; 97 - CZS &gt;</t>
  </si>
  <si>
    <t>Jedná se o částku příspěvku na ukazatel A, o jehož poskytnutí MU požádala či požádá na kapitálové výdaje</t>
  </si>
  <si>
    <t>ř. 8</t>
  </si>
  <si>
    <t>sl.6 až 9 vyplňuje pouze RMU</t>
  </si>
  <si>
    <t>&lt; 96 - CJV &gt;</t>
  </si>
  <si>
    <t>&lt; 92 - ÚVT &gt;</t>
  </si>
  <si>
    <t>&lt; 84 - SPSSN &gt;</t>
  </si>
  <si>
    <t>&lt; 83 - UCT &gt;</t>
  </si>
  <si>
    <t>&lt; 82 - SUKB &gt;</t>
  </si>
  <si>
    <t>&lt; 81 - SKM &gt;</t>
  </si>
  <si>
    <t>&lt; 56 - ESF &gt;</t>
  </si>
  <si>
    <t>&lt; 51 - FSpS &gt;</t>
  </si>
  <si>
    <t>&lt; 41 - PdF &gt;</t>
  </si>
  <si>
    <t>&lt; 33 - FI &gt;</t>
  </si>
  <si>
    <t>&lt; 31 - PřF &gt;</t>
  </si>
  <si>
    <t>&lt; 23 - FSS &gt;</t>
  </si>
  <si>
    <t>&lt; 22 - PrF &gt;</t>
  </si>
  <si>
    <t>&lt; 21 - FF &gt;</t>
  </si>
  <si>
    <t>&lt; 11 - LF &gt;</t>
  </si>
  <si>
    <t>fakulty celkem</t>
  </si>
  <si>
    <t>Zpracovala: Ing.Foukalová</t>
  </si>
  <si>
    <t>HS</t>
  </si>
  <si>
    <t>LF</t>
  </si>
  <si>
    <t>FF</t>
  </si>
  <si>
    <t>PrF</t>
  </si>
  <si>
    <t>FSS</t>
  </si>
  <si>
    <t>PřF</t>
  </si>
  <si>
    <t>FI</t>
  </si>
  <si>
    <t>PdF</t>
  </si>
  <si>
    <t>FSpS</t>
  </si>
  <si>
    <t>ESF</t>
  </si>
  <si>
    <t>SKM</t>
  </si>
  <si>
    <t>UCT</t>
  </si>
  <si>
    <t>SPSSN</t>
  </si>
  <si>
    <t>ÚVT</t>
  </si>
  <si>
    <t>CJV</t>
  </si>
  <si>
    <t>CZS</t>
  </si>
  <si>
    <t>RMU</t>
  </si>
  <si>
    <t xml:space="preserve">Název akce </t>
  </si>
  <si>
    <t>Místo</t>
  </si>
  <si>
    <t>Poříčí 31</t>
  </si>
  <si>
    <t>Poříčí 7</t>
  </si>
  <si>
    <t>&lt; 99* - RMU bez IO &gt;</t>
  </si>
  <si>
    <t>ostatní celkem</t>
  </si>
  <si>
    <t xml:space="preserve">Masarykova univerzita </t>
  </si>
  <si>
    <t>Příloha pokynu kvestora č. 12/06</t>
  </si>
  <si>
    <t>SUKB</t>
  </si>
  <si>
    <t>IBA</t>
  </si>
  <si>
    <t>rezerva</t>
  </si>
  <si>
    <t>MU</t>
  </si>
  <si>
    <t>*)</t>
  </si>
  <si>
    <t>fakulty</t>
  </si>
  <si>
    <t>ostatní</t>
  </si>
  <si>
    <t>Číslo</t>
  </si>
  <si>
    <t>Zdroj</t>
  </si>
  <si>
    <t>náklady v Kč vč. DPH</t>
  </si>
  <si>
    <t>Akceptace</t>
  </si>
  <si>
    <t>FRIM rezerva</t>
  </si>
  <si>
    <t>Lomená 48</t>
  </si>
  <si>
    <t>Vyřizování věcných břemen</t>
  </si>
  <si>
    <t>Lipová 41a</t>
  </si>
  <si>
    <t>Telč</t>
  </si>
  <si>
    <t>&lt; 85 - IBA &gt;</t>
  </si>
  <si>
    <t>&lt; 999800 - IO RMU &gt;</t>
  </si>
  <si>
    <t>zdroje</t>
  </si>
  <si>
    <t>Odbor financování RMU</t>
  </si>
  <si>
    <t>zůst.INV přísp. (č.4745)</t>
  </si>
  <si>
    <t>Zpracovala: Foukalová</t>
  </si>
  <si>
    <t>č.ř.</t>
  </si>
  <si>
    <t>zdroj tvorby\použití</t>
  </si>
  <si>
    <t>tvorba z HV po zdanění</t>
  </si>
  <si>
    <t xml:space="preserve"> FRIM HS</t>
  </si>
  <si>
    <t>FRIM HS převeden na IO RMU (na dofinanc.)</t>
  </si>
  <si>
    <t>Panská Lhota</t>
  </si>
  <si>
    <t>Přepojení opt. spojky v trase A. Nováka - Poříčí</t>
  </si>
  <si>
    <t>Celkem</t>
  </si>
  <si>
    <t>VaVpI</t>
  </si>
  <si>
    <t>CEITEC</t>
  </si>
  <si>
    <t>zůst.FRIM mimo Program (č.č.4746)</t>
  </si>
  <si>
    <t>rezerva FRIM (č.č.4744)</t>
  </si>
  <si>
    <t>Použití příspěvku:</t>
  </si>
  <si>
    <t>plán celkem</t>
  </si>
  <si>
    <t xml:space="preserve">   rezerva s HV</t>
  </si>
  <si>
    <r>
      <t xml:space="preserve">RMU </t>
    </r>
    <r>
      <rPr>
        <vertAlign val="superscript"/>
        <sz val="10"/>
        <rFont val="Arial"/>
        <family val="2"/>
      </rPr>
      <t>*)</t>
    </r>
  </si>
  <si>
    <t>VaV MŠMT bez VaVpI</t>
  </si>
  <si>
    <t>ř.9</t>
  </si>
  <si>
    <t>(v Kč)</t>
  </si>
  <si>
    <t>HV MU</t>
  </si>
  <si>
    <t>odvod do</t>
  </si>
  <si>
    <t>10% ze sl.1</t>
  </si>
  <si>
    <t>zbývá</t>
  </si>
  <si>
    <t>do FO HS</t>
  </si>
  <si>
    <t>do FRIM HS</t>
  </si>
  <si>
    <t>Pracoviště</t>
  </si>
  <si>
    <t>po zdanění</t>
  </si>
  <si>
    <t>sl.1-3</t>
  </si>
  <si>
    <t>č.č.4720</t>
  </si>
  <si>
    <t>č.č.4730</t>
  </si>
  <si>
    <t>RMU-rezerva</t>
  </si>
  <si>
    <t>k.s.</t>
  </si>
  <si>
    <t>centralizace tvorby z odpisů na schválené INV akce</t>
  </si>
  <si>
    <t>IO RMU</t>
  </si>
  <si>
    <r>
      <t xml:space="preserve">do FO RMU </t>
    </r>
    <r>
      <rPr>
        <b/>
        <vertAlign val="superscript"/>
        <sz val="9"/>
        <color indexed="12"/>
        <rFont val="Arial CE"/>
        <family val="0"/>
      </rPr>
      <t>*)</t>
    </r>
  </si>
  <si>
    <r>
      <t>č.č. 4741</t>
    </r>
    <r>
      <rPr>
        <b/>
        <i/>
        <vertAlign val="superscript"/>
        <sz val="9"/>
        <rFont val="Arial CE"/>
        <family val="0"/>
      </rPr>
      <t>**)</t>
    </r>
  </si>
  <si>
    <r>
      <t xml:space="preserve">**) </t>
    </r>
    <r>
      <rPr>
        <i/>
        <sz val="8"/>
        <rFont val="Arial CE"/>
        <family val="0"/>
      </rPr>
      <t>zisk RMU centralizovat do rezervy FRIM (č.č. 4744)</t>
    </r>
  </si>
  <si>
    <t>&lt; číslo a název HS &gt;</t>
  </si>
  <si>
    <t>Požadavky</t>
  </si>
  <si>
    <t>Poznámky</t>
  </si>
  <si>
    <t>Prostavěno</t>
  </si>
  <si>
    <t>činnost</t>
  </si>
  <si>
    <t>zak./podzak.</t>
  </si>
  <si>
    <t>IZ</t>
  </si>
  <si>
    <t>č.sl.</t>
  </si>
  <si>
    <t>Zdroj v rozpočtu</t>
  </si>
  <si>
    <t>IO RMU / HS</t>
  </si>
  <si>
    <t>Odpov.za stavbu</t>
  </si>
  <si>
    <t>Režim financování a pravomocí</t>
  </si>
  <si>
    <t>Faktury zajišťuje a podepisuje FK</t>
  </si>
  <si>
    <t>Faktury řada</t>
  </si>
  <si>
    <t>HS20</t>
  </si>
  <si>
    <t>Faktury účtuje</t>
  </si>
  <si>
    <t>EO RMU</t>
  </si>
  <si>
    <t>Klácelova 2</t>
  </si>
  <si>
    <t>Rekonstrukce výměníkové stanice</t>
  </si>
  <si>
    <t>Tvrdého 5/7</t>
  </si>
  <si>
    <t>Veveří 29</t>
  </si>
  <si>
    <t>Těšetice-Kyjovice</t>
  </si>
  <si>
    <t>Chlazení v místnosti 1S106 - tato suterénní místnost je využívána jako kancelář pro techniky odpadového hospodářství</t>
  </si>
  <si>
    <t>Přemístění kompresoru pro tlakový vzduch vlhčícího systému skleníku do suterénu</t>
  </si>
  <si>
    <t>Ovládání klapek Colt v A9 systémem MaR a z ovládacího pultu v informačním centru KUK pro fyzikální větrání</t>
  </si>
  <si>
    <t>FRIM</t>
  </si>
  <si>
    <t>INV příspěvek</t>
  </si>
  <si>
    <t>Strojní vybavení ventilace Ustřední knihovny</t>
  </si>
  <si>
    <t>ÚK FF</t>
  </si>
  <si>
    <t>Multifunkční čistídí stroj RIDER</t>
  </si>
  <si>
    <t xml:space="preserve">Dva kusy tech. vybavení pro velkokapacitní multimediální posluchárny ÚHV </t>
  </si>
  <si>
    <t xml:space="preserve">Janáčkovo nám. </t>
  </si>
  <si>
    <t>Potřeba FRIM na předfinancování :</t>
  </si>
  <si>
    <t>Potřeba FRIM na spolufinancování:</t>
  </si>
  <si>
    <t>z central.odpisů 2010 (č.č.4746)</t>
  </si>
  <si>
    <t>zůst.FRIM 2009 Program</t>
  </si>
  <si>
    <t>FRIM ze zůst.INV přísp.09</t>
  </si>
  <si>
    <t>INV přísp.2010</t>
  </si>
  <si>
    <t>tvorba FRIM z HV09 - rezerva (č.č.4744)</t>
  </si>
  <si>
    <t>centralizované stavby</t>
  </si>
  <si>
    <t>centraliz.ostatní</t>
  </si>
  <si>
    <t>tvorba FRIM z central.odpisů 2010 (č.č.4746)</t>
  </si>
  <si>
    <t xml:space="preserve">   z toho u ÚVT</t>
  </si>
  <si>
    <t xml:space="preserve">   z toho u SUKB</t>
  </si>
  <si>
    <t xml:space="preserve">   z toho u RMU ost.=Ceitec</t>
  </si>
  <si>
    <t xml:space="preserve">   z toho u IO RMU rezerva </t>
  </si>
  <si>
    <r>
      <t xml:space="preserve">VaV MŠMT bez VaVpI </t>
    </r>
    <r>
      <rPr>
        <i/>
        <vertAlign val="superscript"/>
        <sz val="9"/>
        <rFont val="Times New Roman"/>
        <family val="1"/>
      </rPr>
      <t>*)</t>
    </r>
  </si>
  <si>
    <t xml:space="preserve">*) </t>
  </si>
  <si>
    <t>dotace VZ</t>
  </si>
  <si>
    <t>bez zrušeného pož. 26 mil. na Program a bez plánované výměny 35 mil. na spoluf. PO4 VaVpI</t>
  </si>
  <si>
    <t>ROZPOČET 2011 - Investice</t>
  </si>
  <si>
    <t xml:space="preserve">jiné dotace ze SR bez VaV </t>
  </si>
  <si>
    <t>VaV - MŠMT bez VaVpI</t>
  </si>
  <si>
    <t xml:space="preserve">jiné zdroje </t>
  </si>
  <si>
    <t>plán uvést jen u RMU a ÚVT</t>
  </si>
  <si>
    <t>FRIM do výše zůstatku + FRIM vytvořený z HV 2010</t>
  </si>
  <si>
    <t>Plán centralizovaných stavebních akcí v roce 2011</t>
  </si>
  <si>
    <t>dát z 4746?</t>
  </si>
  <si>
    <t>Fakulta</t>
  </si>
  <si>
    <t>Plán</t>
  </si>
  <si>
    <t>Pozn.</t>
  </si>
  <si>
    <t>FRIM z výměny 1119 min.let.</t>
  </si>
  <si>
    <t>FRIM central na IO RMU</t>
  </si>
  <si>
    <t>Výměna u IO RMU</t>
  </si>
  <si>
    <t>Výměna RMU za NEI HS (na dofinanc.)</t>
  </si>
  <si>
    <t>Výměna RMU za    NEI HS</t>
  </si>
  <si>
    <t>Výměna RMU za    FRIM HS</t>
  </si>
  <si>
    <t>Výměna RMU za FRIM HS</t>
  </si>
  <si>
    <t>Výměna do rozp. HS bez protiplnění</t>
  </si>
  <si>
    <t>Do majetku zařaz.</t>
  </si>
  <si>
    <t>Přístavba hlavní budovy - 2. křídlo</t>
  </si>
  <si>
    <t>Regulace větví topení</t>
  </si>
  <si>
    <t>Izolace a pochůzí záklop půdy Poříčí 7 a Ypsilantiho</t>
  </si>
  <si>
    <t>Poříčí 7, Ypsilantiho</t>
  </si>
  <si>
    <t>Přemístění bojlerů</t>
  </si>
  <si>
    <t>Zateplení budov a výměna oken - částečné krytí z prostředků SFŽP (9,5 mil.)a z FRIM SKM (13 mil.)</t>
  </si>
  <si>
    <t>Vinařská 5,bloky A1 a A2</t>
  </si>
  <si>
    <t>Rekonstrukce elektroinstalace II.etapa, pokračování dle projektu z roku 2010 - havarijní stav</t>
  </si>
  <si>
    <t>Oprava havarijního stavu ležaté kanalizace - položení nové - II.etapa, pokračování z roku 2009</t>
  </si>
  <si>
    <t>Rekonstrukce výtahu</t>
  </si>
  <si>
    <t>Rekonstrukce plynové kotelny</t>
  </si>
  <si>
    <t>Rekonstrukce plynové kotelny - havarijní stav</t>
  </si>
  <si>
    <t xml:space="preserve">VRS Cikháj </t>
  </si>
  <si>
    <t>Zateplení štítové zdi dle EA z r. 2002</t>
  </si>
  <si>
    <t>Jaselská 18</t>
  </si>
  <si>
    <t>Stavebně technický průzkum, požární zabezpečení objektu</t>
  </si>
  <si>
    <t>Joštova 13</t>
  </si>
  <si>
    <t>Rekonstrukce 1.PP a 1.NP</t>
  </si>
  <si>
    <t>Janáčkovo nám. 2a</t>
  </si>
  <si>
    <t>Obložení stěn a stropu koncertního sálu</t>
  </si>
  <si>
    <t>Rekonstrukce přístavku, dokončení odkanalizování dvora</t>
  </si>
  <si>
    <t>Dokončení rekonstrukce stropních trámů vč. zateplení stropní konstrukce</t>
  </si>
  <si>
    <t>Gorkého 5/4</t>
  </si>
  <si>
    <t>Oprava UT a seřízení MaR</t>
  </si>
  <si>
    <t>Arna Nováka 1</t>
  </si>
  <si>
    <t>Odstranění havarijního stavu systému UT, výměna ventilů</t>
  </si>
  <si>
    <t>Sanace základů budovy dle stat. Posouzení z r. 2005</t>
  </si>
  <si>
    <t>Vodovodní přípojka do budovy Observatoře MU na Kraví hoře</t>
  </si>
  <si>
    <t>Kraví hora</t>
  </si>
  <si>
    <t>Ústav fyziky kondenzovaných látek - úprava akustiky míst.02030  SO09</t>
  </si>
  <si>
    <t>Kotlářská</t>
  </si>
  <si>
    <t>Klimatizace do podkrovních místností Ústavu matematiky a statistiky SO 08</t>
  </si>
  <si>
    <t>Rekonstrukce chodby 4NP před kanecelářemi vedení MU vč. soc. zázemí a kuchyňky</t>
  </si>
  <si>
    <t>Žerotinovo 9</t>
  </si>
  <si>
    <t>Rekonstrukce osvělení v 5.NP</t>
  </si>
  <si>
    <t>Žerotinoo 9</t>
  </si>
  <si>
    <t>Komplexní rekonstrukce WC (M+Ž) 3.NP, 2.NP</t>
  </si>
  <si>
    <t>Bateriový dojezd výtahu Kone</t>
  </si>
  <si>
    <t>MaR - výměna PC vč. softwaru</t>
  </si>
  <si>
    <t>Komenského 2</t>
  </si>
  <si>
    <t>Kamenice 5</t>
  </si>
  <si>
    <t>"Revitalizace" ploch v 1.NP u vchodu do KUK (nyní neosazené prostory po uhynulých květinách)</t>
  </si>
  <si>
    <t>Dovybavení koridorů kampusu o místa pro odpočinek - lavičky, popř. židle+stolky</t>
  </si>
  <si>
    <t>Rekonstrukce kamerového systému v budově A1B1 a A1B2, začlenění do systému MaR včetně záznamového zařízení (pokud se nebude realizovat v roce 2010 místo připojení VZT do MaR).</t>
  </si>
  <si>
    <t>Vyznačení cesty pro vozidla HZS pomocí gabionoývch košů - návrh GP</t>
  </si>
  <si>
    <t>Dovybavení areálu UKB dopravními značkami - omezení vjezdu a stání</t>
  </si>
  <si>
    <t>Stavební úpravy, Komenského nám. 2</t>
  </si>
  <si>
    <t>Drobné stavební úpravy v objektech MU</t>
  </si>
  <si>
    <t>Stavební úpravy spojené s přípravou prostor pro dieselagregát, Komenského nám. 2</t>
  </si>
  <si>
    <t>Stavební úpravy spodního sálu ÚVT a souvisejících prostor</t>
  </si>
  <si>
    <t>Elektronická kontrola vstupu  - ÚVT, Botanická 68a</t>
  </si>
  <si>
    <t>Rekonstrukce zasedací místnosti,  Botanická 68a</t>
  </si>
  <si>
    <t>Stavební úpravy spojené s úpravou serverovny</t>
  </si>
  <si>
    <t>OS+VB</t>
  </si>
  <si>
    <t xml:space="preserve">Pokládka trubek Jánská - Novobranská </t>
  </si>
  <si>
    <t>Veveří  úsek Grohova - Gorkého (cca 160m, trubka + kabel)</t>
  </si>
  <si>
    <t>Box Příkop - Bratislavská (trubka přípolož)</t>
  </si>
  <si>
    <t>Zemní trasa box Grohova - Kotlářská, PřF (trubka cca 800 m)</t>
  </si>
  <si>
    <t>Optická trasa FF, A. Nováka - Kotlářská, PřF (kabel cca 1300 m)</t>
  </si>
  <si>
    <t>Bratislavská - Cejl 20, Kovoterm (trubka)</t>
  </si>
  <si>
    <t>Drobná rozšíření optkabelové sítě</t>
  </si>
  <si>
    <t>Komenského nám. 6 (nový box) - Solniční 12 - Moravské nám. (trubka)</t>
  </si>
  <si>
    <t>Komenského nám. 6 - Solniční 12 (kabel)</t>
  </si>
  <si>
    <t>Box Příkop - Cejl 20 (kabel)</t>
  </si>
  <si>
    <t>Demontáž nadzemního kabelu v úseku FF, A. Nováka - Jana Uhra - Sokolská (cca 900 m)</t>
  </si>
  <si>
    <t>Pokládka opt. kabelu v úseku Mozartova - Novobranská</t>
  </si>
  <si>
    <t>Pokládka trubek v kolektoru po ul. Sukova na Jánskou</t>
  </si>
  <si>
    <t>komerce</t>
  </si>
  <si>
    <t>Optokabelové sítě - komerce</t>
  </si>
  <si>
    <t xml:space="preserve">Tenisová hala Mánesova - zateplení I. Varianta; </t>
  </si>
  <si>
    <t>Mánesova</t>
  </si>
  <si>
    <t>Tenisová hala Mánesova - zateplení II. Varianta v částkce 875 500Kč vč. DPH</t>
  </si>
  <si>
    <t>Modernizace řídícího systému budovy (větrání+vzduchotechnika)</t>
  </si>
  <si>
    <t>Modernizace kamerového systému</t>
  </si>
  <si>
    <t>Přestavba 1 bezbarierového pokoje</t>
  </si>
  <si>
    <t>Vinařská 5</t>
  </si>
  <si>
    <t>Úprava 2 WC</t>
  </si>
  <si>
    <t>Vybudování bezbariérového WC</t>
  </si>
  <si>
    <t>Vybudování výtahu dle požadavků vyhl. 398/2009Sb</t>
  </si>
  <si>
    <t>Vinařksá 5</t>
  </si>
  <si>
    <t>Úprava WC</t>
  </si>
  <si>
    <t>Veveří 70</t>
  </si>
  <si>
    <t>Elektromechanismus otevírání vrat s přístupem na kartu, 2* čtečka karet</t>
  </si>
  <si>
    <t>Joštova 10</t>
  </si>
  <si>
    <t xml:space="preserve">Komenského nám. - úpravy nutné pro dislokaci </t>
  </si>
  <si>
    <t xml:space="preserve">Komenského </t>
  </si>
  <si>
    <t xml:space="preserve">INV příspěvek </t>
  </si>
  <si>
    <t>1119 stavby celkem</t>
  </si>
  <si>
    <t>1119 ostatní</t>
  </si>
  <si>
    <t>1119 celkem</t>
  </si>
  <si>
    <t>zůst. INV příspěvku u RMU</t>
  </si>
  <si>
    <t>k použití celkem</t>
  </si>
  <si>
    <t>zůst. centraliz.FRIMu u RMU</t>
  </si>
  <si>
    <t>tvorba z odpisů 2011 - odhad</t>
  </si>
  <si>
    <t>plán centraliz. FRIM s odpisy</t>
  </si>
  <si>
    <t>zůst.rez.FRIM (+108 mil.=79 mil.předf. Telč,19 mil.předf. VaVpI + 10 mil.půjčky)</t>
  </si>
  <si>
    <t xml:space="preserve">Přehled požadavků na realizaci centralizovaných INV akcí v roce 2011 </t>
  </si>
  <si>
    <t>Fakulta, č.zak.</t>
  </si>
  <si>
    <t>Klimatizovaný kultivační box   A13</t>
  </si>
  <si>
    <t>Rozvoj přístrojového vybavení kinosálů Ústavu filmu  a audiovizuální kultury</t>
  </si>
  <si>
    <t>Nákup skřínového dodávkového dopravního prostředku -archeologie</t>
  </si>
  <si>
    <t>rozšíření úložných kapacit + obnova komponent</t>
  </si>
  <si>
    <t>Interní diskový server (Sun X4540)</t>
  </si>
  <si>
    <t>skener pro spisovou službu</t>
  </si>
  <si>
    <t>server pro Netflow</t>
  </si>
  <si>
    <t>Obnova HW pro podporu systémů SUPO</t>
  </si>
  <si>
    <t>obnova serverů některých klíčových služeb</t>
  </si>
  <si>
    <t>rozvoj EIS Magion</t>
  </si>
  <si>
    <t>Ugrade SW pro čtečky čárového kódu</t>
  </si>
  <si>
    <t>obnova centrální TÚ v prostorách ÚVT</t>
  </si>
  <si>
    <t xml:space="preserve">modernizace telef.ústředen </t>
  </si>
  <si>
    <t>měřicí technika pro sítě</t>
  </si>
  <si>
    <t>upgrade radiového spoje Řečkovice</t>
  </si>
  <si>
    <t>zvýšení kapacity UPS</t>
  </si>
  <si>
    <t>Dieselagregát Komenského nám.</t>
  </si>
  <si>
    <t>rozšíření klimatizace ÚVT</t>
  </si>
  <si>
    <t>rozšíření klimatizace RMU</t>
  </si>
  <si>
    <t>obnova tiskového centra</t>
  </si>
  <si>
    <t>obnova a rozšíření páskového robotu</t>
  </si>
  <si>
    <t>Požadavek uplatněn i v RP na rok 2011</t>
  </si>
  <si>
    <t>napájení a chlazení datacenter</t>
  </si>
  <si>
    <t>obnova koncových přepinačů datové sítě</t>
  </si>
  <si>
    <t>obnova serveru www.muni.cz</t>
  </si>
  <si>
    <t>Zametací stroj s benzínovým pohonem a příslušenstvím</t>
  </si>
  <si>
    <t>Kamenice 8</t>
  </si>
  <si>
    <t>Instalace turniketů s přístupovým systémem (umožní pouštět studenty do knihovny s taškami a oblečením)</t>
  </si>
  <si>
    <t>knihovna - Kamenice 5</t>
  </si>
  <si>
    <t>1 ks deaktivátor/reaktivátor bezpečnostních proužků– doplnění obslužného systému</t>
  </si>
  <si>
    <t>Samoobslužný výpůjční systém - jedno pracoviště</t>
  </si>
  <si>
    <t>ochrana duševního vlastnictví (CTT)</t>
  </si>
  <si>
    <t>FRIM 2011</t>
  </si>
  <si>
    <t>k použití 2011</t>
  </si>
  <si>
    <t>nedotační odpisy 2011-odhad</t>
  </si>
  <si>
    <t>zůstatek FRIM k 31.12.2010</t>
  </si>
  <si>
    <t>z HV 2010</t>
  </si>
  <si>
    <t>CTT</t>
  </si>
  <si>
    <t>centralizace u IO RMU</t>
  </si>
  <si>
    <t>bez zůstatku centraliz.FRIM u IO RMU a bez rezervy</t>
  </si>
  <si>
    <t>centralizace u IO RMU mimo Program</t>
  </si>
  <si>
    <t xml:space="preserve">z účetních odpisů 2011 nedotačních </t>
  </si>
  <si>
    <t>ze zůst. INV příspěvku 2006-2010</t>
  </si>
  <si>
    <t xml:space="preserve">Program - příspěvek MŠMT na kapitálové výdaje </t>
  </si>
  <si>
    <t>Program celkem FRIM+INV příspěvek</t>
  </si>
  <si>
    <t>centralizováno u IO RMU</t>
  </si>
  <si>
    <r>
      <t xml:space="preserve">Tabulka 1: FRIM 2011 - tvorba a použití - plán </t>
    </r>
    <r>
      <rPr>
        <sz val="12"/>
        <rFont val="Arial"/>
        <family val="2"/>
      </rPr>
      <t>(v tis. Kč)</t>
    </r>
  </si>
  <si>
    <t>Rozdělení HV MU za rok 2010 do finančních fondů</t>
  </si>
  <si>
    <t xml:space="preserve">Proúčtovat do fondů   </t>
  </si>
  <si>
    <t>za r.2010</t>
  </si>
  <si>
    <t>do Frez</t>
  </si>
  <si>
    <t>10% z HV</t>
  </si>
  <si>
    <r>
      <t xml:space="preserve">FO RMU </t>
    </r>
    <r>
      <rPr>
        <vertAlign val="superscript"/>
        <sz val="10"/>
        <color indexed="12"/>
        <rFont val="Arial CE"/>
        <family val="0"/>
      </rPr>
      <t>*)</t>
    </r>
  </si>
  <si>
    <r>
      <t>RMU</t>
    </r>
    <r>
      <rPr>
        <vertAlign val="superscript"/>
        <sz val="10"/>
        <rFont val="Arial CE"/>
        <family val="0"/>
      </rPr>
      <t xml:space="preserve"> ***)</t>
    </r>
  </si>
  <si>
    <r>
      <t>*)</t>
    </r>
    <r>
      <rPr>
        <i/>
        <sz val="8"/>
        <rFont val="Arial CE"/>
        <family val="0"/>
      </rPr>
      <t xml:space="preserve"> u RMU centralizace na hmotnou zainteresovanost dle Pravidel hospodaření MU , č.ú. 911 101</t>
    </r>
  </si>
  <si>
    <r>
      <t xml:space="preserve">***) </t>
    </r>
    <r>
      <rPr>
        <i/>
        <sz val="8"/>
        <rFont val="Arial CE"/>
        <family val="0"/>
      </rPr>
      <t>ztráta SPSSN je započítána u RMU, proúčtována bude snížením RezF CTT ve prospěch RezFRMU</t>
    </r>
  </si>
  <si>
    <t>celkem k použití 2011 (sl. 2 až 4)</t>
  </si>
  <si>
    <t>předfin.Telč a Ceitec a spoluf.Telč?</t>
  </si>
  <si>
    <t>&lt; 71 - CEITEC MU &gt;</t>
  </si>
  <si>
    <t>&lt; 79 - CEITEC CŘS &gt;</t>
  </si>
  <si>
    <t>předf. Telč - 62 783 tis.Kč</t>
  </si>
  <si>
    <t>V Brně 18.3.2011</t>
  </si>
  <si>
    <t>plán fak.=včetně vrácení předfin.</t>
  </si>
  <si>
    <t>V Brně dne 18.3.2011</t>
  </si>
  <si>
    <t>dofinancování VZ - z výměny NEI instit.podpory</t>
  </si>
  <si>
    <t>Telč dotace - úhrada až po vyúčtování 2011?</t>
  </si>
  <si>
    <t>V Brně dne 21.3.2011</t>
  </si>
  <si>
    <t>plán (v tis. Kč)</t>
  </si>
  <si>
    <t>Rozpočet MU 2011 část investiční</t>
  </si>
</sst>
</file>

<file path=xl/styles.xml><?xml version="1.0" encoding="utf-8"?>
<styleSheet xmlns="http://schemas.openxmlformats.org/spreadsheetml/2006/main">
  <numFmts count="6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"/>
    <numFmt numFmtId="167" formatCode="#,##0.0"/>
    <numFmt numFmtId="168" formatCode="0.000000"/>
    <numFmt numFmtId="169" formatCode="0.0000000"/>
    <numFmt numFmtId="170" formatCode="0.000"/>
    <numFmt numFmtId="171" formatCode="0.000000000"/>
    <numFmt numFmtId="172" formatCode="#,##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%"/>
    <numFmt numFmtId="186" formatCode="#,##0\ &quot;Kč&quot;"/>
    <numFmt numFmtId="187" formatCode="#,##0\ _K_č"/>
    <numFmt numFmtId="188" formatCode="0.0000000000"/>
    <numFmt numFmtId="189" formatCode="0.00000000000"/>
    <numFmt numFmtId="190" formatCode="0.00000000"/>
    <numFmt numFmtId="191" formatCode="#,##0.00000"/>
    <numFmt numFmtId="192" formatCode="#,##0.00\ &quot;Kč&quot;"/>
    <numFmt numFmtId="193" formatCode="[$-405]d\.\ mmmm\ yyyy"/>
    <numFmt numFmtId="194" formatCode="#,##0.000000"/>
    <numFmt numFmtId="195" formatCode="#,##0.00000000"/>
    <numFmt numFmtId="196" formatCode="#,##0.0000000"/>
    <numFmt numFmtId="197" formatCode="_-* #,##0.0\ _K_č_-;\-* #,##0.0\ _K_č_-;_-* &quot;-&quot;??\ _K_č_-;_-@_-"/>
    <numFmt numFmtId="198" formatCode="#,##0.00\ _K_č"/>
    <numFmt numFmtId="199" formatCode="#,##0.0\ _K_č"/>
    <numFmt numFmtId="200" formatCode="[$-F400]h:mm:ss\ AM/PM"/>
    <numFmt numFmtId="201" formatCode="#,"/>
    <numFmt numFmtId="202" formatCode="dd/mm/yy;@"/>
    <numFmt numFmtId="203" formatCode="0\4\-0\5"/>
    <numFmt numFmtId="204" formatCode="_-* #,##0.0\ &quot;Kč&quot;_-;\-* #,##0.0\ &quot;Kč&quot;_-;_-* &quot;-&quot;??\ &quot;Kč&quot;_-;_-@_-"/>
    <numFmt numFmtId="205" formatCode="_-* #,##0\ &quot;Kč&quot;_-;\-* #,##0\ &quot;Kč&quot;_-;_-* &quot;-&quot;??\ &quot;Kč&quot;_-;_-@_-"/>
    <numFmt numFmtId="206" formatCode="0.00000%"/>
    <numFmt numFmtId="207" formatCode="0.0000%"/>
    <numFmt numFmtId="208" formatCode="&quot;€&quot;#,##0;\-&quot;€&quot;#,##0"/>
    <numFmt numFmtId="209" formatCode="&quot;€&quot;#,##0;[Red]\-&quot;€&quot;#,##0"/>
    <numFmt numFmtId="210" formatCode="&quot;€&quot;#,##0.00;\-&quot;€&quot;#,##0.00"/>
    <numFmt numFmtId="211" formatCode="&quot;€&quot;#,##0.00;[Red]\-&quot;€&quot;#,##0.00"/>
    <numFmt numFmtId="212" formatCode="_-&quot;€&quot;* #,##0_-;\-&quot;€&quot;* #,##0_-;_-&quot;€&quot;* &quot;-&quot;_-;_-@_-"/>
    <numFmt numFmtId="213" formatCode="_-* #,##0_-;\-* #,##0_-;_-* &quot;-&quot;_-;_-@_-"/>
    <numFmt numFmtId="214" formatCode="_-&quot;€&quot;* #,##0.00_-;\-&quot;€&quot;* #,##0.00_-;_-&quot;€&quot;* &quot;-&quot;??_-;_-@_-"/>
    <numFmt numFmtId="215" formatCode="_-* #,##0.00_-;\-* #,##0.00_-;_-* &quot;-&quot;??_-;_-@_-"/>
  </numFmts>
  <fonts count="130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E"/>
      <family val="2"/>
    </font>
    <font>
      <b/>
      <sz val="8"/>
      <name val="Arial CE"/>
      <family val="0"/>
    </font>
    <font>
      <i/>
      <sz val="12"/>
      <name val="Arial CE"/>
      <family val="2"/>
    </font>
    <font>
      <sz val="12"/>
      <name val="Arial CE"/>
      <family val="2"/>
    </font>
    <font>
      <b/>
      <sz val="24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sz val="9"/>
      <color indexed="8"/>
      <name val="Arial"/>
      <family val="2"/>
    </font>
    <font>
      <sz val="10"/>
      <color indexed="10"/>
      <name val="Arial CE"/>
      <family val="0"/>
    </font>
    <font>
      <sz val="9"/>
      <color indexed="12"/>
      <name val="Times New Roman"/>
      <family val="1"/>
    </font>
    <font>
      <b/>
      <sz val="9"/>
      <name val="Arial CE"/>
      <family val="0"/>
    </font>
    <font>
      <sz val="9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E"/>
      <family val="0"/>
    </font>
    <font>
      <sz val="8"/>
      <color indexed="12"/>
      <name val="Arial CE"/>
      <family val="0"/>
    </font>
    <font>
      <sz val="8"/>
      <color indexed="17"/>
      <name val="Arial CE"/>
      <family val="0"/>
    </font>
    <font>
      <sz val="10"/>
      <color indexed="17"/>
      <name val="Arial CE"/>
      <family val="0"/>
    </font>
    <font>
      <sz val="8"/>
      <color indexed="10"/>
      <name val="Arial CE"/>
      <family val="0"/>
    </font>
    <font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Arial CE"/>
      <family val="0"/>
    </font>
    <font>
      <i/>
      <sz val="9"/>
      <color indexed="10"/>
      <name val="Arial CE"/>
      <family val="0"/>
    </font>
    <font>
      <b/>
      <sz val="10"/>
      <color indexed="10"/>
      <name val="Arial CE"/>
      <family val="0"/>
    </font>
    <font>
      <i/>
      <sz val="8"/>
      <color indexed="10"/>
      <name val="Arial CE"/>
      <family val="0"/>
    </font>
    <font>
      <i/>
      <sz val="10"/>
      <color indexed="8"/>
      <name val="Arial CE"/>
      <family val="0"/>
    </font>
    <font>
      <b/>
      <vertAlign val="superscript"/>
      <sz val="9"/>
      <color indexed="12"/>
      <name val="Arial CE"/>
      <family val="0"/>
    </font>
    <font>
      <b/>
      <sz val="9"/>
      <color indexed="12"/>
      <name val="Arial CE"/>
      <family val="0"/>
    </font>
    <font>
      <b/>
      <sz val="9"/>
      <color indexed="8"/>
      <name val="Arial CE"/>
      <family val="0"/>
    </font>
    <font>
      <i/>
      <sz val="8"/>
      <color indexed="12"/>
      <name val="Arial CE"/>
      <family val="0"/>
    </font>
    <font>
      <i/>
      <sz val="8"/>
      <name val="Arial CE"/>
      <family val="0"/>
    </font>
    <font>
      <b/>
      <i/>
      <sz val="9"/>
      <color indexed="12"/>
      <name val="Arial CE"/>
      <family val="0"/>
    </font>
    <font>
      <b/>
      <i/>
      <sz val="9"/>
      <name val="Arial CE"/>
      <family val="0"/>
    </font>
    <font>
      <b/>
      <i/>
      <vertAlign val="superscript"/>
      <sz val="9"/>
      <name val="Arial CE"/>
      <family val="0"/>
    </font>
    <font>
      <i/>
      <sz val="10"/>
      <name val="Arial CE"/>
      <family val="2"/>
    </font>
    <font>
      <i/>
      <sz val="9"/>
      <name val="Arial CE"/>
      <family val="0"/>
    </font>
    <font>
      <vertAlign val="superscript"/>
      <sz val="10"/>
      <name val="Arial CE"/>
      <family val="0"/>
    </font>
    <font>
      <i/>
      <sz val="8"/>
      <color indexed="9"/>
      <name val="Arial CE"/>
      <family val="0"/>
    </font>
    <font>
      <b/>
      <i/>
      <sz val="8"/>
      <name val="Arial CE"/>
      <family val="0"/>
    </font>
    <font>
      <i/>
      <vertAlign val="superscript"/>
      <sz val="8"/>
      <name val="Arial CE"/>
      <family val="0"/>
    </font>
    <font>
      <sz val="8"/>
      <color indexed="9"/>
      <name val="Arial CE"/>
      <family val="0"/>
    </font>
    <font>
      <i/>
      <sz val="8"/>
      <color indexed="10"/>
      <name val="Arial"/>
      <family val="2"/>
    </font>
    <font>
      <sz val="8"/>
      <name val="Times New Roman"/>
      <family val="1"/>
    </font>
    <font>
      <b/>
      <sz val="14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i/>
      <sz val="12"/>
      <name val="Arial CE"/>
      <family val="0"/>
    </font>
    <font>
      <sz val="10"/>
      <color indexed="9"/>
      <name val="Arial CE"/>
      <family val="0"/>
    </font>
    <font>
      <sz val="7"/>
      <name val="Arial CE"/>
      <family val="0"/>
    </font>
    <font>
      <i/>
      <sz val="8"/>
      <color indexed="9"/>
      <name val="Arial"/>
      <family val="2"/>
    </font>
    <font>
      <i/>
      <vertAlign val="superscript"/>
      <sz val="8"/>
      <color indexed="9"/>
      <name val="Arial"/>
      <family val="2"/>
    </font>
    <font>
      <b/>
      <i/>
      <sz val="9"/>
      <color indexed="10"/>
      <name val="Times New Roman"/>
      <family val="1"/>
    </font>
    <font>
      <b/>
      <i/>
      <sz val="9"/>
      <color indexed="10"/>
      <name val="Arial CE"/>
      <family val="0"/>
    </font>
    <font>
      <sz val="9"/>
      <color indexed="21"/>
      <name val="Times New Roman"/>
      <family val="1"/>
    </font>
    <font>
      <sz val="10"/>
      <color indexed="21"/>
      <name val="Arial CE"/>
      <family val="0"/>
    </font>
    <font>
      <sz val="8"/>
      <color indexed="21"/>
      <name val="Arial CE"/>
      <family val="2"/>
    </font>
    <font>
      <sz val="8"/>
      <color indexed="12"/>
      <name val="Times New Roman"/>
      <family val="1"/>
    </font>
    <font>
      <sz val="8"/>
      <color indexed="21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color indexed="9"/>
      <name val="Times New Roman"/>
      <family val="1"/>
    </font>
    <font>
      <i/>
      <sz val="9"/>
      <color indexed="9"/>
      <name val="Times New Roman"/>
      <family val="1"/>
    </font>
    <font>
      <sz val="8"/>
      <color indexed="9"/>
      <name val="Times New Roman"/>
      <family val="1"/>
    </font>
    <font>
      <i/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8"/>
      <color indexed="9"/>
      <name val="Arial CE"/>
      <family val="0"/>
    </font>
    <font>
      <b/>
      <i/>
      <sz val="8"/>
      <color indexed="9"/>
      <name val="Arial CE"/>
      <family val="0"/>
    </font>
    <font>
      <b/>
      <i/>
      <sz val="8"/>
      <name val="Times New Roman"/>
      <family val="1"/>
    </font>
    <font>
      <i/>
      <vertAlign val="superscript"/>
      <sz val="9"/>
      <name val="Times New Roman"/>
      <family val="1"/>
    </font>
    <font>
      <vertAlign val="superscript"/>
      <sz val="8"/>
      <name val="Arial CE"/>
      <family val="0"/>
    </font>
    <font>
      <b/>
      <sz val="11"/>
      <color indexed="9"/>
      <name val="Arial CE"/>
      <family val="0"/>
    </font>
    <font>
      <b/>
      <sz val="8"/>
      <color indexed="10"/>
      <name val="Arial CE"/>
      <family val="0"/>
    </font>
    <font>
      <sz val="10"/>
      <color indexed="12"/>
      <name val="Arial CE"/>
      <family val="0"/>
    </font>
    <font>
      <b/>
      <sz val="10"/>
      <color indexed="9"/>
      <name val="Arial CE"/>
      <family val="0"/>
    </font>
    <font>
      <vertAlign val="superscript"/>
      <sz val="10"/>
      <color indexed="12"/>
      <name val="Arial CE"/>
      <family val="0"/>
    </font>
    <font>
      <i/>
      <sz val="9"/>
      <color indexed="12"/>
      <name val="Arial CE"/>
      <family val="0"/>
    </font>
    <font>
      <i/>
      <sz val="10"/>
      <color indexed="12"/>
      <name val="Arial CE"/>
      <family val="0"/>
    </font>
    <font>
      <b/>
      <i/>
      <sz val="10"/>
      <color indexed="12"/>
      <name val="Arial CE"/>
      <family val="0"/>
    </font>
    <font>
      <b/>
      <i/>
      <sz val="10"/>
      <name val="Arial CE"/>
      <family val="0"/>
    </font>
    <font>
      <b/>
      <sz val="10"/>
      <color indexed="12"/>
      <name val="Arial CE"/>
      <family val="0"/>
    </font>
    <font>
      <b/>
      <sz val="10"/>
      <color indexed="8"/>
      <name val="Arial CE"/>
      <family val="0"/>
    </font>
    <font>
      <sz val="9"/>
      <color indexed="12"/>
      <name val="Arial CE"/>
      <family val="0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1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18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8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7" borderId="8" applyNumberFormat="0" applyAlignment="0" applyProtection="0"/>
    <xf numFmtId="0" fontId="61" fillId="19" borderId="8" applyNumberFormat="0" applyAlignment="0" applyProtection="0"/>
    <xf numFmtId="0" fontId="62" fillId="19" borderId="9" applyNumberFormat="0" applyAlignment="0" applyProtection="0"/>
    <xf numFmtId="0" fontId="6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23" borderId="0" applyNumberFormat="0" applyBorder="0" applyAlignment="0" applyProtection="0"/>
  </cellStyleXfs>
  <cellXfs count="816">
    <xf numFmtId="0" fontId="0" fillId="0" borderId="0" xfId="0" applyAlignment="1">
      <alignment/>
    </xf>
    <xf numFmtId="0" fontId="4" fillId="0" borderId="0" xfId="54" applyFont="1">
      <alignment/>
      <protection/>
    </xf>
    <xf numFmtId="0" fontId="6" fillId="0" borderId="0" xfId="54" applyFont="1">
      <alignment/>
      <protection/>
    </xf>
    <xf numFmtId="0" fontId="6" fillId="0" borderId="0" xfId="54" applyFont="1" applyBorder="1">
      <alignment/>
      <protection/>
    </xf>
    <xf numFmtId="0" fontId="6" fillId="0" borderId="10" xfId="54" applyFont="1" applyBorder="1" applyAlignment="1">
      <alignment horizontal="center"/>
      <protection/>
    </xf>
    <xf numFmtId="0" fontId="6" fillId="0" borderId="11" xfId="54" applyFont="1" applyBorder="1">
      <alignment/>
      <protection/>
    </xf>
    <xf numFmtId="0" fontId="8" fillId="0" borderId="12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6" fillId="0" borderId="13" xfId="54" applyFont="1" applyBorder="1" applyAlignment="1">
      <alignment horizontal="center"/>
      <protection/>
    </xf>
    <xf numFmtId="0" fontId="6" fillId="0" borderId="11" xfId="54" applyFont="1" applyBorder="1" applyAlignment="1">
      <alignment horizontal="center"/>
      <protection/>
    </xf>
    <xf numFmtId="0" fontId="9" fillId="0" borderId="14" xfId="54" applyFont="1" applyBorder="1" applyAlignment="1">
      <alignment horizontal="center"/>
      <protection/>
    </xf>
    <xf numFmtId="0" fontId="11" fillId="0" borderId="14" xfId="54" applyFont="1" applyBorder="1" applyAlignment="1">
      <alignment horizontal="center"/>
      <protection/>
    </xf>
    <xf numFmtId="0" fontId="11" fillId="0" borderId="15" xfId="54" applyFont="1" applyBorder="1" applyAlignment="1">
      <alignment horizontal="center"/>
      <protection/>
    </xf>
    <xf numFmtId="0" fontId="11" fillId="0" borderId="16" xfId="54" applyFont="1" applyBorder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0" fontId="5" fillId="4" borderId="14" xfId="54" applyFont="1" applyFill="1" applyBorder="1" applyAlignment="1">
      <alignment vertical="center"/>
      <protection/>
    </xf>
    <xf numFmtId="0" fontId="5" fillId="0" borderId="0" xfId="54" applyFont="1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11" fillId="0" borderId="17" xfId="54" applyFont="1" applyBorder="1" applyAlignment="1">
      <alignment vertical="center"/>
      <protection/>
    </xf>
    <xf numFmtId="0" fontId="9" fillId="0" borderId="17" xfId="54" applyFont="1" applyBorder="1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6" fillId="0" borderId="14" xfId="54" applyFont="1" applyBorder="1" applyAlignment="1">
      <alignment vertical="center"/>
      <protection/>
    </xf>
    <xf numFmtId="0" fontId="4" fillId="0" borderId="0" xfId="54" applyFont="1" applyBorder="1" applyAlignment="1">
      <alignment vertical="center"/>
      <protection/>
    </xf>
    <xf numFmtId="0" fontId="4" fillId="0" borderId="14" xfId="54" applyFont="1" applyBorder="1" applyAlignment="1">
      <alignment vertical="center"/>
      <protection/>
    </xf>
    <xf numFmtId="0" fontId="11" fillId="0" borderId="0" xfId="54" applyFont="1">
      <alignment/>
      <protection/>
    </xf>
    <xf numFmtId="3" fontId="11" fillId="0" borderId="18" xfId="54" applyNumberFormat="1" applyFont="1" applyBorder="1" applyAlignment="1">
      <alignment vertical="center"/>
      <protection/>
    </xf>
    <xf numFmtId="3" fontId="11" fillId="0" borderId="19" xfId="54" applyNumberFormat="1" applyFont="1" applyBorder="1" applyAlignment="1">
      <alignment vertical="center"/>
      <protection/>
    </xf>
    <xf numFmtId="3" fontId="6" fillId="0" borderId="15" xfId="54" applyNumberFormat="1" applyFont="1" applyBorder="1" applyAlignment="1">
      <alignment vertical="center"/>
      <protection/>
    </xf>
    <xf numFmtId="3" fontId="6" fillId="0" borderId="20" xfId="54" applyNumberFormat="1" applyFont="1" applyBorder="1" applyAlignment="1">
      <alignment vertical="center"/>
      <protection/>
    </xf>
    <xf numFmtId="3" fontId="6" fillId="0" borderId="21" xfId="54" applyNumberFormat="1" applyFont="1" applyBorder="1" applyAlignment="1">
      <alignment vertical="center"/>
      <protection/>
    </xf>
    <xf numFmtId="3" fontId="6" fillId="0" borderId="22" xfId="54" applyNumberFormat="1" applyFont="1" applyBorder="1" applyAlignment="1">
      <alignment vertic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right"/>
    </xf>
    <xf numFmtId="3" fontId="4" fillId="0" borderId="0" xfId="54" applyNumberFormat="1" applyFont="1" applyAlignment="1">
      <alignment vertical="center"/>
      <protection/>
    </xf>
    <xf numFmtId="0" fontId="9" fillId="0" borderId="0" xfId="54" applyFont="1" applyBorder="1" applyAlignment="1">
      <alignment vertical="center"/>
      <protection/>
    </xf>
    <xf numFmtId="0" fontId="11" fillId="0" borderId="0" xfId="54" applyFont="1" applyBorder="1" applyAlignment="1">
      <alignment vertical="center"/>
      <protection/>
    </xf>
    <xf numFmtId="3" fontId="11" fillId="0" borderId="13" xfId="54" applyNumberFormat="1" applyFont="1" applyBorder="1" applyAlignment="1">
      <alignment vertical="center"/>
      <protection/>
    </xf>
    <xf numFmtId="3" fontId="11" fillId="0" borderId="23" xfId="54" applyNumberFormat="1" applyFont="1" applyBorder="1" applyAlignment="1">
      <alignment vertical="center"/>
      <protection/>
    </xf>
    <xf numFmtId="0" fontId="6" fillId="0" borderId="0" xfId="54" applyFont="1" applyBorder="1" applyAlignment="1">
      <alignment vertical="center"/>
      <protection/>
    </xf>
    <xf numFmtId="3" fontId="9" fillId="0" borderId="18" xfId="54" applyNumberFormat="1" applyFont="1" applyBorder="1" applyAlignment="1">
      <alignment vertical="center"/>
      <protection/>
    </xf>
    <xf numFmtId="3" fontId="9" fillId="0" borderId="19" xfId="54" applyNumberFormat="1" applyFont="1" applyBorder="1" applyAlignment="1">
      <alignment vertical="center"/>
      <protection/>
    </xf>
    <xf numFmtId="3" fontId="11" fillId="0" borderId="24" xfId="54" applyNumberFormat="1" applyFont="1" applyBorder="1" applyAlignment="1">
      <alignment vertical="center"/>
      <protection/>
    </xf>
    <xf numFmtId="3" fontId="9" fillId="0" borderId="24" xfId="54" applyNumberFormat="1" applyFont="1" applyBorder="1" applyAlignment="1">
      <alignment vertical="center"/>
      <protection/>
    </xf>
    <xf numFmtId="3" fontId="11" fillId="0" borderId="25" xfId="54" applyNumberFormat="1" applyFont="1" applyBorder="1" applyAlignment="1">
      <alignment vertical="center"/>
      <protection/>
    </xf>
    <xf numFmtId="3" fontId="6" fillId="0" borderId="26" xfId="54" applyNumberFormat="1" applyFont="1" applyBorder="1" applyAlignment="1">
      <alignment vertical="center"/>
      <protection/>
    </xf>
    <xf numFmtId="3" fontId="6" fillId="0" borderId="27" xfId="54" applyNumberFormat="1" applyFont="1" applyBorder="1" applyAlignment="1">
      <alignment vertical="center"/>
      <protection/>
    </xf>
    <xf numFmtId="0" fontId="12" fillId="0" borderId="0" xfId="0" applyFont="1" applyAlignment="1">
      <alignment horizontal="right"/>
    </xf>
    <xf numFmtId="3" fontId="6" fillId="0" borderId="0" xfId="54" applyNumberFormat="1" applyFont="1" applyBorder="1" applyAlignment="1">
      <alignment vertical="center"/>
      <protection/>
    </xf>
    <xf numFmtId="3" fontId="6" fillId="0" borderId="25" xfId="54" applyNumberFormat="1" applyFont="1" applyBorder="1" applyAlignment="1">
      <alignment vertical="center"/>
      <protection/>
    </xf>
    <xf numFmtId="3" fontId="6" fillId="0" borderId="13" xfId="54" applyNumberFormat="1" applyFont="1" applyBorder="1" applyAlignment="1">
      <alignment vertical="center"/>
      <protection/>
    </xf>
    <xf numFmtId="3" fontId="6" fillId="0" borderId="23" xfId="54" applyNumberFormat="1" applyFont="1" applyBorder="1" applyAlignment="1">
      <alignment vertical="center"/>
      <protection/>
    </xf>
    <xf numFmtId="0" fontId="6" fillId="0" borderId="28" xfId="54" applyFont="1" applyBorder="1" applyAlignment="1">
      <alignment horizontal="center"/>
      <protection/>
    </xf>
    <xf numFmtId="0" fontId="11" fillId="0" borderId="29" xfId="54" applyFont="1" applyBorder="1" applyAlignment="1">
      <alignment horizontal="center"/>
      <protection/>
    </xf>
    <xf numFmtId="3" fontId="6" fillId="0" borderId="28" xfId="54" applyNumberFormat="1" applyFont="1" applyBorder="1" applyAlignment="1">
      <alignment vertical="center"/>
      <protection/>
    </xf>
    <xf numFmtId="3" fontId="11" fillId="0" borderId="30" xfId="54" applyNumberFormat="1" applyFont="1" applyBorder="1" applyAlignment="1">
      <alignment vertical="center"/>
      <protection/>
    </xf>
    <xf numFmtId="3" fontId="9" fillId="0" borderId="30" xfId="54" applyNumberFormat="1" applyFont="1" applyBorder="1" applyAlignment="1">
      <alignment vertical="center"/>
      <protection/>
    </xf>
    <xf numFmtId="3" fontId="11" fillId="0" borderId="28" xfId="54" applyNumberFormat="1" applyFont="1" applyBorder="1" applyAlignment="1">
      <alignment vertical="center"/>
      <protection/>
    </xf>
    <xf numFmtId="3" fontId="6" fillId="0" borderId="29" xfId="54" applyNumberFormat="1" applyFont="1" applyBorder="1" applyAlignment="1">
      <alignment vertical="center"/>
      <protection/>
    </xf>
    <xf numFmtId="3" fontId="6" fillId="0" borderId="31" xfId="54" applyNumberFormat="1" applyFont="1" applyBorder="1" applyAlignment="1">
      <alignment vertical="center"/>
      <protection/>
    </xf>
    <xf numFmtId="0" fontId="4" fillId="0" borderId="27" xfId="54" applyFont="1" applyBorder="1">
      <alignment/>
      <protection/>
    </xf>
    <xf numFmtId="0" fontId="6" fillId="0" borderId="32" xfId="54" applyFont="1" applyBorder="1" applyAlignment="1">
      <alignment horizontal="center"/>
      <protection/>
    </xf>
    <xf numFmtId="3" fontId="7" fillId="4" borderId="29" xfId="54" applyNumberFormat="1" applyFont="1" applyFill="1" applyBorder="1">
      <alignment/>
      <protection/>
    </xf>
    <xf numFmtId="3" fontId="7" fillId="4" borderId="26" xfId="54" applyNumberFormat="1" applyFont="1" applyFill="1" applyBorder="1">
      <alignment/>
      <protection/>
    </xf>
    <xf numFmtId="3" fontId="7" fillId="4" borderId="15" xfId="54" applyNumberFormat="1" applyFont="1" applyFill="1" applyBorder="1">
      <alignment/>
      <protection/>
    </xf>
    <xf numFmtId="3" fontId="7" fillId="4" borderId="16" xfId="54" applyNumberFormat="1" applyFont="1" applyFill="1" applyBorder="1">
      <alignment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35" xfId="54" applyFont="1" applyBorder="1">
      <alignment/>
      <protection/>
    </xf>
    <xf numFmtId="0" fontId="6" fillId="0" borderId="36" xfId="54" applyFont="1" applyBorder="1" applyAlignment="1">
      <alignment horizontal="center"/>
      <protection/>
    </xf>
    <xf numFmtId="0" fontId="4" fillId="0" borderId="37" xfId="54" applyFont="1" applyBorder="1">
      <alignment/>
      <protection/>
    </xf>
    <xf numFmtId="0" fontId="6" fillId="0" borderId="38" xfId="54" applyFont="1" applyBorder="1" applyAlignment="1">
      <alignment horizontal="center"/>
      <protection/>
    </xf>
    <xf numFmtId="0" fontId="9" fillId="0" borderId="39" xfId="54" applyFont="1" applyBorder="1" applyAlignment="1">
      <alignment horizontal="center"/>
      <protection/>
    </xf>
    <xf numFmtId="0" fontId="11" fillId="0" borderId="40" xfId="54" applyFont="1" applyBorder="1" applyAlignment="1">
      <alignment horizontal="center"/>
      <protection/>
    </xf>
    <xf numFmtId="0" fontId="5" fillId="4" borderId="39" xfId="54" applyFont="1" applyFill="1" applyBorder="1" applyAlignment="1">
      <alignment horizontal="center" vertical="center"/>
      <protection/>
    </xf>
    <xf numFmtId="3" fontId="7" fillId="4" borderId="40" xfId="54" applyNumberFormat="1" applyFont="1" applyFill="1" applyBorder="1">
      <alignment/>
      <protection/>
    </xf>
    <xf numFmtId="0" fontId="4" fillId="0" borderId="41" xfId="54" applyFont="1" applyBorder="1" applyAlignment="1">
      <alignment horizontal="center" vertical="center"/>
      <protection/>
    </xf>
    <xf numFmtId="3" fontId="6" fillId="0" borderId="38" xfId="54" applyNumberFormat="1" applyFont="1" applyBorder="1" applyAlignment="1">
      <alignment vertical="center"/>
      <protection/>
    </xf>
    <xf numFmtId="0" fontId="9" fillId="0" borderId="42" xfId="54" applyFont="1" applyBorder="1" applyAlignment="1">
      <alignment horizontal="center" vertical="center"/>
      <protection/>
    </xf>
    <xf numFmtId="3" fontId="11" fillId="0" borderId="43" xfId="54" applyNumberFormat="1" applyFont="1" applyBorder="1" applyAlignment="1">
      <alignment vertical="center"/>
      <protection/>
    </xf>
    <xf numFmtId="3" fontId="9" fillId="0" borderId="43" xfId="54" applyNumberFormat="1" applyFont="1" applyBorder="1" applyAlignment="1">
      <alignment vertical="center"/>
      <protection/>
    </xf>
    <xf numFmtId="0" fontId="9" fillId="0" borderId="41" xfId="54" applyFont="1" applyBorder="1" applyAlignment="1">
      <alignment horizontal="center" vertical="center"/>
      <protection/>
    </xf>
    <xf numFmtId="3" fontId="11" fillId="0" borderId="38" xfId="54" applyNumberFormat="1" applyFont="1" applyBorder="1" applyAlignment="1">
      <alignment vertical="center"/>
      <protection/>
    </xf>
    <xf numFmtId="0" fontId="4" fillId="0" borderId="39" xfId="54" applyFont="1" applyBorder="1" applyAlignment="1">
      <alignment horizontal="center" vertical="center"/>
      <protection/>
    </xf>
    <xf numFmtId="3" fontId="6" fillId="0" borderId="40" xfId="54" applyNumberFormat="1" applyFont="1" applyBorder="1" applyAlignment="1">
      <alignment vertical="center"/>
      <protection/>
    </xf>
    <xf numFmtId="3" fontId="6" fillId="0" borderId="44" xfId="54" applyNumberFormat="1" applyFont="1" applyBorder="1" applyAlignment="1">
      <alignment vertical="center"/>
      <protection/>
    </xf>
    <xf numFmtId="0" fontId="4" fillId="0" borderId="45" xfId="54" applyFont="1" applyBorder="1" applyAlignment="1">
      <alignment horizontal="center" vertical="center"/>
      <protection/>
    </xf>
    <xf numFmtId="0" fontId="4" fillId="0" borderId="46" xfId="54" applyFont="1" applyBorder="1" applyAlignment="1">
      <alignment vertical="center"/>
      <protection/>
    </xf>
    <xf numFmtId="3" fontId="4" fillId="0" borderId="47" xfId="54" applyNumberFormat="1" applyFont="1" applyBorder="1" applyAlignment="1">
      <alignment vertical="center"/>
      <protection/>
    </xf>
    <xf numFmtId="3" fontId="4" fillId="0" borderId="48" xfId="54" applyNumberFormat="1" applyFont="1" applyBorder="1" applyAlignment="1">
      <alignment vertical="center"/>
      <protection/>
    </xf>
    <xf numFmtId="3" fontId="4" fillId="0" borderId="49" xfId="54" applyNumberFormat="1" applyFont="1" applyBorder="1" applyAlignment="1">
      <alignment vertical="center"/>
      <protection/>
    </xf>
    <xf numFmtId="3" fontId="4" fillId="0" borderId="50" xfId="54" applyNumberFormat="1" applyFont="1" applyBorder="1" applyAlignment="1">
      <alignment vertical="center"/>
      <protection/>
    </xf>
    <xf numFmtId="3" fontId="4" fillId="0" borderId="51" xfId="54" applyNumberFormat="1" applyFont="1" applyBorder="1" applyAlignment="1">
      <alignment vertical="center"/>
      <protection/>
    </xf>
    <xf numFmtId="0" fontId="0" fillId="0" borderId="52" xfId="0" applyBorder="1" applyAlignment="1">
      <alignment/>
    </xf>
    <xf numFmtId="0" fontId="7" fillId="0" borderId="41" xfId="54" applyFont="1" applyBorder="1" applyAlignment="1">
      <alignment horizontal="center"/>
      <protection/>
    </xf>
    <xf numFmtId="0" fontId="7" fillId="0" borderId="53" xfId="54" applyFont="1" applyBorder="1" applyAlignment="1">
      <alignment horizontal="center"/>
      <protection/>
    </xf>
    <xf numFmtId="0" fontId="10" fillId="0" borderId="39" xfId="54" applyFont="1" applyBorder="1" applyAlignment="1">
      <alignment horizontal="center"/>
      <protection/>
    </xf>
    <xf numFmtId="3" fontId="7" fillId="4" borderId="39" xfId="54" applyNumberFormat="1" applyFont="1" applyFill="1" applyBorder="1">
      <alignment/>
      <protection/>
    </xf>
    <xf numFmtId="3" fontId="7" fillId="0" borderId="54" xfId="54" applyNumberFormat="1" applyFont="1" applyFill="1" applyBorder="1">
      <alignment/>
      <protection/>
    </xf>
    <xf numFmtId="3" fontId="6" fillId="0" borderId="41" xfId="54" applyNumberFormat="1" applyFont="1" applyBorder="1" applyAlignment="1">
      <alignment vertical="center"/>
      <protection/>
    </xf>
    <xf numFmtId="3" fontId="10" fillId="0" borderId="42" xfId="54" applyNumberFormat="1" applyFont="1" applyBorder="1" applyAlignment="1">
      <alignment vertical="center"/>
      <protection/>
    </xf>
    <xf numFmtId="3" fontId="21" fillId="0" borderId="55" xfId="54" applyNumberFormat="1" applyFont="1" applyBorder="1" applyAlignment="1">
      <alignment vertical="center"/>
      <protection/>
    </xf>
    <xf numFmtId="3" fontId="7" fillId="0" borderId="39" xfId="54" applyNumberFormat="1" applyFont="1" applyBorder="1" applyAlignment="1">
      <alignment vertical="center"/>
      <protection/>
    </xf>
    <xf numFmtId="3" fontId="7" fillId="0" borderId="53" xfId="54" applyNumberFormat="1" applyFont="1" applyBorder="1" applyAlignment="1">
      <alignment vertical="center"/>
      <protection/>
    </xf>
    <xf numFmtId="3" fontId="7" fillId="0" borderId="45" xfId="54" applyNumberFormat="1" applyFont="1" applyBorder="1" applyAlignment="1">
      <alignment vertical="center"/>
      <protection/>
    </xf>
    <xf numFmtId="0" fontId="6" fillId="0" borderId="0" xfId="54" applyFont="1" applyAlignment="1">
      <alignment vertical="center"/>
      <protection/>
    </xf>
    <xf numFmtId="0" fontId="22" fillId="0" borderId="0" xfId="54" applyFont="1" applyAlignment="1">
      <alignment vertical="center"/>
      <protection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6" fillId="0" borderId="0" xfId="54" applyNumberFormat="1" applyFont="1">
      <alignment/>
      <protection/>
    </xf>
    <xf numFmtId="0" fontId="2" fillId="0" borderId="0" xfId="52">
      <alignment/>
      <protection/>
    </xf>
    <xf numFmtId="0" fontId="2" fillId="0" borderId="29" xfId="52" applyFont="1" applyBorder="1" applyAlignment="1">
      <alignment horizontal="center"/>
      <protection/>
    </xf>
    <xf numFmtId="0" fontId="2" fillId="0" borderId="56" xfId="52" applyBorder="1">
      <alignment/>
      <protection/>
    </xf>
    <xf numFmtId="0" fontId="2" fillId="0" borderId="57" xfId="52" applyBorder="1">
      <alignment/>
      <protection/>
    </xf>
    <xf numFmtId="0" fontId="2" fillId="0" borderId="32" xfId="52" applyBorder="1">
      <alignment/>
      <protection/>
    </xf>
    <xf numFmtId="0" fontId="2" fillId="0" borderId="27" xfId="52" applyBorder="1" applyAlignment="1">
      <alignment horizontal="right"/>
      <protection/>
    </xf>
    <xf numFmtId="0" fontId="2" fillId="0" borderId="12" xfId="52" applyBorder="1">
      <alignment/>
      <protection/>
    </xf>
    <xf numFmtId="0" fontId="23" fillId="0" borderId="31" xfId="52" applyFont="1" applyBorder="1" applyAlignment="1">
      <alignment horizontal="center" vertical="center" wrapText="1"/>
      <protection/>
    </xf>
    <xf numFmtId="0" fontId="23" fillId="0" borderId="22" xfId="52" applyFont="1" applyBorder="1" applyAlignment="1">
      <alignment horizontal="center" vertical="center" wrapText="1"/>
      <protection/>
    </xf>
    <xf numFmtId="0" fontId="26" fillId="0" borderId="0" xfId="52" applyFont="1">
      <alignment/>
      <protection/>
    </xf>
    <xf numFmtId="0" fontId="27" fillId="0" borderId="27" xfId="52" applyFont="1" applyBorder="1" applyAlignment="1">
      <alignment horizontal="center"/>
      <protection/>
    </xf>
    <xf numFmtId="0" fontId="27" fillId="0" borderId="12" xfId="52" applyFont="1" applyBorder="1" applyAlignment="1">
      <alignment horizontal="center"/>
      <protection/>
    </xf>
    <xf numFmtId="0" fontId="27" fillId="0" borderId="31" xfId="52" applyFont="1" applyBorder="1" applyAlignment="1">
      <alignment horizontal="center"/>
      <protection/>
    </xf>
    <xf numFmtId="0" fontId="27" fillId="0" borderId="22" xfId="52" applyFont="1" applyBorder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0" fontId="2" fillId="0" borderId="25" xfId="52" applyBorder="1">
      <alignment/>
      <protection/>
    </xf>
    <xf numFmtId="3" fontId="2" fillId="0" borderId="28" xfId="52" applyNumberFormat="1" applyBorder="1">
      <alignment/>
      <protection/>
    </xf>
    <xf numFmtId="3" fontId="2" fillId="17" borderId="11" xfId="52" applyNumberFormat="1" applyFill="1" applyBorder="1">
      <alignment/>
      <protection/>
    </xf>
    <xf numFmtId="3" fontId="2" fillId="0" borderId="0" xfId="52" applyNumberFormat="1">
      <alignment/>
      <protection/>
    </xf>
    <xf numFmtId="0" fontId="2" fillId="0" borderId="24" xfId="52" applyBorder="1">
      <alignment/>
      <protection/>
    </xf>
    <xf numFmtId="0" fontId="2" fillId="0" borderId="17" xfId="52" applyBorder="1">
      <alignment/>
      <protection/>
    </xf>
    <xf numFmtId="3" fontId="2" fillId="0" borderId="30" xfId="52" applyNumberFormat="1" applyBorder="1">
      <alignment/>
      <protection/>
    </xf>
    <xf numFmtId="3" fontId="2" fillId="17" borderId="30" xfId="52" applyNumberFormat="1" applyFill="1" applyBorder="1">
      <alignment/>
      <protection/>
    </xf>
    <xf numFmtId="0" fontId="2" fillId="0" borderId="17" xfId="52" applyFont="1" applyBorder="1">
      <alignment/>
      <protection/>
    </xf>
    <xf numFmtId="0" fontId="2" fillId="0" borderId="58" xfId="52" applyBorder="1">
      <alignment/>
      <protection/>
    </xf>
    <xf numFmtId="3" fontId="2" fillId="0" borderId="59" xfId="52" applyNumberFormat="1" applyBorder="1">
      <alignment/>
      <protection/>
    </xf>
    <xf numFmtId="3" fontId="2" fillId="17" borderId="59" xfId="52" applyNumberFormat="1" applyFill="1" applyBorder="1">
      <alignment/>
      <protection/>
    </xf>
    <xf numFmtId="0" fontId="2" fillId="0" borderId="26" xfId="52" applyBorder="1" applyAlignment="1">
      <alignment horizontal="right"/>
      <protection/>
    </xf>
    <xf numFmtId="0" fontId="2" fillId="0" borderId="14" xfId="52" applyBorder="1">
      <alignment/>
      <protection/>
    </xf>
    <xf numFmtId="3" fontId="2" fillId="0" borderId="29" xfId="52" applyNumberFormat="1" applyBorder="1">
      <alignment/>
      <protection/>
    </xf>
    <xf numFmtId="3" fontId="2" fillId="17" borderId="29" xfId="52" applyNumberFormat="1" applyFill="1" applyBorder="1">
      <alignment/>
      <protection/>
    </xf>
    <xf numFmtId="0" fontId="29" fillId="0" borderId="0" xfId="52" applyFont="1">
      <alignment/>
      <protection/>
    </xf>
    <xf numFmtId="0" fontId="30" fillId="0" borderId="0" xfId="52" applyFont="1" applyFill="1" applyBorder="1">
      <alignment/>
      <protection/>
    </xf>
    <xf numFmtId="0" fontId="30" fillId="0" borderId="0" xfId="52" applyFont="1">
      <alignment/>
      <protection/>
    </xf>
    <xf numFmtId="0" fontId="31" fillId="0" borderId="0" xfId="52" applyFont="1">
      <alignment/>
      <protection/>
    </xf>
    <xf numFmtId="3" fontId="31" fillId="0" borderId="0" xfId="52" applyNumberFormat="1" applyFont="1">
      <alignment/>
      <protection/>
    </xf>
    <xf numFmtId="3" fontId="6" fillId="0" borderId="0" xfId="54" applyNumberFormat="1" applyFont="1" applyFill="1">
      <alignment/>
      <protection/>
    </xf>
    <xf numFmtId="3" fontId="6" fillId="0" borderId="15" xfId="54" applyNumberFormat="1" applyFont="1" applyFill="1" applyBorder="1" applyAlignment="1">
      <alignment vertical="center"/>
      <protection/>
    </xf>
    <xf numFmtId="3" fontId="33" fillId="0" borderId="12" xfId="54" applyNumberFormat="1" applyFont="1" applyBorder="1">
      <alignment/>
      <protection/>
    </xf>
    <xf numFmtId="0" fontId="33" fillId="0" borderId="12" xfId="54" applyFont="1" applyBorder="1">
      <alignment/>
      <protection/>
    </xf>
    <xf numFmtId="3" fontId="11" fillId="0" borderId="19" xfId="54" applyNumberFormat="1" applyFont="1" applyFill="1" applyBorder="1" applyAlignment="1">
      <alignment vertical="center"/>
      <protection/>
    </xf>
    <xf numFmtId="0" fontId="18" fillId="0" borderId="0" xfId="0" applyFont="1" applyAlignment="1">
      <alignment horizontal="center"/>
    </xf>
    <xf numFmtId="3" fontId="6" fillId="0" borderId="26" xfId="54" applyNumberFormat="1" applyFont="1" applyFill="1" applyBorder="1" applyAlignment="1">
      <alignment vertical="center"/>
      <protection/>
    </xf>
    <xf numFmtId="0" fontId="27" fillId="7" borderId="31" xfId="52" applyFont="1" applyFill="1" applyBorder="1" applyAlignment="1">
      <alignment horizontal="center"/>
      <protection/>
    </xf>
    <xf numFmtId="3" fontId="2" fillId="7" borderId="28" xfId="52" applyNumberFormat="1" applyFill="1" applyBorder="1">
      <alignment/>
      <protection/>
    </xf>
    <xf numFmtId="3" fontId="2" fillId="7" borderId="30" xfId="52" applyNumberFormat="1" applyFill="1" applyBorder="1">
      <alignment/>
      <protection/>
    </xf>
    <xf numFmtId="3" fontId="2" fillId="7" borderId="59" xfId="52" applyNumberFormat="1" applyFill="1" applyBorder="1">
      <alignment/>
      <protection/>
    </xf>
    <xf numFmtId="3" fontId="2" fillId="7" borderId="26" xfId="52" applyNumberFormat="1" applyFill="1" applyBorder="1">
      <alignment/>
      <protection/>
    </xf>
    <xf numFmtId="0" fontId="2" fillId="0" borderId="0" xfId="52" applyFont="1">
      <alignment/>
      <protection/>
    </xf>
    <xf numFmtId="0" fontId="30" fillId="0" borderId="58" xfId="52" applyFont="1" applyBorder="1">
      <alignment/>
      <protection/>
    </xf>
    <xf numFmtId="0" fontId="30" fillId="0" borderId="60" xfId="52" applyFont="1" applyBorder="1">
      <alignment/>
      <protection/>
    </xf>
    <xf numFmtId="3" fontId="30" fillId="0" borderId="59" xfId="52" applyNumberFormat="1" applyFont="1" applyBorder="1">
      <alignment/>
      <protection/>
    </xf>
    <xf numFmtId="3" fontId="30" fillId="0" borderId="59" xfId="52" applyNumberFormat="1" applyFont="1" applyFill="1" applyBorder="1">
      <alignment/>
      <protection/>
    </xf>
    <xf numFmtId="3" fontId="30" fillId="7" borderId="59" xfId="52" applyNumberFormat="1" applyFont="1" applyFill="1" applyBorder="1">
      <alignment/>
      <protection/>
    </xf>
    <xf numFmtId="3" fontId="30" fillId="0" borderId="0" xfId="52" applyNumberFormat="1" applyFont="1">
      <alignment/>
      <protection/>
    </xf>
    <xf numFmtId="0" fontId="37" fillId="0" borderId="0" xfId="52" applyFont="1">
      <alignment/>
      <protection/>
    </xf>
    <xf numFmtId="0" fontId="2" fillId="0" borderId="61" xfId="52" applyBorder="1" applyAlignment="1">
      <alignment horizontal="center"/>
      <protection/>
    </xf>
    <xf numFmtId="0" fontId="2" fillId="0" borderId="52" xfId="52" applyBorder="1">
      <alignment/>
      <protection/>
    </xf>
    <xf numFmtId="0" fontId="2" fillId="0" borderId="45" xfId="52" applyBorder="1" applyAlignment="1">
      <alignment horizontal="center"/>
      <protection/>
    </xf>
    <xf numFmtId="0" fontId="2" fillId="0" borderId="46" xfId="52" applyBorder="1">
      <alignment/>
      <protection/>
    </xf>
    <xf numFmtId="0" fontId="27" fillId="0" borderId="62" xfId="52" applyFont="1" applyBorder="1" applyAlignment="1">
      <alignment horizontal="center"/>
      <protection/>
    </xf>
    <xf numFmtId="0" fontId="27" fillId="0" borderId="45" xfId="52" applyFont="1" applyBorder="1" applyAlignment="1">
      <alignment horizontal="center"/>
      <protection/>
    </xf>
    <xf numFmtId="0" fontId="27" fillId="0" borderId="63" xfId="52" applyFont="1" applyBorder="1" applyAlignment="1">
      <alignment horizontal="center"/>
      <protection/>
    </xf>
    <xf numFmtId="0" fontId="2" fillId="0" borderId="41" xfId="52" applyBorder="1" applyAlignment="1">
      <alignment horizontal="center"/>
      <protection/>
    </xf>
    <xf numFmtId="0" fontId="2" fillId="0" borderId="0" xfId="52" applyFont="1" applyBorder="1">
      <alignment/>
      <protection/>
    </xf>
    <xf numFmtId="3" fontId="2" fillId="0" borderId="64" xfId="52" applyNumberFormat="1" applyBorder="1">
      <alignment/>
      <protection/>
    </xf>
    <xf numFmtId="3" fontId="2" fillId="0" borderId="41" xfId="52" applyNumberFormat="1" applyFill="1" applyBorder="1">
      <alignment/>
      <protection/>
    </xf>
    <xf numFmtId="3" fontId="2" fillId="0" borderId="65" xfId="52" applyNumberFormat="1" applyBorder="1">
      <alignment/>
      <protection/>
    </xf>
    <xf numFmtId="0" fontId="2" fillId="0" borderId="39" xfId="52" applyBorder="1" applyAlignment="1">
      <alignment horizontal="center"/>
      <protection/>
    </xf>
    <xf numFmtId="0" fontId="2" fillId="0" borderId="14" xfId="52" applyFont="1" applyBorder="1">
      <alignment/>
      <protection/>
    </xf>
    <xf numFmtId="3" fontId="2" fillId="0" borderId="66" xfId="52" applyNumberFormat="1" applyBorder="1">
      <alignment/>
      <protection/>
    </xf>
    <xf numFmtId="3" fontId="2" fillId="0" borderId="39" xfId="52" applyNumberFormat="1" applyFill="1" applyBorder="1">
      <alignment/>
      <protection/>
    </xf>
    <xf numFmtId="3" fontId="2" fillId="0" borderId="67" xfId="52" applyNumberFormat="1" applyBorder="1">
      <alignment/>
      <protection/>
    </xf>
    <xf numFmtId="0" fontId="2" fillId="0" borderId="0" xfId="52" applyFont="1" applyFill="1" applyAlignment="1">
      <alignment horizontal="center"/>
      <protection/>
    </xf>
    <xf numFmtId="0" fontId="2" fillId="17" borderId="68" xfId="52" applyFill="1" applyBorder="1" applyAlignment="1">
      <alignment horizontal="center"/>
      <protection/>
    </xf>
    <xf numFmtId="0" fontId="2" fillId="17" borderId="69" xfId="52" applyFill="1" applyBorder="1">
      <alignment/>
      <protection/>
    </xf>
    <xf numFmtId="3" fontId="2" fillId="17" borderId="70" xfId="52" applyNumberFormat="1" applyFill="1" applyBorder="1">
      <alignment/>
      <protection/>
    </xf>
    <xf numFmtId="3" fontId="2" fillId="17" borderId="68" xfId="52" applyNumberFormat="1" applyFill="1" applyBorder="1">
      <alignment/>
      <protection/>
    </xf>
    <xf numFmtId="3" fontId="2" fillId="17" borderId="71" xfId="52" applyNumberFormat="1" applyFill="1" applyBorder="1">
      <alignment/>
      <protection/>
    </xf>
    <xf numFmtId="0" fontId="33" fillId="0" borderId="0" xfId="54" applyFont="1" applyFill="1">
      <alignment/>
      <protection/>
    </xf>
    <xf numFmtId="3" fontId="33" fillId="0" borderId="0" xfId="54" applyNumberFormat="1" applyFont="1" applyFill="1">
      <alignment/>
      <protection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0" fontId="39" fillId="0" borderId="12" xfId="0" applyFont="1" applyBorder="1" applyAlignment="1">
      <alignment/>
    </xf>
    <xf numFmtId="3" fontId="39" fillId="0" borderId="12" xfId="0" applyNumberFormat="1" applyFont="1" applyBorder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left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3" fontId="6" fillId="0" borderId="21" xfId="54" applyNumberFormat="1" applyFont="1" applyFill="1" applyBorder="1" applyAlignment="1">
      <alignment vertical="center"/>
      <protection/>
    </xf>
    <xf numFmtId="3" fontId="6" fillId="0" borderId="27" xfId="54" applyNumberFormat="1" applyFont="1" applyFill="1" applyBorder="1" applyAlignment="1">
      <alignment vertical="center"/>
      <protection/>
    </xf>
    <xf numFmtId="0" fontId="42" fillId="0" borderId="0" xfId="0" applyFont="1" applyAlignment="1">
      <alignment/>
    </xf>
    <xf numFmtId="0" fontId="43" fillId="0" borderId="0" xfId="54" applyFont="1">
      <alignment/>
      <protection/>
    </xf>
    <xf numFmtId="0" fontId="44" fillId="0" borderId="0" xfId="54" applyFont="1" applyAlignment="1">
      <alignment horizontal="center"/>
      <protection/>
    </xf>
    <xf numFmtId="0" fontId="45" fillId="0" borderId="0" xfId="54" applyFont="1" applyAlignment="1">
      <alignment vertical="center"/>
      <protection/>
    </xf>
    <xf numFmtId="0" fontId="43" fillId="0" borderId="0" xfId="54" applyFont="1" applyAlignment="1">
      <alignment vertical="center"/>
      <protection/>
    </xf>
    <xf numFmtId="0" fontId="44" fillId="0" borderId="0" xfId="54" applyFont="1" applyAlignment="1">
      <alignment vertical="center"/>
      <protection/>
    </xf>
    <xf numFmtId="0" fontId="44" fillId="0" borderId="0" xfId="54" applyFont="1">
      <alignment/>
      <protection/>
    </xf>
    <xf numFmtId="3" fontId="44" fillId="0" borderId="0" xfId="54" applyNumberFormat="1" applyFont="1" applyAlignment="1">
      <alignment vertical="center"/>
      <protection/>
    </xf>
    <xf numFmtId="3" fontId="9" fillId="0" borderId="24" xfId="54" applyNumberFormat="1" applyFont="1" applyFill="1" applyBorder="1" applyAlignment="1">
      <alignment vertical="center"/>
      <protection/>
    </xf>
    <xf numFmtId="3" fontId="9" fillId="0" borderId="18" xfId="54" applyNumberFormat="1" applyFont="1" applyFill="1" applyBorder="1" applyAlignment="1">
      <alignment vertical="center"/>
      <protection/>
    </xf>
    <xf numFmtId="3" fontId="21" fillId="0" borderId="53" xfId="54" applyNumberFormat="1" applyFont="1" applyBorder="1" applyAlignment="1">
      <alignment vertical="center"/>
      <protection/>
    </xf>
    <xf numFmtId="3" fontId="11" fillId="0" borderId="25" xfId="54" applyNumberFormat="1" applyFont="1" applyFill="1" applyBorder="1" applyAlignment="1">
      <alignment vertical="center"/>
      <protection/>
    </xf>
    <xf numFmtId="3" fontId="11" fillId="0" borderId="13" xfId="54" applyNumberFormat="1" applyFont="1" applyFill="1" applyBorder="1" applyAlignment="1">
      <alignment vertical="center"/>
      <protection/>
    </xf>
    <xf numFmtId="3" fontId="6" fillId="0" borderId="72" xfId="54" applyNumberFormat="1" applyFont="1" applyBorder="1" applyAlignment="1">
      <alignment vertical="center"/>
      <protection/>
    </xf>
    <xf numFmtId="0" fontId="46" fillId="0" borderId="0" xfId="54" applyFont="1">
      <alignment/>
      <protection/>
    </xf>
    <xf numFmtId="3" fontId="4" fillId="0" borderId="26" xfId="54" applyNumberFormat="1" applyFont="1" applyBorder="1" applyAlignment="1">
      <alignment vertical="center"/>
      <protection/>
    </xf>
    <xf numFmtId="3" fontId="4" fillId="0" borderId="15" xfId="54" applyNumberFormat="1" applyFont="1" applyBorder="1" applyAlignment="1">
      <alignment vertical="center"/>
      <protection/>
    </xf>
    <xf numFmtId="3" fontId="4" fillId="0" borderId="20" xfId="54" applyNumberFormat="1" applyFont="1" applyBorder="1" applyAlignment="1">
      <alignment vertical="center"/>
      <protection/>
    </xf>
    <xf numFmtId="3" fontId="4" fillId="0" borderId="40" xfId="54" applyNumberFormat="1" applyFont="1" applyBorder="1" applyAlignment="1">
      <alignment vertical="center"/>
      <protection/>
    </xf>
    <xf numFmtId="3" fontId="6" fillId="0" borderId="73" xfId="54" applyNumberFormat="1" applyFont="1" applyBorder="1" applyAlignment="1">
      <alignment vertical="center"/>
      <protection/>
    </xf>
    <xf numFmtId="3" fontId="4" fillId="0" borderId="74" xfId="54" applyNumberFormat="1" applyFont="1" applyBorder="1" applyAlignment="1">
      <alignment vertical="center"/>
      <protection/>
    </xf>
    <xf numFmtId="3" fontId="4" fillId="0" borderId="75" xfId="54" applyNumberFormat="1" applyFont="1" applyBorder="1" applyAlignment="1">
      <alignment vertical="center"/>
      <protection/>
    </xf>
    <xf numFmtId="3" fontId="4" fillId="0" borderId="76" xfId="54" applyNumberFormat="1" applyFont="1" applyBorder="1" applyAlignment="1">
      <alignment vertical="center"/>
      <protection/>
    </xf>
    <xf numFmtId="3" fontId="4" fillId="0" borderId="77" xfId="54" applyNumberFormat="1" applyFont="1" applyBorder="1" applyAlignment="1">
      <alignment vertical="center"/>
      <protection/>
    </xf>
    <xf numFmtId="0" fontId="38" fillId="0" borderId="0" xfId="53" applyFont="1">
      <alignment/>
      <protection/>
    </xf>
    <xf numFmtId="0" fontId="0" fillId="0" borderId="0" xfId="53">
      <alignment/>
      <protection/>
    </xf>
    <xf numFmtId="4" fontId="19" fillId="0" borderId="0" xfId="53" applyNumberFormat="1" applyFont="1">
      <alignment/>
      <protection/>
    </xf>
    <xf numFmtId="0" fontId="19" fillId="0" borderId="0" xfId="53" applyFont="1">
      <alignment/>
      <protection/>
    </xf>
    <xf numFmtId="0" fontId="64" fillId="0" borderId="0" xfId="53" applyFont="1" applyAlignment="1">
      <alignment horizontal="center"/>
      <protection/>
    </xf>
    <xf numFmtId="0" fontId="42" fillId="0" borderId="0" xfId="53" applyFont="1">
      <alignment/>
      <protection/>
    </xf>
    <xf numFmtId="0" fontId="64" fillId="0" borderId="0" xfId="53" applyFont="1">
      <alignment/>
      <protection/>
    </xf>
    <xf numFmtId="4" fontId="65" fillId="0" borderId="0" xfId="53" applyNumberFormat="1" applyFont="1">
      <alignment/>
      <protection/>
    </xf>
    <xf numFmtId="0" fontId="65" fillId="0" borderId="0" xfId="53" applyFont="1">
      <alignment/>
      <protection/>
    </xf>
    <xf numFmtId="0" fontId="66" fillId="0" borderId="0" xfId="53" applyFont="1" applyFill="1" applyAlignment="1">
      <alignment horizontal="center"/>
      <protection/>
    </xf>
    <xf numFmtId="0" fontId="67" fillId="0" borderId="0" xfId="53" applyFont="1">
      <alignment/>
      <protection/>
    </xf>
    <xf numFmtId="0" fontId="68" fillId="0" borderId="0" xfId="53" applyFont="1" applyFill="1">
      <alignment/>
      <protection/>
    </xf>
    <xf numFmtId="0" fontId="64" fillId="0" borderId="0" xfId="53" applyFont="1" applyFill="1">
      <alignment/>
      <protection/>
    </xf>
    <xf numFmtId="0" fontId="0" fillId="0" borderId="0" xfId="53" applyAlignment="1">
      <alignment horizontal="right"/>
      <protection/>
    </xf>
    <xf numFmtId="0" fontId="0" fillId="0" borderId="33" xfId="53" applyBorder="1">
      <alignment/>
      <protection/>
    </xf>
    <xf numFmtId="0" fontId="0" fillId="0" borderId="78" xfId="53" applyBorder="1">
      <alignment/>
      <protection/>
    </xf>
    <xf numFmtId="4" fontId="19" fillId="0" borderId="79" xfId="53" applyNumberFormat="1" applyFont="1" applyBorder="1" applyAlignment="1">
      <alignment horizontal="center"/>
      <protection/>
    </xf>
    <xf numFmtId="0" fontId="0" fillId="0" borderId="35" xfId="53" applyBorder="1">
      <alignment/>
      <protection/>
    </xf>
    <xf numFmtId="0" fontId="0" fillId="0" borderId="65" xfId="53" applyBorder="1">
      <alignment/>
      <protection/>
    </xf>
    <xf numFmtId="4" fontId="19" fillId="0" borderId="11" xfId="53" applyNumberFormat="1" applyFont="1" applyBorder="1" applyAlignment="1">
      <alignment horizontal="center"/>
      <protection/>
    </xf>
    <xf numFmtId="0" fontId="70" fillId="0" borderId="35" xfId="53" applyFont="1" applyBorder="1" applyAlignment="1">
      <alignment horizontal="center"/>
      <protection/>
    </xf>
    <xf numFmtId="0" fontId="0" fillId="0" borderId="80" xfId="53" applyBorder="1">
      <alignment/>
      <protection/>
    </xf>
    <xf numFmtId="0" fontId="0" fillId="0" borderId="63" xfId="53" applyBorder="1">
      <alignment/>
      <protection/>
    </xf>
    <xf numFmtId="4" fontId="19" fillId="0" borderId="49" xfId="53" applyNumberFormat="1" applyFont="1" applyBorder="1" applyAlignment="1">
      <alignment horizontal="center"/>
      <protection/>
    </xf>
    <xf numFmtId="0" fontId="74" fillId="0" borderId="80" xfId="53" applyFont="1" applyFill="1" applyBorder="1" applyAlignment="1">
      <alignment horizontal="center"/>
      <protection/>
    </xf>
    <xf numFmtId="0" fontId="75" fillId="0" borderId="51" xfId="53" applyFont="1" applyFill="1" applyBorder="1" applyAlignment="1">
      <alignment horizontal="center"/>
      <protection/>
    </xf>
    <xf numFmtId="0" fontId="77" fillId="0" borderId="81" xfId="53" applyFont="1" applyBorder="1" applyAlignment="1">
      <alignment horizontal="center"/>
      <protection/>
    </xf>
    <xf numFmtId="0" fontId="77" fillId="0" borderId="82" xfId="53" applyFont="1" applyBorder="1" applyAlignment="1">
      <alignment horizontal="center"/>
      <protection/>
    </xf>
    <xf numFmtId="0" fontId="78" fillId="0" borderId="83" xfId="53" applyFont="1" applyBorder="1" applyAlignment="1">
      <alignment horizontal="center"/>
      <protection/>
    </xf>
    <xf numFmtId="0" fontId="67" fillId="0" borderId="0" xfId="53" applyFont="1" applyAlignment="1">
      <alignment horizontal="center"/>
      <protection/>
    </xf>
    <xf numFmtId="0" fontId="77" fillId="0" borderId="0" xfId="53" applyFont="1" applyAlignment="1">
      <alignment horizontal="center"/>
      <protection/>
    </xf>
    <xf numFmtId="0" fontId="0" fillId="0" borderId="84" xfId="53" applyBorder="1" applyAlignment="1">
      <alignment horizontal="center"/>
      <protection/>
    </xf>
    <xf numFmtId="4" fontId="0" fillId="0" borderId="0" xfId="53" applyNumberFormat="1">
      <alignment/>
      <protection/>
    </xf>
    <xf numFmtId="0" fontId="0" fillId="0" borderId="85" xfId="53" applyBorder="1" applyAlignment="1">
      <alignment horizontal="center"/>
      <protection/>
    </xf>
    <xf numFmtId="0" fontId="0" fillId="0" borderId="86" xfId="53" applyBorder="1">
      <alignment/>
      <protection/>
    </xf>
    <xf numFmtId="4" fontId="19" fillId="0" borderId="11" xfId="53" applyNumberFormat="1" applyFont="1" applyBorder="1">
      <alignment/>
      <protection/>
    </xf>
    <xf numFmtId="3" fontId="70" fillId="0" borderId="35" xfId="53" applyNumberFormat="1" applyFont="1" applyBorder="1">
      <alignment/>
      <protection/>
    </xf>
    <xf numFmtId="4" fontId="71" fillId="24" borderId="38" xfId="53" applyNumberFormat="1" applyFont="1" applyFill="1" applyBorder="1">
      <alignment/>
      <protection/>
    </xf>
    <xf numFmtId="0" fontId="0" fillId="0" borderId="87" xfId="53" applyBorder="1">
      <alignment/>
      <protection/>
    </xf>
    <xf numFmtId="0" fontId="0" fillId="0" borderId="71" xfId="53" applyBorder="1">
      <alignment/>
      <protection/>
    </xf>
    <xf numFmtId="4" fontId="19" fillId="0" borderId="88" xfId="53" applyNumberFormat="1" applyFont="1" applyBorder="1">
      <alignment/>
      <protection/>
    </xf>
    <xf numFmtId="0" fontId="73" fillId="0" borderId="0" xfId="53" applyFont="1" applyBorder="1">
      <alignment/>
      <protection/>
    </xf>
    <xf numFmtId="4" fontId="78" fillId="0" borderId="0" xfId="53" applyNumberFormat="1" applyFont="1" applyBorder="1">
      <alignment/>
      <protection/>
    </xf>
    <xf numFmtId="3" fontId="73" fillId="0" borderId="0" xfId="53" applyNumberFormat="1" applyFont="1" applyBorder="1">
      <alignment/>
      <protection/>
    </xf>
    <xf numFmtId="3" fontId="81" fillId="0" borderId="0" xfId="53" applyNumberFormat="1" applyFont="1" applyBorder="1">
      <alignment/>
      <protection/>
    </xf>
    <xf numFmtId="4" fontId="81" fillId="0" borderId="0" xfId="53" applyNumberFormat="1" applyFont="1" applyBorder="1">
      <alignment/>
      <protection/>
    </xf>
    <xf numFmtId="0" fontId="73" fillId="0" borderId="0" xfId="53" applyFont="1">
      <alignment/>
      <protection/>
    </xf>
    <xf numFmtId="0" fontId="82" fillId="0" borderId="0" xfId="53" applyFont="1">
      <alignment/>
      <protection/>
    </xf>
    <xf numFmtId="0" fontId="12" fillId="0" borderId="0" xfId="53" applyFont="1">
      <alignment/>
      <protection/>
    </xf>
    <xf numFmtId="4" fontId="12" fillId="0" borderId="0" xfId="53" applyNumberFormat="1" applyFont="1">
      <alignment/>
      <protection/>
    </xf>
    <xf numFmtId="4" fontId="73" fillId="0" borderId="0" xfId="53" applyNumberFormat="1" applyFont="1">
      <alignment/>
      <protection/>
    </xf>
    <xf numFmtId="167" fontId="73" fillId="0" borderId="0" xfId="53" applyNumberFormat="1" applyFont="1">
      <alignment/>
      <protection/>
    </xf>
    <xf numFmtId="0" fontId="77" fillId="0" borderId="0" xfId="53" applyFont="1">
      <alignment/>
      <protection/>
    </xf>
    <xf numFmtId="4" fontId="78" fillId="0" borderId="0" xfId="53" applyNumberFormat="1" applyFont="1">
      <alignment/>
      <protection/>
    </xf>
    <xf numFmtId="0" fontId="78" fillId="0" borderId="0" xfId="53" applyFont="1">
      <alignment/>
      <protection/>
    </xf>
    <xf numFmtId="167" fontId="77" fillId="0" borderId="0" xfId="53" applyNumberFormat="1" applyFont="1">
      <alignment/>
      <protection/>
    </xf>
    <xf numFmtId="0" fontId="23" fillId="7" borderId="31" xfId="52" applyFont="1" applyFill="1" applyBorder="1" applyAlignment="1">
      <alignment horizontal="center" vertical="center" wrapText="1"/>
      <protection/>
    </xf>
    <xf numFmtId="3" fontId="25" fillId="24" borderId="30" xfId="52" applyNumberFormat="1" applyFont="1" applyFill="1" applyBorder="1">
      <alignment/>
      <protection/>
    </xf>
    <xf numFmtId="3" fontId="84" fillId="24" borderId="59" xfId="52" applyNumberFormat="1" applyFont="1" applyFill="1" applyBorder="1">
      <alignment/>
      <protection/>
    </xf>
    <xf numFmtId="0" fontId="30" fillId="0" borderId="0" xfId="52" applyFont="1" applyFill="1">
      <alignment/>
      <protection/>
    </xf>
    <xf numFmtId="0" fontId="11" fillId="0" borderId="39" xfId="54" applyFont="1" applyBorder="1" applyAlignment="1">
      <alignment horizontal="center"/>
      <protection/>
    </xf>
    <xf numFmtId="0" fontId="7" fillId="0" borderId="0" xfId="54" applyFont="1" applyAlignment="1">
      <alignment vertical="center"/>
      <protection/>
    </xf>
    <xf numFmtId="3" fontId="6" fillId="0" borderId="24" xfId="54" applyNumberFormat="1" applyFont="1" applyBorder="1" applyAlignment="1">
      <alignment vertical="center"/>
      <protection/>
    </xf>
    <xf numFmtId="3" fontId="6" fillId="0" borderId="18" xfId="54" applyNumberFormat="1" applyFont="1" applyBorder="1" applyAlignment="1">
      <alignment vertical="center"/>
      <protection/>
    </xf>
    <xf numFmtId="3" fontId="6" fillId="0" borderId="19" xfId="54" applyNumberFormat="1" applyFont="1" applyBorder="1" applyAlignment="1">
      <alignment vertical="center"/>
      <protection/>
    </xf>
    <xf numFmtId="3" fontId="6" fillId="0" borderId="30" xfId="54" applyNumberFormat="1" applyFont="1" applyBorder="1" applyAlignment="1">
      <alignment vertical="center"/>
      <protection/>
    </xf>
    <xf numFmtId="3" fontId="11" fillId="0" borderId="24" xfId="54" applyNumberFormat="1" applyFont="1" applyFill="1" applyBorder="1" applyAlignment="1">
      <alignment vertical="center"/>
      <protection/>
    </xf>
    <xf numFmtId="3" fontId="11" fillId="0" borderId="18" xfId="54" applyNumberFormat="1" applyFont="1" applyFill="1" applyBorder="1" applyAlignment="1">
      <alignment vertical="center"/>
      <protection/>
    </xf>
    <xf numFmtId="0" fontId="85" fillId="0" borderId="0" xfId="54" applyFont="1" applyAlignment="1">
      <alignment vertical="center"/>
      <protection/>
    </xf>
    <xf numFmtId="0" fontId="25" fillId="0" borderId="0" xfId="52" applyFont="1" applyAlignment="1">
      <alignment horizontal="center"/>
      <protection/>
    </xf>
    <xf numFmtId="0" fontId="92" fillId="0" borderId="0" xfId="52" applyFont="1">
      <alignment/>
      <protection/>
    </xf>
    <xf numFmtId="0" fontId="92" fillId="0" borderId="0" xfId="52" applyFont="1" applyFill="1" applyBorder="1">
      <alignment/>
      <protection/>
    </xf>
    <xf numFmtId="3" fontId="92" fillId="0" borderId="0" xfId="52" applyNumberFormat="1" applyFont="1">
      <alignment/>
      <protection/>
    </xf>
    <xf numFmtId="0" fontId="93" fillId="0" borderId="0" xfId="52" applyFont="1">
      <alignment/>
      <protection/>
    </xf>
    <xf numFmtId="0" fontId="85" fillId="0" borderId="0" xfId="54" applyFont="1">
      <alignment/>
      <protection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94" fillId="0" borderId="0" xfId="54" applyFont="1">
      <alignment/>
      <protection/>
    </xf>
    <xf numFmtId="0" fontId="75" fillId="0" borderId="0" xfId="0" applyFont="1" applyAlignment="1">
      <alignment/>
    </xf>
    <xf numFmtId="3" fontId="95" fillId="0" borderId="0" xfId="0" applyNumberFormat="1" applyFont="1" applyAlignment="1">
      <alignment/>
    </xf>
    <xf numFmtId="0" fontId="75" fillId="0" borderId="0" xfId="0" applyFont="1" applyAlignment="1">
      <alignment/>
    </xf>
    <xf numFmtId="0" fontId="10" fillId="0" borderId="0" xfId="54" applyFont="1">
      <alignment/>
      <protection/>
    </xf>
    <xf numFmtId="3" fontId="9" fillId="0" borderId="89" xfId="54" applyNumberFormat="1" applyFont="1" applyBorder="1" applyAlignment="1">
      <alignment vertical="center"/>
      <protection/>
    </xf>
    <xf numFmtId="3" fontId="9" fillId="0" borderId="90" xfId="54" applyNumberFormat="1" applyFont="1" applyBorder="1" applyAlignment="1">
      <alignment vertical="center"/>
      <protection/>
    </xf>
    <xf numFmtId="3" fontId="9" fillId="0" borderId="91" xfId="54" applyNumberFormat="1" applyFont="1" applyBorder="1" applyAlignment="1">
      <alignment vertical="center"/>
      <protection/>
    </xf>
    <xf numFmtId="0" fontId="96" fillId="0" borderId="0" xfId="54" applyFont="1">
      <alignment/>
      <protection/>
    </xf>
    <xf numFmtId="3" fontId="96" fillId="0" borderId="0" xfId="54" applyNumberFormat="1" applyFont="1">
      <alignment/>
      <protection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3" fontId="96" fillId="0" borderId="0" xfId="54" applyNumberFormat="1" applyFont="1" applyFill="1">
      <alignment/>
      <protection/>
    </xf>
    <xf numFmtId="0" fontId="97" fillId="0" borderId="0" xfId="0" applyFont="1" applyAlignment="1">
      <alignment horizontal="center"/>
    </xf>
    <xf numFmtId="0" fontId="96" fillId="0" borderId="12" xfId="54" applyFont="1" applyBorder="1">
      <alignment/>
      <protection/>
    </xf>
    <xf numFmtId="3" fontId="96" fillId="0" borderId="12" xfId="54" applyNumberFormat="1" applyFont="1" applyBorder="1">
      <alignment/>
      <protection/>
    </xf>
    <xf numFmtId="0" fontId="97" fillId="0" borderId="12" xfId="0" applyFont="1" applyBorder="1" applyAlignment="1">
      <alignment horizontal="center"/>
    </xf>
    <xf numFmtId="0" fontId="98" fillId="0" borderId="12" xfId="0" applyFont="1" applyBorder="1" applyAlignment="1">
      <alignment/>
    </xf>
    <xf numFmtId="3" fontId="96" fillId="0" borderId="12" xfId="54" applyNumberFormat="1" applyFont="1" applyFill="1" applyBorder="1">
      <alignment/>
      <protection/>
    </xf>
    <xf numFmtId="3" fontId="85" fillId="0" borderId="0" xfId="54" applyNumberFormat="1" applyFont="1">
      <alignment/>
      <protection/>
    </xf>
    <xf numFmtId="3" fontId="85" fillId="0" borderId="0" xfId="54" applyNumberFormat="1" applyFont="1" applyFill="1">
      <alignment/>
      <protection/>
    </xf>
    <xf numFmtId="0" fontId="99" fillId="0" borderId="0" xfId="54" applyFont="1" applyFill="1">
      <alignment/>
      <protection/>
    </xf>
    <xf numFmtId="3" fontId="99" fillId="0" borderId="0" xfId="54" applyNumberFormat="1" applyFont="1" applyFill="1">
      <alignment/>
      <protection/>
    </xf>
    <xf numFmtId="0" fontId="99" fillId="0" borderId="12" xfId="54" applyFont="1" applyBorder="1">
      <alignment/>
      <protection/>
    </xf>
    <xf numFmtId="3" fontId="99" fillId="0" borderId="12" xfId="54" applyNumberFormat="1" applyFont="1" applyBorder="1">
      <alignment/>
      <protection/>
    </xf>
    <xf numFmtId="0" fontId="100" fillId="0" borderId="0" xfId="54" applyFont="1">
      <alignment/>
      <protection/>
    </xf>
    <xf numFmtId="0" fontId="98" fillId="0" borderId="0" xfId="0" applyFont="1" applyAlignment="1">
      <alignment/>
    </xf>
    <xf numFmtId="3" fontId="100" fillId="0" borderId="0" xfId="54" applyNumberFormat="1" applyFont="1" applyFill="1">
      <alignment/>
      <protection/>
    </xf>
    <xf numFmtId="0" fontId="100" fillId="0" borderId="12" xfId="54" applyFont="1" applyBorder="1">
      <alignment/>
      <protection/>
    </xf>
    <xf numFmtId="3" fontId="100" fillId="0" borderId="12" xfId="54" applyNumberFormat="1" applyFont="1" applyBorder="1">
      <alignment/>
      <protection/>
    </xf>
    <xf numFmtId="0" fontId="98" fillId="0" borderId="12" xfId="0" applyFont="1" applyBorder="1" applyAlignment="1">
      <alignment horizontal="center"/>
    </xf>
    <xf numFmtId="3" fontId="100" fillId="0" borderId="12" xfId="54" applyNumberFormat="1" applyFont="1" applyFill="1" applyBorder="1">
      <alignment/>
      <protection/>
    </xf>
    <xf numFmtId="0" fontId="98" fillId="0" borderId="0" xfId="0" applyFont="1" applyAlignment="1">
      <alignment horizontal="center"/>
    </xf>
    <xf numFmtId="3" fontId="85" fillId="25" borderId="0" xfId="54" applyNumberFormat="1" applyFont="1" applyFill="1">
      <alignment/>
      <protection/>
    </xf>
    <xf numFmtId="3" fontId="100" fillId="7" borderId="0" xfId="54" applyNumberFormat="1" applyFont="1" applyFill="1">
      <alignment/>
      <protection/>
    </xf>
    <xf numFmtId="3" fontId="6" fillId="25" borderId="0" xfId="54" applyNumberFormat="1" applyFont="1" applyFill="1">
      <alignment/>
      <protection/>
    </xf>
    <xf numFmtId="0" fontId="46" fillId="0" borderId="0" xfId="54" applyFont="1" applyAlignment="1">
      <alignment horizontal="center"/>
      <protection/>
    </xf>
    <xf numFmtId="0" fontId="101" fillId="0" borderId="0" xfId="54" applyFont="1" applyAlignment="1">
      <alignment vertical="center"/>
      <protection/>
    </xf>
    <xf numFmtId="0" fontId="46" fillId="0" borderId="0" xfId="54" applyFont="1" applyAlignment="1">
      <alignment vertical="center"/>
      <protection/>
    </xf>
    <xf numFmtId="3" fontId="10" fillId="0" borderId="55" xfId="54" applyNumberFormat="1" applyFont="1" applyBorder="1" applyAlignment="1">
      <alignment vertical="center"/>
      <protection/>
    </xf>
    <xf numFmtId="3" fontId="11" fillId="0" borderId="89" xfId="54" applyNumberFormat="1" applyFont="1" applyBorder="1" applyAlignment="1">
      <alignment vertical="center"/>
      <protection/>
    </xf>
    <xf numFmtId="3" fontId="11" fillId="0" borderId="90" xfId="54" applyNumberFormat="1" applyFont="1" applyBorder="1" applyAlignment="1">
      <alignment vertical="center"/>
      <protection/>
    </xf>
    <xf numFmtId="3" fontId="11" fillId="0" borderId="91" xfId="54" applyNumberFormat="1" applyFont="1" applyBorder="1" applyAlignment="1">
      <alignment vertical="center"/>
      <protection/>
    </xf>
    <xf numFmtId="3" fontId="11" fillId="0" borderId="92" xfId="54" applyNumberFormat="1" applyFont="1" applyBorder="1" applyAlignment="1">
      <alignment vertical="center"/>
      <protection/>
    </xf>
    <xf numFmtId="3" fontId="11" fillId="0" borderId="93" xfId="54" applyNumberFormat="1" applyFont="1" applyBorder="1" applyAlignment="1">
      <alignment vertical="center"/>
      <protection/>
    </xf>
    <xf numFmtId="0" fontId="72" fillId="0" borderId="0" xfId="0" applyFont="1" applyAlignment="1">
      <alignment/>
    </xf>
    <xf numFmtId="3" fontId="72" fillId="0" borderId="0" xfId="0" applyNumberFormat="1" applyFont="1" applyAlignment="1">
      <alignment/>
    </xf>
    <xf numFmtId="0" fontId="72" fillId="0" borderId="12" xfId="0" applyFont="1" applyBorder="1" applyAlignment="1">
      <alignment/>
    </xf>
    <xf numFmtId="3" fontId="39" fillId="11" borderId="12" xfId="0" applyNumberFormat="1" applyFont="1" applyFill="1" applyBorder="1" applyAlignment="1">
      <alignment/>
    </xf>
    <xf numFmtId="3" fontId="39" fillId="0" borderId="0" xfId="0" applyNumberFormat="1" applyFont="1" applyFill="1" applyAlignment="1">
      <alignment/>
    </xf>
    <xf numFmtId="3" fontId="83" fillId="0" borderId="0" xfId="0" applyNumberFormat="1" applyFont="1" applyAlignment="1">
      <alignment/>
    </xf>
    <xf numFmtId="0" fontId="83" fillId="0" borderId="0" xfId="0" applyFont="1" applyAlignment="1">
      <alignment/>
    </xf>
    <xf numFmtId="0" fontId="102" fillId="0" borderId="0" xfId="54" applyFont="1">
      <alignment/>
      <protection/>
    </xf>
    <xf numFmtId="0" fontId="103" fillId="0" borderId="0" xfId="54" applyFont="1" applyAlignment="1">
      <alignment horizontal="center"/>
      <protection/>
    </xf>
    <xf numFmtId="0" fontId="104" fillId="0" borderId="0" xfId="54" applyFont="1" applyAlignment="1">
      <alignment vertical="center"/>
      <protection/>
    </xf>
    <xf numFmtId="3" fontId="102" fillId="0" borderId="0" xfId="54" applyNumberFormat="1" applyFont="1" applyAlignment="1">
      <alignment vertical="center"/>
      <protection/>
    </xf>
    <xf numFmtId="0" fontId="102" fillId="0" borderId="0" xfId="54" applyFont="1" applyAlignment="1">
      <alignment vertical="center"/>
      <protection/>
    </xf>
    <xf numFmtId="0" fontId="103" fillId="0" borderId="0" xfId="54" applyFont="1" applyAlignment="1">
      <alignment vertical="center"/>
      <protection/>
    </xf>
    <xf numFmtId="0" fontId="105" fillId="0" borderId="0" xfId="54" applyFont="1" applyAlignment="1">
      <alignment vertical="center"/>
      <protection/>
    </xf>
    <xf numFmtId="0" fontId="105" fillId="0" borderId="0" xfId="54" applyFont="1">
      <alignment/>
      <protection/>
    </xf>
    <xf numFmtId="0" fontId="106" fillId="0" borderId="0" xfId="54" applyFont="1">
      <alignment/>
      <protection/>
    </xf>
    <xf numFmtId="0" fontId="107" fillId="0" borderId="0" xfId="54" applyFont="1">
      <alignment/>
      <protection/>
    </xf>
    <xf numFmtId="0" fontId="108" fillId="0" borderId="0" xfId="54" applyFont="1" applyAlignment="1">
      <alignment horizontal="center"/>
      <protection/>
    </xf>
    <xf numFmtId="0" fontId="109" fillId="0" borderId="0" xfId="54" applyFont="1" applyAlignment="1">
      <alignment vertical="center"/>
      <protection/>
    </xf>
    <xf numFmtId="0" fontId="107" fillId="0" borderId="0" xfId="54" applyFont="1" applyAlignment="1">
      <alignment vertical="center"/>
      <protection/>
    </xf>
    <xf numFmtId="0" fontId="108" fillId="0" borderId="0" xfId="54" applyFont="1" applyAlignment="1">
      <alignment vertical="center"/>
      <protection/>
    </xf>
    <xf numFmtId="0" fontId="108" fillId="0" borderId="0" xfId="54" applyFont="1">
      <alignment/>
      <protection/>
    </xf>
    <xf numFmtId="0" fontId="90" fillId="0" borderId="0" xfId="0" applyFont="1" applyAlignment="1">
      <alignment/>
    </xf>
    <xf numFmtId="0" fontId="110" fillId="0" borderId="0" xfId="0" applyFont="1" applyAlignment="1">
      <alignment/>
    </xf>
    <xf numFmtId="0" fontId="105" fillId="0" borderId="0" xfId="54" applyFont="1" applyFill="1">
      <alignment/>
      <protection/>
    </xf>
    <xf numFmtId="0" fontId="80" fillId="0" borderId="0" xfId="0" applyFont="1" applyAlignment="1">
      <alignment/>
    </xf>
    <xf numFmtId="0" fontId="111" fillId="0" borderId="0" xfId="0" applyFont="1" applyAlignment="1">
      <alignment/>
    </xf>
    <xf numFmtId="0" fontId="112" fillId="0" borderId="0" xfId="54" applyFont="1">
      <alignment/>
      <protection/>
    </xf>
    <xf numFmtId="3" fontId="106" fillId="0" borderId="35" xfId="54" applyNumberFormat="1" applyFont="1" applyBorder="1" applyAlignment="1">
      <alignment vertical="center"/>
      <protection/>
    </xf>
    <xf numFmtId="3" fontId="106" fillId="0" borderId="0" xfId="54" applyNumberFormat="1" applyFont="1" applyBorder="1" applyAlignment="1">
      <alignment vertical="center"/>
      <protection/>
    </xf>
    <xf numFmtId="3" fontId="108" fillId="0" borderId="0" xfId="54" applyNumberFormat="1" applyFont="1" applyAlignment="1">
      <alignment vertical="center"/>
      <protection/>
    </xf>
    <xf numFmtId="3" fontId="108" fillId="0" borderId="0" xfId="54" applyNumberFormat="1" applyFont="1" applyBorder="1" applyAlignment="1">
      <alignment vertical="center"/>
      <protection/>
    </xf>
    <xf numFmtId="3" fontId="12" fillId="0" borderId="0" xfId="0" applyNumberFormat="1" applyFont="1" applyAlignment="1">
      <alignment/>
    </xf>
    <xf numFmtId="0" fontId="114" fillId="0" borderId="0" xfId="0" applyFont="1" applyAlignment="1">
      <alignment/>
    </xf>
    <xf numFmtId="3" fontId="42" fillId="0" borderId="12" xfId="0" applyNumberFormat="1" applyFont="1" applyBorder="1" applyAlignment="1">
      <alignment/>
    </xf>
    <xf numFmtId="0" fontId="46" fillId="0" borderId="0" xfId="54" applyFont="1" applyFill="1">
      <alignment/>
      <protection/>
    </xf>
    <xf numFmtId="3" fontId="10" fillId="0" borderId="94" xfId="54" applyNumberFormat="1" applyFont="1" applyBorder="1" applyAlignment="1">
      <alignment vertical="center"/>
      <protection/>
    </xf>
    <xf numFmtId="3" fontId="9" fillId="0" borderId="58" xfId="54" applyNumberFormat="1" applyFont="1" applyBorder="1" applyAlignment="1">
      <alignment vertical="center"/>
      <protection/>
    </xf>
    <xf numFmtId="3" fontId="9" fillId="0" borderId="95" xfId="54" applyNumberFormat="1" applyFont="1" applyBorder="1" applyAlignment="1">
      <alignment vertical="center"/>
      <protection/>
    </xf>
    <xf numFmtId="3" fontId="9" fillId="0" borderId="96" xfId="54" applyNumberFormat="1" applyFont="1" applyBorder="1" applyAlignment="1">
      <alignment vertical="center"/>
      <protection/>
    </xf>
    <xf numFmtId="3" fontId="9" fillId="0" borderId="59" xfId="54" applyNumberFormat="1" applyFont="1" applyBorder="1" applyAlignment="1">
      <alignment vertical="center"/>
      <protection/>
    </xf>
    <xf numFmtId="3" fontId="9" fillId="0" borderId="97" xfId="54" applyNumberFormat="1" applyFont="1" applyBorder="1" applyAlignment="1">
      <alignment vertical="center"/>
      <protection/>
    </xf>
    <xf numFmtId="3" fontId="4" fillId="0" borderId="29" xfId="54" applyNumberFormat="1" applyFont="1" applyBorder="1" applyAlignment="1">
      <alignment vertical="center"/>
      <protection/>
    </xf>
    <xf numFmtId="3" fontId="7" fillId="0" borderId="41" xfId="54" applyNumberFormat="1" applyFont="1" applyBorder="1" applyAlignment="1">
      <alignment vertical="center"/>
      <protection/>
    </xf>
    <xf numFmtId="3" fontId="4" fillId="0" borderId="25" xfId="54" applyNumberFormat="1" applyFont="1" applyBorder="1" applyAlignment="1">
      <alignment vertical="center"/>
      <protection/>
    </xf>
    <xf numFmtId="3" fontId="4" fillId="0" borderId="13" xfId="54" applyNumberFormat="1" applyFont="1" applyBorder="1" applyAlignment="1">
      <alignment vertical="center"/>
      <protection/>
    </xf>
    <xf numFmtId="3" fontId="4" fillId="0" borderId="23" xfId="54" applyNumberFormat="1" applyFont="1" applyBorder="1" applyAlignment="1">
      <alignment vertical="center"/>
      <protection/>
    </xf>
    <xf numFmtId="3" fontId="4" fillId="0" borderId="28" xfId="54" applyNumberFormat="1" applyFont="1" applyBorder="1" applyAlignment="1">
      <alignment vertical="center"/>
      <protection/>
    </xf>
    <xf numFmtId="3" fontId="4" fillId="0" borderId="38" xfId="54" applyNumberFormat="1" applyFont="1" applyBorder="1" applyAlignment="1">
      <alignment vertical="center"/>
      <protection/>
    </xf>
    <xf numFmtId="3" fontId="4" fillId="0" borderId="98" xfId="54" applyNumberFormat="1" applyFont="1" applyBorder="1" applyAlignment="1">
      <alignment vertical="center"/>
      <protection/>
    </xf>
    <xf numFmtId="3" fontId="107" fillId="0" borderId="0" xfId="54" applyNumberFormat="1" applyFont="1">
      <alignment/>
      <protection/>
    </xf>
    <xf numFmtId="3" fontId="108" fillId="0" borderId="0" xfId="54" applyNumberFormat="1" applyFont="1" applyAlignment="1">
      <alignment horizontal="center"/>
      <protection/>
    </xf>
    <xf numFmtId="3" fontId="109" fillId="0" borderId="0" xfId="54" applyNumberFormat="1" applyFont="1" applyAlignment="1">
      <alignment vertical="center"/>
      <protection/>
    </xf>
    <xf numFmtId="3" fontId="107" fillId="0" borderId="0" xfId="54" applyNumberFormat="1" applyFont="1" applyAlignment="1">
      <alignment vertical="center"/>
      <protection/>
    </xf>
    <xf numFmtId="3" fontId="108" fillId="0" borderId="0" xfId="54" applyNumberFormat="1" applyFont="1">
      <alignment/>
      <protection/>
    </xf>
    <xf numFmtId="3" fontId="6" fillId="0" borderId="22" xfId="54" applyNumberFormat="1" applyFont="1" applyFill="1" applyBorder="1" applyAlignment="1">
      <alignment vertical="center"/>
      <protection/>
    </xf>
    <xf numFmtId="3" fontId="6" fillId="0" borderId="31" xfId="54" applyNumberFormat="1" applyFont="1" applyFill="1" applyBorder="1" applyAlignment="1">
      <alignment vertical="center"/>
      <protection/>
    </xf>
    <xf numFmtId="0" fontId="39" fillId="0" borderId="0" xfId="0" applyFont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 horizontal="left"/>
    </xf>
    <xf numFmtId="3" fontId="6" fillId="0" borderId="20" xfId="54" applyNumberFormat="1" applyFont="1" applyFill="1" applyBorder="1" applyAlignment="1">
      <alignment vertical="center"/>
      <protection/>
    </xf>
    <xf numFmtId="3" fontId="6" fillId="0" borderId="29" xfId="54" applyNumberFormat="1" applyFont="1" applyFill="1" applyBorder="1" applyAlignment="1">
      <alignment vertical="center"/>
      <protection/>
    </xf>
    <xf numFmtId="3" fontId="42" fillId="25" borderId="0" xfId="0" applyNumberFormat="1" applyFont="1" applyFill="1" applyAlignment="1">
      <alignment/>
    </xf>
    <xf numFmtId="3" fontId="9" fillId="0" borderId="19" xfId="54" applyNumberFormat="1" applyFont="1" applyFill="1" applyBorder="1" applyAlignment="1">
      <alignment vertical="center"/>
      <protection/>
    </xf>
    <xf numFmtId="0" fontId="0" fillId="0" borderId="0" xfId="50">
      <alignment/>
      <protection/>
    </xf>
    <xf numFmtId="0" fontId="12" fillId="0" borderId="0" xfId="50" applyFont="1">
      <alignment/>
      <protection/>
    </xf>
    <xf numFmtId="0" fontId="12" fillId="0" borderId="0" xfId="50" applyFont="1" applyAlignment="1">
      <alignment horizontal="right"/>
      <protection/>
    </xf>
    <xf numFmtId="0" fontId="12" fillId="0" borderId="0" xfId="50" applyFont="1">
      <alignment/>
      <protection/>
    </xf>
    <xf numFmtId="0" fontId="13" fillId="0" borderId="0" xfId="50" applyFont="1">
      <alignment/>
      <protection/>
    </xf>
    <xf numFmtId="0" fontId="0" fillId="0" borderId="33" xfId="50" applyBorder="1">
      <alignment/>
      <protection/>
    </xf>
    <xf numFmtId="0" fontId="0" fillId="0" borderId="34" xfId="50" applyBorder="1">
      <alignment/>
      <protection/>
    </xf>
    <xf numFmtId="0" fontId="0" fillId="0" borderId="52" xfId="50" applyBorder="1">
      <alignment/>
      <protection/>
    </xf>
    <xf numFmtId="167" fontId="86" fillId="0" borderId="0" xfId="49" applyNumberFormat="1" applyFont="1">
      <alignment/>
      <protection/>
    </xf>
    <xf numFmtId="49" fontId="86" fillId="0" borderId="0" xfId="49" applyNumberFormat="1" applyFont="1">
      <alignment/>
      <protection/>
    </xf>
    <xf numFmtId="167" fontId="87" fillId="0" borderId="0" xfId="49" applyNumberFormat="1" applyFont="1" applyAlignment="1">
      <alignment wrapText="1"/>
      <protection/>
    </xf>
    <xf numFmtId="167" fontId="87" fillId="0" borderId="0" xfId="49" applyNumberFormat="1" applyFont="1">
      <alignment/>
      <protection/>
    </xf>
    <xf numFmtId="167" fontId="12" fillId="0" borderId="0" xfId="49" applyNumberFormat="1" applyFont="1" applyAlignment="1">
      <alignment/>
      <protection/>
    </xf>
    <xf numFmtId="167" fontId="38" fillId="0" borderId="0" xfId="49" applyNumberFormat="1" applyFont="1">
      <alignment/>
      <protection/>
    </xf>
    <xf numFmtId="49" fontId="38" fillId="0" borderId="0" xfId="49" applyNumberFormat="1" applyFont="1" applyAlignment="1">
      <alignment horizontal="center"/>
      <protection/>
    </xf>
    <xf numFmtId="167" fontId="42" fillId="0" borderId="0" xfId="49" applyNumberFormat="1" applyFont="1" applyAlignment="1">
      <alignment/>
      <protection/>
    </xf>
    <xf numFmtId="167" fontId="12" fillId="0" borderId="0" xfId="49" applyNumberFormat="1" applyFont="1" applyAlignment="1">
      <alignment wrapText="1"/>
      <protection/>
    </xf>
    <xf numFmtId="167" fontId="87" fillId="0" borderId="0" xfId="49" applyNumberFormat="1" applyFont="1" applyFill="1">
      <alignment/>
      <protection/>
    </xf>
    <xf numFmtId="49" fontId="88" fillId="0" borderId="0" xfId="49" applyNumberFormat="1" applyFont="1">
      <alignment/>
      <protection/>
    </xf>
    <xf numFmtId="167" fontId="88" fillId="0" borderId="0" xfId="49" applyNumberFormat="1" applyFont="1" applyAlignment="1">
      <alignment wrapText="1"/>
      <protection/>
    </xf>
    <xf numFmtId="167" fontId="88" fillId="0" borderId="0" xfId="49" applyNumberFormat="1" applyFont="1">
      <alignment/>
      <protection/>
    </xf>
    <xf numFmtId="167" fontId="12" fillId="0" borderId="0" xfId="49" applyNumberFormat="1" applyFont="1" applyBorder="1" applyAlignment="1">
      <alignment/>
      <protection/>
    </xf>
    <xf numFmtId="167" fontId="12" fillId="0" borderId="0" xfId="49" applyNumberFormat="1" applyFont="1" applyBorder="1" applyAlignment="1">
      <alignment wrapText="1"/>
      <protection/>
    </xf>
    <xf numFmtId="167" fontId="88" fillId="0" borderId="0" xfId="49" applyNumberFormat="1" applyFont="1" applyFill="1">
      <alignment/>
      <protection/>
    </xf>
    <xf numFmtId="49" fontId="38" fillId="4" borderId="99" xfId="49" applyNumberFormat="1" applyFont="1" applyFill="1" applyBorder="1" applyAlignment="1">
      <alignment horizontal="center" wrapText="1"/>
      <protection/>
    </xf>
    <xf numFmtId="167" fontId="38" fillId="4" borderId="32" xfId="49" applyNumberFormat="1" applyFont="1" applyFill="1" applyBorder="1" applyAlignment="1">
      <alignment wrapText="1"/>
      <protection/>
    </xf>
    <xf numFmtId="167" fontId="38" fillId="4" borderId="57" xfId="49" applyNumberFormat="1" applyFont="1" applyFill="1" applyBorder="1">
      <alignment/>
      <protection/>
    </xf>
    <xf numFmtId="3" fontId="38" fillId="4" borderId="32" xfId="49" applyNumberFormat="1" applyFont="1" applyFill="1" applyBorder="1">
      <alignment/>
      <protection/>
    </xf>
    <xf numFmtId="3" fontId="38" fillId="4" borderId="32" xfId="49" applyNumberFormat="1" applyFont="1" applyFill="1" applyBorder="1" applyAlignment="1">
      <alignment horizontal="center"/>
      <protection/>
    </xf>
    <xf numFmtId="3" fontId="38" fillId="4" borderId="32" xfId="49" applyNumberFormat="1" applyFont="1" applyFill="1" applyBorder="1" applyAlignment="1">
      <alignment wrapText="1"/>
      <protection/>
    </xf>
    <xf numFmtId="167" fontId="0" fillId="7" borderId="52" xfId="49" applyNumberFormat="1" applyFill="1" applyBorder="1">
      <alignment/>
      <protection/>
    </xf>
    <xf numFmtId="167" fontId="0" fillId="0" borderId="0" xfId="49" applyNumberFormat="1">
      <alignment/>
      <protection/>
    </xf>
    <xf numFmtId="49" fontId="38" fillId="0" borderId="29" xfId="49" applyNumberFormat="1" applyFont="1" applyFill="1" applyBorder="1" applyAlignment="1">
      <alignment wrapText="1"/>
      <protection/>
    </xf>
    <xf numFmtId="167" fontId="20" fillId="0" borderId="29" xfId="49" applyNumberFormat="1" applyFont="1" applyFill="1" applyBorder="1" applyAlignment="1">
      <alignment wrapText="1"/>
      <protection/>
    </xf>
    <xf numFmtId="167" fontId="20" fillId="0" borderId="29" xfId="49" applyNumberFormat="1" applyFont="1" applyFill="1" applyBorder="1" applyAlignment="1">
      <alignment/>
      <protection/>
    </xf>
    <xf numFmtId="3" fontId="20" fillId="0" borderId="29" xfId="49" applyNumberFormat="1" applyFont="1" applyFill="1" applyBorder="1" applyAlignment="1">
      <alignment/>
      <protection/>
    </xf>
    <xf numFmtId="3" fontId="20" fillId="0" borderId="29" xfId="49" applyNumberFormat="1" applyFont="1" applyFill="1" applyBorder="1" applyAlignment="1">
      <alignment horizontal="right"/>
      <protection/>
    </xf>
    <xf numFmtId="1" fontId="20" fillId="7" borderId="29" xfId="49" applyNumberFormat="1" applyFont="1" applyFill="1" applyBorder="1" applyAlignment="1">
      <alignment horizontal="center"/>
      <protection/>
    </xf>
    <xf numFmtId="1" fontId="20" fillId="17" borderId="29" xfId="49" applyNumberFormat="1" applyFont="1" applyFill="1" applyBorder="1" applyAlignment="1">
      <alignment horizontal="center"/>
      <protection/>
    </xf>
    <xf numFmtId="1" fontId="20" fillId="3" borderId="29" xfId="49" applyNumberFormat="1" applyFont="1" applyFill="1" applyBorder="1" applyAlignment="1">
      <alignment horizontal="center"/>
      <protection/>
    </xf>
    <xf numFmtId="1" fontId="20" fillId="5" borderId="29" xfId="49" applyNumberFormat="1" applyFont="1" applyFill="1" applyBorder="1" applyAlignment="1">
      <alignment horizontal="center"/>
      <protection/>
    </xf>
    <xf numFmtId="1" fontId="20" fillId="26" borderId="29" xfId="49" applyNumberFormat="1" applyFont="1" applyFill="1" applyBorder="1" applyAlignment="1">
      <alignment horizontal="center"/>
      <protection/>
    </xf>
    <xf numFmtId="3" fontId="38" fillId="17" borderId="29" xfId="49" applyNumberFormat="1" applyFont="1" applyFill="1" applyBorder="1" applyAlignment="1">
      <alignment wrapText="1"/>
      <protection/>
    </xf>
    <xf numFmtId="167" fontId="0" fillId="7" borderId="0" xfId="49" applyNumberFormat="1" applyFill="1" applyBorder="1" applyAlignment="1">
      <alignment/>
      <protection/>
    </xf>
    <xf numFmtId="167" fontId="0" fillId="0" borderId="0" xfId="49" applyNumberFormat="1" applyFill="1" applyAlignment="1">
      <alignment/>
      <protection/>
    </xf>
    <xf numFmtId="49" fontId="13" fillId="4" borderId="11" xfId="49" applyNumberFormat="1" applyFont="1" applyFill="1" applyBorder="1" applyAlignment="1">
      <alignment horizontal="center" wrapText="1"/>
      <protection/>
    </xf>
    <xf numFmtId="167" fontId="20" fillId="4" borderId="28" xfId="49" applyNumberFormat="1" applyFont="1" applyFill="1" applyBorder="1" applyAlignment="1">
      <alignment wrapText="1"/>
      <protection/>
    </xf>
    <xf numFmtId="167" fontId="20" fillId="4" borderId="0" xfId="49" applyNumberFormat="1" applyFont="1" applyFill="1" applyBorder="1">
      <alignment/>
      <protection/>
    </xf>
    <xf numFmtId="3" fontId="20" fillId="4" borderId="28" xfId="49" applyNumberFormat="1" applyFont="1" applyFill="1" applyBorder="1" applyAlignment="1">
      <alignment wrapText="1"/>
      <protection/>
    </xf>
    <xf numFmtId="3" fontId="20" fillId="4" borderId="28" xfId="49" applyNumberFormat="1" applyFont="1" applyFill="1" applyBorder="1" applyAlignment="1">
      <alignment horizontal="center" wrapText="1"/>
      <protection/>
    </xf>
    <xf numFmtId="3" fontId="34" fillId="4" borderId="28" xfId="49" applyNumberFormat="1" applyFont="1" applyFill="1" applyBorder="1" applyAlignment="1">
      <alignment horizontal="center" wrapText="1"/>
      <protection/>
    </xf>
    <xf numFmtId="3" fontId="20" fillId="4" borderId="28" xfId="49" applyNumberFormat="1" applyFont="1" applyFill="1" applyBorder="1" applyAlignment="1">
      <alignment wrapText="1"/>
      <protection/>
    </xf>
    <xf numFmtId="167" fontId="20" fillId="7" borderId="46" xfId="49" applyNumberFormat="1" applyFont="1" applyFill="1" applyBorder="1">
      <alignment/>
      <protection/>
    </xf>
    <xf numFmtId="167" fontId="20" fillId="0" borderId="0" xfId="49" applyNumberFormat="1" applyFont="1">
      <alignment/>
      <protection/>
    </xf>
    <xf numFmtId="167" fontId="89" fillId="0" borderId="25" xfId="49" applyNumberFormat="1" applyFont="1" applyFill="1" applyBorder="1" applyAlignment="1">
      <alignment horizontal="center" textRotation="90" wrapText="1"/>
      <protection/>
    </xf>
    <xf numFmtId="49" fontId="89" fillId="0" borderId="0" xfId="49" applyNumberFormat="1" applyFont="1" applyFill="1" applyBorder="1" applyAlignment="1">
      <alignment horizontal="center" wrapText="1"/>
      <protection/>
    </xf>
    <xf numFmtId="167" fontId="89" fillId="0" borderId="0" xfId="49" applyNumberFormat="1" applyFont="1" applyFill="1" applyBorder="1" applyAlignment="1">
      <alignment horizontal="center" wrapText="1"/>
      <protection/>
    </xf>
    <xf numFmtId="167" fontId="89" fillId="0" borderId="0" xfId="49" applyNumberFormat="1" applyFont="1" applyFill="1" applyBorder="1" applyAlignment="1">
      <alignment horizontal="center"/>
      <protection/>
    </xf>
    <xf numFmtId="3" fontId="89" fillId="0" borderId="0" xfId="49" applyNumberFormat="1" applyFont="1" applyFill="1" applyBorder="1" applyAlignment="1">
      <alignment horizontal="center" wrapText="1"/>
      <protection/>
    </xf>
    <xf numFmtId="3" fontId="89" fillId="0" borderId="28" xfId="49" applyNumberFormat="1" applyFont="1" applyFill="1" applyBorder="1" applyAlignment="1">
      <alignment horizontal="center" wrapText="1"/>
      <protection/>
    </xf>
    <xf numFmtId="167" fontId="89" fillId="0" borderId="0" xfId="49" applyNumberFormat="1" applyFont="1" applyFill="1" applyAlignment="1">
      <alignment horizontal="center"/>
      <protection/>
    </xf>
    <xf numFmtId="167" fontId="38" fillId="24" borderId="56" xfId="49" applyNumberFormat="1" applyFont="1" applyFill="1" applyBorder="1" applyAlignment="1">
      <alignment horizontal="center" textRotation="90" wrapText="1"/>
      <protection/>
    </xf>
    <xf numFmtId="49" fontId="38" fillId="24" borderId="57" xfId="49" applyNumberFormat="1" applyFont="1" applyFill="1" applyBorder="1" applyAlignment="1">
      <alignment horizontal="center" wrapText="1"/>
      <protection/>
    </xf>
    <xf numFmtId="167" fontId="38" fillId="24" borderId="57" xfId="49" applyNumberFormat="1" applyFont="1" applyFill="1" applyBorder="1" applyAlignment="1">
      <alignment wrapText="1"/>
      <protection/>
    </xf>
    <xf numFmtId="167" fontId="38" fillId="24" borderId="57" xfId="49" applyNumberFormat="1" applyFont="1" applyFill="1" applyBorder="1">
      <alignment/>
      <protection/>
    </xf>
    <xf numFmtId="3" fontId="38" fillId="24" borderId="57" xfId="49" applyNumberFormat="1" applyFont="1" applyFill="1" applyBorder="1" applyAlignment="1">
      <alignment wrapText="1"/>
      <protection/>
    </xf>
    <xf numFmtId="3" fontId="13" fillId="24" borderId="29" xfId="49" applyNumberFormat="1" applyFont="1" applyFill="1" applyBorder="1" applyAlignment="1">
      <alignment wrapText="1"/>
      <protection/>
    </xf>
    <xf numFmtId="3" fontId="13" fillId="24" borderId="29" xfId="49" applyNumberFormat="1" applyFont="1" applyFill="1" applyBorder="1" applyAlignment="1">
      <alignment horizontal="center" wrapText="1"/>
      <protection/>
    </xf>
    <xf numFmtId="3" fontId="20" fillId="24" borderId="99" xfId="49" applyNumberFormat="1" applyFont="1" applyFill="1" applyBorder="1" applyAlignment="1">
      <alignment wrapText="1"/>
      <protection/>
    </xf>
    <xf numFmtId="167" fontId="20" fillId="7" borderId="0" xfId="49" applyNumberFormat="1" applyFont="1" applyFill="1" applyBorder="1">
      <alignment/>
      <protection/>
    </xf>
    <xf numFmtId="167" fontId="38" fillId="24" borderId="25" xfId="49" applyNumberFormat="1" applyFont="1" applyFill="1" applyBorder="1" applyAlignment="1">
      <alignment horizontal="center" textRotation="90" wrapText="1"/>
      <protection/>
    </xf>
    <xf numFmtId="49" fontId="38" fillId="24" borderId="0" xfId="49" applyNumberFormat="1" applyFont="1" applyFill="1" applyBorder="1" applyAlignment="1">
      <alignment horizontal="center" wrapText="1"/>
      <protection/>
    </xf>
    <xf numFmtId="167" fontId="38" fillId="24" borderId="0" xfId="49" applyNumberFormat="1" applyFont="1" applyFill="1" applyBorder="1" applyAlignment="1">
      <alignment wrapText="1"/>
      <protection/>
    </xf>
    <xf numFmtId="167" fontId="38" fillId="24" borderId="0" xfId="49" applyNumberFormat="1" applyFont="1" applyFill="1" applyBorder="1">
      <alignment/>
      <protection/>
    </xf>
    <xf numFmtId="3" fontId="38" fillId="24" borderId="0" xfId="49" applyNumberFormat="1" applyFont="1" applyFill="1" applyBorder="1" applyAlignment="1">
      <alignment wrapText="1"/>
      <protection/>
    </xf>
    <xf numFmtId="3" fontId="20" fillId="24" borderId="11" xfId="49" applyNumberFormat="1" applyFont="1" applyFill="1" applyBorder="1" applyAlignment="1">
      <alignment wrapText="1"/>
      <protection/>
    </xf>
    <xf numFmtId="3" fontId="13" fillId="24" borderId="32" xfId="49" applyNumberFormat="1" applyFont="1" applyFill="1" applyBorder="1" applyAlignment="1">
      <alignment wrapText="1"/>
      <protection/>
    </xf>
    <xf numFmtId="3" fontId="13" fillId="24" borderId="32" xfId="49" applyNumberFormat="1" applyFont="1" applyFill="1" applyBorder="1" applyAlignment="1">
      <alignment horizontal="center" wrapText="1"/>
      <protection/>
    </xf>
    <xf numFmtId="3" fontId="20" fillId="24" borderId="22" xfId="49" applyNumberFormat="1" applyFont="1" applyFill="1" applyBorder="1" applyAlignment="1">
      <alignment wrapText="1"/>
      <protection/>
    </xf>
    <xf numFmtId="49" fontId="0" fillId="0" borderId="32" xfId="49" applyNumberFormat="1" applyFill="1" applyBorder="1">
      <alignment/>
      <protection/>
    </xf>
    <xf numFmtId="167" fontId="12" fillId="0" borderId="32" xfId="49" applyNumberFormat="1" applyFont="1" applyFill="1" applyBorder="1" applyAlignment="1">
      <alignment wrapText="1"/>
      <protection/>
    </xf>
    <xf numFmtId="167" fontId="12" fillId="0" borderId="32" xfId="49" applyNumberFormat="1" applyFont="1" applyFill="1" applyBorder="1">
      <alignment/>
      <protection/>
    </xf>
    <xf numFmtId="3" fontId="0" fillId="0" borderId="32" xfId="49" applyNumberFormat="1" applyFill="1" applyBorder="1">
      <alignment/>
      <protection/>
    </xf>
    <xf numFmtId="3" fontId="0" fillId="0" borderId="56" xfId="49" applyNumberFormat="1" applyFill="1" applyBorder="1">
      <alignment/>
      <protection/>
    </xf>
    <xf numFmtId="167" fontId="0" fillId="0" borderId="11" xfId="49" applyNumberFormat="1" applyFill="1" applyBorder="1">
      <alignment/>
      <protection/>
    </xf>
    <xf numFmtId="167" fontId="0" fillId="0" borderId="0" xfId="49" applyNumberFormat="1" applyFill="1">
      <alignment/>
      <protection/>
    </xf>
    <xf numFmtId="0" fontId="2" fillId="0" borderId="28" xfId="51" applyBorder="1" applyAlignment="1">
      <alignment vertical="center"/>
      <protection/>
    </xf>
    <xf numFmtId="49" fontId="0" fillId="0" borderId="30" xfId="49" applyNumberFormat="1" applyFill="1" applyBorder="1">
      <alignment/>
      <protection/>
    </xf>
    <xf numFmtId="167" fontId="12" fillId="0" borderId="30" xfId="49" applyNumberFormat="1" applyFont="1" applyFill="1" applyBorder="1" applyAlignment="1">
      <alignment wrapText="1"/>
      <protection/>
    </xf>
    <xf numFmtId="3" fontId="0" fillId="0" borderId="30" xfId="49" applyNumberFormat="1" applyFill="1" applyBorder="1">
      <alignment/>
      <protection/>
    </xf>
    <xf numFmtId="3" fontId="0" fillId="0" borderId="24" xfId="49" applyNumberFormat="1" applyFill="1" applyBorder="1">
      <alignment/>
      <protection/>
    </xf>
    <xf numFmtId="49" fontId="20" fillId="0" borderId="31" xfId="49" applyNumberFormat="1" applyFont="1" applyFill="1" applyBorder="1">
      <alignment/>
      <protection/>
    </xf>
    <xf numFmtId="167" fontId="13" fillId="17" borderId="31" xfId="49" applyNumberFormat="1" applyFont="1" applyFill="1" applyBorder="1" applyAlignment="1">
      <alignment wrapText="1"/>
      <protection/>
    </xf>
    <xf numFmtId="167" fontId="13" fillId="17" borderId="27" xfId="49" applyNumberFormat="1" applyFont="1" applyFill="1" applyBorder="1">
      <alignment/>
      <protection/>
    </xf>
    <xf numFmtId="3" fontId="20" fillId="17" borderId="31" xfId="49" applyNumberFormat="1" applyFont="1" applyFill="1" applyBorder="1">
      <alignment/>
      <protection/>
    </xf>
    <xf numFmtId="3" fontId="20" fillId="17" borderId="12" xfId="49" applyNumberFormat="1" applyFont="1" applyFill="1" applyBorder="1">
      <alignment/>
      <protection/>
    </xf>
    <xf numFmtId="167" fontId="20" fillId="0" borderId="11" xfId="49" applyNumberFormat="1" applyFont="1" applyFill="1" applyBorder="1">
      <alignment/>
      <protection/>
    </xf>
    <xf numFmtId="167" fontId="20" fillId="0" borderId="0" xfId="49" applyNumberFormat="1" applyFont="1" applyFill="1">
      <alignment/>
      <protection/>
    </xf>
    <xf numFmtId="167" fontId="12" fillId="0" borderId="30" xfId="49" applyNumberFormat="1" applyFont="1" applyFill="1" applyBorder="1">
      <alignment/>
      <protection/>
    </xf>
    <xf numFmtId="167" fontId="12" fillId="0" borderId="24" xfId="49" applyNumberFormat="1" applyFont="1" applyFill="1" applyBorder="1" applyAlignment="1">
      <alignment wrapText="1"/>
      <protection/>
    </xf>
    <xf numFmtId="0" fontId="0" fillId="0" borderId="30" xfId="49" applyFill="1" applyBorder="1" applyAlignment="1">
      <alignment horizontal="left" vertical="center"/>
      <protection/>
    </xf>
    <xf numFmtId="3" fontId="0" fillId="0" borderId="24" xfId="49" applyNumberFormat="1" applyFill="1" applyBorder="1" applyAlignment="1">
      <alignment vertical="center"/>
      <protection/>
    </xf>
    <xf numFmtId="3" fontId="0" fillId="0" borderId="30" xfId="49" applyNumberFormat="1" applyFill="1" applyBorder="1" applyAlignment="1">
      <alignment vertical="center"/>
      <protection/>
    </xf>
    <xf numFmtId="49" fontId="0" fillId="0" borderId="29" xfId="49" applyNumberFormat="1" applyFill="1" applyBorder="1">
      <alignment/>
      <protection/>
    </xf>
    <xf numFmtId="3" fontId="0" fillId="0" borderId="30" xfId="49" applyNumberFormat="1" applyFont="1" applyFill="1" applyBorder="1">
      <alignment/>
      <protection/>
    </xf>
    <xf numFmtId="3" fontId="20" fillId="0" borderId="22" xfId="49" applyNumberFormat="1" applyFont="1" applyFill="1" applyBorder="1">
      <alignment/>
      <protection/>
    </xf>
    <xf numFmtId="49" fontId="2" fillId="0" borderId="32" xfId="49" applyNumberFormat="1" applyFont="1" applyFill="1" applyBorder="1">
      <alignment/>
      <protection/>
    </xf>
    <xf numFmtId="167" fontId="23" fillId="0" borderId="32" xfId="49" applyNumberFormat="1" applyFont="1" applyFill="1" applyBorder="1">
      <alignment/>
      <protection/>
    </xf>
    <xf numFmtId="3" fontId="2" fillId="0" borderId="32" xfId="49" applyNumberFormat="1" applyFont="1" applyFill="1" applyBorder="1">
      <alignment/>
      <protection/>
    </xf>
    <xf numFmtId="3" fontId="2" fillId="0" borderId="56" xfId="49" applyNumberFormat="1" applyFont="1" applyFill="1" applyBorder="1">
      <alignment/>
      <protection/>
    </xf>
    <xf numFmtId="167" fontId="2" fillId="0" borderId="11" xfId="49" applyNumberFormat="1" applyFont="1" applyFill="1" applyBorder="1">
      <alignment/>
      <protection/>
    </xf>
    <xf numFmtId="167" fontId="2" fillId="0" borderId="0" xfId="49" applyNumberFormat="1" applyFont="1" applyFill="1">
      <alignment/>
      <protection/>
    </xf>
    <xf numFmtId="167" fontId="2" fillId="0" borderId="0" xfId="49" applyNumberFormat="1" applyFont="1">
      <alignment/>
      <protection/>
    </xf>
    <xf numFmtId="49" fontId="2" fillId="0" borderId="30" xfId="49" applyNumberFormat="1" applyFont="1" applyFill="1" applyBorder="1">
      <alignment/>
      <protection/>
    </xf>
    <xf numFmtId="167" fontId="23" fillId="0" borderId="30" xfId="49" applyNumberFormat="1" applyFont="1" applyFill="1" applyBorder="1">
      <alignment/>
      <protection/>
    </xf>
    <xf numFmtId="3" fontId="2" fillId="0" borderId="30" xfId="49" applyNumberFormat="1" applyFont="1" applyFill="1" applyBorder="1">
      <alignment/>
      <protection/>
    </xf>
    <xf numFmtId="3" fontId="2" fillId="0" borderId="24" xfId="49" applyNumberFormat="1" applyFont="1" applyFill="1" applyBorder="1">
      <alignment/>
      <protection/>
    </xf>
    <xf numFmtId="49" fontId="20" fillId="17" borderId="31" xfId="49" applyNumberFormat="1" applyFont="1" applyFill="1" applyBorder="1">
      <alignment/>
      <protection/>
    </xf>
    <xf numFmtId="3" fontId="20" fillId="17" borderId="22" xfId="49" applyNumberFormat="1" applyFont="1" applyFill="1" applyBorder="1">
      <alignment/>
      <protection/>
    </xf>
    <xf numFmtId="167" fontId="24" fillId="0" borderId="11" xfId="49" applyNumberFormat="1" applyFont="1" applyFill="1" applyBorder="1">
      <alignment/>
      <protection/>
    </xf>
    <xf numFmtId="167" fontId="24" fillId="0" borderId="0" xfId="49" applyNumberFormat="1" applyFont="1" applyFill="1">
      <alignment/>
      <protection/>
    </xf>
    <xf numFmtId="49" fontId="0" fillId="0" borderId="32" xfId="49" applyNumberFormat="1" applyFill="1" applyBorder="1" applyAlignment="1">
      <alignment horizontal="center" vertical="center"/>
      <protection/>
    </xf>
    <xf numFmtId="3" fontId="0" fillId="0" borderId="32" xfId="49" applyNumberFormat="1" applyFill="1" applyBorder="1" applyAlignment="1">
      <alignment vertical="center"/>
      <protection/>
    </xf>
    <xf numFmtId="0" fontId="0" fillId="0" borderId="30" xfId="49" applyFill="1" applyBorder="1" applyAlignment="1">
      <alignment horizontal="center" vertical="center"/>
      <protection/>
    </xf>
    <xf numFmtId="3" fontId="0" fillId="0" borderId="30" xfId="49" applyNumberFormat="1" applyBorder="1" applyAlignment="1">
      <alignment vertical="center"/>
      <protection/>
    </xf>
    <xf numFmtId="167" fontId="0" fillId="0" borderId="30" xfId="49" applyNumberFormat="1" applyFill="1" applyBorder="1">
      <alignment/>
      <protection/>
    </xf>
    <xf numFmtId="0" fontId="0" fillId="0" borderId="30" xfId="49" applyBorder="1" applyAlignment="1">
      <alignment vertical="center"/>
      <protection/>
    </xf>
    <xf numFmtId="49" fontId="20" fillId="17" borderId="28" xfId="49" applyNumberFormat="1" applyFont="1" applyFill="1" applyBorder="1">
      <alignment/>
      <protection/>
    </xf>
    <xf numFmtId="167" fontId="13" fillId="17" borderId="28" xfId="49" applyNumberFormat="1" applyFont="1" applyFill="1" applyBorder="1" applyAlignment="1">
      <alignment wrapText="1"/>
      <protection/>
    </xf>
    <xf numFmtId="167" fontId="13" fillId="17" borderId="25" xfId="49" applyNumberFormat="1" applyFont="1" applyFill="1" applyBorder="1">
      <alignment/>
      <protection/>
    </xf>
    <xf numFmtId="3" fontId="20" fillId="17" borderId="28" xfId="49" applyNumberFormat="1" applyFont="1" applyFill="1" applyBorder="1">
      <alignment/>
      <protection/>
    </xf>
    <xf numFmtId="3" fontId="20" fillId="17" borderId="0" xfId="49" applyNumberFormat="1" applyFont="1" applyFill="1" applyBorder="1">
      <alignment/>
      <protection/>
    </xf>
    <xf numFmtId="3" fontId="20" fillId="17" borderId="11" xfId="49" applyNumberFormat="1" applyFont="1" applyFill="1" applyBorder="1">
      <alignment/>
      <protection/>
    </xf>
    <xf numFmtId="49" fontId="0" fillId="0" borderId="100" xfId="49" applyNumberFormat="1" applyFill="1" applyBorder="1">
      <alignment/>
      <protection/>
    </xf>
    <xf numFmtId="167" fontId="12" fillId="0" borderId="100" xfId="49" applyNumberFormat="1" applyFont="1" applyFill="1" applyBorder="1" applyAlignment="1">
      <alignment wrapText="1"/>
      <protection/>
    </xf>
    <xf numFmtId="167" fontId="12" fillId="0" borderId="100" xfId="49" applyNumberFormat="1" applyFont="1" applyFill="1" applyBorder="1">
      <alignment/>
      <protection/>
    </xf>
    <xf numFmtId="3" fontId="0" fillId="0" borderId="100" xfId="49" applyNumberFormat="1" applyFill="1" applyBorder="1">
      <alignment/>
      <protection/>
    </xf>
    <xf numFmtId="3" fontId="0" fillId="0" borderId="101" xfId="49" applyNumberFormat="1" applyFill="1" applyBorder="1">
      <alignment/>
      <protection/>
    </xf>
    <xf numFmtId="167" fontId="12" fillId="0" borderId="24" xfId="49" applyNumberFormat="1" applyFont="1" applyFill="1" applyBorder="1">
      <alignment/>
      <protection/>
    </xf>
    <xf numFmtId="0" fontId="12" fillId="0" borderId="30" xfId="49" applyFont="1" applyFill="1" applyBorder="1" applyAlignment="1">
      <alignment wrapText="1"/>
      <protection/>
    </xf>
    <xf numFmtId="167" fontId="32" fillId="0" borderId="32" xfId="49" applyNumberFormat="1" applyFont="1" applyFill="1" applyBorder="1">
      <alignment/>
      <protection/>
    </xf>
    <xf numFmtId="49" fontId="32" fillId="0" borderId="32" xfId="49" applyNumberFormat="1" applyFont="1" applyFill="1" applyBorder="1">
      <alignment/>
      <protection/>
    </xf>
    <xf numFmtId="167" fontId="32" fillId="0" borderId="32" xfId="49" applyNumberFormat="1" applyFont="1" applyFill="1" applyBorder="1" applyAlignment="1">
      <alignment wrapText="1"/>
      <protection/>
    </xf>
    <xf numFmtId="3" fontId="32" fillId="0" borderId="32" xfId="49" applyNumberFormat="1" applyFont="1" applyFill="1" applyBorder="1">
      <alignment/>
      <protection/>
    </xf>
    <xf numFmtId="3" fontId="32" fillId="0" borderId="56" xfId="49" applyNumberFormat="1" applyFont="1" applyFill="1" applyBorder="1">
      <alignment/>
      <protection/>
    </xf>
    <xf numFmtId="167" fontId="32" fillId="0" borderId="11" xfId="49" applyNumberFormat="1" applyFont="1" applyFill="1" applyBorder="1">
      <alignment/>
      <protection/>
    </xf>
    <xf numFmtId="167" fontId="32" fillId="0" borderId="0" xfId="49" applyNumberFormat="1" applyFont="1" applyFill="1">
      <alignment/>
      <protection/>
    </xf>
    <xf numFmtId="167" fontId="115" fillId="27" borderId="31" xfId="49" applyNumberFormat="1" applyFont="1" applyFill="1" applyBorder="1">
      <alignment/>
      <protection/>
    </xf>
    <xf numFmtId="49" fontId="115" fillId="27" borderId="31" xfId="49" applyNumberFormat="1" applyFont="1" applyFill="1" applyBorder="1">
      <alignment/>
      <protection/>
    </xf>
    <xf numFmtId="167" fontId="115" fillId="27" borderId="31" xfId="49" applyNumberFormat="1" applyFont="1" applyFill="1" applyBorder="1" applyAlignment="1">
      <alignment wrapText="1"/>
      <protection/>
    </xf>
    <xf numFmtId="3" fontId="115" fillId="27" borderId="31" xfId="49" applyNumberFormat="1" applyFont="1" applyFill="1" applyBorder="1">
      <alignment/>
      <protection/>
    </xf>
    <xf numFmtId="167" fontId="87" fillId="0" borderId="22" xfId="49" applyNumberFormat="1" applyFont="1" applyFill="1" applyBorder="1">
      <alignment/>
      <protection/>
    </xf>
    <xf numFmtId="49" fontId="0" fillId="0" borderId="0" xfId="49" applyNumberFormat="1" applyFill="1">
      <alignment/>
      <protection/>
    </xf>
    <xf numFmtId="167" fontId="0" fillId="0" borderId="0" xfId="49" applyNumberFormat="1" applyFill="1" applyAlignment="1">
      <alignment wrapText="1"/>
      <protection/>
    </xf>
    <xf numFmtId="3" fontId="0" fillId="0" borderId="0" xfId="49" applyNumberFormat="1" applyFill="1">
      <alignment/>
      <protection/>
    </xf>
    <xf numFmtId="3" fontId="32" fillId="0" borderId="57" xfId="49" applyNumberFormat="1" applyFont="1" applyFill="1" applyBorder="1">
      <alignment/>
      <protection/>
    </xf>
    <xf numFmtId="3" fontId="32" fillId="0" borderId="57" xfId="49" applyNumberFormat="1" applyFont="1" applyFill="1" applyBorder="1" applyAlignment="1">
      <alignment horizontal="right"/>
      <protection/>
    </xf>
    <xf numFmtId="3" fontId="32" fillId="0" borderId="25" xfId="49" applyNumberFormat="1" applyFont="1" applyFill="1" applyBorder="1">
      <alignment/>
      <protection/>
    </xf>
    <xf numFmtId="3" fontId="32" fillId="0" borderId="0" xfId="49" applyNumberFormat="1" applyFont="1" applyFill="1" applyBorder="1">
      <alignment/>
      <protection/>
    </xf>
    <xf numFmtId="3" fontId="32" fillId="0" borderId="0" xfId="49" applyNumberFormat="1" applyFont="1" applyFill="1" applyBorder="1" applyAlignment="1">
      <alignment horizontal="right"/>
      <protection/>
    </xf>
    <xf numFmtId="3" fontId="32" fillId="17" borderId="28" xfId="49" applyNumberFormat="1" applyFont="1" applyFill="1" applyBorder="1">
      <alignment/>
      <protection/>
    </xf>
    <xf numFmtId="3" fontId="0" fillId="0" borderId="0" xfId="49" applyNumberFormat="1" applyFont="1" applyFill="1" applyAlignment="1">
      <alignment horizontal="center"/>
      <protection/>
    </xf>
    <xf numFmtId="3" fontId="0" fillId="0" borderId="0" xfId="49" applyNumberFormat="1" applyFont="1" applyFill="1">
      <alignment/>
      <protection/>
    </xf>
    <xf numFmtId="3" fontId="32" fillId="0" borderId="12" xfId="49" applyNumberFormat="1" applyFont="1" applyFill="1" applyBorder="1" applyAlignment="1">
      <alignment horizontal="right"/>
      <protection/>
    </xf>
    <xf numFmtId="3" fontId="32" fillId="0" borderId="27" xfId="49" applyNumberFormat="1" applyFont="1" applyFill="1" applyBorder="1">
      <alignment/>
      <protection/>
    </xf>
    <xf numFmtId="3" fontId="32" fillId="0" borderId="12" xfId="49" applyNumberFormat="1" applyFont="1" applyFill="1" applyBorder="1">
      <alignment/>
      <protection/>
    </xf>
    <xf numFmtId="3" fontId="32" fillId="0" borderId="31" xfId="49" applyNumberFormat="1" applyFont="1" applyFill="1" applyBorder="1">
      <alignment/>
      <protection/>
    </xf>
    <xf numFmtId="167" fontId="42" fillId="0" borderId="0" xfId="49" applyNumberFormat="1" applyFont="1" applyFill="1">
      <alignment/>
      <protection/>
    </xf>
    <xf numFmtId="49" fontId="42" fillId="0" borderId="0" xfId="49" applyNumberFormat="1" applyFont="1" applyFill="1">
      <alignment/>
      <protection/>
    </xf>
    <xf numFmtId="167" fontId="42" fillId="0" borderId="0" xfId="49" applyNumberFormat="1" applyFont="1" applyFill="1" applyAlignment="1">
      <alignment wrapText="1"/>
      <protection/>
    </xf>
    <xf numFmtId="3" fontId="42" fillId="0" borderId="0" xfId="49" applyNumberFormat="1" applyFont="1" applyFill="1">
      <alignment/>
      <protection/>
    </xf>
    <xf numFmtId="3" fontId="42" fillId="24" borderId="0" xfId="49" applyNumberFormat="1" applyFont="1" applyFill="1">
      <alignment/>
      <protection/>
    </xf>
    <xf numFmtId="167" fontId="42" fillId="0" borderId="0" xfId="49" applyNumberFormat="1" applyFont="1">
      <alignment/>
      <protection/>
    </xf>
    <xf numFmtId="167" fontId="116" fillId="0" borderId="0" xfId="49" applyNumberFormat="1" applyFont="1">
      <alignment/>
      <protection/>
    </xf>
    <xf numFmtId="49" fontId="42" fillId="0" borderId="0" xfId="49" applyNumberFormat="1" applyFont="1">
      <alignment/>
      <protection/>
    </xf>
    <xf numFmtId="167" fontId="42" fillId="0" borderId="0" xfId="49" applyNumberFormat="1" applyFont="1" applyAlignment="1">
      <alignment wrapText="1"/>
      <protection/>
    </xf>
    <xf numFmtId="3" fontId="42" fillId="0" borderId="0" xfId="49" applyNumberFormat="1" applyFont="1">
      <alignment/>
      <protection/>
    </xf>
    <xf numFmtId="3" fontId="42" fillId="0" borderId="0" xfId="49" applyNumberFormat="1" applyFont="1" applyAlignment="1">
      <alignment wrapText="1"/>
      <protection/>
    </xf>
    <xf numFmtId="167" fontId="20" fillId="0" borderId="0" xfId="49" applyNumberFormat="1" applyFont="1">
      <alignment/>
      <protection/>
    </xf>
    <xf numFmtId="49" fontId="0" fillId="0" borderId="0" xfId="49" applyNumberFormat="1">
      <alignment/>
      <protection/>
    </xf>
    <xf numFmtId="167" fontId="0" fillId="0" borderId="0" xfId="49" applyNumberFormat="1" applyAlignment="1">
      <alignment wrapText="1"/>
      <protection/>
    </xf>
    <xf numFmtId="3" fontId="0" fillId="0" borderId="0" xfId="49" applyNumberFormat="1">
      <alignment/>
      <protection/>
    </xf>
    <xf numFmtId="3" fontId="12" fillId="24" borderId="0" xfId="49" applyNumberFormat="1" applyFont="1" applyFill="1">
      <alignment/>
      <protection/>
    </xf>
    <xf numFmtId="3" fontId="0" fillId="24" borderId="0" xfId="49" applyNumberFormat="1" applyFill="1">
      <alignment/>
      <protection/>
    </xf>
    <xf numFmtId="3" fontId="0" fillId="0" borderId="0" xfId="49" applyNumberFormat="1" applyAlignment="1">
      <alignment wrapText="1"/>
      <protection/>
    </xf>
    <xf numFmtId="3" fontId="12" fillId="0" borderId="0" xfId="49" applyNumberFormat="1" applyFont="1" applyFill="1">
      <alignment/>
      <protection/>
    </xf>
    <xf numFmtId="3" fontId="12" fillId="0" borderId="12" xfId="49" applyNumberFormat="1" applyFont="1" applyFill="1" applyBorder="1">
      <alignment/>
      <protection/>
    </xf>
    <xf numFmtId="3" fontId="12" fillId="7" borderId="0" xfId="49" applyNumberFormat="1" applyFont="1" applyFill="1">
      <alignment/>
      <protection/>
    </xf>
    <xf numFmtId="3" fontId="0" fillId="7" borderId="0" xfId="49" applyNumberFormat="1" applyFill="1">
      <alignment/>
      <protection/>
    </xf>
    <xf numFmtId="167" fontId="88" fillId="0" borderId="32" xfId="49" applyNumberFormat="1" applyFont="1" applyFill="1" applyBorder="1">
      <alignment/>
      <protection/>
    </xf>
    <xf numFmtId="167" fontId="88" fillId="0" borderId="57" xfId="49" applyNumberFormat="1" applyFont="1" applyFill="1" applyBorder="1">
      <alignment/>
      <protection/>
    </xf>
    <xf numFmtId="3" fontId="88" fillId="0" borderId="32" xfId="49" applyNumberFormat="1" applyFont="1" applyFill="1" applyBorder="1" applyAlignment="1">
      <alignment horizontal="center"/>
      <protection/>
    </xf>
    <xf numFmtId="3" fontId="88" fillId="24" borderId="99" xfId="49" applyNumberFormat="1" applyFont="1" applyFill="1" applyBorder="1" applyAlignment="1">
      <alignment horizontal="center"/>
      <protection/>
    </xf>
    <xf numFmtId="167" fontId="88" fillId="0" borderId="28" xfId="49" applyNumberFormat="1" applyFont="1" applyFill="1" applyBorder="1">
      <alignment/>
      <protection/>
    </xf>
    <xf numFmtId="167" fontId="88" fillId="0" borderId="0" xfId="49" applyNumberFormat="1" applyFont="1" applyFill="1" applyBorder="1">
      <alignment/>
      <protection/>
    </xf>
    <xf numFmtId="3" fontId="19" fillId="0" borderId="28" xfId="49" applyNumberFormat="1" applyFont="1" applyFill="1" applyBorder="1" applyAlignment="1">
      <alignment horizontal="center" wrapText="1"/>
      <protection/>
    </xf>
    <xf numFmtId="3" fontId="0" fillId="24" borderId="11" xfId="49" applyNumberFormat="1" applyFont="1" applyFill="1" applyBorder="1" applyAlignment="1">
      <alignment horizontal="center" wrapText="1"/>
      <protection/>
    </xf>
    <xf numFmtId="3" fontId="0" fillId="0" borderId="28" xfId="49" applyNumberFormat="1" applyFont="1" applyFill="1" applyBorder="1" applyAlignment="1">
      <alignment horizontal="center" wrapText="1"/>
      <protection/>
    </xf>
    <xf numFmtId="167" fontId="12" fillId="0" borderId="29" xfId="49" applyNumberFormat="1" applyFont="1" applyBorder="1" applyAlignment="1">
      <alignment wrapText="1"/>
      <protection/>
    </xf>
    <xf numFmtId="167" fontId="12" fillId="0" borderId="26" xfId="49" applyNumberFormat="1" applyFont="1" applyBorder="1">
      <alignment/>
      <protection/>
    </xf>
    <xf numFmtId="3" fontId="0" fillId="0" borderId="29" xfId="49" applyNumberFormat="1" applyBorder="1">
      <alignment/>
      <protection/>
    </xf>
    <xf numFmtId="3" fontId="0" fillId="24" borderId="16" xfId="49" applyNumberFormat="1" applyFill="1" applyBorder="1">
      <alignment/>
      <protection/>
    </xf>
    <xf numFmtId="167" fontId="12" fillId="17" borderId="31" xfId="49" applyNumberFormat="1" applyFont="1" applyFill="1" applyBorder="1">
      <alignment/>
      <protection/>
    </xf>
    <xf numFmtId="167" fontId="12" fillId="17" borderId="27" xfId="49" applyNumberFormat="1" applyFont="1" applyFill="1" applyBorder="1">
      <alignment/>
      <protection/>
    </xf>
    <xf numFmtId="3" fontId="20" fillId="24" borderId="22" xfId="49" applyNumberFormat="1" applyFont="1" applyFill="1" applyBorder="1">
      <alignment/>
      <protection/>
    </xf>
    <xf numFmtId="3" fontId="0" fillId="17" borderId="22" xfId="49" applyNumberFormat="1" applyFill="1" applyBorder="1">
      <alignment/>
      <protection/>
    </xf>
    <xf numFmtId="167" fontId="12" fillId="0" borderId="31" xfId="49" applyNumberFormat="1" applyFont="1" applyBorder="1" applyAlignment="1">
      <alignment wrapText="1"/>
      <protection/>
    </xf>
    <xf numFmtId="167" fontId="12" fillId="0" borderId="27" xfId="49" applyNumberFormat="1" applyFont="1" applyBorder="1">
      <alignment/>
      <protection/>
    </xf>
    <xf numFmtId="3" fontId="0" fillId="0" borderId="31" xfId="49" applyNumberFormat="1" applyBorder="1">
      <alignment/>
      <protection/>
    </xf>
    <xf numFmtId="3" fontId="0" fillId="24" borderId="22" xfId="49" applyNumberFormat="1" applyFill="1" applyBorder="1">
      <alignment/>
      <protection/>
    </xf>
    <xf numFmtId="167" fontId="12" fillId="17" borderId="29" xfId="49" applyNumberFormat="1" applyFont="1" applyFill="1" applyBorder="1">
      <alignment/>
      <protection/>
    </xf>
    <xf numFmtId="167" fontId="12" fillId="17" borderId="26" xfId="49" applyNumberFormat="1" applyFont="1" applyFill="1" applyBorder="1">
      <alignment/>
      <protection/>
    </xf>
    <xf numFmtId="3" fontId="20" fillId="17" borderId="29" xfId="49" applyNumberFormat="1" applyFont="1" applyFill="1" applyBorder="1">
      <alignment/>
      <protection/>
    </xf>
    <xf numFmtId="3" fontId="20" fillId="24" borderId="16" xfId="49" applyNumberFormat="1" applyFont="1" applyFill="1" applyBorder="1">
      <alignment/>
      <protection/>
    </xf>
    <xf numFmtId="3" fontId="0" fillId="17" borderId="16" xfId="49" applyNumberFormat="1" applyFill="1" applyBorder="1">
      <alignment/>
      <protection/>
    </xf>
    <xf numFmtId="167" fontId="0" fillId="0" borderId="28" xfId="49" applyNumberFormat="1" applyFont="1" applyBorder="1">
      <alignment/>
      <protection/>
    </xf>
    <xf numFmtId="167" fontId="12" fillId="0" borderId="28" xfId="49" applyNumberFormat="1" applyFont="1" applyBorder="1">
      <alignment/>
      <protection/>
    </xf>
    <xf numFmtId="167" fontId="12" fillId="0" borderId="25" xfId="49" applyNumberFormat="1" applyFont="1" applyBorder="1">
      <alignment/>
      <protection/>
    </xf>
    <xf numFmtId="3" fontId="0" fillId="0" borderId="28" xfId="49" applyNumberFormat="1" applyBorder="1">
      <alignment/>
      <protection/>
    </xf>
    <xf numFmtId="3" fontId="0" fillId="24" borderId="11" xfId="49" applyNumberFormat="1" applyFill="1" applyBorder="1">
      <alignment/>
      <protection/>
    </xf>
    <xf numFmtId="3" fontId="32" fillId="24" borderId="11" xfId="49" applyNumberFormat="1" applyFont="1" applyFill="1" applyBorder="1">
      <alignment/>
      <protection/>
    </xf>
    <xf numFmtId="167" fontId="12" fillId="0" borderId="31" xfId="49" applyNumberFormat="1" applyFont="1" applyBorder="1">
      <alignment/>
      <protection/>
    </xf>
    <xf numFmtId="167" fontId="39" fillId="0" borderId="28" xfId="49" applyNumberFormat="1" applyFont="1" applyBorder="1">
      <alignment/>
      <protection/>
    </xf>
    <xf numFmtId="167" fontId="39" fillId="0" borderId="25" xfId="49" applyNumberFormat="1" applyFont="1" applyBorder="1">
      <alignment/>
      <protection/>
    </xf>
    <xf numFmtId="3" fontId="117" fillId="0" borderId="28" xfId="49" applyNumberFormat="1" applyFont="1" applyBorder="1">
      <alignment/>
      <protection/>
    </xf>
    <xf numFmtId="3" fontId="117" fillId="24" borderId="11" xfId="49" applyNumberFormat="1" applyFont="1" applyFill="1" applyBorder="1">
      <alignment/>
      <protection/>
    </xf>
    <xf numFmtId="167" fontId="0" fillId="0" borderId="28" xfId="49" applyNumberFormat="1" applyBorder="1">
      <alignment/>
      <protection/>
    </xf>
    <xf numFmtId="167" fontId="12" fillId="0" borderId="29" xfId="49" applyNumberFormat="1" applyFont="1" applyFill="1" applyBorder="1" applyAlignment="1">
      <alignment wrapText="1"/>
      <protection/>
    </xf>
    <xf numFmtId="167" fontId="23" fillId="0" borderId="29" xfId="49" applyNumberFormat="1" applyFont="1" applyFill="1" applyBorder="1" applyAlignment="1">
      <alignment wrapText="1"/>
      <protection/>
    </xf>
    <xf numFmtId="3" fontId="0" fillId="0" borderId="29" xfId="49" applyNumberFormat="1" applyFill="1" applyBorder="1">
      <alignment/>
      <protection/>
    </xf>
    <xf numFmtId="0" fontId="12" fillId="0" borderId="32" xfId="49" applyFont="1" applyBorder="1">
      <alignment/>
      <protection/>
    </xf>
    <xf numFmtId="167" fontId="23" fillId="0" borderId="56" xfId="49" applyNumberFormat="1" applyFont="1" applyFill="1" applyBorder="1">
      <alignment/>
      <protection/>
    </xf>
    <xf numFmtId="3" fontId="0" fillId="0" borderId="32" xfId="49" applyNumberFormat="1" applyBorder="1">
      <alignment/>
      <protection/>
    </xf>
    <xf numFmtId="3" fontId="0" fillId="24" borderId="99" xfId="49" applyNumberFormat="1" applyFill="1" applyBorder="1">
      <alignment/>
      <protection/>
    </xf>
    <xf numFmtId="167" fontId="12" fillId="0" borderId="28" xfId="49" applyNumberFormat="1" applyFont="1" applyFill="1" applyBorder="1">
      <alignment/>
      <protection/>
    </xf>
    <xf numFmtId="167" fontId="12" fillId="0" borderId="25" xfId="49" applyNumberFormat="1" applyFont="1" applyFill="1" applyBorder="1">
      <alignment/>
      <protection/>
    </xf>
    <xf numFmtId="3" fontId="20" fillId="0" borderId="28" xfId="49" applyNumberFormat="1" applyFont="1" applyFill="1" applyBorder="1">
      <alignment/>
      <protection/>
    </xf>
    <xf numFmtId="3" fontId="0" fillId="0" borderId="11" xfId="49" applyNumberFormat="1" applyFill="1" applyBorder="1">
      <alignment/>
      <protection/>
    </xf>
    <xf numFmtId="167" fontId="90" fillId="0" borderId="50" xfId="49" applyNumberFormat="1" applyFont="1" applyBorder="1">
      <alignment/>
      <protection/>
    </xf>
    <xf numFmtId="167" fontId="83" fillId="0" borderId="28" xfId="49" applyNumberFormat="1" applyFont="1" applyBorder="1">
      <alignment/>
      <protection/>
    </xf>
    <xf numFmtId="167" fontId="83" fillId="0" borderId="25" xfId="49" applyNumberFormat="1" applyFont="1" applyBorder="1">
      <alignment/>
      <protection/>
    </xf>
    <xf numFmtId="3" fontId="118" fillId="0" borderId="28" xfId="49" applyNumberFormat="1" applyFont="1" applyBorder="1">
      <alignment/>
      <protection/>
    </xf>
    <xf numFmtId="3" fontId="118" fillId="24" borderId="0" xfId="49" applyNumberFormat="1" applyFont="1" applyFill="1" applyBorder="1">
      <alignment/>
      <protection/>
    </xf>
    <xf numFmtId="3" fontId="118" fillId="0" borderId="0" xfId="49" applyNumberFormat="1" applyFont="1" applyBorder="1">
      <alignment/>
      <protection/>
    </xf>
    <xf numFmtId="3" fontId="90" fillId="0" borderId="11" xfId="49" applyNumberFormat="1" applyFont="1" applyBorder="1">
      <alignment/>
      <protection/>
    </xf>
    <xf numFmtId="167" fontId="115" fillId="27" borderId="102" xfId="49" applyNumberFormat="1" applyFont="1" applyFill="1" applyBorder="1">
      <alignment/>
      <protection/>
    </xf>
    <xf numFmtId="167" fontId="115" fillId="27" borderId="103" xfId="49" applyNumberFormat="1" applyFont="1" applyFill="1" applyBorder="1">
      <alignment/>
      <protection/>
    </xf>
    <xf numFmtId="3" fontId="115" fillId="27" borderId="102" xfId="49" applyNumberFormat="1" applyFont="1" applyFill="1" applyBorder="1">
      <alignment/>
      <protection/>
    </xf>
    <xf numFmtId="3" fontId="0" fillId="0" borderId="0" xfId="49" applyNumberFormat="1" applyBorder="1">
      <alignment/>
      <protection/>
    </xf>
    <xf numFmtId="3" fontId="0" fillId="0" borderId="11" xfId="49" applyNumberFormat="1" applyBorder="1">
      <alignment/>
      <protection/>
    </xf>
    <xf numFmtId="0" fontId="23" fillId="24" borderId="31" xfId="52" applyFont="1" applyFill="1" applyBorder="1" applyAlignment="1">
      <alignment horizontal="center" vertical="center" wrapText="1"/>
      <protection/>
    </xf>
    <xf numFmtId="0" fontId="27" fillId="24" borderId="31" xfId="52" applyFont="1" applyFill="1" applyBorder="1" applyAlignment="1">
      <alignment horizontal="center"/>
      <protection/>
    </xf>
    <xf numFmtId="3" fontId="25" fillId="24" borderId="28" xfId="52" applyNumberFormat="1" applyFont="1" applyFill="1" applyBorder="1">
      <alignment/>
      <protection/>
    </xf>
    <xf numFmtId="0" fontId="23" fillId="0" borderId="60" xfId="52" applyFont="1" applyBorder="1">
      <alignment/>
      <protection/>
    </xf>
    <xf numFmtId="3" fontId="25" fillId="24" borderId="59" xfId="52" applyNumberFormat="1" applyFont="1" applyFill="1" applyBorder="1">
      <alignment/>
      <protection/>
    </xf>
    <xf numFmtId="3" fontId="25" fillId="24" borderId="29" xfId="52" applyNumberFormat="1" applyFont="1" applyFill="1" applyBorder="1">
      <alignment/>
      <protection/>
    </xf>
    <xf numFmtId="0" fontId="2" fillId="0" borderId="104" xfId="52" applyBorder="1" applyAlignment="1">
      <alignment horizontal="center"/>
      <protection/>
    </xf>
    <xf numFmtId="0" fontId="2" fillId="0" borderId="105" xfId="52" applyFont="1" applyBorder="1" applyAlignment="1">
      <alignment horizontal="center"/>
      <protection/>
    </xf>
    <xf numFmtId="0" fontId="2" fillId="0" borderId="82" xfId="52" applyFont="1" applyBorder="1" applyAlignment="1">
      <alignment horizontal="center" wrapText="1"/>
      <protection/>
    </xf>
    <xf numFmtId="3" fontId="46" fillId="0" borderId="0" xfId="54" applyNumberFormat="1" applyFont="1" applyFill="1">
      <alignment/>
      <protection/>
    </xf>
    <xf numFmtId="3" fontId="85" fillId="0" borderId="0" xfId="54" applyNumberFormat="1" applyFont="1" applyBorder="1" applyAlignment="1">
      <alignment vertical="center"/>
      <protection/>
    </xf>
    <xf numFmtId="3" fontId="85" fillId="0" borderId="0" xfId="54" applyNumberFormat="1" applyFont="1" applyFill="1" applyBorder="1" applyAlignment="1">
      <alignment vertical="center"/>
      <protection/>
    </xf>
    <xf numFmtId="3" fontId="44" fillId="0" borderId="0" xfId="54" applyNumberFormat="1" applyFont="1">
      <alignment/>
      <protection/>
    </xf>
    <xf numFmtId="3" fontId="46" fillId="0" borderId="0" xfId="54" applyNumberFormat="1" applyFont="1" applyFill="1" applyBorder="1">
      <alignment/>
      <protection/>
    </xf>
    <xf numFmtId="3" fontId="46" fillId="0" borderId="0" xfId="54" applyNumberFormat="1" applyFont="1">
      <alignment/>
      <protection/>
    </xf>
    <xf numFmtId="4" fontId="64" fillId="0" borderId="0" xfId="53" applyNumberFormat="1" applyFont="1">
      <alignment/>
      <protection/>
    </xf>
    <xf numFmtId="4" fontId="32" fillId="0" borderId="0" xfId="53" applyNumberFormat="1" applyFont="1" applyAlignment="1">
      <alignment horizontal="center"/>
      <protection/>
    </xf>
    <xf numFmtId="0" fontId="32" fillId="0" borderId="0" xfId="53" applyFont="1" applyAlignment="1">
      <alignment horizontal="center"/>
      <protection/>
    </xf>
    <xf numFmtId="0" fontId="66" fillId="0" borderId="0" xfId="53" applyFont="1" applyAlignment="1">
      <alignment horizontal="center"/>
      <protection/>
    </xf>
    <xf numFmtId="4" fontId="0" fillId="0" borderId="79" xfId="53" applyNumberFormat="1" applyBorder="1" applyAlignment="1">
      <alignment horizontal="center"/>
      <protection/>
    </xf>
    <xf numFmtId="0" fontId="117" fillId="0" borderId="106" xfId="53" applyFont="1" applyBorder="1" applyAlignment="1">
      <alignment horizontal="center"/>
      <protection/>
    </xf>
    <xf numFmtId="0" fontId="19" fillId="0" borderId="34" xfId="53" applyFont="1" applyBorder="1" applyAlignment="1">
      <alignment horizontal="center"/>
      <protection/>
    </xf>
    <xf numFmtId="4" fontId="0" fillId="0" borderId="11" xfId="53" applyNumberFormat="1" applyFont="1" applyBorder="1" applyAlignment="1">
      <alignment horizontal="center"/>
      <protection/>
    </xf>
    <xf numFmtId="0" fontId="117" fillId="0" borderId="28" xfId="53" applyFont="1" applyBorder="1" applyAlignment="1">
      <alignment horizontal="center"/>
      <protection/>
    </xf>
    <xf numFmtId="0" fontId="19" fillId="0" borderId="0" xfId="53" applyFont="1" applyBorder="1" applyAlignment="1">
      <alignment horizontal="center"/>
      <protection/>
    </xf>
    <xf numFmtId="0" fontId="34" fillId="0" borderId="28" xfId="53" applyFont="1" applyBorder="1" applyAlignment="1">
      <alignment horizontal="center"/>
      <protection/>
    </xf>
    <xf numFmtId="0" fontId="34" fillId="0" borderId="25" xfId="53" applyFont="1" applyBorder="1" applyAlignment="1">
      <alignment horizontal="center"/>
      <protection/>
    </xf>
    <xf numFmtId="0" fontId="20" fillId="0" borderId="38" xfId="53" applyFont="1" applyBorder="1" applyAlignment="1">
      <alignment horizontal="center"/>
      <protection/>
    </xf>
    <xf numFmtId="4" fontId="0" fillId="0" borderId="49" xfId="53" applyNumberFormat="1" applyBorder="1" applyAlignment="1">
      <alignment horizontal="center"/>
      <protection/>
    </xf>
    <xf numFmtId="0" fontId="120" fillId="0" borderId="50" xfId="53" applyFont="1" applyBorder="1" applyAlignment="1">
      <alignment horizontal="center"/>
      <protection/>
    </xf>
    <xf numFmtId="0" fontId="78" fillId="0" borderId="46" xfId="53" applyFont="1" applyBorder="1" applyAlignment="1">
      <alignment horizontal="center"/>
      <protection/>
    </xf>
    <xf numFmtId="0" fontId="75" fillId="0" borderId="50" xfId="53" applyFont="1" applyFill="1" applyBorder="1" applyAlignment="1">
      <alignment horizontal="center"/>
      <protection/>
    </xf>
    <xf numFmtId="0" fontId="75" fillId="0" borderId="47" xfId="53" applyFont="1" applyFill="1" applyBorder="1" applyAlignment="1">
      <alignment horizontal="center"/>
      <protection/>
    </xf>
    <xf numFmtId="0" fontId="77" fillId="0" borderId="83" xfId="53" applyFont="1" applyBorder="1" applyAlignment="1">
      <alignment horizontal="center"/>
      <protection/>
    </xf>
    <xf numFmtId="0" fontId="121" fillId="0" borderId="102" xfId="53" applyFont="1" applyBorder="1" applyAlignment="1">
      <alignment horizontal="center"/>
      <protection/>
    </xf>
    <xf numFmtId="0" fontId="78" fillId="0" borderId="103" xfId="53" applyFont="1" applyBorder="1" applyAlignment="1">
      <alignment horizontal="center"/>
      <protection/>
    </xf>
    <xf numFmtId="0" fontId="122" fillId="0" borderId="81" xfId="53" applyFont="1" applyBorder="1" applyAlignment="1">
      <alignment horizontal="center"/>
      <protection/>
    </xf>
    <xf numFmtId="0" fontId="123" fillId="0" borderId="102" xfId="53" applyFont="1" applyBorder="1" applyAlignment="1">
      <alignment horizontal="center"/>
      <protection/>
    </xf>
    <xf numFmtId="0" fontId="123" fillId="0" borderId="103" xfId="53" applyFont="1" applyBorder="1" applyAlignment="1">
      <alignment horizontal="center"/>
      <protection/>
    </xf>
    <xf numFmtId="0" fontId="123" fillId="0" borderId="107" xfId="53" applyFont="1" applyBorder="1" applyAlignment="1">
      <alignment horizontal="center"/>
      <protection/>
    </xf>
    <xf numFmtId="3" fontId="117" fillId="0" borderId="28" xfId="53" applyNumberFormat="1" applyFont="1" applyBorder="1">
      <alignment/>
      <protection/>
    </xf>
    <xf numFmtId="4" fontId="19" fillId="0" borderId="58" xfId="53" applyNumberFormat="1" applyFont="1" applyBorder="1">
      <alignment/>
      <protection/>
    </xf>
    <xf numFmtId="4" fontId="124" fillId="0" borderId="35" xfId="53" applyNumberFormat="1" applyFont="1" applyBorder="1">
      <alignment/>
      <protection/>
    </xf>
    <xf numFmtId="4" fontId="125" fillId="0" borderId="38" xfId="53" applyNumberFormat="1" applyFont="1" applyFill="1" applyBorder="1">
      <alignment/>
      <protection/>
    </xf>
    <xf numFmtId="4" fontId="19" fillId="0" borderId="108" xfId="53" applyNumberFormat="1" applyFont="1" applyBorder="1">
      <alignment/>
      <protection/>
    </xf>
    <xf numFmtId="3" fontId="117" fillId="0" borderId="30" xfId="53" applyNumberFormat="1" applyFont="1" applyBorder="1">
      <alignment/>
      <protection/>
    </xf>
    <xf numFmtId="4" fontId="19" fillId="0" borderId="24" xfId="53" applyNumberFormat="1" applyFont="1" applyBorder="1">
      <alignment/>
      <protection/>
    </xf>
    <xf numFmtId="4" fontId="124" fillId="0" borderId="109" xfId="53" applyNumberFormat="1" applyFont="1" applyBorder="1">
      <alignment/>
      <protection/>
    </xf>
    <xf numFmtId="4" fontId="125" fillId="0" borderId="43" xfId="53" applyNumberFormat="1" applyFont="1" applyFill="1" applyBorder="1">
      <alignment/>
      <protection/>
    </xf>
    <xf numFmtId="0" fontId="0" fillId="17" borderId="85" xfId="53" applyFill="1" applyBorder="1" applyAlignment="1">
      <alignment horizontal="center"/>
      <protection/>
    </xf>
    <xf numFmtId="0" fontId="0" fillId="17" borderId="86" xfId="53" applyFill="1" applyBorder="1">
      <alignment/>
      <protection/>
    </xf>
    <xf numFmtId="4" fontId="126" fillId="17" borderId="108" xfId="53" applyNumberFormat="1" applyFont="1" applyFill="1" applyBorder="1">
      <alignment/>
      <protection/>
    </xf>
    <xf numFmtId="4" fontId="19" fillId="17" borderId="108" xfId="53" applyNumberFormat="1" applyFont="1" applyFill="1" applyBorder="1">
      <alignment/>
      <protection/>
    </xf>
    <xf numFmtId="3" fontId="117" fillId="17" borderId="30" xfId="53" applyNumberFormat="1" applyFont="1" applyFill="1" applyBorder="1">
      <alignment/>
      <protection/>
    </xf>
    <xf numFmtId="4" fontId="19" fillId="17" borderId="24" xfId="53" applyNumberFormat="1" applyFont="1" applyFill="1" applyBorder="1">
      <alignment/>
      <protection/>
    </xf>
    <xf numFmtId="4" fontId="124" fillId="17" borderId="109" xfId="53" applyNumberFormat="1" applyFont="1" applyFill="1" applyBorder="1">
      <alignment/>
      <protection/>
    </xf>
    <xf numFmtId="4" fontId="125" fillId="17" borderId="43" xfId="53" applyNumberFormat="1" applyFont="1" applyFill="1" applyBorder="1">
      <alignment/>
      <protection/>
    </xf>
    <xf numFmtId="0" fontId="0" fillId="4" borderId="85" xfId="53" applyFill="1" applyBorder="1" applyAlignment="1">
      <alignment horizontal="center"/>
      <protection/>
    </xf>
    <xf numFmtId="0" fontId="0" fillId="4" borderId="86" xfId="53" applyFont="1" applyFill="1" applyBorder="1">
      <alignment/>
      <protection/>
    </xf>
    <xf numFmtId="4" fontId="19" fillId="4" borderId="108" xfId="53" applyNumberFormat="1" applyFont="1" applyFill="1" applyBorder="1">
      <alignment/>
      <protection/>
    </xf>
    <xf numFmtId="4" fontId="126" fillId="4" borderId="108" xfId="53" applyNumberFormat="1" applyFont="1" applyFill="1" applyBorder="1">
      <alignment/>
      <protection/>
    </xf>
    <xf numFmtId="3" fontId="117" fillId="4" borderId="30" xfId="53" applyNumberFormat="1" applyFont="1" applyFill="1" applyBorder="1">
      <alignment/>
      <protection/>
    </xf>
    <xf numFmtId="4" fontId="19" fillId="4" borderId="24" xfId="53" applyNumberFormat="1" applyFont="1" applyFill="1" applyBorder="1">
      <alignment/>
      <protection/>
    </xf>
    <xf numFmtId="3" fontId="124" fillId="4" borderId="109" xfId="53" applyNumberFormat="1" applyFont="1" applyFill="1" applyBorder="1">
      <alignment/>
      <protection/>
    </xf>
    <xf numFmtId="4" fontId="125" fillId="4" borderId="43" xfId="53" applyNumberFormat="1" applyFont="1" applyFill="1" applyBorder="1">
      <alignment/>
      <protection/>
    </xf>
    <xf numFmtId="0" fontId="19" fillId="0" borderId="35" xfId="53" applyFont="1" applyBorder="1" applyAlignment="1">
      <alignment horizontal="center"/>
      <protection/>
    </xf>
    <xf numFmtId="0" fontId="19" fillId="0" borderId="65" xfId="53" applyFont="1" applyBorder="1">
      <alignment/>
      <protection/>
    </xf>
    <xf numFmtId="3" fontId="126" fillId="0" borderId="28" xfId="53" applyNumberFormat="1" applyFont="1" applyBorder="1">
      <alignment/>
      <protection/>
    </xf>
    <xf numFmtId="4" fontId="19" fillId="0" borderId="0" xfId="53" applyNumberFormat="1" applyFont="1" applyBorder="1">
      <alignment/>
      <protection/>
    </xf>
    <xf numFmtId="4" fontId="0" fillId="0" borderId="88" xfId="53" applyNumberFormat="1" applyBorder="1">
      <alignment/>
      <protection/>
    </xf>
    <xf numFmtId="3" fontId="117" fillId="0" borderId="110" xfId="53" applyNumberFormat="1" applyFont="1" applyBorder="1">
      <alignment/>
      <protection/>
    </xf>
    <xf numFmtId="3" fontId="124" fillId="0" borderId="68" xfId="53" applyNumberFormat="1" applyFont="1" applyBorder="1">
      <alignment/>
      <protection/>
    </xf>
    <xf numFmtId="3" fontId="20" fillId="0" borderId="110" xfId="53" applyNumberFormat="1" applyFont="1" applyBorder="1">
      <alignment/>
      <protection/>
    </xf>
    <xf numFmtId="4" fontId="20" fillId="0" borderId="111" xfId="53" applyNumberFormat="1" applyFont="1" applyBorder="1">
      <alignment/>
      <protection/>
    </xf>
    <xf numFmtId="4" fontId="73" fillId="0" borderId="0" xfId="53" applyNumberFormat="1" applyFont="1" applyBorder="1">
      <alignment/>
      <protection/>
    </xf>
    <xf numFmtId="4" fontId="77" fillId="0" borderId="0" xfId="53" applyNumberFormat="1" applyFont="1">
      <alignment/>
      <protection/>
    </xf>
    <xf numFmtId="3" fontId="20" fillId="0" borderId="29" xfId="49" applyNumberFormat="1" applyFont="1" applyFill="1" applyBorder="1">
      <alignment/>
      <protection/>
    </xf>
    <xf numFmtId="3" fontId="20" fillId="0" borderId="16" xfId="49" applyNumberFormat="1" applyFont="1" applyFill="1" applyBorder="1">
      <alignment/>
      <protection/>
    </xf>
    <xf numFmtId="0" fontId="127" fillId="0" borderId="0" xfId="54" applyFont="1" applyAlignment="1">
      <alignment vertical="center"/>
      <protection/>
    </xf>
    <xf numFmtId="3" fontId="128" fillId="0" borderId="27" xfId="54" applyNumberFormat="1" applyFont="1" applyFill="1" applyBorder="1" applyAlignment="1">
      <alignment vertical="center"/>
      <protection/>
    </xf>
    <xf numFmtId="0" fontId="11" fillId="0" borderId="42" xfId="54" applyFont="1" applyBorder="1" applyAlignment="1">
      <alignment horizontal="center" vertical="center"/>
      <protection/>
    </xf>
    <xf numFmtId="0" fontId="106" fillId="0" borderId="0" xfId="54" applyFont="1" applyAlignment="1">
      <alignment vertical="center"/>
      <protection/>
    </xf>
    <xf numFmtId="0" fontId="11" fillId="0" borderId="0" xfId="54" applyFont="1" applyAlignment="1">
      <alignment vertical="center"/>
      <protection/>
    </xf>
    <xf numFmtId="0" fontId="11" fillId="0" borderId="41" xfId="54" applyFont="1" applyBorder="1" applyAlignment="1">
      <alignment horizontal="center" vertical="center"/>
      <protection/>
    </xf>
    <xf numFmtId="3" fontId="10" fillId="0" borderId="53" xfId="54" applyNumberFormat="1" applyFont="1" applyBorder="1" applyAlignment="1">
      <alignment vertical="center"/>
      <protection/>
    </xf>
    <xf numFmtId="0" fontId="129" fillId="0" borderId="0" xfId="52" applyFont="1" applyFill="1">
      <alignment/>
      <protection/>
    </xf>
    <xf numFmtId="0" fontId="2" fillId="0" borderId="0" xfId="52" applyFill="1">
      <alignment/>
      <protection/>
    </xf>
    <xf numFmtId="0" fontId="35" fillId="0" borderId="0" xfId="52" applyFont="1" applyFill="1" applyAlignment="1">
      <alignment horizontal="center"/>
      <protection/>
    </xf>
    <xf numFmtId="3" fontId="2" fillId="0" borderId="112" xfId="52" applyNumberFormat="1" applyFont="1" applyFill="1" applyBorder="1">
      <alignment/>
      <protection/>
    </xf>
    <xf numFmtId="3" fontId="2" fillId="0" borderId="65" xfId="52" applyNumberFormat="1" applyFont="1" applyFill="1" applyBorder="1">
      <alignment/>
      <protection/>
    </xf>
    <xf numFmtId="3" fontId="0" fillId="0" borderId="28" xfId="53" applyNumberFormat="1" applyFont="1" applyFill="1" applyBorder="1">
      <alignment/>
      <protection/>
    </xf>
    <xf numFmtId="3" fontId="0" fillId="0" borderId="25" xfId="53" applyNumberFormat="1" applyFont="1" applyFill="1" applyBorder="1">
      <alignment/>
      <protection/>
    </xf>
    <xf numFmtId="3" fontId="0" fillId="0" borderId="30" xfId="53" applyNumberFormat="1" applyFont="1" applyFill="1" applyBorder="1">
      <alignment/>
      <protection/>
    </xf>
    <xf numFmtId="3" fontId="0" fillId="0" borderId="24" xfId="53" applyNumberFormat="1" applyFont="1" applyFill="1" applyBorder="1">
      <alignment/>
      <protection/>
    </xf>
    <xf numFmtId="3" fontId="0" fillId="17" borderId="30" xfId="53" applyNumberFormat="1" applyFont="1" applyFill="1" applyBorder="1">
      <alignment/>
      <protection/>
    </xf>
    <xf numFmtId="3" fontId="0" fillId="17" borderId="24" xfId="53" applyNumberFormat="1" applyFont="1" applyFill="1" applyBorder="1">
      <alignment/>
      <protection/>
    </xf>
    <xf numFmtId="3" fontId="0" fillId="4" borderId="30" xfId="53" applyNumberFormat="1" applyFont="1" applyFill="1" applyBorder="1">
      <alignment/>
      <protection/>
    </xf>
    <xf numFmtId="3" fontId="0" fillId="4" borderId="24" xfId="53" applyNumberFormat="1" applyFont="1" applyFill="1" applyBorder="1">
      <alignment/>
      <protection/>
    </xf>
    <xf numFmtId="3" fontId="19" fillId="0" borderId="28" xfId="53" applyNumberFormat="1" applyFont="1" applyFill="1" applyBorder="1">
      <alignment/>
      <protection/>
    </xf>
    <xf numFmtId="3" fontId="19" fillId="0" borderId="25" xfId="53" applyNumberFormat="1" applyFont="1" applyFill="1" applyBorder="1">
      <alignment/>
      <protection/>
    </xf>
    <xf numFmtId="0" fontId="19" fillId="0" borderId="0" xfId="53" applyFont="1" applyFill="1">
      <alignment/>
      <protection/>
    </xf>
    <xf numFmtId="0" fontId="77" fillId="0" borderId="0" xfId="53" applyFont="1" applyFill="1">
      <alignment/>
      <protection/>
    </xf>
    <xf numFmtId="0" fontId="0" fillId="0" borderId="22" xfId="0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4" borderId="81" xfId="0" applyFont="1" applyFill="1" applyBorder="1" applyAlignment="1">
      <alignment horizontal="center" vertical="center"/>
    </xf>
    <xf numFmtId="0" fontId="0" fillId="4" borderId="113" xfId="0" applyFont="1" applyFill="1" applyBorder="1" applyAlignment="1">
      <alignment horizontal="center" vertical="center"/>
    </xf>
    <xf numFmtId="0" fontId="0" fillId="4" borderId="82" xfId="0" applyFont="1" applyFill="1" applyBorder="1" applyAlignment="1">
      <alignment horizontal="center" vertical="center"/>
    </xf>
    <xf numFmtId="0" fontId="5" fillId="0" borderId="25" xfId="54" applyFont="1" applyBorder="1" applyAlignment="1">
      <alignment horizontal="center" vertical="center"/>
      <protection/>
    </xf>
    <xf numFmtId="0" fontId="2" fillId="0" borderId="0" xfId="54" applyBorder="1" applyAlignment="1">
      <alignment horizontal="center" vertical="center"/>
      <protection/>
    </xf>
    <xf numFmtId="0" fontId="2" fillId="0" borderId="25" xfId="54" applyBorder="1" applyAlignment="1">
      <alignment horizontal="center" vertical="center"/>
      <protection/>
    </xf>
    <xf numFmtId="0" fontId="6" fillId="0" borderId="27" xfId="54" applyFont="1" applyBorder="1" applyAlignment="1">
      <alignment horizontal="center"/>
      <protection/>
    </xf>
    <xf numFmtId="0" fontId="2" fillId="0" borderId="12" xfId="54" applyBorder="1" applyAlignment="1">
      <alignment horizontal="center"/>
      <protection/>
    </xf>
    <xf numFmtId="0" fontId="0" fillId="0" borderId="114" xfId="0" applyBorder="1" applyAlignment="1">
      <alignment horizontal="center"/>
    </xf>
    <xf numFmtId="167" fontId="0" fillId="0" borderId="32" xfId="49" applyNumberFormat="1" applyFill="1" applyBorder="1" applyAlignment="1">
      <alignment vertical="center"/>
      <protection/>
    </xf>
    <xf numFmtId="0" fontId="2" fillId="0" borderId="28" xfId="51" applyBorder="1" applyAlignment="1">
      <alignment vertical="center"/>
      <protection/>
    </xf>
    <xf numFmtId="0" fontId="2" fillId="0" borderId="31" xfId="51" applyBorder="1" applyAlignment="1">
      <alignment vertical="center"/>
      <protection/>
    </xf>
    <xf numFmtId="167" fontId="2" fillId="0" borderId="32" xfId="49" applyNumberFormat="1" applyFont="1" applyFill="1" applyBorder="1" applyAlignment="1">
      <alignment vertical="center"/>
      <protection/>
    </xf>
    <xf numFmtId="167" fontId="38" fillId="4" borderId="32" xfId="49" applyNumberFormat="1" applyFont="1" applyFill="1" applyBorder="1" applyAlignment="1">
      <alignment horizontal="center" textRotation="90" wrapText="1"/>
      <protection/>
    </xf>
    <xf numFmtId="167" fontId="38" fillId="4" borderId="28" xfId="49" applyNumberFormat="1" applyFont="1" applyFill="1" applyBorder="1" applyAlignment="1">
      <alignment horizontal="center" textRotation="90" wrapText="1"/>
      <protection/>
    </xf>
    <xf numFmtId="167" fontId="0" fillId="0" borderId="56" xfId="49" applyNumberFormat="1" applyFont="1" applyFill="1" applyBorder="1" applyAlignment="1">
      <alignment vertical="center"/>
      <protection/>
    </xf>
    <xf numFmtId="0" fontId="2" fillId="0" borderId="25" xfId="51" applyBorder="1" applyAlignment="1">
      <alignment vertical="center"/>
      <protection/>
    </xf>
    <xf numFmtId="167" fontId="0" fillId="0" borderId="32" xfId="49" applyNumberFormat="1" applyBorder="1" applyAlignment="1">
      <alignment vertical="center"/>
      <protection/>
    </xf>
    <xf numFmtId="0" fontId="2" fillId="0" borderId="31" xfId="51" applyBorder="1" applyAlignment="1">
      <alignment/>
      <protection/>
    </xf>
    <xf numFmtId="3" fontId="39" fillId="0" borderId="32" xfId="49" applyNumberFormat="1" applyFont="1" applyBorder="1" applyAlignment="1">
      <alignment horizontal="center" vertical="center" wrapText="1"/>
      <protection/>
    </xf>
    <xf numFmtId="3" fontId="39" fillId="0" borderId="28" xfId="49" applyNumberFormat="1" applyFont="1" applyBorder="1" applyAlignment="1">
      <alignment horizontal="center" vertical="center" wrapText="1"/>
      <protection/>
    </xf>
    <xf numFmtId="167" fontId="91" fillId="0" borderId="0" xfId="49" applyNumberFormat="1" applyFont="1" applyFill="1" applyBorder="1" applyAlignment="1">
      <alignment wrapText="1"/>
      <protection/>
    </xf>
    <xf numFmtId="167" fontId="0" fillId="0" borderId="0" xfId="49" applyNumberFormat="1" applyFill="1" applyAlignment="1">
      <alignment/>
      <protection/>
    </xf>
    <xf numFmtId="167" fontId="0" fillId="0" borderId="32" xfId="49" applyNumberFormat="1" applyFont="1" applyFill="1" applyBorder="1" applyAlignment="1">
      <alignment horizontal="center" wrapText="1"/>
      <protection/>
    </xf>
    <xf numFmtId="167" fontId="0" fillId="0" borderId="28" xfId="49" applyNumberFormat="1" applyFont="1" applyFill="1" applyBorder="1" applyAlignment="1">
      <alignment horizontal="center" wrapText="1"/>
      <protection/>
    </xf>
    <xf numFmtId="3" fontId="88" fillId="0" borderId="32" xfId="49" applyNumberFormat="1" applyFont="1" applyFill="1" applyBorder="1" applyAlignment="1">
      <alignment wrapText="1"/>
      <protection/>
    </xf>
    <xf numFmtId="0" fontId="88" fillId="0" borderId="28" xfId="49" applyFont="1" applyFill="1" applyBorder="1" applyAlignment="1">
      <alignment/>
      <protection/>
    </xf>
    <xf numFmtId="0" fontId="23" fillId="0" borderId="32" xfId="52" applyFont="1" applyBorder="1" applyAlignment="1">
      <alignment horizontal="center" vertical="center" wrapText="1"/>
      <protection/>
    </xf>
    <xf numFmtId="0" fontId="23" fillId="0" borderId="31" xfId="52" applyFont="1" applyBorder="1" applyAlignment="1">
      <alignment horizontal="center" vertical="center" wrapText="1"/>
      <protection/>
    </xf>
    <xf numFmtId="0" fontId="2" fillId="0" borderId="26" xfId="52" applyFont="1" applyBorder="1" applyAlignment="1">
      <alignment horizontal="center"/>
      <protection/>
    </xf>
    <xf numFmtId="0" fontId="0" fillId="0" borderId="14" xfId="50" applyBorder="1" applyAlignment="1">
      <alignment horizontal="center"/>
      <protection/>
    </xf>
    <xf numFmtId="0" fontId="0" fillId="0" borderId="16" xfId="50" applyBorder="1" applyAlignment="1">
      <alignment horizontal="center"/>
      <protection/>
    </xf>
    <xf numFmtId="0" fontId="20" fillId="4" borderId="81" xfId="50" applyFont="1" applyFill="1" applyBorder="1" applyAlignment="1">
      <alignment horizontal="center" vertical="center"/>
      <protection/>
    </xf>
    <xf numFmtId="0" fontId="0" fillId="4" borderId="113" xfId="50" applyFont="1" applyFill="1" applyBorder="1" applyAlignment="1">
      <alignment horizontal="center" vertical="center"/>
      <protection/>
    </xf>
    <xf numFmtId="0" fontId="0" fillId="4" borderId="82" xfId="50" applyFont="1" applyFill="1" applyBorder="1" applyAlignment="1">
      <alignment horizontal="center" vertical="center"/>
      <protection/>
    </xf>
    <xf numFmtId="0" fontId="0" fillId="0" borderId="22" xfId="50" applyBorder="1" applyAlignment="1">
      <alignment horizontal="center"/>
      <protection/>
    </xf>
    <xf numFmtId="0" fontId="0" fillId="0" borderId="114" xfId="50" applyBorder="1" applyAlignment="1">
      <alignment horizontal="center"/>
      <protection/>
    </xf>
    <xf numFmtId="0" fontId="20" fillId="0" borderId="81" xfId="53" applyFont="1" applyBorder="1" applyAlignment="1">
      <alignment horizontal="center" vertical="center"/>
      <protection/>
    </xf>
    <xf numFmtId="0" fontId="0" fillId="0" borderId="113" xfId="53" applyBorder="1" applyAlignment="1">
      <alignment horizontal="center" vertical="center"/>
      <protection/>
    </xf>
    <xf numFmtId="0" fontId="0" fillId="0" borderId="82" xfId="53" applyBorder="1" applyAlignment="1">
      <alignment horizontal="center" vertical="center"/>
      <protection/>
    </xf>
    <xf numFmtId="0" fontId="0" fillId="0" borderId="0" xfId="0" applyAlignment="1">
      <alignment horizontal="center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návrh CP 05_240105-1" xfId="47"/>
    <cellStyle name="normální 2" xfId="48"/>
    <cellStyle name="normální_investice 2011" xfId="49"/>
    <cellStyle name="normální_podklady_k_INV_rozp2010" xfId="50"/>
    <cellStyle name="normální_podklady_k_INV_rozp2011_010211" xfId="51"/>
    <cellStyle name="normální_prilohy_pokynuQ1206_060207" xfId="52"/>
    <cellStyle name="normální_proúčt.HV06_navrh" xfId="53"/>
    <cellStyle name="normální_PřF-investiční rozpočet 2005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OVAROVA\LOCALS~1\TEMP\rozpo&#269;et%20MU%2004-re&#382;.prac.-pl&#225;n-1.3.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Plocha\Rozpocet_2010\INV\plan%20INV_rozpoctu09_1702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90eko01\Dokumenty\Plocha\Rozpocet%202009\rozpocet%202009\rozdeleni%20HV08_100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M"/>
      <sheetName val="CDV"/>
      <sheetName val="ÚVT"/>
      <sheetName val="vydav"/>
      <sheetName val="CJV"/>
      <sheetName val="CZS"/>
      <sheetName val="RMU"/>
      <sheetName val="ost."/>
      <sheetName val="plán ost 04"/>
      <sheetName val="ost04-01"/>
      <sheetName val="03 ost"/>
      <sheetName val="02 ost"/>
      <sheetName val="01 ost "/>
      <sheetName val="zkratky"/>
      <sheetName val="osnov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"/>
      <sheetName val="MU"/>
      <sheetName val="LF"/>
      <sheetName val="FF"/>
      <sheetName val="PrF"/>
      <sheetName val="FSS"/>
      <sheetName val="PřF"/>
      <sheetName val="FI"/>
      <sheetName val="PdF"/>
      <sheetName val="FSpS"/>
      <sheetName val="ESF"/>
      <sheetName val="fak"/>
      <sheetName val="SKM"/>
      <sheetName val="SUKB"/>
      <sheetName val="UCT"/>
      <sheetName val="SPSSN"/>
      <sheetName val="IBA"/>
      <sheetName val="ÚVT"/>
      <sheetName val="CJV"/>
      <sheetName val="CZS"/>
      <sheetName val="RMU"/>
      <sheetName val="RMU-IO"/>
      <sheetName val="RMU-ost"/>
      <sheetName val="ostatni"/>
      <sheetName val="limFRIM09"/>
      <sheetName val="FRIM09"/>
      <sheetName val="stavby09"/>
      <sheetName val="osnov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účt.HV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29"/>
  <sheetViews>
    <sheetView tabSelected="1" workbookViewId="0" topLeftCell="A1">
      <selection activeCell="J7" sqref="J7"/>
    </sheetView>
  </sheetViews>
  <sheetFormatPr defaultColWidth="9.00390625" defaultRowHeight="12.75"/>
  <cols>
    <col min="1" max="1" width="9.25390625" style="35" customWidth="1"/>
    <col min="2" max="4" width="9.125" style="35" customWidth="1"/>
    <col min="5" max="5" width="10.125" style="35" bestFit="1" customWidth="1"/>
    <col min="6" max="6" width="11.375" style="35" bestFit="1" customWidth="1"/>
    <col min="7" max="7" width="11.25390625" style="35" customWidth="1"/>
    <col min="8" max="8" width="4.625" style="35" customWidth="1"/>
    <col min="9" max="11" width="9.125" style="35" customWidth="1"/>
    <col min="12" max="12" width="11.375" style="35" bestFit="1" customWidth="1"/>
    <col min="13" max="16384" width="9.125" style="35" customWidth="1"/>
  </cols>
  <sheetData>
    <row r="1" ht="15">
      <c r="A1" s="34" t="s">
        <v>73</v>
      </c>
    </row>
    <row r="2" ht="15">
      <c r="A2" s="34" t="s">
        <v>94</v>
      </c>
    </row>
    <row r="10" ht="13.5" customHeight="1"/>
    <row r="12" spans="1:14" ht="30">
      <c r="A12" s="773" t="s">
        <v>370</v>
      </c>
      <c r="B12" s="815"/>
      <c r="C12" s="815"/>
      <c r="D12" s="815"/>
      <c r="E12" s="815"/>
      <c r="F12" s="815"/>
      <c r="G12" s="815"/>
      <c r="H12" s="815"/>
      <c r="I12" s="815"/>
      <c r="J12" s="815"/>
      <c r="K12" s="815"/>
      <c r="L12" s="815"/>
      <c r="M12" s="815"/>
      <c r="N12" s="815"/>
    </row>
    <row r="13" ht="8.25" customHeight="1"/>
    <row r="14" spans="1:14" ht="20.25">
      <c r="A14" s="774" t="s">
        <v>369</v>
      </c>
      <c r="B14" s="815"/>
      <c r="C14" s="815"/>
      <c r="D14" s="815"/>
      <c r="E14" s="815"/>
      <c r="F14" s="815"/>
      <c r="G14" s="815"/>
      <c r="H14" s="815"/>
      <c r="I14" s="815"/>
      <c r="J14" s="815"/>
      <c r="K14" s="815"/>
      <c r="L14" s="815"/>
      <c r="M14" s="815"/>
      <c r="N14" s="815"/>
    </row>
    <row r="15" ht="15">
      <c r="F15" s="36"/>
    </row>
    <row r="16" ht="15">
      <c r="E16" s="159"/>
    </row>
    <row r="18" spans="5:6" ht="15">
      <c r="E18" s="37"/>
      <c r="F18" s="39"/>
    </row>
    <row r="19" spans="5:6" ht="15">
      <c r="E19" s="40"/>
      <c r="F19" s="40"/>
    </row>
    <row r="20" spans="5:6" ht="15">
      <c r="E20" s="40"/>
      <c r="F20" s="40"/>
    </row>
    <row r="22" spans="8:9" ht="15">
      <c r="H22" s="40"/>
      <c r="I22" s="41"/>
    </row>
    <row r="23" spans="8:9" ht="15">
      <c r="H23" s="40"/>
      <c r="I23" s="38"/>
    </row>
    <row r="28" spans="1:2" ht="15">
      <c r="A28" s="115" t="s">
        <v>49</v>
      </c>
      <c r="B28" s="116"/>
    </row>
    <row r="29" spans="1:2" ht="15">
      <c r="A29" s="115" t="s">
        <v>368</v>
      </c>
      <c r="B29" s="116"/>
    </row>
  </sheetData>
  <mergeCells count="2">
    <mergeCell ref="A12:N12"/>
    <mergeCell ref="A14:N1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9"/>
  <dimension ref="A2:L26"/>
  <sheetViews>
    <sheetView workbookViewId="0" topLeftCell="A1">
      <selection activeCell="I7" sqref="I7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13</v>
      </c>
    </row>
    <row r="3" spans="1:12" s="1" customFormat="1" ht="15" customHeight="1">
      <c r="A3" s="74"/>
      <c r="B3" s="75"/>
      <c r="C3" s="101"/>
      <c r="D3" s="775" t="s">
        <v>23</v>
      </c>
      <c r="E3" s="776"/>
      <c r="F3" s="776"/>
      <c r="G3" s="776"/>
      <c r="H3" s="776"/>
      <c r="I3" s="776"/>
      <c r="J3" s="776"/>
      <c r="K3" s="776"/>
      <c r="L3" s="777"/>
    </row>
    <row r="4" spans="1:12" s="1" customFormat="1" ht="12.75">
      <c r="A4" s="76"/>
      <c r="B4" s="778" t="s">
        <v>184</v>
      </c>
      <c r="C4" s="779"/>
      <c r="D4" s="102"/>
      <c r="E4" s="781" t="s">
        <v>21</v>
      </c>
      <c r="F4" s="782"/>
      <c r="G4" s="782"/>
      <c r="H4" s="772"/>
      <c r="I4" s="781" t="s">
        <v>22</v>
      </c>
      <c r="J4" s="782"/>
      <c r="K4" s="782"/>
      <c r="L4" s="783"/>
    </row>
    <row r="5" spans="1:12" s="1" customFormat="1" ht="12.75">
      <c r="A5" s="76"/>
      <c r="B5" s="780"/>
      <c r="C5" s="779"/>
      <c r="D5" s="102" t="s">
        <v>0</v>
      </c>
      <c r="E5" s="3"/>
      <c r="F5" s="4" t="s">
        <v>1</v>
      </c>
      <c r="G5" s="5"/>
      <c r="H5" s="69" t="s">
        <v>20</v>
      </c>
      <c r="I5" s="3"/>
      <c r="J5" s="4" t="s">
        <v>1</v>
      </c>
      <c r="K5" s="5"/>
      <c r="L5" s="77" t="s">
        <v>20</v>
      </c>
    </row>
    <row r="6" spans="1:12" s="14" customFormat="1" ht="12.75">
      <c r="A6" s="78"/>
      <c r="B6" s="68" t="s">
        <v>2</v>
      </c>
      <c r="C6" s="6" t="s">
        <v>40</v>
      </c>
      <c r="D6" s="103" t="s">
        <v>26</v>
      </c>
      <c r="E6" s="7" t="s">
        <v>3</v>
      </c>
      <c r="F6" s="8" t="s">
        <v>4</v>
      </c>
      <c r="G6" s="9" t="s">
        <v>5</v>
      </c>
      <c r="H6" s="60" t="s">
        <v>24</v>
      </c>
      <c r="I6" s="7" t="s">
        <v>3</v>
      </c>
      <c r="J6" s="8" t="s">
        <v>4</v>
      </c>
      <c r="K6" s="9" t="s">
        <v>5</v>
      </c>
      <c r="L6" s="79" t="s">
        <v>25</v>
      </c>
    </row>
    <row r="7" spans="1:12" s="16" customFormat="1" ht="19.5" customHeight="1">
      <c r="A7" s="80"/>
      <c r="B7" s="10"/>
      <c r="C7" s="10"/>
      <c r="D7" s="104">
        <v>1</v>
      </c>
      <c r="E7" s="11">
        <v>2</v>
      </c>
      <c r="F7" s="12">
        <v>3</v>
      </c>
      <c r="G7" s="13">
        <v>4</v>
      </c>
      <c r="H7" s="61">
        <v>5</v>
      </c>
      <c r="I7" s="11">
        <v>6</v>
      </c>
      <c r="J7" s="12">
        <v>7</v>
      </c>
      <c r="K7" s="13">
        <v>8</v>
      </c>
      <c r="L7" s="81">
        <v>9</v>
      </c>
    </row>
    <row r="8" spans="1:12" s="17" customFormat="1" ht="15" customHeight="1">
      <c r="A8" s="82">
        <v>1</v>
      </c>
      <c r="B8" s="15" t="s">
        <v>28</v>
      </c>
      <c r="C8" s="15"/>
      <c r="D8" s="105">
        <f aca="true" t="shared" si="0" ref="D8:L8">SUM(D16:D21)+D9</f>
        <v>1228</v>
      </c>
      <c r="E8" s="71">
        <f t="shared" si="0"/>
        <v>680</v>
      </c>
      <c r="F8" s="72">
        <f t="shared" si="0"/>
        <v>453</v>
      </c>
      <c r="G8" s="73">
        <f t="shared" si="0"/>
        <v>95</v>
      </c>
      <c r="H8" s="70">
        <f t="shared" si="0"/>
        <v>1228</v>
      </c>
      <c r="I8" s="71">
        <f t="shared" si="0"/>
        <v>0</v>
      </c>
      <c r="J8" s="72">
        <f t="shared" si="0"/>
        <v>0</v>
      </c>
      <c r="K8" s="73">
        <f t="shared" si="0"/>
        <v>0</v>
      </c>
      <c r="L8" s="83">
        <f t="shared" si="0"/>
        <v>0</v>
      </c>
    </row>
    <row r="9" spans="1:12" s="17" customFormat="1" ht="15" customHeight="1">
      <c r="A9" s="84">
        <v>2</v>
      </c>
      <c r="B9" s="22" t="s">
        <v>27</v>
      </c>
      <c r="C9" s="47"/>
      <c r="D9" s="106">
        <f aca="true" t="shared" si="1" ref="D9:D21">H9+L9</f>
        <v>0</v>
      </c>
      <c r="E9" s="57">
        <f>SUM(E10:E15)</f>
        <v>0</v>
      </c>
      <c r="F9" s="222">
        <f>SUM(F10:F15)</f>
        <v>0</v>
      </c>
      <c r="G9" s="56">
        <f>SUM(G10:G15)</f>
        <v>0</v>
      </c>
      <c r="H9" s="62">
        <f aca="true" t="shared" si="2" ref="H9:H21">SUM(E9:G9)</f>
        <v>0</v>
      </c>
      <c r="I9" s="57">
        <f>SUM(I10:I15)</f>
        <v>0</v>
      </c>
      <c r="J9" s="222">
        <f>SUM(J10:J15)</f>
        <v>0</v>
      </c>
      <c r="K9" s="56">
        <f>SUM(K10:K15)</f>
        <v>0</v>
      </c>
      <c r="L9" s="85">
        <f aca="true" t="shared" si="3" ref="L9:L21">SUM(I9:K9)</f>
        <v>0</v>
      </c>
    </row>
    <row r="10" spans="1:12" s="20" customFormat="1" ht="15" customHeight="1">
      <c r="A10" s="86">
        <v>3</v>
      </c>
      <c r="B10" s="19"/>
      <c r="C10" s="18" t="s">
        <v>6</v>
      </c>
      <c r="D10" s="107">
        <f t="shared" si="1"/>
        <v>0</v>
      </c>
      <c r="E10" s="50"/>
      <c r="F10" s="25"/>
      <c r="G10" s="26"/>
      <c r="H10" s="63">
        <f t="shared" si="2"/>
        <v>0</v>
      </c>
      <c r="I10" s="50"/>
      <c r="J10" s="25"/>
      <c r="K10" s="26"/>
      <c r="L10" s="87">
        <f t="shared" si="3"/>
        <v>0</v>
      </c>
    </row>
    <row r="11" spans="1:12" s="20" customFormat="1" ht="15" customHeight="1">
      <c r="A11" s="86">
        <v>4</v>
      </c>
      <c r="B11" s="19"/>
      <c r="C11" s="18" t="s">
        <v>7</v>
      </c>
      <c r="D11" s="108">
        <f t="shared" si="1"/>
        <v>0</v>
      </c>
      <c r="E11" s="50"/>
      <c r="F11" s="25"/>
      <c r="G11" s="26"/>
      <c r="H11" s="63">
        <f t="shared" si="2"/>
        <v>0</v>
      </c>
      <c r="I11" s="50"/>
      <c r="J11" s="25"/>
      <c r="K11" s="26"/>
      <c r="L11" s="87">
        <f t="shared" si="3"/>
        <v>0</v>
      </c>
    </row>
    <row r="12" spans="1:12" s="20" customFormat="1" ht="15" customHeight="1">
      <c r="A12" s="86">
        <v>5</v>
      </c>
      <c r="B12" s="19"/>
      <c r="C12" s="18" t="s">
        <v>17</v>
      </c>
      <c r="D12" s="108">
        <f t="shared" si="1"/>
        <v>0</v>
      </c>
      <c r="E12" s="50"/>
      <c r="F12" s="25"/>
      <c r="G12" s="26"/>
      <c r="H12" s="63">
        <f t="shared" si="2"/>
        <v>0</v>
      </c>
      <c r="I12" s="50"/>
      <c r="J12" s="25"/>
      <c r="K12" s="26"/>
      <c r="L12" s="87">
        <f t="shared" si="3"/>
        <v>0</v>
      </c>
    </row>
    <row r="13" spans="1:12" s="20" customFormat="1" ht="15" customHeight="1">
      <c r="A13" s="86">
        <v>6</v>
      </c>
      <c r="B13" s="19"/>
      <c r="C13" s="18" t="s">
        <v>113</v>
      </c>
      <c r="D13" s="108">
        <f t="shared" si="1"/>
        <v>0</v>
      </c>
      <c r="E13" s="51"/>
      <c r="F13" s="48"/>
      <c r="G13" s="49"/>
      <c r="H13" s="64">
        <f t="shared" si="2"/>
        <v>0</v>
      </c>
      <c r="I13" s="51"/>
      <c r="J13" s="48"/>
      <c r="K13" s="49"/>
      <c r="L13" s="88">
        <f t="shared" si="3"/>
        <v>0</v>
      </c>
    </row>
    <row r="14" spans="1:12" s="20" customFormat="1" ht="15" customHeight="1">
      <c r="A14" s="86">
        <v>7</v>
      </c>
      <c r="B14" s="19"/>
      <c r="C14" s="18" t="s">
        <v>105</v>
      </c>
      <c r="D14" s="108">
        <f t="shared" si="1"/>
        <v>0</v>
      </c>
      <c r="E14" s="217"/>
      <c r="F14" s="218"/>
      <c r="G14" s="49"/>
      <c r="H14" s="64">
        <f t="shared" si="2"/>
        <v>0</v>
      </c>
      <c r="I14" s="51"/>
      <c r="J14" s="48"/>
      <c r="K14" s="49"/>
      <c r="L14" s="88">
        <f t="shared" si="3"/>
        <v>0</v>
      </c>
    </row>
    <row r="15" spans="1:12" s="20" customFormat="1" ht="15" customHeight="1">
      <c r="A15" s="89">
        <v>8</v>
      </c>
      <c r="B15" s="43"/>
      <c r="C15" s="44" t="s">
        <v>8</v>
      </c>
      <c r="D15" s="219">
        <f t="shared" si="1"/>
        <v>0</v>
      </c>
      <c r="E15" s="220"/>
      <c r="F15" s="221"/>
      <c r="G15" s="46"/>
      <c r="H15" s="65">
        <f t="shared" si="2"/>
        <v>0</v>
      </c>
      <c r="I15" s="52"/>
      <c r="J15" s="45"/>
      <c r="K15" s="46"/>
      <c r="L15" s="90">
        <f t="shared" si="3"/>
        <v>0</v>
      </c>
    </row>
    <row r="16" spans="1:12" s="17" customFormat="1" ht="15" customHeight="1">
      <c r="A16" s="91">
        <v>9</v>
      </c>
      <c r="B16" s="21" t="s">
        <v>18</v>
      </c>
      <c r="C16" s="23"/>
      <c r="D16" s="110">
        <f t="shared" si="1"/>
        <v>0</v>
      </c>
      <c r="E16" s="160"/>
      <c r="F16" s="155"/>
      <c r="G16" s="28"/>
      <c r="H16" s="66">
        <f t="shared" si="2"/>
        <v>0</v>
      </c>
      <c r="I16" s="53"/>
      <c r="J16" s="27"/>
      <c r="K16" s="28"/>
      <c r="L16" s="92">
        <f t="shared" si="3"/>
        <v>0</v>
      </c>
    </row>
    <row r="17" spans="1:12" s="17" customFormat="1" ht="15" customHeight="1">
      <c r="A17" s="91">
        <v>10</v>
      </c>
      <c r="B17" s="21" t="s">
        <v>9</v>
      </c>
      <c r="C17" s="23"/>
      <c r="D17" s="110">
        <f t="shared" si="1"/>
        <v>0</v>
      </c>
      <c r="E17" s="160"/>
      <c r="F17" s="155"/>
      <c r="G17" s="28"/>
      <c r="H17" s="66">
        <f t="shared" si="2"/>
        <v>0</v>
      </c>
      <c r="I17" s="53"/>
      <c r="J17" s="27"/>
      <c r="K17" s="28"/>
      <c r="L17" s="92">
        <f t="shared" si="3"/>
        <v>0</v>
      </c>
    </row>
    <row r="18" spans="1:12" s="17" customFormat="1" ht="15" customHeight="1">
      <c r="A18" s="84">
        <v>11</v>
      </c>
      <c r="B18" s="22" t="s">
        <v>10</v>
      </c>
      <c r="C18" s="22"/>
      <c r="D18" s="110">
        <f t="shared" si="1"/>
        <v>0</v>
      </c>
      <c r="E18" s="208"/>
      <c r="F18" s="207"/>
      <c r="G18" s="30"/>
      <c r="H18" s="67">
        <f t="shared" si="2"/>
        <v>0</v>
      </c>
      <c r="I18" s="54"/>
      <c r="J18" s="29"/>
      <c r="K18" s="30"/>
      <c r="L18" s="93">
        <f t="shared" si="3"/>
        <v>0</v>
      </c>
    </row>
    <row r="19" spans="1:12" s="17" customFormat="1" ht="15" customHeight="1">
      <c r="A19" s="91">
        <v>12</v>
      </c>
      <c r="B19" s="23" t="s">
        <v>16</v>
      </c>
      <c r="C19" s="23"/>
      <c r="D19" s="111">
        <f t="shared" si="1"/>
        <v>1228</v>
      </c>
      <c r="E19" s="208">
        <v>680</v>
      </c>
      <c r="F19" s="207">
        <v>453</v>
      </c>
      <c r="G19" s="30">
        <v>95</v>
      </c>
      <c r="H19" s="67">
        <f t="shared" si="2"/>
        <v>1228</v>
      </c>
      <c r="I19" s="54"/>
      <c r="J19" s="29"/>
      <c r="K19" s="30"/>
      <c r="L19" s="93">
        <f t="shared" si="3"/>
        <v>0</v>
      </c>
    </row>
    <row r="20" spans="1:12" s="17" customFormat="1" ht="15" customHeight="1">
      <c r="A20" s="91">
        <v>13</v>
      </c>
      <c r="B20" s="23" t="s">
        <v>11</v>
      </c>
      <c r="C20" s="23"/>
      <c r="D20" s="111">
        <f t="shared" si="1"/>
        <v>0</v>
      </c>
      <c r="E20" s="54"/>
      <c r="F20" s="29"/>
      <c r="G20" s="30"/>
      <c r="H20" s="67">
        <f t="shared" si="2"/>
        <v>0</v>
      </c>
      <c r="I20" s="54"/>
      <c r="J20" s="29"/>
      <c r="K20" s="30"/>
      <c r="L20" s="93">
        <f t="shared" si="3"/>
        <v>0</v>
      </c>
    </row>
    <row r="21" spans="1:12" s="17" customFormat="1" ht="15" customHeight="1" thickBot="1">
      <c r="A21" s="94">
        <v>14</v>
      </c>
      <c r="B21" s="95" t="s">
        <v>15</v>
      </c>
      <c r="C21" s="95"/>
      <c r="D21" s="112">
        <f t="shared" si="1"/>
        <v>0</v>
      </c>
      <c r="E21" s="96"/>
      <c r="F21" s="97"/>
      <c r="G21" s="98"/>
      <c r="H21" s="99">
        <f t="shared" si="2"/>
        <v>0</v>
      </c>
      <c r="I21" s="96"/>
      <c r="J21" s="97"/>
      <c r="K21" s="98"/>
      <c r="L21" s="100">
        <f t="shared" si="3"/>
        <v>0</v>
      </c>
    </row>
    <row r="22" spans="1:12" s="301" customFormat="1" ht="11.25">
      <c r="A22" s="223" t="s">
        <v>31</v>
      </c>
      <c r="B22" s="223" t="s">
        <v>30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</row>
    <row r="23" spans="1:12" s="301" customFormat="1" ht="11.25">
      <c r="A23" s="223" t="s">
        <v>114</v>
      </c>
      <c r="B23" s="223" t="s">
        <v>188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</row>
    <row r="24" spans="1:11" s="307" customFormat="1" ht="11.25">
      <c r="A24" s="223" t="s">
        <v>14</v>
      </c>
      <c r="B24" s="223" t="s">
        <v>189</v>
      </c>
      <c r="C24" s="223"/>
      <c r="D24" s="223"/>
      <c r="E24" s="223"/>
      <c r="F24" s="223"/>
      <c r="G24" s="223"/>
      <c r="H24" s="223"/>
      <c r="I24" s="223"/>
      <c r="J24" s="223"/>
      <c r="K24" s="223"/>
    </row>
    <row r="25" spans="1:11" s="307" customFormat="1" ht="11.25">
      <c r="A25" s="215" t="s">
        <v>32</v>
      </c>
      <c r="B25" s="215"/>
      <c r="C25" s="215"/>
      <c r="D25" s="223"/>
      <c r="E25" s="390"/>
      <c r="F25" s="223"/>
      <c r="G25" s="223"/>
      <c r="H25" s="223"/>
      <c r="I25" s="223"/>
      <c r="J25" s="223"/>
      <c r="K25" s="223"/>
    </row>
    <row r="26" spans="1:11" s="24" customFormat="1" ht="12.75">
      <c r="A26"/>
      <c r="B26"/>
      <c r="C26"/>
      <c r="D26"/>
      <c r="E26"/>
      <c r="F26" s="31"/>
      <c r="G26" s="31"/>
      <c r="H26" s="32"/>
      <c r="I26"/>
      <c r="J26"/>
      <c r="K26" s="32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38"/>
  <dimension ref="A2:L26"/>
  <sheetViews>
    <sheetView workbookViewId="0" topLeftCell="A1">
      <selection activeCell="I7" sqref="I7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13</v>
      </c>
    </row>
    <row r="3" spans="1:12" s="1" customFormat="1" ht="15" customHeight="1">
      <c r="A3" s="74"/>
      <c r="B3" s="75"/>
      <c r="C3" s="101"/>
      <c r="D3" s="775" t="s">
        <v>23</v>
      </c>
      <c r="E3" s="776"/>
      <c r="F3" s="776"/>
      <c r="G3" s="776"/>
      <c r="H3" s="776"/>
      <c r="I3" s="776"/>
      <c r="J3" s="776"/>
      <c r="K3" s="776"/>
      <c r="L3" s="777"/>
    </row>
    <row r="4" spans="1:12" s="1" customFormat="1" ht="12.75">
      <c r="A4" s="76"/>
      <c r="B4" s="778" t="s">
        <v>184</v>
      </c>
      <c r="C4" s="779"/>
      <c r="D4" s="102"/>
      <c r="E4" s="781" t="s">
        <v>21</v>
      </c>
      <c r="F4" s="782"/>
      <c r="G4" s="782"/>
      <c r="H4" s="772"/>
      <c r="I4" s="781" t="s">
        <v>22</v>
      </c>
      <c r="J4" s="782"/>
      <c r="K4" s="782"/>
      <c r="L4" s="783"/>
    </row>
    <row r="5" spans="1:12" s="1" customFormat="1" ht="12.75">
      <c r="A5" s="76"/>
      <c r="B5" s="780"/>
      <c r="C5" s="779"/>
      <c r="D5" s="102" t="s">
        <v>0</v>
      </c>
      <c r="E5" s="3"/>
      <c r="F5" s="4" t="s">
        <v>1</v>
      </c>
      <c r="G5" s="5"/>
      <c r="H5" s="69" t="s">
        <v>20</v>
      </c>
      <c r="I5" s="3"/>
      <c r="J5" s="4" t="s">
        <v>1</v>
      </c>
      <c r="K5" s="5"/>
      <c r="L5" s="77" t="s">
        <v>20</v>
      </c>
    </row>
    <row r="6" spans="1:12" s="14" customFormat="1" ht="12.75">
      <c r="A6" s="78"/>
      <c r="B6" s="68" t="s">
        <v>2</v>
      </c>
      <c r="C6" s="6" t="s">
        <v>39</v>
      </c>
      <c r="D6" s="103" t="s">
        <v>26</v>
      </c>
      <c r="E6" s="7" t="s">
        <v>3</v>
      </c>
      <c r="F6" s="8" t="s">
        <v>4</v>
      </c>
      <c r="G6" s="9" t="s">
        <v>5</v>
      </c>
      <c r="H6" s="60" t="s">
        <v>24</v>
      </c>
      <c r="I6" s="7" t="s">
        <v>3</v>
      </c>
      <c r="J6" s="8" t="s">
        <v>4</v>
      </c>
      <c r="K6" s="9" t="s">
        <v>5</v>
      </c>
      <c r="L6" s="79" t="s">
        <v>25</v>
      </c>
    </row>
    <row r="7" spans="1:12" s="16" customFormat="1" ht="19.5" customHeight="1">
      <c r="A7" s="80"/>
      <c r="B7" s="10"/>
      <c r="C7" s="10"/>
      <c r="D7" s="104">
        <v>1</v>
      </c>
      <c r="E7" s="11">
        <v>2</v>
      </c>
      <c r="F7" s="12">
        <v>3</v>
      </c>
      <c r="G7" s="13">
        <v>4</v>
      </c>
      <c r="H7" s="61">
        <v>5</v>
      </c>
      <c r="I7" s="11">
        <v>6</v>
      </c>
      <c r="J7" s="12">
        <v>7</v>
      </c>
      <c r="K7" s="13">
        <v>8</v>
      </c>
      <c r="L7" s="81">
        <v>9</v>
      </c>
    </row>
    <row r="8" spans="1:12" s="17" customFormat="1" ht="15" customHeight="1">
      <c r="A8" s="82">
        <v>1</v>
      </c>
      <c r="B8" s="15" t="s">
        <v>28</v>
      </c>
      <c r="C8" s="15"/>
      <c r="D8" s="105">
        <f aca="true" t="shared" si="0" ref="D8:L8">SUM(D16:D21)+D9</f>
        <v>1438</v>
      </c>
      <c r="E8" s="71">
        <f t="shared" si="0"/>
        <v>900</v>
      </c>
      <c r="F8" s="72">
        <f t="shared" si="0"/>
        <v>0</v>
      </c>
      <c r="G8" s="73">
        <f t="shared" si="0"/>
        <v>538</v>
      </c>
      <c r="H8" s="70">
        <f t="shared" si="0"/>
        <v>1438</v>
      </c>
      <c r="I8" s="71">
        <f t="shared" si="0"/>
        <v>0</v>
      </c>
      <c r="J8" s="72">
        <f t="shared" si="0"/>
        <v>0</v>
      </c>
      <c r="K8" s="73">
        <f t="shared" si="0"/>
        <v>0</v>
      </c>
      <c r="L8" s="83">
        <f t="shared" si="0"/>
        <v>0</v>
      </c>
    </row>
    <row r="9" spans="1:12" s="17" customFormat="1" ht="15" customHeight="1">
      <c r="A9" s="84">
        <v>2</v>
      </c>
      <c r="B9" s="22" t="s">
        <v>27</v>
      </c>
      <c r="C9" s="47"/>
      <c r="D9" s="106">
        <f aca="true" t="shared" si="1" ref="D9:D21">H9+L9</f>
        <v>388</v>
      </c>
      <c r="E9" s="57">
        <f>SUM(E10:E15)</f>
        <v>0</v>
      </c>
      <c r="F9" s="222">
        <f>SUM(F10:F15)</f>
        <v>0</v>
      </c>
      <c r="G9" s="56">
        <f>SUM(G10:G15)</f>
        <v>388</v>
      </c>
      <c r="H9" s="62">
        <f aca="true" t="shared" si="2" ref="H9:H21">SUM(E9:G9)</f>
        <v>388</v>
      </c>
      <c r="I9" s="57">
        <f>SUM(I10:I15)</f>
        <v>0</v>
      </c>
      <c r="J9" s="222">
        <f>SUM(J10:J15)</f>
        <v>0</v>
      </c>
      <c r="K9" s="56">
        <f>SUM(K10:K15)</f>
        <v>0</v>
      </c>
      <c r="L9" s="85">
        <f aca="true" t="shared" si="3" ref="L9:L21">SUM(I9:K9)</f>
        <v>0</v>
      </c>
    </row>
    <row r="10" spans="1:12" s="20" customFormat="1" ht="15" customHeight="1">
      <c r="A10" s="86">
        <v>3</v>
      </c>
      <c r="B10" s="19"/>
      <c r="C10" s="18" t="s">
        <v>6</v>
      </c>
      <c r="D10" s="107">
        <f t="shared" si="1"/>
        <v>388</v>
      </c>
      <c r="E10" s="50"/>
      <c r="F10" s="25"/>
      <c r="G10" s="26">
        <v>388</v>
      </c>
      <c r="H10" s="63">
        <f t="shared" si="2"/>
        <v>388</v>
      </c>
      <c r="I10" s="50"/>
      <c r="J10" s="25"/>
      <c r="K10" s="26"/>
      <c r="L10" s="87">
        <f t="shared" si="3"/>
        <v>0</v>
      </c>
    </row>
    <row r="11" spans="1:12" s="20" customFormat="1" ht="15" customHeight="1">
      <c r="A11" s="86">
        <v>4</v>
      </c>
      <c r="B11" s="19"/>
      <c r="C11" s="18" t="s">
        <v>7</v>
      </c>
      <c r="D11" s="108">
        <f t="shared" si="1"/>
        <v>0</v>
      </c>
      <c r="E11" s="50"/>
      <c r="F11" s="25"/>
      <c r="G11" s="26"/>
      <c r="H11" s="63">
        <f t="shared" si="2"/>
        <v>0</v>
      </c>
      <c r="I11" s="50"/>
      <c r="J11" s="25"/>
      <c r="K11" s="26"/>
      <c r="L11" s="87">
        <f t="shared" si="3"/>
        <v>0</v>
      </c>
    </row>
    <row r="12" spans="1:12" s="20" customFormat="1" ht="15" customHeight="1">
      <c r="A12" s="86">
        <v>5</v>
      </c>
      <c r="B12" s="19"/>
      <c r="C12" s="18" t="s">
        <v>17</v>
      </c>
      <c r="D12" s="108">
        <f t="shared" si="1"/>
        <v>0</v>
      </c>
      <c r="E12" s="50"/>
      <c r="F12" s="25"/>
      <c r="G12" s="26"/>
      <c r="H12" s="63">
        <f t="shared" si="2"/>
        <v>0</v>
      </c>
      <c r="I12" s="50"/>
      <c r="J12" s="25"/>
      <c r="K12" s="26"/>
      <c r="L12" s="87">
        <f t="shared" si="3"/>
        <v>0</v>
      </c>
    </row>
    <row r="13" spans="1:12" s="20" customFormat="1" ht="15" customHeight="1">
      <c r="A13" s="86">
        <v>6</v>
      </c>
      <c r="B13" s="19"/>
      <c r="C13" s="18" t="s">
        <v>113</v>
      </c>
      <c r="D13" s="108">
        <f t="shared" si="1"/>
        <v>0</v>
      </c>
      <c r="E13" s="51"/>
      <c r="F13" s="48"/>
      <c r="G13" s="49"/>
      <c r="H13" s="64">
        <f t="shared" si="2"/>
        <v>0</v>
      </c>
      <c r="I13" s="51"/>
      <c r="J13" s="48"/>
      <c r="K13" s="49"/>
      <c r="L13" s="88">
        <f t="shared" si="3"/>
        <v>0</v>
      </c>
    </row>
    <row r="14" spans="1:12" s="20" customFormat="1" ht="15" customHeight="1">
      <c r="A14" s="86">
        <v>7</v>
      </c>
      <c r="B14" s="19"/>
      <c r="C14" s="18" t="s">
        <v>105</v>
      </c>
      <c r="D14" s="108">
        <f t="shared" si="1"/>
        <v>0</v>
      </c>
      <c r="E14" s="217"/>
      <c r="F14" s="218"/>
      <c r="G14" s="49"/>
      <c r="H14" s="64">
        <f t="shared" si="2"/>
        <v>0</v>
      </c>
      <c r="I14" s="51"/>
      <c r="J14" s="48"/>
      <c r="K14" s="49"/>
      <c r="L14" s="88">
        <f t="shared" si="3"/>
        <v>0</v>
      </c>
    </row>
    <row r="15" spans="1:12" s="20" customFormat="1" ht="15" customHeight="1">
      <c r="A15" s="89">
        <v>8</v>
      </c>
      <c r="B15" s="43"/>
      <c r="C15" s="44" t="s">
        <v>8</v>
      </c>
      <c r="D15" s="219">
        <f t="shared" si="1"/>
        <v>0</v>
      </c>
      <c r="E15" s="220"/>
      <c r="F15" s="221"/>
      <c r="G15" s="46"/>
      <c r="H15" s="65">
        <f t="shared" si="2"/>
        <v>0</v>
      </c>
      <c r="I15" s="52"/>
      <c r="J15" s="45"/>
      <c r="K15" s="46"/>
      <c r="L15" s="90">
        <f t="shared" si="3"/>
        <v>0</v>
      </c>
    </row>
    <row r="16" spans="1:12" s="17" customFormat="1" ht="15" customHeight="1">
      <c r="A16" s="91">
        <v>9</v>
      </c>
      <c r="B16" s="21" t="s">
        <v>18</v>
      </c>
      <c r="C16" s="23"/>
      <c r="D16" s="110">
        <f t="shared" si="1"/>
        <v>0</v>
      </c>
      <c r="E16" s="160"/>
      <c r="F16" s="155"/>
      <c r="G16" s="28"/>
      <c r="H16" s="66">
        <f t="shared" si="2"/>
        <v>0</v>
      </c>
      <c r="I16" s="53"/>
      <c r="J16" s="27"/>
      <c r="K16" s="28"/>
      <c r="L16" s="92">
        <f t="shared" si="3"/>
        <v>0</v>
      </c>
    </row>
    <row r="17" spans="1:12" s="17" customFormat="1" ht="15" customHeight="1">
      <c r="A17" s="91">
        <v>10</v>
      </c>
      <c r="B17" s="21" t="s">
        <v>9</v>
      </c>
      <c r="C17" s="23"/>
      <c r="D17" s="110">
        <f t="shared" si="1"/>
        <v>0</v>
      </c>
      <c r="E17" s="160"/>
      <c r="F17" s="155"/>
      <c r="G17" s="28"/>
      <c r="H17" s="66">
        <f t="shared" si="2"/>
        <v>0</v>
      </c>
      <c r="I17" s="53"/>
      <c r="J17" s="27"/>
      <c r="K17" s="28"/>
      <c r="L17" s="92">
        <f t="shared" si="3"/>
        <v>0</v>
      </c>
    </row>
    <row r="18" spans="1:12" s="17" customFormat="1" ht="15" customHeight="1">
      <c r="A18" s="84">
        <v>11</v>
      </c>
      <c r="B18" s="22" t="s">
        <v>10</v>
      </c>
      <c r="C18" s="22"/>
      <c r="D18" s="110">
        <f t="shared" si="1"/>
        <v>0</v>
      </c>
      <c r="E18" s="208"/>
      <c r="F18" s="207"/>
      <c r="G18" s="30"/>
      <c r="H18" s="67">
        <f t="shared" si="2"/>
        <v>0</v>
      </c>
      <c r="I18" s="54"/>
      <c r="J18" s="29"/>
      <c r="K18" s="30"/>
      <c r="L18" s="93">
        <f t="shared" si="3"/>
        <v>0</v>
      </c>
    </row>
    <row r="19" spans="1:12" s="17" customFormat="1" ht="15" customHeight="1">
      <c r="A19" s="91">
        <v>12</v>
      </c>
      <c r="B19" s="23" t="s">
        <v>16</v>
      </c>
      <c r="C19" s="23"/>
      <c r="D19" s="111">
        <f t="shared" si="1"/>
        <v>1050</v>
      </c>
      <c r="E19" s="208">
        <v>900</v>
      </c>
      <c r="F19" s="207"/>
      <c r="G19" s="30">
        <v>150</v>
      </c>
      <c r="H19" s="67">
        <f t="shared" si="2"/>
        <v>1050</v>
      </c>
      <c r="I19" s="54"/>
      <c r="J19" s="29"/>
      <c r="K19" s="30"/>
      <c r="L19" s="93">
        <f t="shared" si="3"/>
        <v>0</v>
      </c>
    </row>
    <row r="20" spans="1:12" s="17" customFormat="1" ht="15" customHeight="1">
      <c r="A20" s="91">
        <v>13</v>
      </c>
      <c r="B20" s="23" t="s">
        <v>11</v>
      </c>
      <c r="C20" s="23"/>
      <c r="D20" s="111">
        <f t="shared" si="1"/>
        <v>0</v>
      </c>
      <c r="E20" s="54"/>
      <c r="F20" s="29"/>
      <c r="G20" s="30"/>
      <c r="H20" s="67">
        <f t="shared" si="2"/>
        <v>0</v>
      </c>
      <c r="I20" s="54"/>
      <c r="J20" s="29"/>
      <c r="K20" s="30"/>
      <c r="L20" s="93">
        <f t="shared" si="3"/>
        <v>0</v>
      </c>
    </row>
    <row r="21" spans="1:12" s="17" customFormat="1" ht="15" customHeight="1" thickBot="1">
      <c r="A21" s="94">
        <v>14</v>
      </c>
      <c r="B21" s="95" t="s">
        <v>15</v>
      </c>
      <c r="C21" s="95"/>
      <c r="D21" s="112">
        <f t="shared" si="1"/>
        <v>0</v>
      </c>
      <c r="E21" s="96"/>
      <c r="F21" s="97"/>
      <c r="G21" s="98"/>
      <c r="H21" s="99">
        <f t="shared" si="2"/>
        <v>0</v>
      </c>
      <c r="I21" s="96"/>
      <c r="J21" s="97"/>
      <c r="K21" s="98"/>
      <c r="L21" s="100">
        <f t="shared" si="3"/>
        <v>0</v>
      </c>
    </row>
    <row r="22" spans="1:12" s="301" customFormat="1" ht="11.25">
      <c r="A22" s="223" t="s">
        <v>31</v>
      </c>
      <c r="B22" s="223" t="s">
        <v>30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</row>
    <row r="23" spans="1:12" s="301" customFormat="1" ht="11.25">
      <c r="A23" s="223" t="s">
        <v>114</v>
      </c>
      <c r="B23" s="223" t="s">
        <v>188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</row>
    <row r="24" spans="1:11" s="307" customFormat="1" ht="11.25">
      <c r="A24" s="223" t="s">
        <v>14</v>
      </c>
      <c r="B24" s="223" t="s">
        <v>189</v>
      </c>
      <c r="C24" s="223"/>
      <c r="D24" s="223"/>
      <c r="E24" s="223"/>
      <c r="F24" s="223"/>
      <c r="G24" s="223"/>
      <c r="H24" s="223"/>
      <c r="I24" s="223"/>
      <c r="J24" s="223"/>
      <c r="K24" s="223"/>
    </row>
    <row r="25" spans="1:11" s="307" customFormat="1" ht="11.25">
      <c r="A25" s="215" t="s">
        <v>32</v>
      </c>
      <c r="B25" s="215"/>
      <c r="C25" s="215"/>
      <c r="D25" s="223"/>
      <c r="E25" s="390"/>
      <c r="F25" s="223"/>
      <c r="G25" s="223"/>
      <c r="H25" s="223"/>
      <c r="I25" s="223"/>
      <c r="J25" s="223"/>
      <c r="K25" s="223"/>
    </row>
    <row r="26" spans="1:11" s="24" customFormat="1" ht="12.75">
      <c r="A26"/>
      <c r="B26"/>
      <c r="C26"/>
      <c r="D26"/>
      <c r="E26"/>
      <c r="F26" s="31"/>
      <c r="G26" s="31"/>
      <c r="H26" s="32"/>
      <c r="I26"/>
      <c r="J26"/>
      <c r="K26" s="32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48">
    <tabColor indexed="12"/>
  </sheetPr>
  <dimension ref="A2:O26"/>
  <sheetViews>
    <sheetView workbookViewId="0" topLeftCell="A1">
      <selection activeCell="I7" sqref="I7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3" width="6.25390625" style="361" bestFit="1" customWidth="1"/>
    <col min="14" max="14" width="5.375" style="361" bestFit="1" customWidth="1"/>
    <col min="15" max="15" width="2.375" style="377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13</v>
      </c>
    </row>
    <row r="3" spans="1:15" s="1" customFormat="1" ht="15" customHeight="1">
      <c r="A3" s="74"/>
      <c r="B3" s="75"/>
      <c r="C3" s="101"/>
      <c r="D3" s="775" t="s">
        <v>23</v>
      </c>
      <c r="E3" s="776"/>
      <c r="F3" s="776"/>
      <c r="G3" s="776"/>
      <c r="H3" s="776"/>
      <c r="I3" s="776"/>
      <c r="J3" s="776"/>
      <c r="K3" s="776"/>
      <c r="L3" s="777"/>
      <c r="M3" s="362"/>
      <c r="N3" s="362"/>
      <c r="O3" s="362"/>
    </row>
    <row r="4" spans="1:15" s="1" customFormat="1" ht="12.75">
      <c r="A4" s="76"/>
      <c r="B4" s="778" t="s">
        <v>184</v>
      </c>
      <c r="C4" s="779"/>
      <c r="D4" s="102"/>
      <c r="E4" s="781" t="s">
        <v>21</v>
      </c>
      <c r="F4" s="782"/>
      <c r="G4" s="782"/>
      <c r="H4" s="772"/>
      <c r="I4" s="781" t="s">
        <v>22</v>
      </c>
      <c r="J4" s="782"/>
      <c r="K4" s="782"/>
      <c r="L4" s="783"/>
      <c r="M4" s="362"/>
      <c r="N4" s="362"/>
      <c r="O4" s="362"/>
    </row>
    <row r="5" spans="1:15" s="1" customFormat="1" ht="12.75">
      <c r="A5" s="76"/>
      <c r="B5" s="780"/>
      <c r="C5" s="779"/>
      <c r="D5" s="102" t="s">
        <v>0</v>
      </c>
      <c r="E5" s="3"/>
      <c r="F5" s="4" t="s">
        <v>1</v>
      </c>
      <c r="G5" s="5"/>
      <c r="H5" s="69" t="s">
        <v>20</v>
      </c>
      <c r="I5" s="3"/>
      <c r="J5" s="4" t="s">
        <v>1</v>
      </c>
      <c r="K5" s="5"/>
      <c r="L5" s="77" t="s">
        <v>20</v>
      </c>
      <c r="M5" s="362"/>
      <c r="N5" s="362"/>
      <c r="O5" s="362"/>
    </row>
    <row r="6" spans="1:15" s="14" customFormat="1" ht="12.75">
      <c r="A6" s="78"/>
      <c r="B6" s="68" t="s">
        <v>2</v>
      </c>
      <c r="C6" s="6" t="s">
        <v>48</v>
      </c>
      <c r="D6" s="103" t="s">
        <v>26</v>
      </c>
      <c r="E6" s="7" t="s">
        <v>3</v>
      </c>
      <c r="F6" s="8" t="s">
        <v>4</v>
      </c>
      <c r="G6" s="9" t="s">
        <v>5</v>
      </c>
      <c r="H6" s="60" t="s">
        <v>24</v>
      </c>
      <c r="I6" s="7" t="s">
        <v>3</v>
      </c>
      <c r="J6" s="8" t="s">
        <v>4</v>
      </c>
      <c r="K6" s="9" t="s">
        <v>5</v>
      </c>
      <c r="L6" s="79" t="s">
        <v>25</v>
      </c>
      <c r="M6" s="363"/>
      <c r="N6" s="363"/>
      <c r="O6" s="363"/>
    </row>
    <row r="7" spans="1:15" s="16" customFormat="1" ht="19.5" customHeight="1">
      <c r="A7" s="80"/>
      <c r="B7" s="10"/>
      <c r="C7" s="10"/>
      <c r="D7" s="104">
        <v>1</v>
      </c>
      <c r="E7" s="11">
        <v>2</v>
      </c>
      <c r="F7" s="12">
        <v>3</v>
      </c>
      <c r="G7" s="13">
        <v>4</v>
      </c>
      <c r="H7" s="61">
        <v>5</v>
      </c>
      <c r="I7" s="11">
        <v>6</v>
      </c>
      <c r="J7" s="12">
        <v>7</v>
      </c>
      <c r="K7" s="13">
        <v>8</v>
      </c>
      <c r="L7" s="81">
        <v>9</v>
      </c>
      <c r="M7" s="364"/>
      <c r="N7" s="364"/>
      <c r="O7" s="364"/>
    </row>
    <row r="8" spans="1:15" s="17" customFormat="1" ht="15" customHeight="1">
      <c r="A8" s="82">
        <v>1</v>
      </c>
      <c r="B8" s="15" t="s">
        <v>28</v>
      </c>
      <c r="C8" s="15"/>
      <c r="D8" s="105">
        <f aca="true" t="shared" si="0" ref="D8:L8">SUM(D16:D21)+D9</f>
        <v>515830</v>
      </c>
      <c r="E8" s="71">
        <f t="shared" si="0"/>
        <v>389532</v>
      </c>
      <c r="F8" s="72">
        <f t="shared" si="0"/>
        <v>122812</v>
      </c>
      <c r="G8" s="73">
        <f t="shared" si="0"/>
        <v>3486</v>
      </c>
      <c r="H8" s="70">
        <f t="shared" si="0"/>
        <v>515830</v>
      </c>
      <c r="I8" s="71">
        <f t="shared" si="0"/>
        <v>0</v>
      </c>
      <c r="J8" s="72">
        <f t="shared" si="0"/>
        <v>0</v>
      </c>
      <c r="K8" s="73">
        <f t="shared" si="0"/>
        <v>0</v>
      </c>
      <c r="L8" s="83">
        <f t="shared" si="0"/>
        <v>0</v>
      </c>
      <c r="M8" s="366"/>
      <c r="N8" s="366"/>
      <c r="O8" s="366"/>
    </row>
    <row r="9" spans="1:15" s="17" customFormat="1" ht="15" customHeight="1">
      <c r="A9" s="84">
        <v>2</v>
      </c>
      <c r="B9" s="22" t="s">
        <v>27</v>
      </c>
      <c r="C9" s="47"/>
      <c r="D9" s="106">
        <f>H9+L9</f>
        <v>479084</v>
      </c>
      <c r="E9" s="57">
        <f>SUM(E10:E15)</f>
        <v>372186</v>
      </c>
      <c r="F9" s="222">
        <f>SUM(F10:F15)</f>
        <v>103657</v>
      </c>
      <c r="G9" s="56">
        <f>SUM(G10:G15)</f>
        <v>3241</v>
      </c>
      <c r="H9" s="62">
        <f>SUM(E9:G9)</f>
        <v>479084</v>
      </c>
      <c r="I9" s="57">
        <f>SUM(I10:I15)</f>
        <v>0</v>
      </c>
      <c r="J9" s="222">
        <f>SUM(J10:J15)</f>
        <v>0</v>
      </c>
      <c r="K9" s="56">
        <f>SUM(K10:K15)</f>
        <v>0</v>
      </c>
      <c r="L9" s="85">
        <f>SUM(I9:K9)</f>
        <v>0</v>
      </c>
      <c r="M9" s="366"/>
      <c r="N9" s="366"/>
      <c r="O9" s="366"/>
    </row>
    <row r="10" spans="1:15" s="20" customFormat="1" ht="15" customHeight="1">
      <c r="A10" s="86">
        <v>3</v>
      </c>
      <c r="B10" s="19"/>
      <c r="C10" s="18" t="s">
        <v>6</v>
      </c>
      <c r="D10" s="107">
        <f>H10+L10</f>
        <v>6070</v>
      </c>
      <c r="E10" s="50">
        <f>LF!E10+'FF'!E10+PrF!E10+FSS!E10+PřF!E10+'FI'!E10+PdF!E10+FSpS!E10+ESF!E10</f>
        <v>0</v>
      </c>
      <c r="F10" s="25">
        <f>LF!F10+'FF'!F10+PrF!F10+FSS!F10+PřF!F10+'FI'!F10+PdF!F10+FSpS!F10+ESF!F10</f>
        <v>5682</v>
      </c>
      <c r="G10" s="26">
        <f>LF!G10+'FF'!G10+PrF!G10+FSS!G10+PřF!G10+'FI'!G10+PdF!G10+FSpS!G10+ESF!G10</f>
        <v>388</v>
      </c>
      <c r="H10" s="63">
        <f>SUM(E10:G10)</f>
        <v>6070</v>
      </c>
      <c r="I10" s="50">
        <f>LF!I10+'FF'!I10+PrF!I10+FSS!I10+PřF!I10+'FI'!I10+PdF!I10+FSpS!I10+ESF!I10</f>
        <v>0</v>
      </c>
      <c r="J10" s="25">
        <f>LF!J10+'FF'!J10+PrF!J10+FSS!J10+PřF!J10+'FI'!J10+PdF!J10+FSpS!J10+ESF!J10</f>
        <v>0</v>
      </c>
      <c r="K10" s="26">
        <f>LF!K10+'FF'!K10+PrF!K10+FSS!K10+PřF!K10+'FI'!K10+PdF!K10+FSpS!K10+ESF!K10</f>
        <v>0</v>
      </c>
      <c r="L10" s="87">
        <f>SUM(I10:K10)</f>
        <v>0</v>
      </c>
      <c r="M10" s="384">
        <f>LF!M10+'FF'!M10+PrF!M10+FSS!M10+PřF!M10+'FI'!M10+PdF!M10+FSpS!M10+ESF!M10</f>
        <v>10968</v>
      </c>
      <c r="N10" s="384">
        <f>LF!N10+'FF'!N10+PrF!N10+FSS!N10+PřF!N10+'FI'!N10+PdF!N10+FSpS!N10+ESF!N10</f>
        <v>0</v>
      </c>
      <c r="O10" s="384">
        <f>LF!O10+'FF'!O10+PrF!O10+FSS!O10+PřF!O10+'FI'!O10+PdF!O10+FSpS!O10+ESF!O10</f>
        <v>0</v>
      </c>
    </row>
    <row r="11" spans="1:15" s="20" customFormat="1" ht="15" customHeight="1">
      <c r="A11" s="86">
        <v>4</v>
      </c>
      <c r="B11" s="19"/>
      <c r="C11" s="18" t="s">
        <v>7</v>
      </c>
      <c r="D11" s="108">
        <f>H11+L11</f>
        <v>8030</v>
      </c>
      <c r="E11" s="50">
        <f>LF!E11+'FF'!E11+PrF!E11+FSS!E11+PřF!E11+'FI'!E11+PdF!E11+FSpS!E11+ESF!E11</f>
        <v>0</v>
      </c>
      <c r="F11" s="25">
        <f>LF!F11+'FF'!F11+PrF!F11+FSS!F11+PřF!F11+'FI'!F11+PdF!F11+FSpS!F11+ESF!F11</f>
        <v>8030</v>
      </c>
      <c r="G11" s="26">
        <f>LF!G11+'FF'!G11+PrF!G11+FSS!G11+PřF!G11+'FI'!G11+PdF!G11+FSpS!G11+ESF!G11</f>
        <v>0</v>
      </c>
      <c r="H11" s="63">
        <f>SUM(E11:G11)</f>
        <v>8030</v>
      </c>
      <c r="I11" s="50">
        <f>LF!I11+'FF'!I11+PrF!I11+FSS!I11+PřF!I11+'FI'!I11+PdF!I11+FSpS!I11+ESF!I11</f>
        <v>0</v>
      </c>
      <c r="J11" s="25">
        <f>LF!J11+'FF'!J11+PrF!J11+FSS!J11+PřF!J11+'FI'!J11+PdF!J11+FSpS!J11+ESF!J11</f>
        <v>0</v>
      </c>
      <c r="K11" s="26">
        <f>LF!K11+'FF'!K11+PrF!K11+FSS!K11+PřF!K11+'FI'!K11+PdF!K11+FSpS!K11+ESF!K11</f>
        <v>0</v>
      </c>
      <c r="L11" s="87">
        <f>SUM(I11:K11)</f>
        <v>0</v>
      </c>
      <c r="M11" s="384">
        <f>LF!M11+'FF'!M11+PrF!M11+FSS!M11+PřF!M11+'FI'!M11+PdF!M11+FSpS!M11+ESF!M11</f>
        <v>0</v>
      </c>
      <c r="N11" s="384">
        <f>LF!N11+'FF'!N11+PrF!N11+FSS!N11+PřF!N11+'FI'!N11+PdF!N11+FSpS!N11+ESF!N11</f>
        <v>5180</v>
      </c>
      <c r="O11" s="384">
        <f>LF!O11+'FF'!O11+PrF!O11+FSS!O11+PřF!O11+'FI'!O11+PdF!O11+FSpS!O11+ESF!O11</f>
        <v>0</v>
      </c>
    </row>
    <row r="12" spans="1:15" s="20" customFormat="1" ht="15" customHeight="1">
      <c r="A12" s="86">
        <v>5</v>
      </c>
      <c r="B12" s="19"/>
      <c r="C12" s="18" t="s">
        <v>17</v>
      </c>
      <c r="D12" s="108">
        <f>H12+L12</f>
        <v>391</v>
      </c>
      <c r="E12" s="50">
        <f>LF!E12+'FF'!E12+PrF!E12+FSS!E12+PřF!E12+'FI'!E12+PdF!E12+FSpS!E12+ESF!E12</f>
        <v>0</v>
      </c>
      <c r="F12" s="25">
        <f>LF!F12+'FF'!F12+PrF!F12+FSS!F12+PřF!F12+'FI'!F12+PdF!F12+FSpS!F12+ESF!F12</f>
        <v>391</v>
      </c>
      <c r="G12" s="26">
        <f>LF!G12+'FF'!G12+PrF!G12+FSS!G12+PřF!G12+'FI'!G12+PdF!G12+FSpS!G12+ESF!G12</f>
        <v>0</v>
      </c>
      <c r="H12" s="63">
        <f>SUM(E12:G12)</f>
        <v>391</v>
      </c>
      <c r="I12" s="50">
        <f>LF!I12+'FF'!I12+PrF!I12+FSS!I12+PřF!I12+'FI'!I12+PdF!I12+FSpS!I12+ESF!I12</f>
        <v>0</v>
      </c>
      <c r="J12" s="25">
        <f>LF!J12+'FF'!J12+PrF!J12+FSS!J12+PřF!J12+'FI'!J12+PdF!J12+FSpS!J12+ESF!J12</f>
        <v>0</v>
      </c>
      <c r="K12" s="26">
        <f>LF!K12+'FF'!K12+PrF!K12+FSS!K12+PřF!K12+'FI'!K12+PdF!K12+FSpS!K12+ESF!K12</f>
        <v>0</v>
      </c>
      <c r="L12" s="87">
        <f>SUM(I12:K12)</f>
        <v>0</v>
      </c>
      <c r="M12" s="384">
        <f>LF!M12+'FF'!M12+PrF!M12+FSS!M12+PřF!M12+'FI'!M12+PdF!M12+FSpS!M12+ESF!M12</f>
        <v>0</v>
      </c>
      <c r="N12" s="384">
        <f>LF!N12+'FF'!N12+PrF!N12+FSS!N12+PřF!N12+'FI'!N12+PdF!N12+FSpS!N12+ESF!N12</f>
        <v>0</v>
      </c>
      <c r="O12" s="384">
        <f>LF!O12+'FF'!O12+PrF!O12+FSS!O12+PřF!O12+'FI'!O12+PdF!O12+FSpS!O12+ESF!O12</f>
        <v>0</v>
      </c>
    </row>
    <row r="13" spans="1:15" s="20" customFormat="1" ht="15" customHeight="1">
      <c r="A13" s="86">
        <v>6</v>
      </c>
      <c r="B13" s="19"/>
      <c r="C13" s="18" t="s">
        <v>113</v>
      </c>
      <c r="D13" s="108">
        <f>H13+L13</f>
        <v>31576</v>
      </c>
      <c r="E13" s="51">
        <f>LF!E13+'FF'!E13+PrF!E13+FSS!E13+PřF!E13+'FI'!E13+PdF!E13+FSpS!E13+ESF!E13</f>
        <v>94</v>
      </c>
      <c r="F13" s="48">
        <f>LF!F13+'FF'!F13+PrF!F13+FSS!F13+PřF!F13+'FI'!F13+PdF!F13+FSpS!F13+ESF!F13</f>
        <v>31317</v>
      </c>
      <c r="G13" s="49">
        <f>LF!G13+'FF'!G13+PrF!G13+FSS!G13+PřF!G13+'FI'!G13+PdF!G13+FSpS!G13+ESF!G13</f>
        <v>165</v>
      </c>
      <c r="H13" s="64">
        <f>SUM(E13:G13)</f>
        <v>31576</v>
      </c>
      <c r="I13" s="51">
        <f>LF!I13+'FF'!I13+PrF!I13+FSS!I13+PřF!I13+'FI'!I13+PdF!I13+FSpS!I13+ESF!I13</f>
        <v>0</v>
      </c>
      <c r="J13" s="48">
        <f>LF!J13+'FF'!J13+PrF!J13+FSS!J13+PřF!J13+'FI'!J13+PdF!J13+FSpS!J13+ESF!J13</f>
        <v>0</v>
      </c>
      <c r="K13" s="49">
        <f>LF!K13+'FF'!K13+PrF!K13+FSS!K13+PřF!K13+'FI'!K13+PdF!K13+FSpS!K13+ESF!K13</f>
        <v>0</v>
      </c>
      <c r="L13" s="88">
        <f>SUM(I13:K13)</f>
        <v>0</v>
      </c>
      <c r="M13" s="384">
        <f>LF!M13+'FF'!M13+PrF!M13+FSS!M13+PřF!M13+'FI'!M13+PdF!M13+FSpS!M13+ESF!M13</f>
        <v>29167</v>
      </c>
      <c r="N13" s="384">
        <f>LF!N13+'FF'!N13+PrF!N13+FSS!N13+PřF!N13+'FI'!N13+PdF!N13+FSpS!N13+ESF!N13</f>
        <v>0</v>
      </c>
      <c r="O13" s="384">
        <f>LF!O13+'FF'!O13+PrF!O13+FSS!O13+PřF!O13+'FI'!O13+PdF!O13+FSpS!O13+ESF!O13</f>
        <v>0</v>
      </c>
    </row>
    <row r="14" spans="1:15" s="20" customFormat="1" ht="15" customHeight="1">
      <c r="A14" s="86">
        <v>7</v>
      </c>
      <c r="B14" s="19"/>
      <c r="C14" s="18" t="s">
        <v>105</v>
      </c>
      <c r="D14" s="108">
        <f aca="true" t="shared" si="1" ref="D14:D21">H14+L14</f>
        <v>432560</v>
      </c>
      <c r="E14" s="51">
        <f>LF!E14+'FF'!E14+PrF!E14+FSS!E14+PřF!E14+'FI'!E14+PdF!E14+FSpS!E14+ESF!E14</f>
        <v>372092</v>
      </c>
      <c r="F14" s="48">
        <f>LF!F14+'FF'!F14+PrF!F14+FSS!F14+PřF!F14+'FI'!F14+PdF!F14+FSpS!F14+ESF!F14</f>
        <v>57780</v>
      </c>
      <c r="G14" s="49">
        <f>LF!G14+'FF'!G14+PrF!G14+FSS!G14+PřF!G14+'FI'!G14+PdF!G14+FSpS!G14+ESF!G14</f>
        <v>2688</v>
      </c>
      <c r="H14" s="64">
        <f aca="true" t="shared" si="2" ref="H14:H21">SUM(E14:G14)</f>
        <v>432560</v>
      </c>
      <c r="I14" s="51">
        <f>LF!I14+'FF'!I14+PrF!I14+FSS!I14+PřF!I14+'FI'!I14+PdF!I14+FSpS!I14+ESF!I14</f>
        <v>0</v>
      </c>
      <c r="J14" s="48">
        <f>LF!J14+'FF'!J14+PrF!J14+FSS!J14+PřF!J14+'FI'!J14+PdF!J14+FSpS!J14+ESF!J14</f>
        <v>0</v>
      </c>
      <c r="K14" s="49">
        <f>LF!K14+'FF'!K14+PrF!K14+FSS!K14+PřF!K14+'FI'!K14+PdF!K14+FSpS!K14+ESF!K14</f>
        <v>0</v>
      </c>
      <c r="L14" s="88">
        <f aca="true" t="shared" si="3" ref="L14:L21">SUM(I14:K14)</f>
        <v>0</v>
      </c>
      <c r="M14" s="384">
        <f>LF!M14+'FF'!M14+PrF!M14+FSS!M14+PřF!M14+'FI'!M14+PdF!M14+FSpS!M14+ESF!M14</f>
        <v>0</v>
      </c>
      <c r="N14" s="384">
        <f>LF!N14+'FF'!N14+PrF!N14+FSS!N14+PřF!N14+'FI'!N14+PdF!N14+FSpS!N14+ESF!N14</f>
        <v>0</v>
      </c>
      <c r="O14" s="384">
        <f>LF!O14+'FF'!O14+PrF!O14+FSS!O14+PřF!O14+'FI'!O14+PdF!O14+FSpS!O14+ESF!O14</f>
        <v>0</v>
      </c>
    </row>
    <row r="15" spans="1:15" s="20" customFormat="1" ht="15" customHeight="1">
      <c r="A15" s="89">
        <v>8</v>
      </c>
      <c r="B15" s="43"/>
      <c r="C15" s="44" t="s">
        <v>8</v>
      </c>
      <c r="D15" s="391">
        <f t="shared" si="1"/>
        <v>457</v>
      </c>
      <c r="E15" s="392">
        <f>LF!E15+'FF'!E15+PrF!E15+FSS!E15+PřF!E15+'FI'!E15+PdF!E15+FSpS!E15+ESF!E15</f>
        <v>0</v>
      </c>
      <c r="F15" s="393">
        <f>LF!F15+'FF'!F15+PrF!F15+FSS!F15+PřF!F15+'FI'!F15+PdF!F15+FSpS!F15+ESF!F15</f>
        <v>457</v>
      </c>
      <c r="G15" s="394">
        <f>LF!G15+'FF'!G15+PrF!G15+FSS!G15+PřF!G15+'FI'!G15+PdF!G15+FSpS!G15+ESF!G15</f>
        <v>0</v>
      </c>
      <c r="H15" s="395">
        <f t="shared" si="2"/>
        <v>457</v>
      </c>
      <c r="I15" s="392">
        <f>LF!I15+'FF'!I15+PrF!I15+FSS!I15+PřF!I15+'FI'!I15+PdF!I15+FSpS!I15+ESF!I15</f>
        <v>0</v>
      </c>
      <c r="J15" s="393">
        <f>LF!J15+'FF'!J15+PrF!J15+FSS!J15+PřF!J15+'FI'!J15+PdF!J15+FSpS!J15+ESF!J15</f>
        <v>0</v>
      </c>
      <c r="K15" s="394">
        <f>LF!K15+'FF'!K15+PrF!K15+FSS!K15+PřF!K15+'FI'!K15+PdF!K15+FSpS!K15+ESF!K15</f>
        <v>0</v>
      </c>
      <c r="L15" s="396">
        <f t="shared" si="3"/>
        <v>0</v>
      </c>
      <c r="M15" s="384">
        <f>LF!M15+'FF'!M15+PrF!M15+FSS!M15+PřF!M15+'FI'!M15+PdF!M15+FSpS!M15+ESF!M15</f>
        <v>1131</v>
      </c>
      <c r="N15" s="384">
        <f>LF!N15+'FF'!N15+PrF!N15+FSS!N15+PřF!N15+'FI'!N15+PdF!N15+FSpS!N15+ESF!N15</f>
        <v>0</v>
      </c>
      <c r="O15" s="384">
        <f>LF!O15+'FF'!O15+PrF!O15+FSS!O15+PřF!O15+'FI'!O15+PdF!O15+FSpS!O15+ESF!O15</f>
        <v>0</v>
      </c>
    </row>
    <row r="16" spans="1:15" s="17" customFormat="1" ht="15" customHeight="1">
      <c r="A16" s="91">
        <v>9</v>
      </c>
      <c r="B16" s="21" t="s">
        <v>18</v>
      </c>
      <c r="C16" s="23"/>
      <c r="D16" s="110">
        <f t="shared" si="1"/>
        <v>4833</v>
      </c>
      <c r="E16" s="224">
        <f>LF!E16+'FF'!E16+PrF!E16+FSS!E16+PřF!E16+'FI'!E16+PdF!E16+FSpS!E16+ESF!E16</f>
        <v>2000</v>
      </c>
      <c r="F16" s="225">
        <f>LF!F16+'FF'!F16+PrF!F16+FSS!F16+PřF!F16+'FI'!F16+PdF!F16+FSpS!F16+ESF!F16</f>
        <v>2833</v>
      </c>
      <c r="G16" s="226">
        <f>LF!G16+'FF'!G16+PrF!G16+FSS!G16+PřF!G16+'FI'!G16+PdF!G16+FSpS!G16+ESF!G16</f>
        <v>0</v>
      </c>
      <c r="H16" s="397">
        <f t="shared" si="2"/>
        <v>4833</v>
      </c>
      <c r="I16" s="224">
        <f>LF!I16+'FF'!I16+PrF!I16+FSS!I16+PřF!I16+'FI'!I16+PdF!I16+FSpS!I16+ESF!I16</f>
        <v>0</v>
      </c>
      <c r="J16" s="225">
        <f>LF!J16+'FF'!J16+PrF!J16+FSS!J16+PřF!J16+'FI'!J16+PdF!J16+FSpS!J16+ESF!J16</f>
        <v>0</v>
      </c>
      <c r="K16" s="226">
        <f>LF!K16+'FF'!K16+PrF!K16+FSS!K16+PřF!K16+'FI'!K16+PdF!K16+FSpS!K16+ESF!K16</f>
        <v>0</v>
      </c>
      <c r="L16" s="227">
        <f t="shared" si="3"/>
        <v>0</v>
      </c>
      <c r="M16" s="366"/>
      <c r="N16" s="366"/>
      <c r="O16" s="366"/>
    </row>
    <row r="17" spans="1:15" s="17" customFormat="1" ht="15" customHeight="1">
      <c r="A17" s="91">
        <v>10</v>
      </c>
      <c r="B17" s="21" t="s">
        <v>9</v>
      </c>
      <c r="C17" s="23"/>
      <c r="D17" s="398">
        <f t="shared" si="1"/>
        <v>0</v>
      </c>
      <c r="E17" s="399">
        <f>LF!E17+'FF'!E17+PrF!E17+FSS!E17+PřF!E17+'FI'!E17+PdF!E17+FSpS!E17+ESF!E17</f>
        <v>0</v>
      </c>
      <c r="F17" s="400">
        <f>LF!F17+'FF'!F17+PrF!F17+FSS!F17+PřF!F17+'FI'!F17+PdF!F17+FSpS!F17+ESF!F17</f>
        <v>0</v>
      </c>
      <c r="G17" s="401">
        <f>LF!G17+'FF'!G17+PrF!G17+FSS!G17+PřF!G17+'FI'!G17+PdF!G17+FSpS!G17+ESF!G17</f>
        <v>0</v>
      </c>
      <c r="H17" s="402">
        <f t="shared" si="2"/>
        <v>0</v>
      </c>
      <c r="I17" s="399">
        <f>LF!I17+'FF'!I17+PrF!I17+FSS!I17+PřF!I17+'FI'!I17+PdF!I17+FSpS!I17+ESF!I17</f>
        <v>0</v>
      </c>
      <c r="J17" s="400">
        <f>LF!J17+'FF'!J17+PrF!J17+FSS!J17+PřF!J17+'FI'!J17+PdF!J17+FSpS!J17+ESF!J17</f>
        <v>0</v>
      </c>
      <c r="K17" s="401">
        <f>LF!K17+'FF'!K17+PrF!K17+FSS!K17+PřF!K17+'FI'!K17+PdF!K17+FSpS!K17+ESF!K17</f>
        <v>0</v>
      </c>
      <c r="L17" s="403">
        <f t="shared" si="3"/>
        <v>0</v>
      </c>
      <c r="M17" s="366"/>
      <c r="N17" s="366"/>
      <c r="O17" s="366"/>
    </row>
    <row r="18" spans="1:15" s="17" customFormat="1" ht="15" customHeight="1">
      <c r="A18" s="84">
        <v>11</v>
      </c>
      <c r="B18" s="22" t="s">
        <v>10</v>
      </c>
      <c r="C18" s="22"/>
      <c r="D18" s="110">
        <f t="shared" si="1"/>
        <v>0</v>
      </c>
      <c r="E18" s="224">
        <f>LF!E18+'FF'!E18+PrF!E18+FSS!E18+PřF!E18+'FI'!E18+PdF!E18+FSpS!E18+ESF!E18</f>
        <v>0</v>
      </c>
      <c r="F18" s="225">
        <f>LF!F18+'FF'!F18+PrF!F18+FSS!F18+PřF!F18+'FI'!F18+PdF!F18+FSpS!F18+ESF!F18</f>
        <v>0</v>
      </c>
      <c r="G18" s="226">
        <f>LF!G18+'FF'!G18+PrF!G18+FSS!G18+PřF!G18+'FI'!G18+PdF!G18+FSpS!G18+ESF!G18</f>
        <v>0</v>
      </c>
      <c r="H18" s="397">
        <f t="shared" si="2"/>
        <v>0</v>
      </c>
      <c r="I18" s="224">
        <f>LF!I18+'FF'!I18+PrF!I18+FSS!I18+PřF!I18+'FI'!I18+PdF!I18+FSpS!I18+ESF!I18</f>
        <v>0</v>
      </c>
      <c r="J18" s="225">
        <f>LF!J18+'FF'!J18+PrF!J18+FSS!J18+PřF!J18+'FI'!J18+PdF!J18+FSpS!J18+ESF!J18</f>
        <v>0</v>
      </c>
      <c r="K18" s="226">
        <f>LF!K18+'FF'!K18+PrF!K18+FSS!K18+PřF!K18+'FI'!K18+PdF!K18+FSpS!K18+ESF!K18</f>
        <v>0</v>
      </c>
      <c r="L18" s="227">
        <f t="shared" si="3"/>
        <v>0</v>
      </c>
      <c r="M18" s="366"/>
      <c r="N18" s="366"/>
      <c r="O18" s="366"/>
    </row>
    <row r="19" spans="1:15" s="17" customFormat="1" ht="15" customHeight="1">
      <c r="A19" s="91">
        <v>12</v>
      </c>
      <c r="B19" s="23" t="s">
        <v>16</v>
      </c>
      <c r="C19" s="23"/>
      <c r="D19" s="398">
        <f t="shared" si="1"/>
        <v>31913</v>
      </c>
      <c r="E19" s="399">
        <f>LF!E19+'FF'!E19+PrF!E19+FSS!E19+PřF!E19+'FI'!E19+PdF!E19+FSpS!E19+ESF!E19</f>
        <v>15346</v>
      </c>
      <c r="F19" s="400">
        <f>LF!F19+'FF'!F19+PrF!F19+FSS!F19+PřF!F19+'FI'!F19+PdF!F19+FSpS!F19+ESF!F19</f>
        <v>16322</v>
      </c>
      <c r="G19" s="401">
        <f>LF!G19+'FF'!G19+PrF!G19+FSS!G19+PřF!G19+'FI'!G19+PdF!G19+FSpS!G19+ESF!G19</f>
        <v>245</v>
      </c>
      <c r="H19" s="402">
        <f t="shared" si="2"/>
        <v>31913</v>
      </c>
      <c r="I19" s="399">
        <f>LF!I19+'FF'!I19+PrF!I19+FSS!I19+PřF!I19+'FI'!I19+PdF!I19+FSpS!I19+ESF!I19</f>
        <v>0</v>
      </c>
      <c r="J19" s="400">
        <f>LF!J19+'FF'!J19+PrF!J19+FSS!J19+PřF!J19+'FI'!J19+PdF!J19+FSpS!J19+ESF!J19</f>
        <v>0</v>
      </c>
      <c r="K19" s="401">
        <f>LF!K19+'FF'!K19+PrF!K19+FSS!K19+PřF!K19+'FI'!K19+PdF!K19+FSpS!K19+ESF!K19</f>
        <v>0</v>
      </c>
      <c r="L19" s="403">
        <f t="shared" si="3"/>
        <v>0</v>
      </c>
      <c r="M19" s="366"/>
      <c r="N19" s="366"/>
      <c r="O19" s="366"/>
    </row>
    <row r="20" spans="1:15" s="17" customFormat="1" ht="15" customHeight="1">
      <c r="A20" s="91">
        <v>13</v>
      </c>
      <c r="B20" s="23" t="s">
        <v>11</v>
      </c>
      <c r="C20" s="23"/>
      <c r="D20" s="110">
        <f t="shared" si="1"/>
        <v>0</v>
      </c>
      <c r="E20" s="224">
        <f>LF!E20+'FF'!E20+PrF!E20+FSS!E20+PřF!E20+'FI'!E20+PdF!E20+FSpS!E20+ESF!E20</f>
        <v>0</v>
      </c>
      <c r="F20" s="225">
        <f>LF!F20+'FF'!F20+PrF!F20+FSS!F20+PřF!F20+'FI'!F20+PdF!F20+FSpS!F20+ESF!F20</f>
        <v>0</v>
      </c>
      <c r="G20" s="226">
        <f>LF!G20+'FF'!G20+PrF!G20+FSS!G20+PřF!G20+'FI'!G20+PdF!G20+FSpS!G20+ESF!G20</f>
        <v>0</v>
      </c>
      <c r="H20" s="397">
        <f t="shared" si="2"/>
        <v>0</v>
      </c>
      <c r="I20" s="224">
        <f>LF!I20+'FF'!I20+PrF!I20+FSS!I20+PřF!I20+'FI'!I20+PdF!I20+FSpS!I20+ESF!I20</f>
        <v>0</v>
      </c>
      <c r="J20" s="225">
        <f>LF!J20+'FF'!J20+PrF!J20+FSS!J20+PřF!J20+'FI'!J20+PdF!J20+FSpS!J20+ESF!J20</f>
        <v>0</v>
      </c>
      <c r="K20" s="226">
        <f>LF!K20+'FF'!K20+PrF!K20+FSS!K20+PřF!K20+'FI'!K20+PdF!K20+FSpS!K20+ESF!K20</f>
        <v>0</v>
      </c>
      <c r="L20" s="227">
        <f t="shared" si="3"/>
        <v>0</v>
      </c>
      <c r="M20" s="366"/>
      <c r="N20" s="366"/>
      <c r="O20" s="366"/>
    </row>
    <row r="21" spans="1:15" s="17" customFormat="1" ht="15" customHeight="1" thickBot="1">
      <c r="A21" s="94">
        <v>14</v>
      </c>
      <c r="B21" s="95" t="s">
        <v>15</v>
      </c>
      <c r="C21" s="95"/>
      <c r="D21" s="112">
        <f t="shared" si="1"/>
        <v>0</v>
      </c>
      <c r="E21" s="96">
        <f>LF!E21+'FF'!E21+PrF!E21+FSS!E21+PřF!E21+'FI'!E21+PdF!E21+FSpS!E21+ESF!E21</f>
        <v>0</v>
      </c>
      <c r="F21" s="97">
        <f>LF!F21+'FF'!F21+PrF!F21+FSS!F21+PřF!F21+'FI'!F21+PdF!F21+FSpS!F21+ESF!F21</f>
        <v>0</v>
      </c>
      <c r="G21" s="404">
        <f>LF!G21+'FF'!G21+PrF!G21+FSS!G21+PřF!G21+'FI'!G21+PdF!G21+FSpS!G21+ESF!G21</f>
        <v>0</v>
      </c>
      <c r="H21" s="99">
        <f t="shared" si="2"/>
        <v>0</v>
      </c>
      <c r="I21" s="96">
        <f>LF!I21+'FF'!I21+PrF!I21+FSS!I21+PřF!I21+'FI'!I21+PdF!I21+FSpS!I21+ESF!I21</f>
        <v>0</v>
      </c>
      <c r="J21" s="97">
        <f>LF!J21+'FF'!J21+PrF!J21+FSS!J21+PřF!J21+'FI'!J21+PdF!J21+FSpS!J21+ESF!J21</f>
        <v>0</v>
      </c>
      <c r="K21" s="404">
        <f>LF!K21+'FF'!K21+PrF!K21+FSS!K21+PřF!K21+'FI'!K21+PdF!K21+FSpS!K21+ESF!K21</f>
        <v>0</v>
      </c>
      <c r="L21" s="100">
        <f t="shared" si="3"/>
        <v>0</v>
      </c>
      <c r="M21" s="366"/>
      <c r="N21" s="366"/>
      <c r="O21" s="366"/>
    </row>
    <row r="22" spans="1:15" s="301" customFormat="1" ht="11.25">
      <c r="A22" s="223" t="s">
        <v>31</v>
      </c>
      <c r="B22" s="223" t="s">
        <v>30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374"/>
      <c r="N22" s="374"/>
      <c r="O22" s="374"/>
    </row>
    <row r="23" spans="1:15" s="301" customFormat="1" ht="11.25">
      <c r="A23" s="223" t="s">
        <v>114</v>
      </c>
      <c r="B23" s="223" t="s">
        <v>188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374"/>
      <c r="N23" s="374"/>
      <c r="O23" s="374"/>
    </row>
    <row r="24" spans="1:15" s="307" customFormat="1" ht="11.25">
      <c r="A24" s="223" t="s">
        <v>14</v>
      </c>
      <c r="B24" s="223" t="s">
        <v>189</v>
      </c>
      <c r="C24" s="223"/>
      <c r="D24" s="223"/>
      <c r="E24" s="223"/>
      <c r="F24" s="223"/>
      <c r="G24" s="223"/>
      <c r="H24" s="223"/>
      <c r="I24" s="223"/>
      <c r="J24" s="223"/>
      <c r="K24" s="223"/>
      <c r="M24" s="371"/>
      <c r="N24" s="371"/>
      <c r="O24" s="371"/>
    </row>
    <row r="25" spans="1:15" s="307" customFormat="1" ht="11.25">
      <c r="A25" s="215" t="s">
        <v>32</v>
      </c>
      <c r="B25" s="215"/>
      <c r="C25" s="215"/>
      <c r="D25" s="223"/>
      <c r="E25" s="390"/>
      <c r="F25" s="223"/>
      <c r="G25" s="223"/>
      <c r="H25" s="223"/>
      <c r="I25" s="223"/>
      <c r="J25" s="223"/>
      <c r="K25" s="223"/>
      <c r="M25" s="371"/>
      <c r="N25" s="371"/>
      <c r="O25" s="371"/>
    </row>
    <row r="26" spans="1:15" s="24" customFormat="1" ht="12.75">
      <c r="A26"/>
      <c r="B26"/>
      <c r="C26"/>
      <c r="D26"/>
      <c r="E26"/>
      <c r="F26" s="31"/>
      <c r="G26" s="31"/>
      <c r="H26" s="32"/>
      <c r="I26"/>
      <c r="J26"/>
      <c r="K26" s="32"/>
      <c r="M26" s="370"/>
      <c r="N26" s="370"/>
      <c r="O26" s="370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5" r:id="rId1"/>
  <headerFooter alignWithMargins="0">
    <oddHeader>&amp;L&amp;"Arial CE,kurzíva\&amp;11Osnova rozpočtu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51"/>
  <dimension ref="A2:L25"/>
  <sheetViews>
    <sheetView workbookViewId="0" topLeftCell="A1">
      <selection activeCell="F14" sqref="F1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13</v>
      </c>
    </row>
    <row r="3" spans="1:12" s="1" customFormat="1" ht="15" customHeight="1">
      <c r="A3" s="74"/>
      <c r="B3" s="75"/>
      <c r="C3" s="101"/>
      <c r="D3" s="775" t="s">
        <v>23</v>
      </c>
      <c r="E3" s="776"/>
      <c r="F3" s="776"/>
      <c r="G3" s="776"/>
      <c r="H3" s="776"/>
      <c r="I3" s="776"/>
      <c r="J3" s="776"/>
      <c r="K3" s="776"/>
      <c r="L3" s="777"/>
    </row>
    <row r="4" spans="1:12" s="1" customFormat="1" ht="12.75">
      <c r="A4" s="76"/>
      <c r="B4" s="778" t="s">
        <v>184</v>
      </c>
      <c r="C4" s="779"/>
      <c r="D4" s="102"/>
      <c r="E4" s="781" t="s">
        <v>21</v>
      </c>
      <c r="F4" s="782"/>
      <c r="G4" s="782"/>
      <c r="H4" s="772"/>
      <c r="I4" s="781" t="s">
        <v>22</v>
      </c>
      <c r="J4" s="782"/>
      <c r="K4" s="782"/>
      <c r="L4" s="783"/>
    </row>
    <row r="5" spans="1:12" s="1" customFormat="1" ht="12.75">
      <c r="A5" s="76"/>
      <c r="B5" s="780"/>
      <c r="C5" s="779"/>
      <c r="D5" s="102" t="s">
        <v>0</v>
      </c>
      <c r="E5" s="3"/>
      <c r="F5" s="4" t="s">
        <v>1</v>
      </c>
      <c r="G5" s="5"/>
      <c r="H5" s="69" t="s">
        <v>20</v>
      </c>
      <c r="I5" s="3"/>
      <c r="J5" s="4" t="s">
        <v>1</v>
      </c>
      <c r="K5" s="5"/>
      <c r="L5" s="77" t="s">
        <v>20</v>
      </c>
    </row>
    <row r="6" spans="1:12" s="14" customFormat="1" ht="12.75">
      <c r="A6" s="78"/>
      <c r="B6" s="68" t="s">
        <v>2</v>
      </c>
      <c r="C6" s="6" t="s">
        <v>360</v>
      </c>
      <c r="D6" s="103" t="s">
        <v>26</v>
      </c>
      <c r="E6" s="7" t="s">
        <v>3</v>
      </c>
      <c r="F6" s="8" t="s">
        <v>4</v>
      </c>
      <c r="G6" s="9" t="s">
        <v>5</v>
      </c>
      <c r="H6" s="60" t="s">
        <v>24</v>
      </c>
      <c r="I6" s="7" t="s">
        <v>3</v>
      </c>
      <c r="J6" s="8" t="s">
        <v>4</v>
      </c>
      <c r="K6" s="9" t="s">
        <v>5</v>
      </c>
      <c r="L6" s="79" t="s">
        <v>25</v>
      </c>
    </row>
    <row r="7" spans="1:12" s="16" customFormat="1" ht="19.5" customHeight="1">
      <c r="A7" s="80"/>
      <c r="B7" s="10"/>
      <c r="C7" s="10"/>
      <c r="D7" s="104">
        <v>1</v>
      </c>
      <c r="E7" s="11">
        <v>2</v>
      </c>
      <c r="F7" s="12">
        <v>3</v>
      </c>
      <c r="G7" s="13">
        <v>4</v>
      </c>
      <c r="H7" s="61">
        <v>5</v>
      </c>
      <c r="I7" s="11">
        <v>6</v>
      </c>
      <c r="J7" s="12">
        <v>7</v>
      </c>
      <c r="K7" s="13">
        <v>8</v>
      </c>
      <c r="L7" s="81">
        <v>9</v>
      </c>
    </row>
    <row r="8" spans="1:12" s="17" customFormat="1" ht="15" customHeight="1">
      <c r="A8" s="82">
        <v>1</v>
      </c>
      <c r="B8" s="15" t="s">
        <v>28</v>
      </c>
      <c r="C8" s="15"/>
      <c r="D8" s="105">
        <f>SUM(D16:D20)+D9</f>
        <v>869708</v>
      </c>
      <c r="E8" s="71">
        <f aca="true" t="shared" si="0" ref="E8:L8">SUM(E15:E20)+E9</f>
        <v>103635</v>
      </c>
      <c r="F8" s="72">
        <f t="shared" si="0"/>
        <v>766073</v>
      </c>
      <c r="G8" s="73">
        <f t="shared" si="0"/>
        <v>0</v>
      </c>
      <c r="H8" s="70">
        <f t="shared" si="0"/>
        <v>869708</v>
      </c>
      <c r="I8" s="71">
        <f t="shared" si="0"/>
        <v>0</v>
      </c>
      <c r="J8" s="72">
        <f t="shared" si="0"/>
        <v>0</v>
      </c>
      <c r="K8" s="73">
        <f t="shared" si="0"/>
        <v>0</v>
      </c>
      <c r="L8" s="83">
        <f t="shared" si="0"/>
        <v>0</v>
      </c>
    </row>
    <row r="9" spans="1:12" s="17" customFormat="1" ht="15" customHeight="1">
      <c r="A9" s="84">
        <v>2</v>
      </c>
      <c r="B9" s="22" t="s">
        <v>27</v>
      </c>
      <c r="C9" s="47"/>
      <c r="D9" s="106">
        <f aca="true" t="shared" si="1" ref="D9:D21">H9+L9</f>
        <v>869708</v>
      </c>
      <c r="E9" s="57">
        <f aca="true" t="shared" si="2" ref="E9:K9">SUM(E10:E15)</f>
        <v>103635</v>
      </c>
      <c r="F9" s="222">
        <f t="shared" si="2"/>
        <v>766073</v>
      </c>
      <c r="G9" s="56">
        <f t="shared" si="2"/>
        <v>0</v>
      </c>
      <c r="H9" s="57">
        <f t="shared" si="2"/>
        <v>869708</v>
      </c>
      <c r="I9" s="57">
        <f t="shared" si="2"/>
        <v>0</v>
      </c>
      <c r="J9" s="222">
        <f t="shared" si="2"/>
        <v>0</v>
      </c>
      <c r="K9" s="56">
        <f t="shared" si="2"/>
        <v>0</v>
      </c>
      <c r="L9" s="85">
        <f aca="true" t="shared" si="3" ref="L9:L21">SUM(I9:K9)</f>
        <v>0</v>
      </c>
    </row>
    <row r="10" spans="1:12" s="20" customFormat="1" ht="15" customHeight="1">
      <c r="A10" s="86">
        <v>3</v>
      </c>
      <c r="B10" s="19"/>
      <c r="C10" s="18" t="s">
        <v>6</v>
      </c>
      <c r="D10" s="107">
        <f t="shared" si="1"/>
        <v>0</v>
      </c>
      <c r="E10" s="50"/>
      <c r="F10" s="25"/>
      <c r="G10" s="26"/>
      <c r="H10" s="63">
        <f aca="true" t="shared" si="4" ref="H10:H21">SUM(E10:G10)</f>
        <v>0</v>
      </c>
      <c r="I10" s="50"/>
      <c r="J10" s="25"/>
      <c r="K10" s="26"/>
      <c r="L10" s="87">
        <f t="shared" si="3"/>
        <v>0</v>
      </c>
    </row>
    <row r="11" spans="1:12" s="20" customFormat="1" ht="15" customHeight="1">
      <c r="A11" s="86">
        <v>4</v>
      </c>
      <c r="B11" s="19"/>
      <c r="C11" s="18" t="s">
        <v>7</v>
      </c>
      <c r="D11" s="108">
        <f t="shared" si="1"/>
        <v>0</v>
      </c>
      <c r="E11" s="50"/>
      <c r="F11" s="25"/>
      <c r="G11" s="26"/>
      <c r="H11" s="63">
        <f t="shared" si="4"/>
        <v>0</v>
      </c>
      <c r="I11" s="50"/>
      <c r="J11" s="25"/>
      <c r="K11" s="26"/>
      <c r="L11" s="87">
        <f t="shared" si="3"/>
        <v>0</v>
      </c>
    </row>
    <row r="12" spans="1:12" s="20" customFormat="1" ht="15" customHeight="1">
      <c r="A12" s="86">
        <v>5</v>
      </c>
      <c r="B12" s="19"/>
      <c r="C12" s="18" t="s">
        <v>17</v>
      </c>
      <c r="D12" s="108">
        <f t="shared" si="1"/>
        <v>0</v>
      </c>
      <c r="E12" s="50"/>
      <c r="F12" s="25"/>
      <c r="G12" s="26"/>
      <c r="H12" s="63">
        <f t="shared" si="4"/>
        <v>0</v>
      </c>
      <c r="I12" s="50"/>
      <c r="J12" s="25"/>
      <c r="K12" s="26"/>
      <c r="L12" s="87">
        <f t="shared" si="3"/>
        <v>0</v>
      </c>
    </row>
    <row r="13" spans="1:12" s="20" customFormat="1" ht="15" customHeight="1">
      <c r="A13" s="86">
        <v>6</v>
      </c>
      <c r="B13" s="19"/>
      <c r="C13" s="18" t="s">
        <v>113</v>
      </c>
      <c r="D13" s="108">
        <f t="shared" si="1"/>
        <v>14538</v>
      </c>
      <c r="E13" s="217"/>
      <c r="F13" s="218">
        <v>14538</v>
      </c>
      <c r="G13" s="49"/>
      <c r="H13" s="64">
        <f t="shared" si="4"/>
        <v>14538</v>
      </c>
      <c r="I13" s="51"/>
      <c r="J13" s="48"/>
      <c r="K13" s="49"/>
      <c r="L13" s="88">
        <f t="shared" si="3"/>
        <v>0</v>
      </c>
    </row>
    <row r="14" spans="1:12" s="20" customFormat="1" ht="15" customHeight="1">
      <c r="A14" s="86">
        <v>7</v>
      </c>
      <c r="B14" s="19"/>
      <c r="C14" s="18" t="s">
        <v>105</v>
      </c>
      <c r="D14" s="108">
        <f t="shared" si="1"/>
        <v>855170</v>
      </c>
      <c r="E14" s="217">
        <v>103635</v>
      </c>
      <c r="F14" s="218">
        <v>751535</v>
      </c>
      <c r="G14" s="49"/>
      <c r="H14" s="64">
        <f t="shared" si="4"/>
        <v>855170</v>
      </c>
      <c r="I14" s="51"/>
      <c r="J14" s="48"/>
      <c r="K14" s="49"/>
      <c r="L14" s="88">
        <f t="shared" si="3"/>
        <v>0</v>
      </c>
    </row>
    <row r="15" spans="1:12" s="17" customFormat="1" ht="15" customHeight="1">
      <c r="A15" s="89">
        <v>8</v>
      </c>
      <c r="B15" s="43"/>
      <c r="C15" s="44" t="s">
        <v>8</v>
      </c>
      <c r="D15" s="219">
        <f t="shared" si="1"/>
        <v>0</v>
      </c>
      <c r="E15" s="220"/>
      <c r="F15" s="221"/>
      <c r="G15" s="46"/>
      <c r="H15" s="65">
        <f t="shared" si="4"/>
        <v>0</v>
      </c>
      <c r="I15" s="52"/>
      <c r="J15" s="45"/>
      <c r="K15" s="46"/>
      <c r="L15" s="90">
        <f t="shared" si="3"/>
        <v>0</v>
      </c>
    </row>
    <row r="16" spans="1:12" s="17" customFormat="1" ht="15" customHeight="1">
      <c r="A16" s="91">
        <v>9</v>
      </c>
      <c r="B16" s="21" t="s">
        <v>18</v>
      </c>
      <c r="C16" s="23"/>
      <c r="D16" s="110">
        <f t="shared" si="1"/>
        <v>0</v>
      </c>
      <c r="E16" s="160"/>
      <c r="F16" s="155"/>
      <c r="G16" s="28"/>
      <c r="H16" s="66">
        <f t="shared" si="4"/>
        <v>0</v>
      </c>
      <c r="I16" s="53"/>
      <c r="J16" s="27"/>
      <c r="K16" s="28"/>
      <c r="L16" s="92">
        <f t="shared" si="3"/>
        <v>0</v>
      </c>
    </row>
    <row r="17" spans="1:12" s="17" customFormat="1" ht="15" customHeight="1">
      <c r="A17" s="91">
        <v>10</v>
      </c>
      <c r="B17" s="21" t="s">
        <v>9</v>
      </c>
      <c r="C17" s="23"/>
      <c r="D17" s="110">
        <f t="shared" si="1"/>
        <v>0</v>
      </c>
      <c r="E17" s="160"/>
      <c r="F17" s="155"/>
      <c r="G17" s="28"/>
      <c r="H17" s="66">
        <f t="shared" si="4"/>
        <v>0</v>
      </c>
      <c r="I17" s="53"/>
      <c r="J17" s="27"/>
      <c r="K17" s="28"/>
      <c r="L17" s="92">
        <f t="shared" si="3"/>
        <v>0</v>
      </c>
    </row>
    <row r="18" spans="1:12" s="17" customFormat="1" ht="15" customHeight="1">
      <c r="A18" s="84">
        <v>11</v>
      </c>
      <c r="B18" s="22" t="s">
        <v>10</v>
      </c>
      <c r="C18" s="22"/>
      <c r="D18" s="110">
        <f t="shared" si="1"/>
        <v>0</v>
      </c>
      <c r="E18" s="208"/>
      <c r="F18" s="207"/>
      <c r="G18" s="30"/>
      <c r="H18" s="67">
        <f t="shared" si="4"/>
        <v>0</v>
      </c>
      <c r="I18" s="54"/>
      <c r="J18" s="29"/>
      <c r="K18" s="30"/>
      <c r="L18" s="93">
        <f t="shared" si="3"/>
        <v>0</v>
      </c>
    </row>
    <row r="19" spans="1:12" s="17" customFormat="1" ht="15" customHeight="1">
      <c r="A19" s="91">
        <v>12</v>
      </c>
      <c r="B19" s="23" t="s">
        <v>16</v>
      </c>
      <c r="C19" s="23"/>
      <c r="D19" s="111">
        <f t="shared" si="1"/>
        <v>0</v>
      </c>
      <c r="E19" s="208"/>
      <c r="F19" s="207"/>
      <c r="G19" s="30"/>
      <c r="H19" s="67">
        <f t="shared" si="4"/>
        <v>0</v>
      </c>
      <c r="I19" s="54"/>
      <c r="J19" s="29"/>
      <c r="K19" s="30"/>
      <c r="L19" s="93">
        <f t="shared" si="3"/>
        <v>0</v>
      </c>
    </row>
    <row r="20" spans="1:12" s="17" customFormat="1" ht="15" customHeight="1">
      <c r="A20" s="91">
        <v>13</v>
      </c>
      <c r="B20" s="23" t="s">
        <v>11</v>
      </c>
      <c r="C20" s="23"/>
      <c r="D20" s="111">
        <f t="shared" si="1"/>
        <v>0</v>
      </c>
      <c r="E20" s="54"/>
      <c r="F20" s="29"/>
      <c r="G20" s="30"/>
      <c r="H20" s="67">
        <f t="shared" si="4"/>
        <v>0</v>
      </c>
      <c r="I20" s="54"/>
      <c r="J20" s="29"/>
      <c r="K20" s="30"/>
      <c r="L20" s="93">
        <f t="shared" si="3"/>
        <v>0</v>
      </c>
    </row>
    <row r="21" spans="1:12" s="113" customFormat="1" ht="15" customHeight="1" thickBot="1">
      <c r="A21" s="94">
        <v>14</v>
      </c>
      <c r="B21" s="95" t="s">
        <v>15</v>
      </c>
      <c r="C21" s="95"/>
      <c r="D21" s="112">
        <f t="shared" si="1"/>
        <v>0</v>
      </c>
      <c r="E21" s="96"/>
      <c r="F21" s="97"/>
      <c r="G21" s="98"/>
      <c r="H21" s="99">
        <f t="shared" si="4"/>
        <v>0</v>
      </c>
      <c r="I21" s="96"/>
      <c r="J21" s="97"/>
      <c r="K21" s="98"/>
      <c r="L21" s="100">
        <f t="shared" si="3"/>
        <v>0</v>
      </c>
    </row>
    <row r="22" spans="1:12" s="301" customFormat="1" ht="11.25">
      <c r="A22" s="223" t="s">
        <v>31</v>
      </c>
      <c r="B22" s="223" t="s">
        <v>30</v>
      </c>
      <c r="C22" s="223"/>
      <c r="D22" s="223"/>
      <c r="E22" s="683"/>
      <c r="F22" s="223"/>
      <c r="G22" s="223"/>
      <c r="H22" s="223"/>
      <c r="I22" s="223"/>
      <c r="J22" s="223"/>
      <c r="K22" s="223"/>
      <c r="L22" s="223"/>
    </row>
    <row r="23" spans="1:5" s="307" customFormat="1" ht="11.25">
      <c r="A23" s="223" t="s">
        <v>114</v>
      </c>
      <c r="B23" s="223" t="s">
        <v>188</v>
      </c>
      <c r="C23" s="223"/>
      <c r="D23" s="330"/>
      <c r="E23" s="330"/>
    </row>
    <row r="24" spans="1:5" s="307" customFormat="1" ht="11.25">
      <c r="A24" s="223" t="s">
        <v>14</v>
      </c>
      <c r="B24" s="223" t="s">
        <v>189</v>
      </c>
      <c r="C24" s="223"/>
      <c r="D24" s="330"/>
      <c r="E24" s="330"/>
    </row>
    <row r="25" spans="1:3" s="223" customFormat="1" ht="11.25">
      <c r="A25" s="215" t="s">
        <v>32</v>
      </c>
      <c r="B25" s="215"/>
      <c r="C25" s="215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50"/>
  <dimension ref="A2:L25"/>
  <sheetViews>
    <sheetView workbookViewId="0" topLeftCell="A1">
      <selection activeCell="F14" sqref="F1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13</v>
      </c>
    </row>
    <row r="3" spans="1:12" s="1" customFormat="1" ht="15" customHeight="1">
      <c r="A3" s="74"/>
      <c r="B3" s="75"/>
      <c r="C3" s="101"/>
      <c r="D3" s="775" t="s">
        <v>23</v>
      </c>
      <c r="E3" s="776"/>
      <c r="F3" s="776"/>
      <c r="G3" s="776"/>
      <c r="H3" s="776"/>
      <c r="I3" s="776"/>
      <c r="J3" s="776"/>
      <c r="K3" s="776"/>
      <c r="L3" s="777"/>
    </row>
    <row r="4" spans="1:12" s="1" customFormat="1" ht="12.75">
      <c r="A4" s="76"/>
      <c r="B4" s="778" t="s">
        <v>184</v>
      </c>
      <c r="C4" s="779"/>
      <c r="D4" s="102"/>
      <c r="E4" s="781" t="s">
        <v>21</v>
      </c>
      <c r="F4" s="782"/>
      <c r="G4" s="782"/>
      <c r="H4" s="772"/>
      <c r="I4" s="781" t="s">
        <v>22</v>
      </c>
      <c r="J4" s="782"/>
      <c r="K4" s="782"/>
      <c r="L4" s="783"/>
    </row>
    <row r="5" spans="1:12" s="1" customFormat="1" ht="12.75">
      <c r="A5" s="76"/>
      <c r="B5" s="780"/>
      <c r="C5" s="779"/>
      <c r="D5" s="102" t="s">
        <v>0</v>
      </c>
      <c r="E5" s="3"/>
      <c r="F5" s="4" t="s">
        <v>1</v>
      </c>
      <c r="G5" s="5"/>
      <c r="H5" s="69" t="s">
        <v>20</v>
      </c>
      <c r="I5" s="3"/>
      <c r="J5" s="4" t="s">
        <v>1</v>
      </c>
      <c r="K5" s="5"/>
      <c r="L5" s="77" t="s">
        <v>20</v>
      </c>
    </row>
    <row r="6" spans="1:12" s="14" customFormat="1" ht="12.75">
      <c r="A6" s="78"/>
      <c r="B6" s="68" t="s">
        <v>2</v>
      </c>
      <c r="C6" s="6" t="s">
        <v>361</v>
      </c>
      <c r="D6" s="103" t="s">
        <v>26</v>
      </c>
      <c r="E6" s="7" t="s">
        <v>3</v>
      </c>
      <c r="F6" s="8" t="s">
        <v>4</v>
      </c>
      <c r="G6" s="9" t="s">
        <v>5</v>
      </c>
      <c r="H6" s="60" t="s">
        <v>24</v>
      </c>
      <c r="I6" s="7" t="s">
        <v>3</v>
      </c>
      <c r="J6" s="8" t="s">
        <v>4</v>
      </c>
      <c r="K6" s="9" t="s">
        <v>5</v>
      </c>
      <c r="L6" s="79" t="s">
        <v>25</v>
      </c>
    </row>
    <row r="7" spans="1:12" s="16" customFormat="1" ht="19.5" customHeight="1">
      <c r="A7" s="80"/>
      <c r="B7" s="10"/>
      <c r="C7" s="10"/>
      <c r="D7" s="104">
        <v>1</v>
      </c>
      <c r="E7" s="11">
        <v>2</v>
      </c>
      <c r="F7" s="12">
        <v>3</v>
      </c>
      <c r="G7" s="13">
        <v>4</v>
      </c>
      <c r="H7" s="61">
        <v>5</v>
      </c>
      <c r="I7" s="11">
        <v>6</v>
      </c>
      <c r="J7" s="12">
        <v>7</v>
      </c>
      <c r="K7" s="13">
        <v>8</v>
      </c>
      <c r="L7" s="81">
        <v>9</v>
      </c>
    </row>
    <row r="8" spans="1:12" s="17" customFormat="1" ht="15" customHeight="1">
      <c r="A8" s="82">
        <v>1</v>
      </c>
      <c r="B8" s="15" t="s">
        <v>28</v>
      </c>
      <c r="C8" s="15"/>
      <c r="D8" s="105">
        <f>SUM(D16:D20)+D9</f>
        <v>18266</v>
      </c>
      <c r="E8" s="71">
        <f aca="true" t="shared" si="0" ref="E8:L8">SUM(E15:E20)+E9</f>
        <v>0</v>
      </c>
      <c r="F8" s="72">
        <f t="shared" si="0"/>
        <v>0</v>
      </c>
      <c r="G8" s="73">
        <f t="shared" si="0"/>
        <v>18266</v>
      </c>
      <c r="H8" s="70">
        <f t="shared" si="0"/>
        <v>18266</v>
      </c>
      <c r="I8" s="71">
        <f t="shared" si="0"/>
        <v>0</v>
      </c>
      <c r="J8" s="72">
        <f t="shared" si="0"/>
        <v>0</v>
      </c>
      <c r="K8" s="73">
        <f t="shared" si="0"/>
        <v>0</v>
      </c>
      <c r="L8" s="83">
        <f t="shared" si="0"/>
        <v>0</v>
      </c>
    </row>
    <row r="9" spans="1:12" s="17" customFormat="1" ht="15" customHeight="1">
      <c r="A9" s="84">
        <v>2</v>
      </c>
      <c r="B9" s="22" t="s">
        <v>27</v>
      </c>
      <c r="C9" s="47"/>
      <c r="D9" s="106">
        <f aca="true" t="shared" si="1" ref="D9:D21">H9+L9</f>
        <v>18266</v>
      </c>
      <c r="E9" s="57">
        <f aca="true" t="shared" si="2" ref="E9:K9">SUM(E10:E15)</f>
        <v>0</v>
      </c>
      <c r="F9" s="222">
        <f t="shared" si="2"/>
        <v>0</v>
      </c>
      <c r="G9" s="56">
        <f t="shared" si="2"/>
        <v>18266</v>
      </c>
      <c r="H9" s="57">
        <f t="shared" si="2"/>
        <v>18266</v>
      </c>
      <c r="I9" s="57">
        <f t="shared" si="2"/>
        <v>0</v>
      </c>
      <c r="J9" s="222">
        <f t="shared" si="2"/>
        <v>0</v>
      </c>
      <c r="K9" s="56">
        <f t="shared" si="2"/>
        <v>0</v>
      </c>
      <c r="L9" s="85">
        <f aca="true" t="shared" si="3" ref="L9:L21">SUM(I9:K9)</f>
        <v>0</v>
      </c>
    </row>
    <row r="10" spans="1:12" s="20" customFormat="1" ht="15" customHeight="1">
      <c r="A10" s="86">
        <v>3</v>
      </c>
      <c r="B10" s="19"/>
      <c r="C10" s="18" t="s">
        <v>6</v>
      </c>
      <c r="D10" s="107">
        <f t="shared" si="1"/>
        <v>0</v>
      </c>
      <c r="E10" s="50"/>
      <c r="F10" s="25"/>
      <c r="G10" s="26"/>
      <c r="H10" s="63">
        <f aca="true" t="shared" si="4" ref="H10:H21">SUM(E10:G10)</f>
        <v>0</v>
      </c>
      <c r="I10" s="50"/>
      <c r="J10" s="25"/>
      <c r="K10" s="26"/>
      <c r="L10" s="87">
        <f t="shared" si="3"/>
        <v>0</v>
      </c>
    </row>
    <row r="11" spans="1:12" s="20" customFormat="1" ht="15" customHeight="1">
      <c r="A11" s="86">
        <v>4</v>
      </c>
      <c r="B11" s="19"/>
      <c r="C11" s="18" t="s">
        <v>7</v>
      </c>
      <c r="D11" s="108">
        <f t="shared" si="1"/>
        <v>0</v>
      </c>
      <c r="E11" s="50"/>
      <c r="F11" s="25"/>
      <c r="G11" s="26"/>
      <c r="H11" s="63">
        <f t="shared" si="4"/>
        <v>0</v>
      </c>
      <c r="I11" s="50"/>
      <c r="J11" s="25"/>
      <c r="K11" s="26"/>
      <c r="L11" s="87">
        <f t="shared" si="3"/>
        <v>0</v>
      </c>
    </row>
    <row r="12" spans="1:12" s="20" customFormat="1" ht="15" customHeight="1">
      <c r="A12" s="86">
        <v>5</v>
      </c>
      <c r="B12" s="19"/>
      <c r="C12" s="18" t="s">
        <v>17</v>
      </c>
      <c r="D12" s="108">
        <f t="shared" si="1"/>
        <v>0</v>
      </c>
      <c r="E12" s="50"/>
      <c r="F12" s="25"/>
      <c r="G12" s="26"/>
      <c r="H12" s="63">
        <f t="shared" si="4"/>
        <v>0</v>
      </c>
      <c r="I12" s="50"/>
      <c r="J12" s="25"/>
      <c r="K12" s="26"/>
      <c r="L12" s="87">
        <f t="shared" si="3"/>
        <v>0</v>
      </c>
    </row>
    <row r="13" spans="1:12" s="20" customFormat="1" ht="15" customHeight="1">
      <c r="A13" s="86">
        <v>6</v>
      </c>
      <c r="B13" s="19"/>
      <c r="C13" s="18" t="s">
        <v>113</v>
      </c>
      <c r="D13" s="108">
        <f t="shared" si="1"/>
        <v>0</v>
      </c>
      <c r="E13" s="217"/>
      <c r="F13" s="218"/>
      <c r="G13" s="49"/>
      <c r="H13" s="64">
        <f t="shared" si="4"/>
        <v>0</v>
      </c>
      <c r="I13" s="51"/>
      <c r="J13" s="48"/>
      <c r="K13" s="49"/>
      <c r="L13" s="88">
        <f t="shared" si="3"/>
        <v>0</v>
      </c>
    </row>
    <row r="14" spans="1:12" s="20" customFormat="1" ht="15" customHeight="1">
      <c r="A14" s="86">
        <v>7</v>
      </c>
      <c r="B14" s="19"/>
      <c r="C14" s="18" t="s">
        <v>105</v>
      </c>
      <c r="D14" s="108">
        <f t="shared" si="1"/>
        <v>18266</v>
      </c>
      <c r="E14" s="217"/>
      <c r="F14" s="218"/>
      <c r="G14" s="49">
        <v>18266</v>
      </c>
      <c r="H14" s="64">
        <f t="shared" si="4"/>
        <v>18266</v>
      </c>
      <c r="I14" s="51"/>
      <c r="J14" s="48"/>
      <c r="K14" s="49"/>
      <c r="L14" s="88">
        <f t="shared" si="3"/>
        <v>0</v>
      </c>
    </row>
    <row r="15" spans="1:12" s="17" customFormat="1" ht="15" customHeight="1">
      <c r="A15" s="89">
        <v>8</v>
      </c>
      <c r="B15" s="43"/>
      <c r="C15" s="44" t="s">
        <v>8</v>
      </c>
      <c r="D15" s="219">
        <f t="shared" si="1"/>
        <v>0</v>
      </c>
      <c r="E15" s="220"/>
      <c r="F15" s="221"/>
      <c r="G15" s="46"/>
      <c r="H15" s="65">
        <f t="shared" si="4"/>
        <v>0</v>
      </c>
      <c r="I15" s="52"/>
      <c r="J15" s="45"/>
      <c r="K15" s="46"/>
      <c r="L15" s="90">
        <f t="shared" si="3"/>
        <v>0</v>
      </c>
    </row>
    <row r="16" spans="1:12" s="17" customFormat="1" ht="15" customHeight="1">
      <c r="A16" s="91">
        <v>9</v>
      </c>
      <c r="B16" s="21" t="s">
        <v>18</v>
      </c>
      <c r="C16" s="23"/>
      <c r="D16" s="110">
        <f t="shared" si="1"/>
        <v>0</v>
      </c>
      <c r="E16" s="160"/>
      <c r="F16" s="155"/>
      <c r="G16" s="28"/>
      <c r="H16" s="66">
        <f t="shared" si="4"/>
        <v>0</v>
      </c>
      <c r="I16" s="53"/>
      <c r="J16" s="27"/>
      <c r="K16" s="28"/>
      <c r="L16" s="92">
        <f t="shared" si="3"/>
        <v>0</v>
      </c>
    </row>
    <row r="17" spans="1:12" s="17" customFormat="1" ht="15" customHeight="1">
      <c r="A17" s="91">
        <v>10</v>
      </c>
      <c r="B17" s="21" t="s">
        <v>9</v>
      </c>
      <c r="C17" s="23"/>
      <c r="D17" s="110">
        <f t="shared" si="1"/>
        <v>0</v>
      </c>
      <c r="E17" s="160"/>
      <c r="F17" s="155"/>
      <c r="G17" s="28"/>
      <c r="H17" s="66">
        <f t="shared" si="4"/>
        <v>0</v>
      </c>
      <c r="I17" s="53"/>
      <c r="J17" s="27"/>
      <c r="K17" s="28"/>
      <c r="L17" s="92">
        <f t="shared" si="3"/>
        <v>0</v>
      </c>
    </row>
    <row r="18" spans="1:12" s="17" customFormat="1" ht="15" customHeight="1">
      <c r="A18" s="84">
        <v>11</v>
      </c>
      <c r="B18" s="22" t="s">
        <v>10</v>
      </c>
      <c r="C18" s="22"/>
      <c r="D18" s="110">
        <f t="shared" si="1"/>
        <v>0</v>
      </c>
      <c r="E18" s="208"/>
      <c r="F18" s="207"/>
      <c r="G18" s="30"/>
      <c r="H18" s="67">
        <f t="shared" si="4"/>
        <v>0</v>
      </c>
      <c r="I18" s="54"/>
      <c r="J18" s="29"/>
      <c r="K18" s="30"/>
      <c r="L18" s="93">
        <f t="shared" si="3"/>
        <v>0</v>
      </c>
    </row>
    <row r="19" spans="1:12" s="17" customFormat="1" ht="15" customHeight="1">
      <c r="A19" s="91">
        <v>12</v>
      </c>
      <c r="B19" s="23" t="s">
        <v>16</v>
      </c>
      <c r="C19" s="23"/>
      <c r="D19" s="111">
        <f t="shared" si="1"/>
        <v>0</v>
      </c>
      <c r="E19" s="208"/>
      <c r="F19" s="207"/>
      <c r="G19" s="30"/>
      <c r="H19" s="67">
        <f t="shared" si="4"/>
        <v>0</v>
      </c>
      <c r="I19" s="54"/>
      <c r="J19" s="29"/>
      <c r="K19" s="30"/>
      <c r="L19" s="93">
        <f t="shared" si="3"/>
        <v>0</v>
      </c>
    </row>
    <row r="20" spans="1:12" s="17" customFormat="1" ht="15" customHeight="1">
      <c r="A20" s="91">
        <v>13</v>
      </c>
      <c r="B20" s="23" t="s">
        <v>11</v>
      </c>
      <c r="C20" s="23"/>
      <c r="D20" s="111">
        <f t="shared" si="1"/>
        <v>0</v>
      </c>
      <c r="E20" s="54"/>
      <c r="F20" s="29"/>
      <c r="G20" s="30"/>
      <c r="H20" s="67">
        <f t="shared" si="4"/>
        <v>0</v>
      </c>
      <c r="I20" s="54"/>
      <c r="J20" s="29"/>
      <c r="K20" s="30"/>
      <c r="L20" s="93">
        <f t="shared" si="3"/>
        <v>0</v>
      </c>
    </row>
    <row r="21" spans="1:12" s="113" customFormat="1" ht="15" customHeight="1" thickBot="1">
      <c r="A21" s="94">
        <v>14</v>
      </c>
      <c r="B21" s="95" t="s">
        <v>15</v>
      </c>
      <c r="C21" s="95"/>
      <c r="D21" s="112">
        <f t="shared" si="1"/>
        <v>0</v>
      </c>
      <c r="E21" s="96"/>
      <c r="F21" s="97"/>
      <c r="G21" s="98"/>
      <c r="H21" s="99">
        <f t="shared" si="4"/>
        <v>0</v>
      </c>
      <c r="I21" s="96"/>
      <c r="J21" s="97"/>
      <c r="K21" s="98"/>
      <c r="L21" s="100">
        <f t="shared" si="3"/>
        <v>0</v>
      </c>
    </row>
    <row r="22" spans="1:12" s="301" customFormat="1" ht="11.25">
      <c r="A22" s="223" t="s">
        <v>31</v>
      </c>
      <c r="B22" s="223" t="s">
        <v>30</v>
      </c>
      <c r="C22" s="223"/>
      <c r="D22" s="223"/>
      <c r="E22" s="683"/>
      <c r="F22" s="223"/>
      <c r="G22" s="223"/>
      <c r="H22" s="223"/>
      <c r="I22" s="223"/>
      <c r="J22" s="223"/>
      <c r="K22" s="223"/>
      <c r="L22" s="223"/>
    </row>
    <row r="23" spans="1:5" s="307" customFormat="1" ht="11.25">
      <c r="A23" s="223" t="s">
        <v>114</v>
      </c>
      <c r="B23" s="223" t="s">
        <v>188</v>
      </c>
      <c r="C23" s="223"/>
      <c r="D23" s="330"/>
      <c r="E23" s="330"/>
    </row>
    <row r="24" spans="1:5" s="307" customFormat="1" ht="11.25">
      <c r="A24" s="223" t="s">
        <v>14</v>
      </c>
      <c r="B24" s="223" t="s">
        <v>189</v>
      </c>
      <c r="C24" s="223"/>
      <c r="D24" s="330"/>
      <c r="E24" s="330"/>
    </row>
    <row r="25" spans="1:3" s="223" customFormat="1" ht="11.25">
      <c r="A25" s="215" t="s">
        <v>32</v>
      </c>
      <c r="B25" s="215"/>
      <c r="C25" s="215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6"/>
  <dimension ref="A2:L25"/>
  <sheetViews>
    <sheetView workbookViewId="0" topLeftCell="A1">
      <selection activeCell="F14" sqref="F1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13</v>
      </c>
    </row>
    <row r="3" spans="1:12" s="1" customFormat="1" ht="15" customHeight="1">
      <c r="A3" s="74"/>
      <c r="B3" s="75"/>
      <c r="C3" s="101"/>
      <c r="D3" s="775" t="s">
        <v>23</v>
      </c>
      <c r="E3" s="776"/>
      <c r="F3" s="776"/>
      <c r="G3" s="776"/>
      <c r="H3" s="776"/>
      <c r="I3" s="776"/>
      <c r="J3" s="776"/>
      <c r="K3" s="776"/>
      <c r="L3" s="777"/>
    </row>
    <row r="4" spans="1:12" s="1" customFormat="1" ht="12.75">
      <c r="A4" s="76"/>
      <c r="B4" s="778" t="s">
        <v>184</v>
      </c>
      <c r="C4" s="779"/>
      <c r="D4" s="102"/>
      <c r="E4" s="781" t="s">
        <v>21</v>
      </c>
      <c r="F4" s="782"/>
      <c r="G4" s="782"/>
      <c r="H4" s="772"/>
      <c r="I4" s="781" t="s">
        <v>22</v>
      </c>
      <c r="J4" s="782"/>
      <c r="K4" s="782"/>
      <c r="L4" s="783"/>
    </row>
    <row r="5" spans="1:12" s="1" customFormat="1" ht="12.75">
      <c r="A5" s="76"/>
      <c r="B5" s="780"/>
      <c r="C5" s="779"/>
      <c r="D5" s="102" t="s">
        <v>0</v>
      </c>
      <c r="E5" s="3"/>
      <c r="F5" s="4" t="s">
        <v>1</v>
      </c>
      <c r="G5" s="5"/>
      <c r="H5" s="69" t="s">
        <v>20</v>
      </c>
      <c r="I5" s="3"/>
      <c r="J5" s="4" t="s">
        <v>1</v>
      </c>
      <c r="K5" s="5"/>
      <c r="L5" s="77" t="s">
        <v>20</v>
      </c>
    </row>
    <row r="6" spans="1:12" s="14" customFormat="1" ht="12.75">
      <c r="A6" s="78"/>
      <c r="B6" s="68" t="s">
        <v>2</v>
      </c>
      <c r="C6" s="6" t="s">
        <v>38</v>
      </c>
      <c r="D6" s="103" t="s">
        <v>26</v>
      </c>
      <c r="E6" s="7" t="s">
        <v>3</v>
      </c>
      <c r="F6" s="8" t="s">
        <v>4</v>
      </c>
      <c r="G6" s="9" t="s">
        <v>5</v>
      </c>
      <c r="H6" s="60" t="s">
        <v>24</v>
      </c>
      <c r="I6" s="7" t="s">
        <v>3</v>
      </c>
      <c r="J6" s="8" t="s">
        <v>4</v>
      </c>
      <c r="K6" s="9" t="s">
        <v>5</v>
      </c>
      <c r="L6" s="79" t="s">
        <v>25</v>
      </c>
    </row>
    <row r="7" spans="1:12" s="16" customFormat="1" ht="19.5" customHeight="1">
      <c r="A7" s="80"/>
      <c r="B7" s="10"/>
      <c r="C7" s="10"/>
      <c r="D7" s="104">
        <v>1</v>
      </c>
      <c r="E7" s="11">
        <v>2</v>
      </c>
      <c r="F7" s="12">
        <v>3</v>
      </c>
      <c r="G7" s="13">
        <v>4</v>
      </c>
      <c r="H7" s="61">
        <v>5</v>
      </c>
      <c r="I7" s="11">
        <v>6</v>
      </c>
      <c r="J7" s="12">
        <v>7</v>
      </c>
      <c r="K7" s="13">
        <v>8</v>
      </c>
      <c r="L7" s="81">
        <v>9</v>
      </c>
    </row>
    <row r="8" spans="1:12" s="17" customFormat="1" ht="15" customHeight="1">
      <c r="A8" s="82">
        <v>1</v>
      </c>
      <c r="B8" s="15" t="s">
        <v>28</v>
      </c>
      <c r="C8" s="15"/>
      <c r="D8" s="105">
        <f>SUM(D16:D20)+D9</f>
        <v>7200</v>
      </c>
      <c r="E8" s="71">
        <f aca="true" t="shared" si="0" ref="E8:L8">SUM(E15:E20)+E9</f>
        <v>5500</v>
      </c>
      <c r="F8" s="72">
        <f t="shared" si="0"/>
        <v>950</v>
      </c>
      <c r="G8" s="73">
        <f t="shared" si="0"/>
        <v>750</v>
      </c>
      <c r="H8" s="70">
        <f t="shared" si="0"/>
        <v>7200</v>
      </c>
      <c r="I8" s="71">
        <f t="shared" si="0"/>
        <v>0</v>
      </c>
      <c r="J8" s="72">
        <f t="shared" si="0"/>
        <v>0</v>
      </c>
      <c r="K8" s="73">
        <f t="shared" si="0"/>
        <v>0</v>
      </c>
      <c r="L8" s="83">
        <f t="shared" si="0"/>
        <v>0</v>
      </c>
    </row>
    <row r="9" spans="1:12" s="17" customFormat="1" ht="15" customHeight="1">
      <c r="A9" s="84">
        <v>2</v>
      </c>
      <c r="B9" s="22" t="s">
        <v>27</v>
      </c>
      <c r="C9" s="47"/>
      <c r="D9" s="106">
        <f aca="true" t="shared" si="1" ref="D9:D21">H9+L9</f>
        <v>0</v>
      </c>
      <c r="E9" s="57">
        <f>SUM(E10:E15)</f>
        <v>0</v>
      </c>
      <c r="F9" s="222">
        <f aca="true" t="shared" si="2" ref="F9:K9">SUM(F10:F15)</f>
        <v>0</v>
      </c>
      <c r="G9" s="56">
        <f t="shared" si="2"/>
        <v>0</v>
      </c>
      <c r="H9" s="57">
        <f t="shared" si="2"/>
        <v>0</v>
      </c>
      <c r="I9" s="57">
        <f t="shared" si="2"/>
        <v>0</v>
      </c>
      <c r="J9" s="222">
        <f t="shared" si="2"/>
        <v>0</v>
      </c>
      <c r="K9" s="56">
        <f t="shared" si="2"/>
        <v>0</v>
      </c>
      <c r="L9" s="85">
        <f aca="true" t="shared" si="3" ref="L9:L21">SUM(I9:K9)</f>
        <v>0</v>
      </c>
    </row>
    <row r="10" spans="1:12" s="20" customFormat="1" ht="15" customHeight="1">
      <c r="A10" s="86">
        <v>3</v>
      </c>
      <c r="B10" s="19"/>
      <c r="C10" s="18" t="s">
        <v>6</v>
      </c>
      <c r="D10" s="107">
        <f t="shared" si="1"/>
        <v>0</v>
      </c>
      <c r="E10" s="50"/>
      <c r="F10" s="25"/>
      <c r="G10" s="26"/>
      <c r="H10" s="63">
        <f aca="true" t="shared" si="4" ref="H10:H21">SUM(E10:G10)</f>
        <v>0</v>
      </c>
      <c r="I10" s="50"/>
      <c r="J10" s="25"/>
      <c r="K10" s="26"/>
      <c r="L10" s="87">
        <f t="shared" si="3"/>
        <v>0</v>
      </c>
    </row>
    <row r="11" spans="1:12" s="20" customFormat="1" ht="15" customHeight="1">
      <c r="A11" s="86">
        <v>4</v>
      </c>
      <c r="B11" s="19"/>
      <c r="C11" s="18" t="s">
        <v>7</v>
      </c>
      <c r="D11" s="108">
        <f t="shared" si="1"/>
        <v>0</v>
      </c>
      <c r="E11" s="50"/>
      <c r="F11" s="25"/>
      <c r="G11" s="26"/>
      <c r="H11" s="63">
        <f t="shared" si="4"/>
        <v>0</v>
      </c>
      <c r="I11" s="50"/>
      <c r="J11" s="25"/>
      <c r="K11" s="26"/>
      <c r="L11" s="87">
        <f t="shared" si="3"/>
        <v>0</v>
      </c>
    </row>
    <row r="12" spans="1:12" s="20" customFormat="1" ht="15" customHeight="1">
      <c r="A12" s="86">
        <v>5</v>
      </c>
      <c r="B12" s="19"/>
      <c r="C12" s="18" t="s">
        <v>17</v>
      </c>
      <c r="D12" s="108">
        <f t="shared" si="1"/>
        <v>0</v>
      </c>
      <c r="E12" s="50"/>
      <c r="F12" s="25"/>
      <c r="G12" s="26"/>
      <c r="H12" s="63">
        <f t="shared" si="4"/>
        <v>0</v>
      </c>
      <c r="I12" s="50"/>
      <c r="J12" s="25"/>
      <c r="K12" s="26"/>
      <c r="L12" s="87">
        <f t="shared" si="3"/>
        <v>0</v>
      </c>
    </row>
    <row r="13" spans="1:12" s="20" customFormat="1" ht="15" customHeight="1">
      <c r="A13" s="86">
        <v>6</v>
      </c>
      <c r="B13" s="19"/>
      <c r="C13" s="18" t="s">
        <v>113</v>
      </c>
      <c r="D13" s="108">
        <f t="shared" si="1"/>
        <v>0</v>
      </c>
      <c r="E13" s="217"/>
      <c r="F13" s="218"/>
      <c r="G13" s="49"/>
      <c r="H13" s="64">
        <f t="shared" si="4"/>
        <v>0</v>
      </c>
      <c r="I13" s="51"/>
      <c r="J13" s="48"/>
      <c r="K13" s="49"/>
      <c r="L13" s="88">
        <f t="shared" si="3"/>
        <v>0</v>
      </c>
    </row>
    <row r="14" spans="1:12" s="20" customFormat="1" ht="15" customHeight="1">
      <c r="A14" s="86">
        <v>7</v>
      </c>
      <c r="B14" s="19"/>
      <c r="C14" s="18" t="s">
        <v>105</v>
      </c>
      <c r="D14" s="108">
        <f t="shared" si="1"/>
        <v>0</v>
      </c>
      <c r="E14" s="217"/>
      <c r="F14" s="218"/>
      <c r="G14" s="49"/>
      <c r="H14" s="64">
        <f t="shared" si="4"/>
        <v>0</v>
      </c>
      <c r="I14" s="51"/>
      <c r="J14" s="48"/>
      <c r="K14" s="49"/>
      <c r="L14" s="88">
        <f t="shared" si="3"/>
        <v>0</v>
      </c>
    </row>
    <row r="15" spans="1:12" s="17" customFormat="1" ht="15" customHeight="1">
      <c r="A15" s="89">
        <v>8</v>
      </c>
      <c r="B15" s="43"/>
      <c r="C15" s="44" t="s">
        <v>8</v>
      </c>
      <c r="D15" s="219">
        <f t="shared" si="1"/>
        <v>0</v>
      </c>
      <c r="E15" s="220"/>
      <c r="F15" s="221"/>
      <c r="G15" s="46"/>
      <c r="H15" s="65">
        <f t="shared" si="4"/>
        <v>0</v>
      </c>
      <c r="I15" s="52"/>
      <c r="J15" s="45"/>
      <c r="K15" s="46"/>
      <c r="L15" s="90">
        <f t="shared" si="3"/>
        <v>0</v>
      </c>
    </row>
    <row r="16" spans="1:12" s="17" customFormat="1" ht="15" customHeight="1">
      <c r="A16" s="91">
        <v>9</v>
      </c>
      <c r="B16" s="21" t="s">
        <v>18</v>
      </c>
      <c r="C16" s="23"/>
      <c r="D16" s="110">
        <f t="shared" si="1"/>
        <v>0</v>
      </c>
      <c r="E16" s="160"/>
      <c r="F16" s="155"/>
      <c r="G16" s="28"/>
      <c r="H16" s="66">
        <f t="shared" si="4"/>
        <v>0</v>
      </c>
      <c r="I16" s="53"/>
      <c r="J16" s="27"/>
      <c r="K16" s="28"/>
      <c r="L16" s="92">
        <f t="shared" si="3"/>
        <v>0</v>
      </c>
    </row>
    <row r="17" spans="1:12" s="17" customFormat="1" ht="15" customHeight="1">
      <c r="A17" s="91">
        <v>10</v>
      </c>
      <c r="B17" s="21" t="s">
        <v>9</v>
      </c>
      <c r="C17" s="23"/>
      <c r="D17" s="110">
        <f t="shared" si="1"/>
        <v>0</v>
      </c>
      <c r="E17" s="160"/>
      <c r="F17" s="155"/>
      <c r="G17" s="28"/>
      <c r="H17" s="66">
        <f t="shared" si="4"/>
        <v>0</v>
      </c>
      <c r="I17" s="53"/>
      <c r="J17" s="27"/>
      <c r="K17" s="28"/>
      <c r="L17" s="92">
        <f t="shared" si="3"/>
        <v>0</v>
      </c>
    </row>
    <row r="18" spans="1:12" s="17" customFormat="1" ht="15" customHeight="1">
      <c r="A18" s="84">
        <v>11</v>
      </c>
      <c r="B18" s="22" t="s">
        <v>10</v>
      </c>
      <c r="C18" s="22"/>
      <c r="D18" s="110">
        <f t="shared" si="1"/>
        <v>0</v>
      </c>
      <c r="E18" s="208"/>
      <c r="F18" s="207"/>
      <c r="G18" s="30"/>
      <c r="H18" s="67">
        <f t="shared" si="4"/>
        <v>0</v>
      </c>
      <c r="I18" s="54"/>
      <c r="J18" s="29"/>
      <c r="K18" s="30"/>
      <c r="L18" s="93">
        <f t="shared" si="3"/>
        <v>0</v>
      </c>
    </row>
    <row r="19" spans="1:12" s="17" customFormat="1" ht="15" customHeight="1">
      <c r="A19" s="91">
        <v>12</v>
      </c>
      <c r="B19" s="23" t="s">
        <v>16</v>
      </c>
      <c r="C19" s="23"/>
      <c r="D19" s="111">
        <f t="shared" si="1"/>
        <v>7200</v>
      </c>
      <c r="E19" s="208">
        <v>5500</v>
      </c>
      <c r="F19" s="207">
        <v>950</v>
      </c>
      <c r="G19" s="30">
        <v>750</v>
      </c>
      <c r="H19" s="67">
        <f t="shared" si="4"/>
        <v>7200</v>
      </c>
      <c r="I19" s="54"/>
      <c r="J19" s="29"/>
      <c r="K19" s="30"/>
      <c r="L19" s="93">
        <f t="shared" si="3"/>
        <v>0</v>
      </c>
    </row>
    <row r="20" spans="1:12" s="17" customFormat="1" ht="15" customHeight="1">
      <c r="A20" s="91">
        <v>13</v>
      </c>
      <c r="B20" s="23" t="s">
        <v>11</v>
      </c>
      <c r="C20" s="23"/>
      <c r="D20" s="111">
        <f t="shared" si="1"/>
        <v>0</v>
      </c>
      <c r="E20" s="54"/>
      <c r="F20" s="29"/>
      <c r="G20" s="30"/>
      <c r="H20" s="67">
        <f t="shared" si="4"/>
        <v>0</v>
      </c>
      <c r="I20" s="54"/>
      <c r="J20" s="29"/>
      <c r="K20" s="30"/>
      <c r="L20" s="93">
        <f t="shared" si="3"/>
        <v>0</v>
      </c>
    </row>
    <row r="21" spans="1:12" s="113" customFormat="1" ht="15" customHeight="1" thickBot="1">
      <c r="A21" s="94">
        <v>14</v>
      </c>
      <c r="B21" s="95" t="s">
        <v>15</v>
      </c>
      <c r="C21" s="95"/>
      <c r="D21" s="112">
        <f t="shared" si="1"/>
        <v>0</v>
      </c>
      <c r="E21" s="96"/>
      <c r="F21" s="97"/>
      <c r="G21" s="98"/>
      <c r="H21" s="99">
        <f t="shared" si="4"/>
        <v>0</v>
      </c>
      <c r="I21" s="96"/>
      <c r="J21" s="97"/>
      <c r="K21" s="98"/>
      <c r="L21" s="100">
        <f t="shared" si="3"/>
        <v>0</v>
      </c>
    </row>
    <row r="22" spans="1:12" s="301" customFormat="1" ht="11.25">
      <c r="A22" s="223" t="s">
        <v>31</v>
      </c>
      <c r="B22" s="223" t="s">
        <v>30</v>
      </c>
      <c r="C22" s="223"/>
      <c r="D22" s="223"/>
      <c r="E22" s="683"/>
      <c r="F22" s="223"/>
      <c r="G22" s="223"/>
      <c r="H22" s="223"/>
      <c r="I22" s="223"/>
      <c r="J22" s="223"/>
      <c r="K22" s="223"/>
      <c r="L22" s="223"/>
    </row>
    <row r="23" spans="1:5" s="307" customFormat="1" ht="11.25">
      <c r="A23" s="223" t="s">
        <v>114</v>
      </c>
      <c r="B23" s="223" t="s">
        <v>188</v>
      </c>
      <c r="C23" s="223"/>
      <c r="D23" s="330"/>
      <c r="E23" s="330"/>
    </row>
    <row r="24" spans="1:5" s="307" customFormat="1" ht="11.25">
      <c r="A24" s="223" t="s">
        <v>14</v>
      </c>
      <c r="B24" s="223" t="s">
        <v>189</v>
      </c>
      <c r="C24" s="223"/>
      <c r="D24" s="330"/>
      <c r="E24" s="330"/>
    </row>
    <row r="25" spans="1:3" s="223" customFormat="1" ht="11.25">
      <c r="A25" s="215" t="s">
        <v>32</v>
      </c>
      <c r="B25" s="215"/>
      <c r="C25" s="215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35"/>
  <dimension ref="A2:L25"/>
  <sheetViews>
    <sheetView workbookViewId="0" topLeftCell="A1">
      <selection activeCell="F14" sqref="F1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7.25390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13</v>
      </c>
    </row>
    <row r="3" spans="1:12" s="1" customFormat="1" ht="15" customHeight="1">
      <c r="A3" s="74"/>
      <c r="B3" s="75"/>
      <c r="C3" s="101"/>
      <c r="D3" s="775" t="s">
        <v>23</v>
      </c>
      <c r="E3" s="776"/>
      <c r="F3" s="776"/>
      <c r="G3" s="776"/>
      <c r="H3" s="776"/>
      <c r="I3" s="776"/>
      <c r="J3" s="776"/>
      <c r="K3" s="776"/>
      <c r="L3" s="777"/>
    </row>
    <row r="4" spans="1:12" s="1" customFormat="1" ht="12.75">
      <c r="A4" s="76"/>
      <c r="B4" s="778" t="s">
        <v>184</v>
      </c>
      <c r="C4" s="779"/>
      <c r="D4" s="102"/>
      <c r="E4" s="781" t="s">
        <v>21</v>
      </c>
      <c r="F4" s="782"/>
      <c r="G4" s="782"/>
      <c r="H4" s="772"/>
      <c r="I4" s="781" t="s">
        <v>22</v>
      </c>
      <c r="J4" s="782"/>
      <c r="K4" s="782"/>
      <c r="L4" s="783"/>
    </row>
    <row r="5" spans="1:12" s="1" customFormat="1" ht="12.75">
      <c r="A5" s="76"/>
      <c r="B5" s="780"/>
      <c r="C5" s="779"/>
      <c r="D5" s="102" t="s">
        <v>0</v>
      </c>
      <c r="E5" s="3"/>
      <c r="F5" s="4" t="s">
        <v>1</v>
      </c>
      <c r="G5" s="5"/>
      <c r="H5" s="69" t="s">
        <v>20</v>
      </c>
      <c r="I5" s="3"/>
      <c r="J5" s="4" t="s">
        <v>1</v>
      </c>
      <c r="K5" s="5"/>
      <c r="L5" s="77" t="s">
        <v>20</v>
      </c>
    </row>
    <row r="6" spans="1:12" s="14" customFormat="1" ht="12.75">
      <c r="A6" s="78"/>
      <c r="B6" s="68" t="s">
        <v>2</v>
      </c>
      <c r="C6" s="6" t="s">
        <v>37</v>
      </c>
      <c r="D6" s="103" t="s">
        <v>26</v>
      </c>
      <c r="E6" s="7" t="s">
        <v>3</v>
      </c>
      <c r="F6" s="8" t="s">
        <v>4</v>
      </c>
      <c r="G6" s="9" t="s">
        <v>5</v>
      </c>
      <c r="H6" s="60" t="s">
        <v>24</v>
      </c>
      <c r="I6" s="7" t="s">
        <v>3</v>
      </c>
      <c r="J6" s="8" t="s">
        <v>4</v>
      </c>
      <c r="K6" s="9" t="s">
        <v>5</v>
      </c>
      <c r="L6" s="79" t="s">
        <v>25</v>
      </c>
    </row>
    <row r="7" spans="1:12" s="16" customFormat="1" ht="19.5" customHeight="1">
      <c r="A7" s="80"/>
      <c r="B7" s="10"/>
      <c r="C7" s="10"/>
      <c r="D7" s="104">
        <v>1</v>
      </c>
      <c r="E7" s="11">
        <v>2</v>
      </c>
      <c r="F7" s="12">
        <v>3</v>
      </c>
      <c r="G7" s="13">
        <v>4</v>
      </c>
      <c r="H7" s="61">
        <v>5</v>
      </c>
      <c r="I7" s="11">
        <v>6</v>
      </c>
      <c r="J7" s="12">
        <v>7</v>
      </c>
      <c r="K7" s="13">
        <v>8</v>
      </c>
      <c r="L7" s="81">
        <v>9</v>
      </c>
    </row>
    <row r="8" spans="1:12" s="17" customFormat="1" ht="15" customHeight="1">
      <c r="A8" s="82">
        <v>1</v>
      </c>
      <c r="B8" s="15" t="s">
        <v>28</v>
      </c>
      <c r="C8" s="15"/>
      <c r="D8" s="105">
        <f>SUM(D16:D20)+D9</f>
        <v>0</v>
      </c>
      <c r="E8" s="71">
        <f aca="true" t="shared" si="0" ref="E8:L8">SUM(E15:E20)+E9</f>
        <v>0</v>
      </c>
      <c r="F8" s="72">
        <f t="shared" si="0"/>
        <v>0</v>
      </c>
      <c r="G8" s="73">
        <f t="shared" si="0"/>
        <v>0</v>
      </c>
      <c r="H8" s="70">
        <f t="shared" si="0"/>
        <v>0</v>
      </c>
      <c r="I8" s="71">
        <f t="shared" si="0"/>
        <v>0</v>
      </c>
      <c r="J8" s="72">
        <f t="shared" si="0"/>
        <v>0</v>
      </c>
      <c r="K8" s="73">
        <f t="shared" si="0"/>
        <v>0</v>
      </c>
      <c r="L8" s="83">
        <f t="shared" si="0"/>
        <v>0</v>
      </c>
    </row>
    <row r="9" spans="1:12" s="17" customFormat="1" ht="15" customHeight="1">
      <c r="A9" s="84">
        <v>2</v>
      </c>
      <c r="B9" s="22" t="s">
        <v>27</v>
      </c>
      <c r="C9" s="47"/>
      <c r="D9" s="106">
        <f aca="true" t="shared" si="1" ref="D9:D21">H9+L9</f>
        <v>0</v>
      </c>
      <c r="E9" s="57">
        <f>SUM(E10:E15)</f>
        <v>0</v>
      </c>
      <c r="F9" s="222">
        <f aca="true" t="shared" si="2" ref="F9:K9">SUM(F10:F15)</f>
        <v>0</v>
      </c>
      <c r="G9" s="56">
        <f t="shared" si="2"/>
        <v>0</v>
      </c>
      <c r="H9" s="57">
        <f t="shared" si="2"/>
        <v>0</v>
      </c>
      <c r="I9" s="57">
        <f t="shared" si="2"/>
        <v>0</v>
      </c>
      <c r="J9" s="222">
        <f t="shared" si="2"/>
        <v>0</v>
      </c>
      <c r="K9" s="56">
        <f t="shared" si="2"/>
        <v>0</v>
      </c>
      <c r="L9" s="85">
        <f aca="true" t="shared" si="3" ref="L9:L21">SUM(I9:K9)</f>
        <v>0</v>
      </c>
    </row>
    <row r="10" spans="1:12" s="20" customFormat="1" ht="15" customHeight="1">
      <c r="A10" s="86">
        <v>3</v>
      </c>
      <c r="B10" s="19"/>
      <c r="C10" s="18" t="s">
        <v>6</v>
      </c>
      <c r="D10" s="107">
        <f t="shared" si="1"/>
        <v>0</v>
      </c>
      <c r="E10" s="50"/>
      <c r="F10" s="25"/>
      <c r="G10" s="26"/>
      <c r="H10" s="63">
        <f aca="true" t="shared" si="4" ref="H10:H21">SUM(E10:G10)</f>
        <v>0</v>
      </c>
      <c r="I10" s="50"/>
      <c r="J10" s="25"/>
      <c r="K10" s="26"/>
      <c r="L10" s="87">
        <f t="shared" si="3"/>
        <v>0</v>
      </c>
    </row>
    <row r="11" spans="1:12" s="20" customFormat="1" ht="15" customHeight="1">
      <c r="A11" s="86">
        <v>4</v>
      </c>
      <c r="B11" s="19"/>
      <c r="C11" s="18" t="s">
        <v>7</v>
      </c>
      <c r="D11" s="108">
        <f t="shared" si="1"/>
        <v>0</v>
      </c>
      <c r="E11" s="50"/>
      <c r="F11" s="25"/>
      <c r="G11" s="26"/>
      <c r="H11" s="63">
        <f t="shared" si="4"/>
        <v>0</v>
      </c>
      <c r="I11" s="50"/>
      <c r="J11" s="25"/>
      <c r="K11" s="26"/>
      <c r="L11" s="87">
        <f t="shared" si="3"/>
        <v>0</v>
      </c>
    </row>
    <row r="12" spans="1:12" s="20" customFormat="1" ht="15" customHeight="1">
      <c r="A12" s="86">
        <v>5</v>
      </c>
      <c r="B12" s="19"/>
      <c r="C12" s="18" t="s">
        <v>17</v>
      </c>
      <c r="D12" s="108">
        <f t="shared" si="1"/>
        <v>0</v>
      </c>
      <c r="E12" s="50"/>
      <c r="F12" s="25"/>
      <c r="G12" s="26"/>
      <c r="H12" s="63">
        <f t="shared" si="4"/>
        <v>0</v>
      </c>
      <c r="I12" s="50"/>
      <c r="J12" s="25"/>
      <c r="K12" s="26"/>
      <c r="L12" s="87">
        <f t="shared" si="3"/>
        <v>0</v>
      </c>
    </row>
    <row r="13" spans="1:12" s="20" customFormat="1" ht="15" customHeight="1">
      <c r="A13" s="86">
        <v>6</v>
      </c>
      <c r="B13" s="19"/>
      <c r="C13" s="18" t="s">
        <v>113</v>
      </c>
      <c r="D13" s="108">
        <f t="shared" si="1"/>
        <v>0</v>
      </c>
      <c r="E13" s="217"/>
      <c r="F13" s="218"/>
      <c r="G13" s="49"/>
      <c r="H13" s="64">
        <f t="shared" si="4"/>
        <v>0</v>
      </c>
      <c r="I13" s="51"/>
      <c r="J13" s="48"/>
      <c r="K13" s="49"/>
      <c r="L13" s="88">
        <f t="shared" si="3"/>
        <v>0</v>
      </c>
    </row>
    <row r="14" spans="1:12" s="20" customFormat="1" ht="15" customHeight="1">
      <c r="A14" s="86">
        <v>7</v>
      </c>
      <c r="B14" s="19"/>
      <c r="C14" s="18" t="s">
        <v>105</v>
      </c>
      <c r="D14" s="108">
        <f t="shared" si="1"/>
        <v>0</v>
      </c>
      <c r="E14" s="217"/>
      <c r="F14" s="218"/>
      <c r="G14" s="49"/>
      <c r="H14" s="64">
        <f t="shared" si="4"/>
        <v>0</v>
      </c>
      <c r="I14" s="51"/>
      <c r="J14" s="48"/>
      <c r="K14" s="49"/>
      <c r="L14" s="88">
        <f t="shared" si="3"/>
        <v>0</v>
      </c>
    </row>
    <row r="15" spans="1:12" s="17" customFormat="1" ht="15" customHeight="1">
      <c r="A15" s="89">
        <v>8</v>
      </c>
      <c r="B15" s="43"/>
      <c r="C15" s="44" t="s">
        <v>8</v>
      </c>
      <c r="D15" s="219">
        <f t="shared" si="1"/>
        <v>0</v>
      </c>
      <c r="E15" s="220"/>
      <c r="F15" s="221"/>
      <c r="G15" s="46"/>
      <c r="H15" s="65">
        <f t="shared" si="4"/>
        <v>0</v>
      </c>
      <c r="I15" s="52"/>
      <c r="J15" s="45"/>
      <c r="K15" s="46"/>
      <c r="L15" s="90">
        <f t="shared" si="3"/>
        <v>0</v>
      </c>
    </row>
    <row r="16" spans="1:12" s="17" customFormat="1" ht="15" customHeight="1">
      <c r="A16" s="91">
        <v>9</v>
      </c>
      <c r="B16" s="21" t="s">
        <v>18</v>
      </c>
      <c r="C16" s="23"/>
      <c r="D16" s="110">
        <f t="shared" si="1"/>
        <v>0</v>
      </c>
      <c r="E16" s="160"/>
      <c r="F16" s="155"/>
      <c r="G16" s="28"/>
      <c r="H16" s="66">
        <f t="shared" si="4"/>
        <v>0</v>
      </c>
      <c r="I16" s="53"/>
      <c r="J16" s="27"/>
      <c r="K16" s="28"/>
      <c r="L16" s="92">
        <f t="shared" si="3"/>
        <v>0</v>
      </c>
    </row>
    <row r="17" spans="1:12" s="17" customFormat="1" ht="15" customHeight="1">
      <c r="A17" s="91">
        <v>10</v>
      </c>
      <c r="B17" s="21" t="s">
        <v>9</v>
      </c>
      <c r="C17" s="23"/>
      <c r="D17" s="110">
        <f t="shared" si="1"/>
        <v>0</v>
      </c>
      <c r="E17" s="160"/>
      <c r="F17" s="155"/>
      <c r="G17" s="28"/>
      <c r="H17" s="66">
        <f t="shared" si="4"/>
        <v>0</v>
      </c>
      <c r="I17" s="53"/>
      <c r="J17" s="27"/>
      <c r="K17" s="28"/>
      <c r="L17" s="92">
        <f t="shared" si="3"/>
        <v>0</v>
      </c>
    </row>
    <row r="18" spans="1:12" s="17" customFormat="1" ht="15" customHeight="1">
      <c r="A18" s="84">
        <v>11</v>
      </c>
      <c r="B18" s="22" t="s">
        <v>10</v>
      </c>
      <c r="C18" s="22"/>
      <c r="D18" s="110">
        <f t="shared" si="1"/>
        <v>0</v>
      </c>
      <c r="E18" s="208"/>
      <c r="F18" s="207"/>
      <c r="G18" s="30"/>
      <c r="H18" s="67">
        <f t="shared" si="4"/>
        <v>0</v>
      </c>
      <c r="I18" s="54"/>
      <c r="J18" s="29"/>
      <c r="K18" s="30"/>
      <c r="L18" s="93">
        <f t="shared" si="3"/>
        <v>0</v>
      </c>
    </row>
    <row r="19" spans="1:12" s="17" customFormat="1" ht="15" customHeight="1">
      <c r="A19" s="91">
        <v>12</v>
      </c>
      <c r="B19" s="23" t="s">
        <v>16</v>
      </c>
      <c r="C19" s="23"/>
      <c r="D19" s="111">
        <f t="shared" si="1"/>
        <v>0</v>
      </c>
      <c r="E19" s="208"/>
      <c r="F19" s="207"/>
      <c r="G19" s="30"/>
      <c r="H19" s="67">
        <f t="shared" si="4"/>
        <v>0</v>
      </c>
      <c r="I19" s="54"/>
      <c r="J19" s="29"/>
      <c r="K19" s="30"/>
      <c r="L19" s="93">
        <f t="shared" si="3"/>
        <v>0</v>
      </c>
    </row>
    <row r="20" spans="1:12" s="17" customFormat="1" ht="15" customHeight="1">
      <c r="A20" s="91">
        <v>13</v>
      </c>
      <c r="B20" s="23" t="s">
        <v>11</v>
      </c>
      <c r="C20" s="23"/>
      <c r="D20" s="111">
        <f t="shared" si="1"/>
        <v>0</v>
      </c>
      <c r="E20" s="54"/>
      <c r="F20" s="29"/>
      <c r="G20" s="30"/>
      <c r="H20" s="67">
        <f t="shared" si="4"/>
        <v>0</v>
      </c>
      <c r="I20" s="54"/>
      <c r="J20" s="29"/>
      <c r="K20" s="30"/>
      <c r="L20" s="93">
        <f t="shared" si="3"/>
        <v>0</v>
      </c>
    </row>
    <row r="21" spans="1:12" s="113" customFormat="1" ht="15" customHeight="1" thickBot="1">
      <c r="A21" s="94">
        <v>14</v>
      </c>
      <c r="B21" s="95" t="s">
        <v>15</v>
      </c>
      <c r="C21" s="95"/>
      <c r="D21" s="112">
        <f t="shared" si="1"/>
        <v>0</v>
      </c>
      <c r="E21" s="96"/>
      <c r="F21" s="97"/>
      <c r="G21" s="98"/>
      <c r="H21" s="99">
        <f t="shared" si="4"/>
        <v>0</v>
      </c>
      <c r="I21" s="96"/>
      <c r="J21" s="97"/>
      <c r="K21" s="98"/>
      <c r="L21" s="100">
        <f t="shared" si="3"/>
        <v>0</v>
      </c>
    </row>
    <row r="22" spans="1:12" s="301" customFormat="1" ht="11.25">
      <c r="A22" s="223" t="s">
        <v>31</v>
      </c>
      <c r="B22" s="223" t="s">
        <v>30</v>
      </c>
      <c r="C22" s="223"/>
      <c r="D22" s="223"/>
      <c r="E22" s="683"/>
      <c r="F22" s="223"/>
      <c r="G22" s="223"/>
      <c r="H22" s="223"/>
      <c r="I22" s="223"/>
      <c r="J22" s="223"/>
      <c r="K22" s="223"/>
      <c r="L22" s="223"/>
    </row>
    <row r="23" spans="1:5" s="307" customFormat="1" ht="11.25">
      <c r="A23" s="223" t="s">
        <v>114</v>
      </c>
      <c r="B23" s="223" t="s">
        <v>188</v>
      </c>
      <c r="C23" s="223"/>
      <c r="D23" s="330"/>
      <c r="E23" s="330"/>
    </row>
    <row r="24" spans="1:5" s="307" customFormat="1" ht="11.25">
      <c r="A24" s="223" t="s">
        <v>14</v>
      </c>
      <c r="B24" s="223" t="s">
        <v>189</v>
      </c>
      <c r="C24" s="223"/>
      <c r="D24" s="330"/>
      <c r="E24" s="330"/>
    </row>
    <row r="25" spans="1:3" s="223" customFormat="1" ht="11.25">
      <c r="A25" s="215" t="s">
        <v>32</v>
      </c>
      <c r="B25" s="215"/>
      <c r="C25" s="215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34"/>
  <dimension ref="A2:L25"/>
  <sheetViews>
    <sheetView workbookViewId="0" topLeftCell="A1">
      <selection activeCell="F14" sqref="F1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7.25390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13</v>
      </c>
    </row>
    <row r="3" spans="1:12" s="1" customFormat="1" ht="15" customHeight="1">
      <c r="A3" s="74"/>
      <c r="B3" s="75"/>
      <c r="C3" s="101"/>
      <c r="D3" s="775" t="s">
        <v>23</v>
      </c>
      <c r="E3" s="776"/>
      <c r="F3" s="776"/>
      <c r="G3" s="776"/>
      <c r="H3" s="776"/>
      <c r="I3" s="776"/>
      <c r="J3" s="776"/>
      <c r="K3" s="776"/>
      <c r="L3" s="777"/>
    </row>
    <row r="4" spans="1:12" s="1" customFormat="1" ht="12.75">
      <c r="A4" s="76"/>
      <c r="B4" s="778" t="s">
        <v>184</v>
      </c>
      <c r="C4" s="779"/>
      <c r="D4" s="102"/>
      <c r="E4" s="781" t="s">
        <v>21</v>
      </c>
      <c r="F4" s="782"/>
      <c r="G4" s="782"/>
      <c r="H4" s="772"/>
      <c r="I4" s="781" t="s">
        <v>22</v>
      </c>
      <c r="J4" s="782"/>
      <c r="K4" s="782"/>
      <c r="L4" s="783"/>
    </row>
    <row r="5" spans="1:12" s="1" customFormat="1" ht="12.75">
      <c r="A5" s="76"/>
      <c r="B5" s="780"/>
      <c r="C5" s="779"/>
      <c r="D5" s="102" t="s">
        <v>0</v>
      </c>
      <c r="E5" s="3"/>
      <c r="F5" s="4" t="s">
        <v>1</v>
      </c>
      <c r="G5" s="5"/>
      <c r="H5" s="69" t="s">
        <v>20</v>
      </c>
      <c r="I5" s="3"/>
      <c r="J5" s="4" t="s">
        <v>1</v>
      </c>
      <c r="K5" s="5"/>
      <c r="L5" s="77" t="s">
        <v>20</v>
      </c>
    </row>
    <row r="6" spans="1:12" s="14" customFormat="1" ht="12.75">
      <c r="A6" s="78"/>
      <c r="B6" s="68" t="s">
        <v>2</v>
      </c>
      <c r="C6" s="6" t="s">
        <v>36</v>
      </c>
      <c r="D6" s="103" t="s">
        <v>26</v>
      </c>
      <c r="E6" s="7" t="s">
        <v>3</v>
      </c>
      <c r="F6" s="8" t="s">
        <v>4</v>
      </c>
      <c r="G6" s="9" t="s">
        <v>5</v>
      </c>
      <c r="H6" s="60" t="s">
        <v>24</v>
      </c>
      <c r="I6" s="7" t="s">
        <v>3</v>
      </c>
      <c r="J6" s="8" t="s">
        <v>4</v>
      </c>
      <c r="K6" s="9" t="s">
        <v>5</v>
      </c>
      <c r="L6" s="79" t="s">
        <v>25</v>
      </c>
    </row>
    <row r="7" spans="1:12" s="16" customFormat="1" ht="19.5" customHeight="1">
      <c r="A7" s="80"/>
      <c r="B7" s="10"/>
      <c r="C7" s="10"/>
      <c r="D7" s="104">
        <v>1</v>
      </c>
      <c r="E7" s="11">
        <v>2</v>
      </c>
      <c r="F7" s="12">
        <v>3</v>
      </c>
      <c r="G7" s="13">
        <v>4</v>
      </c>
      <c r="H7" s="61">
        <v>5</v>
      </c>
      <c r="I7" s="11">
        <v>6</v>
      </c>
      <c r="J7" s="12">
        <v>7</v>
      </c>
      <c r="K7" s="13">
        <v>8</v>
      </c>
      <c r="L7" s="81">
        <v>9</v>
      </c>
    </row>
    <row r="8" spans="1:12" s="17" customFormat="1" ht="15" customHeight="1">
      <c r="A8" s="82">
        <v>1</v>
      </c>
      <c r="B8" s="15" t="s">
        <v>28</v>
      </c>
      <c r="C8" s="15"/>
      <c r="D8" s="105">
        <f>SUM(D16:D20)+D9</f>
        <v>515</v>
      </c>
      <c r="E8" s="71">
        <f aca="true" t="shared" si="0" ref="E8:L8">SUM(E15:E20)+E9</f>
        <v>0</v>
      </c>
      <c r="F8" s="72">
        <f t="shared" si="0"/>
        <v>515</v>
      </c>
      <c r="G8" s="73">
        <f t="shared" si="0"/>
        <v>0</v>
      </c>
      <c r="H8" s="70">
        <f t="shared" si="0"/>
        <v>515</v>
      </c>
      <c r="I8" s="71">
        <f t="shared" si="0"/>
        <v>0</v>
      </c>
      <c r="J8" s="72">
        <f t="shared" si="0"/>
        <v>0</v>
      </c>
      <c r="K8" s="73">
        <f t="shared" si="0"/>
        <v>0</v>
      </c>
      <c r="L8" s="83">
        <f t="shared" si="0"/>
        <v>0</v>
      </c>
    </row>
    <row r="9" spans="1:12" s="17" customFormat="1" ht="15" customHeight="1">
      <c r="A9" s="84">
        <v>2</v>
      </c>
      <c r="B9" s="22" t="s">
        <v>27</v>
      </c>
      <c r="C9" s="47"/>
      <c r="D9" s="106">
        <f aca="true" t="shared" si="1" ref="D9:D21">H9+L9</f>
        <v>0</v>
      </c>
      <c r="E9" s="57">
        <f>SUM(E10:E15)</f>
        <v>0</v>
      </c>
      <c r="F9" s="222">
        <f aca="true" t="shared" si="2" ref="F9:K9">SUM(F10:F15)</f>
        <v>0</v>
      </c>
      <c r="G9" s="56">
        <f t="shared" si="2"/>
        <v>0</v>
      </c>
      <c r="H9" s="57">
        <f t="shared" si="2"/>
        <v>0</v>
      </c>
      <c r="I9" s="57">
        <f t="shared" si="2"/>
        <v>0</v>
      </c>
      <c r="J9" s="222">
        <f t="shared" si="2"/>
        <v>0</v>
      </c>
      <c r="K9" s="56">
        <f t="shared" si="2"/>
        <v>0</v>
      </c>
      <c r="L9" s="85">
        <f aca="true" t="shared" si="3" ref="L9:L21">SUM(I9:K9)</f>
        <v>0</v>
      </c>
    </row>
    <row r="10" spans="1:12" s="20" customFormat="1" ht="15" customHeight="1">
      <c r="A10" s="86">
        <v>3</v>
      </c>
      <c r="B10" s="19"/>
      <c r="C10" s="18" t="s">
        <v>6</v>
      </c>
      <c r="D10" s="107">
        <f t="shared" si="1"/>
        <v>0</v>
      </c>
      <c r="E10" s="50"/>
      <c r="F10" s="25"/>
      <c r="G10" s="26"/>
      <c r="H10" s="63">
        <f aca="true" t="shared" si="4" ref="H10:H21">SUM(E10:G10)</f>
        <v>0</v>
      </c>
      <c r="I10" s="50"/>
      <c r="J10" s="25"/>
      <c r="K10" s="26"/>
      <c r="L10" s="87">
        <f t="shared" si="3"/>
        <v>0</v>
      </c>
    </row>
    <row r="11" spans="1:12" s="20" customFormat="1" ht="15" customHeight="1">
      <c r="A11" s="86">
        <v>4</v>
      </c>
      <c r="B11" s="19"/>
      <c r="C11" s="18" t="s">
        <v>7</v>
      </c>
      <c r="D11" s="108">
        <f t="shared" si="1"/>
        <v>0</v>
      </c>
      <c r="E11" s="50"/>
      <c r="F11" s="25"/>
      <c r="G11" s="26"/>
      <c r="H11" s="63">
        <f t="shared" si="4"/>
        <v>0</v>
      </c>
      <c r="I11" s="50"/>
      <c r="J11" s="25"/>
      <c r="K11" s="26"/>
      <c r="L11" s="87">
        <f t="shared" si="3"/>
        <v>0</v>
      </c>
    </row>
    <row r="12" spans="1:12" s="20" customFormat="1" ht="15" customHeight="1">
      <c r="A12" s="86">
        <v>5</v>
      </c>
      <c r="B12" s="19"/>
      <c r="C12" s="18" t="s">
        <v>17</v>
      </c>
      <c r="D12" s="108">
        <f t="shared" si="1"/>
        <v>0</v>
      </c>
      <c r="E12" s="50"/>
      <c r="F12" s="25"/>
      <c r="G12" s="26"/>
      <c r="H12" s="63">
        <f t="shared" si="4"/>
        <v>0</v>
      </c>
      <c r="I12" s="50"/>
      <c r="J12" s="25"/>
      <c r="K12" s="26"/>
      <c r="L12" s="87">
        <f t="shared" si="3"/>
        <v>0</v>
      </c>
    </row>
    <row r="13" spans="1:12" s="20" customFormat="1" ht="15" customHeight="1">
      <c r="A13" s="86">
        <v>6</v>
      </c>
      <c r="B13" s="19"/>
      <c r="C13" s="18" t="s">
        <v>113</v>
      </c>
      <c r="D13" s="108">
        <f t="shared" si="1"/>
        <v>0</v>
      </c>
      <c r="E13" s="217"/>
      <c r="F13" s="218"/>
      <c r="G13" s="49"/>
      <c r="H13" s="64">
        <f t="shared" si="4"/>
        <v>0</v>
      </c>
      <c r="I13" s="51"/>
      <c r="J13" s="48"/>
      <c r="K13" s="49"/>
      <c r="L13" s="88">
        <f t="shared" si="3"/>
        <v>0</v>
      </c>
    </row>
    <row r="14" spans="1:12" s="20" customFormat="1" ht="15" customHeight="1">
      <c r="A14" s="86">
        <v>7</v>
      </c>
      <c r="B14" s="19"/>
      <c r="C14" s="18" t="s">
        <v>105</v>
      </c>
      <c r="D14" s="108">
        <f t="shared" si="1"/>
        <v>0</v>
      </c>
      <c r="E14" s="217"/>
      <c r="F14" s="218"/>
      <c r="G14" s="49"/>
      <c r="H14" s="64">
        <f t="shared" si="4"/>
        <v>0</v>
      </c>
      <c r="I14" s="51"/>
      <c r="J14" s="48"/>
      <c r="K14" s="49"/>
      <c r="L14" s="88">
        <f t="shared" si="3"/>
        <v>0</v>
      </c>
    </row>
    <row r="15" spans="1:12" s="17" customFormat="1" ht="15" customHeight="1">
      <c r="A15" s="89">
        <v>8</v>
      </c>
      <c r="B15" s="43"/>
      <c r="C15" s="44" t="s">
        <v>8</v>
      </c>
      <c r="D15" s="219">
        <f t="shared" si="1"/>
        <v>0</v>
      </c>
      <c r="E15" s="220"/>
      <c r="F15" s="221"/>
      <c r="G15" s="46"/>
      <c r="H15" s="65">
        <f t="shared" si="4"/>
        <v>0</v>
      </c>
      <c r="I15" s="52"/>
      <c r="J15" s="45"/>
      <c r="K15" s="46"/>
      <c r="L15" s="90">
        <f t="shared" si="3"/>
        <v>0</v>
      </c>
    </row>
    <row r="16" spans="1:12" s="17" customFormat="1" ht="15" customHeight="1">
      <c r="A16" s="91">
        <v>9</v>
      </c>
      <c r="B16" s="21" t="s">
        <v>18</v>
      </c>
      <c r="C16" s="23"/>
      <c r="D16" s="110">
        <f t="shared" si="1"/>
        <v>0</v>
      </c>
      <c r="E16" s="160"/>
      <c r="F16" s="155"/>
      <c r="G16" s="28"/>
      <c r="H16" s="66">
        <f t="shared" si="4"/>
        <v>0</v>
      </c>
      <c r="I16" s="53"/>
      <c r="J16" s="27"/>
      <c r="K16" s="28"/>
      <c r="L16" s="92">
        <f t="shared" si="3"/>
        <v>0</v>
      </c>
    </row>
    <row r="17" spans="1:12" s="17" customFormat="1" ht="15" customHeight="1">
      <c r="A17" s="91">
        <v>10</v>
      </c>
      <c r="B17" s="21" t="s">
        <v>9</v>
      </c>
      <c r="C17" s="23"/>
      <c r="D17" s="110">
        <f t="shared" si="1"/>
        <v>0</v>
      </c>
      <c r="E17" s="160"/>
      <c r="F17" s="155"/>
      <c r="G17" s="28"/>
      <c r="H17" s="66">
        <f t="shared" si="4"/>
        <v>0</v>
      </c>
      <c r="I17" s="53"/>
      <c r="J17" s="27"/>
      <c r="K17" s="28"/>
      <c r="L17" s="92">
        <f t="shared" si="3"/>
        <v>0</v>
      </c>
    </row>
    <row r="18" spans="1:12" s="17" customFormat="1" ht="15" customHeight="1">
      <c r="A18" s="84">
        <v>11</v>
      </c>
      <c r="B18" s="22" t="s">
        <v>10</v>
      </c>
      <c r="C18" s="22"/>
      <c r="D18" s="110">
        <f t="shared" si="1"/>
        <v>0</v>
      </c>
      <c r="E18" s="208"/>
      <c r="F18" s="207"/>
      <c r="G18" s="30"/>
      <c r="H18" s="67">
        <f t="shared" si="4"/>
        <v>0</v>
      </c>
      <c r="I18" s="54"/>
      <c r="J18" s="29"/>
      <c r="K18" s="30"/>
      <c r="L18" s="93">
        <f t="shared" si="3"/>
        <v>0</v>
      </c>
    </row>
    <row r="19" spans="1:12" s="17" customFormat="1" ht="15" customHeight="1">
      <c r="A19" s="91">
        <v>12</v>
      </c>
      <c r="B19" s="23" t="s">
        <v>16</v>
      </c>
      <c r="C19" s="23"/>
      <c r="D19" s="111">
        <f t="shared" si="1"/>
        <v>515</v>
      </c>
      <c r="E19" s="208"/>
      <c r="F19" s="207">
        <v>515</v>
      </c>
      <c r="G19" s="30"/>
      <c r="H19" s="67">
        <f t="shared" si="4"/>
        <v>515</v>
      </c>
      <c r="I19" s="54"/>
      <c r="J19" s="29"/>
      <c r="K19" s="30"/>
      <c r="L19" s="93">
        <f t="shared" si="3"/>
        <v>0</v>
      </c>
    </row>
    <row r="20" spans="1:12" s="17" customFormat="1" ht="15" customHeight="1">
      <c r="A20" s="91">
        <v>13</v>
      </c>
      <c r="B20" s="23" t="s">
        <v>11</v>
      </c>
      <c r="C20" s="23"/>
      <c r="D20" s="111">
        <f t="shared" si="1"/>
        <v>0</v>
      </c>
      <c r="E20" s="54"/>
      <c r="F20" s="29"/>
      <c r="G20" s="30"/>
      <c r="H20" s="67">
        <f t="shared" si="4"/>
        <v>0</v>
      </c>
      <c r="I20" s="54"/>
      <c r="J20" s="29"/>
      <c r="K20" s="30"/>
      <c r="L20" s="93">
        <f t="shared" si="3"/>
        <v>0</v>
      </c>
    </row>
    <row r="21" spans="1:12" s="113" customFormat="1" ht="15" customHeight="1" thickBot="1">
      <c r="A21" s="94">
        <v>14</v>
      </c>
      <c r="B21" s="95" t="s">
        <v>15</v>
      </c>
      <c r="C21" s="95"/>
      <c r="D21" s="112">
        <f t="shared" si="1"/>
        <v>0</v>
      </c>
      <c r="E21" s="96"/>
      <c r="F21" s="97"/>
      <c r="G21" s="98"/>
      <c r="H21" s="99">
        <f t="shared" si="4"/>
        <v>0</v>
      </c>
      <c r="I21" s="96"/>
      <c r="J21" s="97"/>
      <c r="K21" s="98"/>
      <c r="L21" s="100">
        <f t="shared" si="3"/>
        <v>0</v>
      </c>
    </row>
    <row r="22" spans="1:12" s="301" customFormat="1" ht="11.25">
      <c r="A22" s="223" t="s">
        <v>31</v>
      </c>
      <c r="B22" s="223" t="s">
        <v>30</v>
      </c>
      <c r="C22" s="223"/>
      <c r="D22" s="223"/>
      <c r="E22" s="683"/>
      <c r="F22" s="215"/>
      <c r="G22" s="223"/>
      <c r="H22" s="223"/>
      <c r="I22" s="223"/>
      <c r="J22" s="223"/>
      <c r="K22" s="223"/>
      <c r="L22" s="223"/>
    </row>
    <row r="23" spans="1:5" s="307" customFormat="1" ht="11.25">
      <c r="A23" s="223" t="s">
        <v>114</v>
      </c>
      <c r="B23" s="223" t="s">
        <v>188</v>
      </c>
      <c r="C23" s="223"/>
      <c r="D23" s="330"/>
      <c r="E23" s="330"/>
    </row>
    <row r="24" spans="1:5" s="307" customFormat="1" ht="11.25">
      <c r="A24" s="223" t="s">
        <v>14</v>
      </c>
      <c r="B24" s="223" t="s">
        <v>189</v>
      </c>
      <c r="C24" s="223"/>
      <c r="D24" s="330"/>
      <c r="E24" s="330"/>
    </row>
    <row r="25" spans="1:3" s="223" customFormat="1" ht="11.25">
      <c r="A25" s="215" t="s">
        <v>32</v>
      </c>
      <c r="B25" s="215"/>
      <c r="C25" s="215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33"/>
  <dimension ref="A2:M25"/>
  <sheetViews>
    <sheetView workbookViewId="0" topLeftCell="A1">
      <selection activeCell="F14" sqref="F1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7.25390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3" width="6.25390625" style="361" customWidth="1"/>
    <col min="14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13</v>
      </c>
    </row>
    <row r="3" spans="1:13" s="1" customFormat="1" ht="15" customHeight="1">
      <c r="A3" s="74"/>
      <c r="B3" s="75"/>
      <c r="C3" s="101"/>
      <c r="D3" s="775" t="s">
        <v>23</v>
      </c>
      <c r="E3" s="776"/>
      <c r="F3" s="776"/>
      <c r="G3" s="776"/>
      <c r="H3" s="776"/>
      <c r="I3" s="776"/>
      <c r="J3" s="776"/>
      <c r="K3" s="776"/>
      <c r="L3" s="777"/>
      <c r="M3" s="362"/>
    </row>
    <row r="4" spans="1:13" s="1" customFormat="1" ht="12.75">
      <c r="A4" s="76"/>
      <c r="B4" s="778" t="s">
        <v>184</v>
      </c>
      <c r="C4" s="779"/>
      <c r="D4" s="102"/>
      <c r="E4" s="781" t="s">
        <v>21</v>
      </c>
      <c r="F4" s="782"/>
      <c r="G4" s="782"/>
      <c r="H4" s="772"/>
      <c r="I4" s="781" t="s">
        <v>22</v>
      </c>
      <c r="J4" s="782"/>
      <c r="K4" s="782"/>
      <c r="L4" s="783"/>
      <c r="M4" s="362"/>
    </row>
    <row r="5" spans="1:13" s="1" customFormat="1" ht="12.75">
      <c r="A5" s="76"/>
      <c r="B5" s="780"/>
      <c r="C5" s="779"/>
      <c r="D5" s="102" t="s">
        <v>0</v>
      </c>
      <c r="E5" s="3"/>
      <c r="F5" s="4" t="s">
        <v>1</v>
      </c>
      <c r="G5" s="5"/>
      <c r="H5" s="69" t="s">
        <v>20</v>
      </c>
      <c r="I5" s="3"/>
      <c r="J5" s="4" t="s">
        <v>1</v>
      </c>
      <c r="K5" s="5"/>
      <c r="L5" s="77" t="s">
        <v>20</v>
      </c>
      <c r="M5" s="362"/>
    </row>
    <row r="6" spans="1:13" s="14" customFormat="1" ht="12.75">
      <c r="A6" s="78"/>
      <c r="B6" s="68" t="s">
        <v>2</v>
      </c>
      <c r="C6" s="6" t="s">
        <v>35</v>
      </c>
      <c r="D6" s="103" t="s">
        <v>26</v>
      </c>
      <c r="E6" s="7" t="s">
        <v>3</v>
      </c>
      <c r="F6" s="8" t="s">
        <v>4</v>
      </c>
      <c r="G6" s="9" t="s">
        <v>5</v>
      </c>
      <c r="H6" s="60" t="s">
        <v>24</v>
      </c>
      <c r="I6" s="7" t="s">
        <v>3</v>
      </c>
      <c r="J6" s="8" t="s">
        <v>4</v>
      </c>
      <c r="K6" s="9" t="s">
        <v>5</v>
      </c>
      <c r="L6" s="79" t="s">
        <v>25</v>
      </c>
      <c r="M6" s="363"/>
    </row>
    <row r="7" spans="1:13" s="16" customFormat="1" ht="19.5" customHeight="1">
      <c r="A7" s="80"/>
      <c r="B7" s="10"/>
      <c r="C7" s="10"/>
      <c r="D7" s="104">
        <v>1</v>
      </c>
      <c r="E7" s="11">
        <v>2</v>
      </c>
      <c r="F7" s="12">
        <v>3</v>
      </c>
      <c r="G7" s="13">
        <v>4</v>
      </c>
      <c r="H7" s="61">
        <v>5</v>
      </c>
      <c r="I7" s="11">
        <v>6</v>
      </c>
      <c r="J7" s="12">
        <v>7</v>
      </c>
      <c r="K7" s="13">
        <v>8</v>
      </c>
      <c r="L7" s="81">
        <v>9</v>
      </c>
      <c r="M7" s="364"/>
    </row>
    <row r="8" spans="1:13" s="17" customFormat="1" ht="15" customHeight="1">
      <c r="A8" s="82">
        <v>1</v>
      </c>
      <c r="B8" s="15" t="s">
        <v>28</v>
      </c>
      <c r="C8" s="15"/>
      <c r="D8" s="105">
        <f>SUM(D16:D20)+D9</f>
        <v>1250</v>
      </c>
      <c r="E8" s="71">
        <f aca="true" t="shared" si="0" ref="E8:L8">SUM(E15:E20)+E9</f>
        <v>950</v>
      </c>
      <c r="F8" s="72">
        <f t="shared" si="0"/>
        <v>300</v>
      </c>
      <c r="G8" s="73">
        <f t="shared" si="0"/>
        <v>0</v>
      </c>
      <c r="H8" s="70">
        <f t="shared" si="0"/>
        <v>1250</v>
      </c>
      <c r="I8" s="71">
        <f t="shared" si="0"/>
        <v>0</v>
      </c>
      <c r="J8" s="72">
        <f t="shared" si="0"/>
        <v>0</v>
      </c>
      <c r="K8" s="73">
        <f t="shared" si="0"/>
        <v>0</v>
      </c>
      <c r="L8" s="83">
        <f t="shared" si="0"/>
        <v>0</v>
      </c>
      <c r="M8" s="366"/>
    </row>
    <row r="9" spans="1:13" s="17" customFormat="1" ht="15" customHeight="1">
      <c r="A9" s="84">
        <v>2</v>
      </c>
      <c r="B9" s="22" t="s">
        <v>27</v>
      </c>
      <c r="C9" s="47"/>
      <c r="D9" s="106">
        <f aca="true" t="shared" si="1" ref="D9:D21">H9+L9</f>
        <v>1250</v>
      </c>
      <c r="E9" s="57">
        <f>SUM(E10:E15)</f>
        <v>950</v>
      </c>
      <c r="F9" s="222">
        <f aca="true" t="shared" si="2" ref="F9:K9">SUM(F10:F15)</f>
        <v>300</v>
      </c>
      <c r="G9" s="56">
        <f t="shared" si="2"/>
        <v>0</v>
      </c>
      <c r="H9" s="57">
        <f t="shared" si="2"/>
        <v>1250</v>
      </c>
      <c r="I9" s="57">
        <f t="shared" si="2"/>
        <v>0</v>
      </c>
      <c r="J9" s="222">
        <f t="shared" si="2"/>
        <v>0</v>
      </c>
      <c r="K9" s="56">
        <f t="shared" si="2"/>
        <v>0</v>
      </c>
      <c r="L9" s="85">
        <f aca="true" t="shared" si="3" ref="L9:L21">SUM(I9:K9)</f>
        <v>0</v>
      </c>
      <c r="M9" s="366"/>
    </row>
    <row r="10" spans="1:13" s="20" customFormat="1" ht="15" customHeight="1">
      <c r="A10" s="86">
        <v>3</v>
      </c>
      <c r="B10" s="19"/>
      <c r="C10" s="18" t="s">
        <v>6</v>
      </c>
      <c r="D10" s="107">
        <f t="shared" si="1"/>
        <v>0</v>
      </c>
      <c r="E10" s="50"/>
      <c r="F10" s="25"/>
      <c r="G10" s="26"/>
      <c r="H10" s="63">
        <f aca="true" t="shared" si="4" ref="H10:H21">SUM(E10:G10)</f>
        <v>0</v>
      </c>
      <c r="I10" s="50"/>
      <c r="J10" s="25"/>
      <c r="K10" s="26"/>
      <c r="L10" s="87">
        <f t="shared" si="3"/>
        <v>0</v>
      </c>
      <c r="M10" s="367"/>
    </row>
    <row r="11" spans="1:13" s="20" customFormat="1" ht="15" customHeight="1">
      <c r="A11" s="86">
        <v>4</v>
      </c>
      <c r="B11" s="19"/>
      <c r="C11" s="18" t="s">
        <v>7</v>
      </c>
      <c r="D11" s="108">
        <f t="shared" si="1"/>
        <v>1250</v>
      </c>
      <c r="E11" s="50">
        <v>950</v>
      </c>
      <c r="F11" s="25">
        <v>300</v>
      </c>
      <c r="G11" s="26"/>
      <c r="H11" s="63">
        <f t="shared" si="4"/>
        <v>1250</v>
      </c>
      <c r="I11" s="50"/>
      <c r="J11" s="25"/>
      <c r="K11" s="26"/>
      <c r="L11" s="87">
        <f t="shared" si="3"/>
        <v>0</v>
      </c>
      <c r="M11" s="367">
        <v>490</v>
      </c>
    </row>
    <row r="12" spans="1:13" s="20" customFormat="1" ht="15" customHeight="1">
      <c r="A12" s="86">
        <v>5</v>
      </c>
      <c r="B12" s="19"/>
      <c r="C12" s="18" t="s">
        <v>17</v>
      </c>
      <c r="D12" s="108">
        <f t="shared" si="1"/>
        <v>0</v>
      </c>
      <c r="E12" s="50"/>
      <c r="F12" s="25"/>
      <c r="G12" s="26"/>
      <c r="H12" s="63">
        <f t="shared" si="4"/>
        <v>0</v>
      </c>
      <c r="I12" s="50"/>
      <c r="J12" s="25"/>
      <c r="K12" s="26"/>
      <c r="L12" s="87">
        <f t="shared" si="3"/>
        <v>0</v>
      </c>
      <c r="M12" s="367"/>
    </row>
    <row r="13" spans="1:13" s="20" customFormat="1" ht="15" customHeight="1">
      <c r="A13" s="86">
        <v>6</v>
      </c>
      <c r="B13" s="19"/>
      <c r="C13" s="18" t="s">
        <v>113</v>
      </c>
      <c r="D13" s="108">
        <f t="shared" si="1"/>
        <v>0</v>
      </c>
      <c r="E13" s="217"/>
      <c r="F13" s="218"/>
      <c r="G13" s="49"/>
      <c r="H13" s="64">
        <f t="shared" si="4"/>
        <v>0</v>
      </c>
      <c r="I13" s="51"/>
      <c r="J13" s="48"/>
      <c r="K13" s="49"/>
      <c r="L13" s="88">
        <f t="shared" si="3"/>
        <v>0</v>
      </c>
      <c r="M13" s="367"/>
    </row>
    <row r="14" spans="1:13" s="20" customFormat="1" ht="15" customHeight="1">
      <c r="A14" s="86">
        <v>7</v>
      </c>
      <c r="B14" s="19"/>
      <c r="C14" s="18" t="s">
        <v>105</v>
      </c>
      <c r="D14" s="108">
        <f t="shared" si="1"/>
        <v>0</v>
      </c>
      <c r="E14" s="217"/>
      <c r="F14" s="218"/>
      <c r="G14" s="49"/>
      <c r="H14" s="64">
        <f t="shared" si="4"/>
        <v>0</v>
      </c>
      <c r="I14" s="51"/>
      <c r="J14" s="48"/>
      <c r="K14" s="49"/>
      <c r="L14" s="88">
        <f t="shared" si="3"/>
        <v>0</v>
      </c>
      <c r="M14" s="367"/>
    </row>
    <row r="15" spans="1:13" s="17" customFormat="1" ht="15" customHeight="1">
      <c r="A15" s="89">
        <v>8</v>
      </c>
      <c r="B15" s="43"/>
      <c r="C15" s="44" t="s">
        <v>8</v>
      </c>
      <c r="D15" s="219">
        <f t="shared" si="1"/>
        <v>0</v>
      </c>
      <c r="E15" s="220"/>
      <c r="F15" s="221"/>
      <c r="G15" s="46"/>
      <c r="H15" s="65">
        <f t="shared" si="4"/>
        <v>0</v>
      </c>
      <c r="I15" s="52"/>
      <c r="J15" s="45"/>
      <c r="K15" s="46"/>
      <c r="L15" s="90">
        <f t="shared" si="3"/>
        <v>0</v>
      </c>
      <c r="M15" s="366"/>
    </row>
    <row r="16" spans="1:13" s="17" customFormat="1" ht="15" customHeight="1">
      <c r="A16" s="91">
        <v>9</v>
      </c>
      <c r="B16" s="21" t="s">
        <v>18</v>
      </c>
      <c r="C16" s="23"/>
      <c r="D16" s="110">
        <f t="shared" si="1"/>
        <v>0</v>
      </c>
      <c r="E16" s="160"/>
      <c r="F16" s="155"/>
      <c r="G16" s="28"/>
      <c r="H16" s="66">
        <f t="shared" si="4"/>
        <v>0</v>
      </c>
      <c r="I16" s="53"/>
      <c r="J16" s="27"/>
      <c r="K16" s="28"/>
      <c r="L16" s="92">
        <f t="shared" si="3"/>
        <v>0</v>
      </c>
      <c r="M16" s="366"/>
    </row>
    <row r="17" spans="1:13" s="17" customFormat="1" ht="15" customHeight="1">
      <c r="A17" s="91">
        <v>10</v>
      </c>
      <c r="B17" s="21" t="s">
        <v>9</v>
      </c>
      <c r="C17" s="23"/>
      <c r="D17" s="110">
        <f t="shared" si="1"/>
        <v>0</v>
      </c>
      <c r="E17" s="160"/>
      <c r="F17" s="155"/>
      <c r="G17" s="28"/>
      <c r="H17" s="66">
        <f t="shared" si="4"/>
        <v>0</v>
      </c>
      <c r="I17" s="53"/>
      <c r="J17" s="27"/>
      <c r="K17" s="28"/>
      <c r="L17" s="92">
        <f t="shared" si="3"/>
        <v>0</v>
      </c>
      <c r="M17" s="366"/>
    </row>
    <row r="18" spans="1:13" s="17" customFormat="1" ht="15" customHeight="1">
      <c r="A18" s="84">
        <v>11</v>
      </c>
      <c r="B18" s="22" t="s">
        <v>10</v>
      </c>
      <c r="C18" s="22"/>
      <c r="D18" s="110">
        <f t="shared" si="1"/>
        <v>0</v>
      </c>
      <c r="E18" s="208"/>
      <c r="F18" s="207"/>
      <c r="G18" s="30"/>
      <c r="H18" s="67">
        <f t="shared" si="4"/>
        <v>0</v>
      </c>
      <c r="I18" s="54"/>
      <c r="J18" s="29"/>
      <c r="K18" s="30"/>
      <c r="L18" s="93">
        <f t="shared" si="3"/>
        <v>0</v>
      </c>
      <c r="M18" s="366"/>
    </row>
    <row r="19" spans="1:13" s="17" customFormat="1" ht="15" customHeight="1">
      <c r="A19" s="91">
        <v>12</v>
      </c>
      <c r="B19" s="23" t="s">
        <v>16</v>
      </c>
      <c r="C19" s="23"/>
      <c r="D19" s="111">
        <f t="shared" si="1"/>
        <v>0</v>
      </c>
      <c r="E19" s="208"/>
      <c r="F19" s="207"/>
      <c r="G19" s="30"/>
      <c r="H19" s="67">
        <f t="shared" si="4"/>
        <v>0</v>
      </c>
      <c r="I19" s="54"/>
      <c r="J19" s="29"/>
      <c r="K19" s="30"/>
      <c r="L19" s="93">
        <f t="shared" si="3"/>
        <v>0</v>
      </c>
      <c r="M19" s="366"/>
    </row>
    <row r="20" spans="1:13" s="17" customFormat="1" ht="15" customHeight="1">
      <c r="A20" s="91">
        <v>13</v>
      </c>
      <c r="B20" s="23" t="s">
        <v>11</v>
      </c>
      <c r="C20" s="23"/>
      <c r="D20" s="111">
        <f t="shared" si="1"/>
        <v>0</v>
      </c>
      <c r="E20" s="54"/>
      <c r="F20" s="29"/>
      <c r="G20" s="30"/>
      <c r="H20" s="67">
        <f t="shared" si="4"/>
        <v>0</v>
      </c>
      <c r="I20" s="54"/>
      <c r="J20" s="29"/>
      <c r="K20" s="30"/>
      <c r="L20" s="93">
        <f t="shared" si="3"/>
        <v>0</v>
      </c>
      <c r="M20" s="366"/>
    </row>
    <row r="21" spans="1:13" s="113" customFormat="1" ht="15" customHeight="1" thickBot="1">
      <c r="A21" s="94">
        <v>14</v>
      </c>
      <c r="B21" s="95" t="s">
        <v>15</v>
      </c>
      <c r="C21" s="95"/>
      <c r="D21" s="112">
        <f t="shared" si="1"/>
        <v>0</v>
      </c>
      <c r="E21" s="96"/>
      <c r="F21" s="97"/>
      <c r="G21" s="98"/>
      <c r="H21" s="99">
        <f t="shared" si="4"/>
        <v>0</v>
      </c>
      <c r="I21" s="96"/>
      <c r="J21" s="97"/>
      <c r="K21" s="98"/>
      <c r="L21" s="100">
        <f t="shared" si="3"/>
        <v>0</v>
      </c>
      <c r="M21" s="368"/>
    </row>
    <row r="22" spans="1:13" s="301" customFormat="1" ht="11.25">
      <c r="A22" s="223" t="s">
        <v>31</v>
      </c>
      <c r="B22" s="223" t="s">
        <v>30</v>
      </c>
      <c r="C22" s="223"/>
      <c r="D22" s="223"/>
      <c r="E22" s="683"/>
      <c r="F22" s="223"/>
      <c r="G22" s="223"/>
      <c r="H22" s="223"/>
      <c r="I22" s="223"/>
      <c r="J22" s="223"/>
      <c r="K22" s="223"/>
      <c r="L22" s="223"/>
      <c r="M22" s="374"/>
    </row>
    <row r="23" spans="1:13" s="307" customFormat="1" ht="11.25">
      <c r="A23" s="223" t="s">
        <v>114</v>
      </c>
      <c r="B23" s="223" t="s">
        <v>188</v>
      </c>
      <c r="C23" s="223"/>
      <c r="D23" s="330"/>
      <c r="E23" s="330"/>
      <c r="M23" s="371"/>
    </row>
    <row r="24" spans="1:13" s="307" customFormat="1" ht="11.25">
      <c r="A24" s="223" t="s">
        <v>14</v>
      </c>
      <c r="B24" s="223" t="s">
        <v>189</v>
      </c>
      <c r="C24" s="223"/>
      <c r="D24" s="330"/>
      <c r="E24" s="330"/>
      <c r="M24" s="371"/>
    </row>
    <row r="25" spans="1:13" s="223" customFormat="1" ht="11.25">
      <c r="A25" s="215" t="s">
        <v>32</v>
      </c>
      <c r="B25" s="215"/>
      <c r="C25" s="215"/>
      <c r="M25" s="376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31"/>
  <dimension ref="A2:L25"/>
  <sheetViews>
    <sheetView workbookViewId="0" topLeftCell="A1">
      <selection activeCell="F14" sqref="F1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7.25390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13</v>
      </c>
    </row>
    <row r="3" spans="1:12" s="1" customFormat="1" ht="15" customHeight="1">
      <c r="A3" s="74"/>
      <c r="B3" s="75"/>
      <c r="C3" s="101"/>
      <c r="D3" s="775" t="s">
        <v>23</v>
      </c>
      <c r="E3" s="776"/>
      <c r="F3" s="776"/>
      <c r="G3" s="776"/>
      <c r="H3" s="776"/>
      <c r="I3" s="776"/>
      <c r="J3" s="776"/>
      <c r="K3" s="776"/>
      <c r="L3" s="777"/>
    </row>
    <row r="4" spans="1:12" s="1" customFormat="1" ht="12.75">
      <c r="A4" s="76"/>
      <c r="B4" s="778" t="s">
        <v>184</v>
      </c>
      <c r="C4" s="779"/>
      <c r="D4" s="102"/>
      <c r="E4" s="781" t="s">
        <v>21</v>
      </c>
      <c r="F4" s="782"/>
      <c r="G4" s="782"/>
      <c r="H4" s="772"/>
      <c r="I4" s="781" t="s">
        <v>22</v>
      </c>
      <c r="J4" s="782"/>
      <c r="K4" s="782"/>
      <c r="L4" s="783"/>
    </row>
    <row r="5" spans="1:12" s="1" customFormat="1" ht="12.75">
      <c r="A5" s="76"/>
      <c r="B5" s="780"/>
      <c r="C5" s="779"/>
      <c r="D5" s="102" t="s">
        <v>0</v>
      </c>
      <c r="E5" s="3"/>
      <c r="F5" s="4" t="s">
        <v>1</v>
      </c>
      <c r="G5" s="5"/>
      <c r="H5" s="69" t="s">
        <v>20</v>
      </c>
      <c r="I5" s="3"/>
      <c r="J5" s="4" t="s">
        <v>1</v>
      </c>
      <c r="K5" s="5"/>
      <c r="L5" s="77" t="s">
        <v>20</v>
      </c>
    </row>
    <row r="6" spans="1:12" s="14" customFormat="1" ht="12.75">
      <c r="A6" s="78"/>
      <c r="B6" s="68" t="s">
        <v>2</v>
      </c>
      <c r="C6" s="6" t="s">
        <v>91</v>
      </c>
      <c r="D6" s="103" t="s">
        <v>26</v>
      </c>
      <c r="E6" s="7" t="s">
        <v>3</v>
      </c>
      <c r="F6" s="8" t="s">
        <v>4</v>
      </c>
      <c r="G6" s="9" t="s">
        <v>5</v>
      </c>
      <c r="H6" s="60" t="s">
        <v>24</v>
      </c>
      <c r="I6" s="7" t="s">
        <v>3</v>
      </c>
      <c r="J6" s="8" t="s">
        <v>4</v>
      </c>
      <c r="K6" s="9" t="s">
        <v>5</v>
      </c>
      <c r="L6" s="79" t="s">
        <v>25</v>
      </c>
    </row>
    <row r="7" spans="1:12" s="16" customFormat="1" ht="19.5" customHeight="1">
      <c r="A7" s="80"/>
      <c r="B7" s="10"/>
      <c r="C7" s="10"/>
      <c r="D7" s="104">
        <v>1</v>
      </c>
      <c r="E7" s="11">
        <v>2</v>
      </c>
      <c r="F7" s="12">
        <v>3</v>
      </c>
      <c r="G7" s="13">
        <v>4</v>
      </c>
      <c r="H7" s="61">
        <v>5</v>
      </c>
      <c r="I7" s="11">
        <v>6</v>
      </c>
      <c r="J7" s="12">
        <v>7</v>
      </c>
      <c r="K7" s="13">
        <v>8</v>
      </c>
      <c r="L7" s="81">
        <v>9</v>
      </c>
    </row>
    <row r="8" spans="1:12" s="17" customFormat="1" ht="15" customHeight="1">
      <c r="A8" s="82">
        <v>1</v>
      </c>
      <c r="B8" s="15" t="s">
        <v>28</v>
      </c>
      <c r="C8" s="15"/>
      <c r="D8" s="105">
        <f>SUM(D16:D20)+D9</f>
        <v>0</v>
      </c>
      <c r="E8" s="71">
        <f aca="true" t="shared" si="0" ref="E8:L8">SUM(E15:E20)+E9</f>
        <v>0</v>
      </c>
      <c r="F8" s="72">
        <f t="shared" si="0"/>
        <v>0</v>
      </c>
      <c r="G8" s="73">
        <f t="shared" si="0"/>
        <v>0</v>
      </c>
      <c r="H8" s="70">
        <f t="shared" si="0"/>
        <v>0</v>
      </c>
      <c r="I8" s="71">
        <f t="shared" si="0"/>
        <v>0</v>
      </c>
      <c r="J8" s="72">
        <f t="shared" si="0"/>
        <v>0</v>
      </c>
      <c r="K8" s="73">
        <f t="shared" si="0"/>
        <v>0</v>
      </c>
      <c r="L8" s="83">
        <f t="shared" si="0"/>
        <v>0</v>
      </c>
    </row>
    <row r="9" spans="1:12" s="17" customFormat="1" ht="15" customHeight="1">
      <c r="A9" s="84">
        <v>2</v>
      </c>
      <c r="B9" s="22" t="s">
        <v>27</v>
      </c>
      <c r="C9" s="47"/>
      <c r="D9" s="106">
        <f aca="true" t="shared" si="1" ref="D9:D21">H9+L9</f>
        <v>0</v>
      </c>
      <c r="E9" s="57">
        <f>SUM(E10:E15)</f>
        <v>0</v>
      </c>
      <c r="F9" s="222">
        <f aca="true" t="shared" si="2" ref="F9:K9">SUM(F10:F15)</f>
        <v>0</v>
      </c>
      <c r="G9" s="56">
        <f t="shared" si="2"/>
        <v>0</v>
      </c>
      <c r="H9" s="57">
        <f t="shared" si="2"/>
        <v>0</v>
      </c>
      <c r="I9" s="57">
        <f t="shared" si="2"/>
        <v>0</v>
      </c>
      <c r="J9" s="222">
        <f t="shared" si="2"/>
        <v>0</v>
      </c>
      <c r="K9" s="56">
        <f t="shared" si="2"/>
        <v>0</v>
      </c>
      <c r="L9" s="85">
        <f aca="true" t="shared" si="3" ref="L9:L21">SUM(I9:K9)</f>
        <v>0</v>
      </c>
    </row>
    <row r="10" spans="1:12" s="20" customFormat="1" ht="15" customHeight="1">
      <c r="A10" s="86">
        <v>3</v>
      </c>
      <c r="B10" s="19"/>
      <c r="C10" s="18" t="s">
        <v>6</v>
      </c>
      <c r="D10" s="107">
        <f t="shared" si="1"/>
        <v>0</v>
      </c>
      <c r="E10" s="50"/>
      <c r="F10" s="25"/>
      <c r="G10" s="26"/>
      <c r="H10" s="63">
        <f aca="true" t="shared" si="4" ref="H10:H21">SUM(E10:G10)</f>
        <v>0</v>
      </c>
      <c r="I10" s="50"/>
      <c r="J10" s="25"/>
      <c r="K10" s="26"/>
      <c r="L10" s="87">
        <f t="shared" si="3"/>
        <v>0</v>
      </c>
    </row>
    <row r="11" spans="1:12" s="20" customFormat="1" ht="15" customHeight="1">
      <c r="A11" s="86">
        <v>4</v>
      </c>
      <c r="B11" s="19"/>
      <c r="C11" s="18" t="s">
        <v>7</v>
      </c>
      <c r="D11" s="108">
        <f t="shared" si="1"/>
        <v>0</v>
      </c>
      <c r="E11" s="50"/>
      <c r="F11" s="25"/>
      <c r="G11" s="26"/>
      <c r="H11" s="63">
        <f t="shared" si="4"/>
        <v>0</v>
      </c>
      <c r="I11" s="50"/>
      <c r="J11" s="25"/>
      <c r="K11" s="26"/>
      <c r="L11" s="87">
        <f t="shared" si="3"/>
        <v>0</v>
      </c>
    </row>
    <row r="12" spans="1:12" s="20" customFormat="1" ht="15" customHeight="1">
      <c r="A12" s="86">
        <v>5</v>
      </c>
      <c r="B12" s="19"/>
      <c r="C12" s="18" t="s">
        <v>17</v>
      </c>
      <c r="D12" s="108">
        <f t="shared" si="1"/>
        <v>0</v>
      </c>
      <c r="E12" s="50"/>
      <c r="F12" s="25"/>
      <c r="G12" s="26"/>
      <c r="H12" s="63">
        <f t="shared" si="4"/>
        <v>0</v>
      </c>
      <c r="I12" s="50"/>
      <c r="J12" s="25"/>
      <c r="K12" s="26"/>
      <c r="L12" s="87">
        <f t="shared" si="3"/>
        <v>0</v>
      </c>
    </row>
    <row r="13" spans="1:12" s="20" customFormat="1" ht="15" customHeight="1">
      <c r="A13" s="86">
        <v>6</v>
      </c>
      <c r="B13" s="19"/>
      <c r="C13" s="18" t="s">
        <v>113</v>
      </c>
      <c r="D13" s="108">
        <f t="shared" si="1"/>
        <v>0</v>
      </c>
      <c r="E13" s="217"/>
      <c r="F13" s="218"/>
      <c r="G13" s="49"/>
      <c r="H13" s="64">
        <f t="shared" si="4"/>
        <v>0</v>
      </c>
      <c r="I13" s="51"/>
      <c r="J13" s="48"/>
      <c r="K13" s="49"/>
      <c r="L13" s="88">
        <f t="shared" si="3"/>
        <v>0</v>
      </c>
    </row>
    <row r="14" spans="1:12" s="20" customFormat="1" ht="15" customHeight="1">
      <c r="A14" s="86">
        <v>7</v>
      </c>
      <c r="B14" s="19"/>
      <c r="C14" s="18" t="s">
        <v>105</v>
      </c>
      <c r="D14" s="108">
        <f t="shared" si="1"/>
        <v>0</v>
      </c>
      <c r="E14" s="217"/>
      <c r="F14" s="218"/>
      <c r="G14" s="49"/>
      <c r="H14" s="64">
        <f t="shared" si="4"/>
        <v>0</v>
      </c>
      <c r="I14" s="51"/>
      <c r="J14" s="48"/>
      <c r="K14" s="49"/>
      <c r="L14" s="88">
        <f t="shared" si="3"/>
        <v>0</v>
      </c>
    </row>
    <row r="15" spans="1:12" s="17" customFormat="1" ht="15" customHeight="1">
      <c r="A15" s="89">
        <v>8</v>
      </c>
      <c r="B15" s="43"/>
      <c r="C15" s="44" t="s">
        <v>8</v>
      </c>
      <c r="D15" s="219">
        <f t="shared" si="1"/>
        <v>0</v>
      </c>
      <c r="E15" s="220"/>
      <c r="F15" s="221"/>
      <c r="G15" s="46"/>
      <c r="H15" s="65">
        <f t="shared" si="4"/>
        <v>0</v>
      </c>
      <c r="I15" s="52"/>
      <c r="J15" s="45"/>
      <c r="K15" s="46"/>
      <c r="L15" s="90">
        <f t="shared" si="3"/>
        <v>0</v>
      </c>
    </row>
    <row r="16" spans="1:12" s="17" customFormat="1" ht="15" customHeight="1">
      <c r="A16" s="91">
        <v>9</v>
      </c>
      <c r="B16" s="21" t="s">
        <v>18</v>
      </c>
      <c r="C16" s="23"/>
      <c r="D16" s="110">
        <f t="shared" si="1"/>
        <v>0</v>
      </c>
      <c r="E16" s="160"/>
      <c r="F16" s="155"/>
      <c r="G16" s="28"/>
      <c r="H16" s="66">
        <f t="shared" si="4"/>
        <v>0</v>
      </c>
      <c r="I16" s="53"/>
      <c r="J16" s="27"/>
      <c r="K16" s="28"/>
      <c r="L16" s="92">
        <f t="shared" si="3"/>
        <v>0</v>
      </c>
    </row>
    <row r="17" spans="1:12" s="17" customFormat="1" ht="15" customHeight="1">
      <c r="A17" s="91">
        <v>10</v>
      </c>
      <c r="B17" s="21" t="s">
        <v>9</v>
      </c>
      <c r="C17" s="23"/>
      <c r="D17" s="110">
        <f t="shared" si="1"/>
        <v>0</v>
      </c>
      <c r="E17" s="160"/>
      <c r="F17" s="155"/>
      <c r="G17" s="28"/>
      <c r="H17" s="66">
        <f t="shared" si="4"/>
        <v>0</v>
      </c>
      <c r="I17" s="53"/>
      <c r="J17" s="27"/>
      <c r="K17" s="28"/>
      <c r="L17" s="92">
        <f t="shared" si="3"/>
        <v>0</v>
      </c>
    </row>
    <row r="18" spans="1:12" s="17" customFormat="1" ht="15" customHeight="1">
      <c r="A18" s="84">
        <v>11</v>
      </c>
      <c r="B18" s="22" t="s">
        <v>10</v>
      </c>
      <c r="C18" s="22"/>
      <c r="D18" s="110">
        <f t="shared" si="1"/>
        <v>0</v>
      </c>
      <c r="E18" s="208"/>
      <c r="F18" s="207"/>
      <c r="G18" s="30"/>
      <c r="H18" s="67">
        <f t="shared" si="4"/>
        <v>0</v>
      </c>
      <c r="I18" s="54"/>
      <c r="J18" s="29"/>
      <c r="K18" s="30"/>
      <c r="L18" s="93">
        <f t="shared" si="3"/>
        <v>0</v>
      </c>
    </row>
    <row r="19" spans="1:12" s="17" customFormat="1" ht="15" customHeight="1">
      <c r="A19" s="91">
        <v>12</v>
      </c>
      <c r="B19" s="23" t="s">
        <v>16</v>
      </c>
      <c r="C19" s="23"/>
      <c r="D19" s="111">
        <f t="shared" si="1"/>
        <v>0</v>
      </c>
      <c r="E19" s="208"/>
      <c r="F19" s="207"/>
      <c r="G19" s="30"/>
      <c r="H19" s="67">
        <f t="shared" si="4"/>
        <v>0</v>
      </c>
      <c r="I19" s="54"/>
      <c r="J19" s="29"/>
      <c r="K19" s="30"/>
      <c r="L19" s="93">
        <f t="shared" si="3"/>
        <v>0</v>
      </c>
    </row>
    <row r="20" spans="1:12" s="17" customFormat="1" ht="15" customHeight="1">
      <c r="A20" s="91">
        <v>13</v>
      </c>
      <c r="B20" s="23" t="s">
        <v>11</v>
      </c>
      <c r="C20" s="23"/>
      <c r="D20" s="111">
        <f t="shared" si="1"/>
        <v>0</v>
      </c>
      <c r="E20" s="54"/>
      <c r="F20" s="29"/>
      <c r="G20" s="30"/>
      <c r="H20" s="67">
        <f t="shared" si="4"/>
        <v>0</v>
      </c>
      <c r="I20" s="54"/>
      <c r="J20" s="29"/>
      <c r="K20" s="30"/>
      <c r="L20" s="93">
        <f t="shared" si="3"/>
        <v>0</v>
      </c>
    </row>
    <row r="21" spans="1:12" s="113" customFormat="1" ht="15" customHeight="1" thickBot="1">
      <c r="A21" s="94">
        <v>14</v>
      </c>
      <c r="B21" s="95" t="s">
        <v>15</v>
      </c>
      <c r="C21" s="95"/>
      <c r="D21" s="112">
        <f t="shared" si="1"/>
        <v>0</v>
      </c>
      <c r="E21" s="96"/>
      <c r="F21" s="97"/>
      <c r="G21" s="98"/>
      <c r="H21" s="99">
        <f t="shared" si="4"/>
        <v>0</v>
      </c>
      <c r="I21" s="96"/>
      <c r="J21" s="97"/>
      <c r="K21" s="98"/>
      <c r="L21" s="100">
        <f t="shared" si="3"/>
        <v>0</v>
      </c>
    </row>
    <row r="22" spans="1:12" s="301" customFormat="1" ht="11.25">
      <c r="A22" s="223" t="s">
        <v>31</v>
      </c>
      <c r="B22" s="223" t="s">
        <v>30</v>
      </c>
      <c r="C22" s="223"/>
      <c r="D22" s="223"/>
      <c r="E22" s="683"/>
      <c r="F22" s="223"/>
      <c r="G22" s="223"/>
      <c r="H22" s="223"/>
      <c r="I22" s="223"/>
      <c r="J22" s="223"/>
      <c r="K22" s="223"/>
      <c r="L22" s="223"/>
    </row>
    <row r="23" spans="1:5" s="307" customFormat="1" ht="11.25">
      <c r="A23" s="223" t="s">
        <v>114</v>
      </c>
      <c r="B23" s="223" t="s">
        <v>188</v>
      </c>
      <c r="C23" s="223"/>
      <c r="D23" s="330"/>
      <c r="E23" s="330"/>
    </row>
    <row r="24" spans="1:5" s="307" customFormat="1" ht="11.25">
      <c r="A24" s="223" t="s">
        <v>14</v>
      </c>
      <c r="B24" s="223" t="s">
        <v>189</v>
      </c>
      <c r="C24" s="223"/>
      <c r="D24" s="330"/>
      <c r="E24" s="330"/>
    </row>
    <row r="25" spans="1:3" s="223" customFormat="1" ht="11.25">
      <c r="A25" s="215" t="s">
        <v>32</v>
      </c>
      <c r="B25" s="215"/>
      <c r="C25" s="215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9">
    <tabColor indexed="12"/>
  </sheetPr>
  <dimension ref="A2:R30"/>
  <sheetViews>
    <sheetView workbookViewId="0" topLeftCell="A1">
      <selection activeCell="I31" sqref="I31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9.875" style="0" customWidth="1"/>
    <col min="5" max="5" width="9.00390625" style="0" customWidth="1"/>
    <col min="6" max="6" width="9.25390625" style="31" customWidth="1"/>
    <col min="7" max="7" width="8.625" style="31" customWidth="1"/>
    <col min="8" max="8" width="9.875" style="31" customWidth="1"/>
    <col min="9" max="9" width="9.25390625" style="31" customWidth="1"/>
    <col min="10" max="10" width="9.00390625" style="31" customWidth="1"/>
    <col min="11" max="11" width="7.875" style="31" customWidth="1"/>
    <col min="12" max="12" width="8.625" style="31" customWidth="1"/>
    <col min="13" max="13" width="6.75390625" style="209" customWidth="1"/>
    <col min="14" max="14" width="3.375" style="209" customWidth="1"/>
    <col min="15" max="15" width="3.375" style="32" customWidth="1"/>
    <col min="16" max="16" width="6.25390625" style="32" bestFit="1" customWidth="1"/>
    <col min="17" max="17" width="5.375" style="32" bestFit="1" customWidth="1"/>
    <col min="18" max="18" width="6.25390625" style="32" bestFit="1" customWidth="1"/>
  </cols>
  <sheetData>
    <row r="2" ht="13.5" thickBot="1">
      <c r="L2" s="55" t="s">
        <v>13</v>
      </c>
    </row>
    <row r="3" spans="1:12" ht="18.75" customHeight="1">
      <c r="A3" s="74"/>
      <c r="B3" s="75"/>
      <c r="C3" s="101"/>
      <c r="D3" s="775" t="s">
        <v>23</v>
      </c>
      <c r="E3" s="776"/>
      <c r="F3" s="776"/>
      <c r="G3" s="776"/>
      <c r="H3" s="776"/>
      <c r="I3" s="776"/>
      <c r="J3" s="776"/>
      <c r="K3" s="776"/>
      <c r="L3" s="777"/>
    </row>
    <row r="4" spans="1:18" s="1" customFormat="1" ht="12.75">
      <c r="A4" s="76"/>
      <c r="B4" s="778" t="s">
        <v>184</v>
      </c>
      <c r="C4" s="779"/>
      <c r="D4" s="102"/>
      <c r="E4" s="781" t="s">
        <v>21</v>
      </c>
      <c r="F4" s="782"/>
      <c r="G4" s="782"/>
      <c r="H4" s="772"/>
      <c r="I4" s="781" t="s">
        <v>22</v>
      </c>
      <c r="J4" s="782"/>
      <c r="K4" s="782"/>
      <c r="L4" s="783"/>
      <c r="M4" s="210"/>
      <c r="N4" s="210"/>
      <c r="O4" s="307"/>
      <c r="P4" s="307"/>
      <c r="Q4" s="307"/>
      <c r="R4" s="307"/>
    </row>
    <row r="5" spans="1:18" s="1" customFormat="1" ht="12.75">
      <c r="A5" s="76"/>
      <c r="B5" s="780"/>
      <c r="C5" s="779"/>
      <c r="D5" s="102" t="s">
        <v>0</v>
      </c>
      <c r="E5" s="3"/>
      <c r="F5" s="4" t="s">
        <v>1</v>
      </c>
      <c r="G5" s="5"/>
      <c r="H5" s="69" t="s">
        <v>20</v>
      </c>
      <c r="I5" s="3"/>
      <c r="J5" s="4" t="s">
        <v>1</v>
      </c>
      <c r="K5" s="5"/>
      <c r="L5" s="77" t="s">
        <v>20</v>
      </c>
      <c r="M5" s="210"/>
      <c r="N5" s="210"/>
      <c r="O5" s="307"/>
      <c r="P5" s="307"/>
      <c r="Q5" s="307"/>
      <c r="R5" s="307"/>
    </row>
    <row r="6" spans="1:18" s="1" customFormat="1" ht="12.75">
      <c r="A6" s="78"/>
      <c r="B6" s="68" t="s">
        <v>2</v>
      </c>
      <c r="C6" s="6" t="s">
        <v>12</v>
      </c>
      <c r="D6" s="103" t="s">
        <v>26</v>
      </c>
      <c r="E6" s="7" t="s">
        <v>3</v>
      </c>
      <c r="F6" s="8" t="s">
        <v>4</v>
      </c>
      <c r="G6" s="9" t="s">
        <v>5</v>
      </c>
      <c r="H6" s="60" t="s">
        <v>24</v>
      </c>
      <c r="I6" s="7" t="s">
        <v>3</v>
      </c>
      <c r="J6" s="8" t="s">
        <v>4</v>
      </c>
      <c r="K6" s="9" t="s">
        <v>5</v>
      </c>
      <c r="L6" s="79" t="s">
        <v>25</v>
      </c>
      <c r="M6" s="210"/>
      <c r="N6" s="210"/>
      <c r="O6" s="307"/>
      <c r="P6" s="307"/>
      <c r="Q6" s="307"/>
      <c r="R6" s="307"/>
    </row>
    <row r="7" spans="1:18" s="14" customFormat="1" ht="12.75">
      <c r="A7" s="80"/>
      <c r="B7" s="10"/>
      <c r="C7" s="10"/>
      <c r="D7" s="104">
        <v>1</v>
      </c>
      <c r="E7" s="11">
        <v>2</v>
      </c>
      <c r="F7" s="12">
        <v>3</v>
      </c>
      <c r="G7" s="13">
        <v>4</v>
      </c>
      <c r="H7" s="61">
        <v>5</v>
      </c>
      <c r="I7" s="11">
        <v>6</v>
      </c>
      <c r="J7" s="12">
        <v>7</v>
      </c>
      <c r="K7" s="13">
        <v>8</v>
      </c>
      <c r="L7" s="81">
        <v>9</v>
      </c>
      <c r="M7" s="211"/>
      <c r="N7" s="211"/>
      <c r="O7" s="346"/>
      <c r="P7" s="346"/>
      <c r="Q7" s="346"/>
      <c r="R7" s="346"/>
    </row>
    <row r="8" spans="1:18" s="16" customFormat="1" ht="19.5" customHeight="1">
      <c r="A8" s="82">
        <v>1</v>
      </c>
      <c r="B8" s="15" t="s">
        <v>28</v>
      </c>
      <c r="C8" s="15"/>
      <c r="D8" s="105">
        <f aca="true" t="shared" si="0" ref="D8:L8">SUM(D16:D21)+D9</f>
        <v>1643641</v>
      </c>
      <c r="E8" s="71">
        <f t="shared" si="0"/>
        <v>607627</v>
      </c>
      <c r="F8" s="72">
        <f t="shared" si="0"/>
        <v>927209</v>
      </c>
      <c r="G8" s="73">
        <f t="shared" si="0"/>
        <v>23502</v>
      </c>
      <c r="H8" s="70">
        <f t="shared" si="0"/>
        <v>1558338</v>
      </c>
      <c r="I8" s="71">
        <f t="shared" si="0"/>
        <v>0</v>
      </c>
      <c r="J8" s="72">
        <f t="shared" si="0"/>
        <v>85303</v>
      </c>
      <c r="K8" s="73">
        <f t="shared" si="0"/>
        <v>0</v>
      </c>
      <c r="L8" s="83">
        <f t="shared" si="0"/>
        <v>85303</v>
      </c>
      <c r="M8" s="212"/>
      <c r="N8" s="212"/>
      <c r="O8" s="347"/>
      <c r="P8" s="347"/>
      <c r="Q8" s="347"/>
      <c r="R8" s="347"/>
    </row>
    <row r="9" spans="1:18" s="17" customFormat="1" ht="15" customHeight="1">
      <c r="A9" s="84">
        <v>2</v>
      </c>
      <c r="B9" s="22" t="s">
        <v>27</v>
      </c>
      <c r="C9" s="47"/>
      <c r="D9" s="106">
        <f aca="true" t="shared" si="1" ref="D9:D21">H9+L9</f>
        <v>1471542</v>
      </c>
      <c r="E9" s="57">
        <f>SUM(E10:E15)</f>
        <v>476771</v>
      </c>
      <c r="F9" s="222">
        <f>SUM(F10:F15)</f>
        <v>887961</v>
      </c>
      <c r="G9" s="56">
        <f>SUM(G10:G15)</f>
        <v>21507</v>
      </c>
      <c r="H9" s="62">
        <f aca="true" t="shared" si="2" ref="H9:H21">SUM(E9:G9)</f>
        <v>1386239</v>
      </c>
      <c r="I9" s="57">
        <f>SUM(I10:I15)</f>
        <v>0</v>
      </c>
      <c r="J9" s="222">
        <f>SUM(J10:J15)</f>
        <v>85303</v>
      </c>
      <c r="K9" s="56">
        <f>SUM(K10:K15)</f>
        <v>0</v>
      </c>
      <c r="L9" s="85">
        <f aca="true" t="shared" si="3" ref="L9:L21">SUM(I9:K9)</f>
        <v>85303</v>
      </c>
      <c r="M9" s="374"/>
      <c r="N9" s="374"/>
      <c r="O9" s="374"/>
      <c r="P9" s="375"/>
      <c r="Q9" s="374"/>
      <c r="R9" s="374"/>
    </row>
    <row r="10" spans="1:18" s="20" customFormat="1" ht="15" customHeight="1">
      <c r="A10" s="86">
        <v>3</v>
      </c>
      <c r="B10" s="19"/>
      <c r="C10" s="18" t="s">
        <v>6</v>
      </c>
      <c r="D10" s="107">
        <f t="shared" si="1"/>
        <v>6070</v>
      </c>
      <c r="E10" s="50">
        <f>fak!E10+ostatni!E10</f>
        <v>0</v>
      </c>
      <c r="F10" s="25">
        <f>fak!F10+ostatni!F10</f>
        <v>5682</v>
      </c>
      <c r="G10" s="26">
        <f>fak!G10+ostatni!G10</f>
        <v>388</v>
      </c>
      <c r="H10" s="63">
        <f t="shared" si="2"/>
        <v>6070</v>
      </c>
      <c r="I10" s="50">
        <f>fak!I10+ostatni!I10</f>
        <v>0</v>
      </c>
      <c r="J10" s="25">
        <f>fak!J10+ostatni!J10</f>
        <v>0</v>
      </c>
      <c r="K10" s="26">
        <f>fak!K10+ostatni!K10</f>
        <v>0</v>
      </c>
      <c r="L10" s="87">
        <f t="shared" si="3"/>
        <v>0</v>
      </c>
      <c r="M10" s="386"/>
      <c r="N10" s="386"/>
      <c r="O10" s="386"/>
      <c r="P10" s="375"/>
      <c r="Q10" s="375"/>
      <c r="R10" s="375"/>
    </row>
    <row r="11" spans="1:18" s="20" customFormat="1" ht="15" customHeight="1">
      <c r="A11" s="86">
        <v>4</v>
      </c>
      <c r="B11" s="19"/>
      <c r="C11" s="18" t="s">
        <v>7</v>
      </c>
      <c r="D11" s="108">
        <f t="shared" si="1"/>
        <v>26177</v>
      </c>
      <c r="E11" s="50">
        <f>fak!E11+ostatni!E11</f>
        <v>950</v>
      </c>
      <c r="F11" s="25">
        <f>fak!F11+ostatni!F11</f>
        <v>25227</v>
      </c>
      <c r="G11" s="26">
        <f>fak!G11+ostatni!G11</f>
        <v>0</v>
      </c>
      <c r="H11" s="63">
        <f t="shared" si="2"/>
        <v>26177</v>
      </c>
      <c r="I11" s="50">
        <f>fak!I11+ostatni!I11</f>
        <v>0</v>
      </c>
      <c r="J11" s="25">
        <f>fak!J11+ostatni!J11</f>
        <v>0</v>
      </c>
      <c r="K11" s="26">
        <f>fak!K11+ostatni!K11</f>
        <v>0</v>
      </c>
      <c r="L11" s="87">
        <f t="shared" si="3"/>
        <v>0</v>
      </c>
      <c r="M11" s="386"/>
      <c r="N11" s="386"/>
      <c r="O11" s="386"/>
      <c r="P11" s="385"/>
      <c r="Q11" s="385"/>
      <c r="R11" s="385"/>
    </row>
    <row r="12" spans="1:18" s="20" customFormat="1" ht="15" customHeight="1">
      <c r="A12" s="86">
        <v>5</v>
      </c>
      <c r="B12" s="19"/>
      <c r="C12" s="18" t="s">
        <v>17</v>
      </c>
      <c r="D12" s="108">
        <f t="shared" si="1"/>
        <v>85694</v>
      </c>
      <c r="E12" s="50">
        <f>fak!E12+ostatni!E12</f>
        <v>0</v>
      </c>
      <c r="F12" s="25">
        <f>fak!F12+ostatni!F12</f>
        <v>391</v>
      </c>
      <c r="G12" s="26">
        <f>fak!G12+ostatni!G12</f>
        <v>0</v>
      </c>
      <c r="H12" s="63">
        <f t="shared" si="2"/>
        <v>391</v>
      </c>
      <c r="I12" s="50">
        <f>fak!I12+ostatni!I12</f>
        <v>0</v>
      </c>
      <c r="J12" s="25">
        <f>fak!J12+ostatni!J12</f>
        <v>85303</v>
      </c>
      <c r="K12" s="26">
        <f>fak!K12+ostatni!K12</f>
        <v>0</v>
      </c>
      <c r="L12" s="87">
        <f t="shared" si="3"/>
        <v>85303</v>
      </c>
      <c r="M12" s="386"/>
      <c r="N12" s="386"/>
      <c r="O12" s="386"/>
      <c r="P12" s="375"/>
      <c r="Q12" s="375"/>
      <c r="R12" s="375"/>
    </row>
    <row r="13" spans="1:18" s="20" customFormat="1" ht="15" customHeight="1">
      <c r="A13" s="86">
        <v>6</v>
      </c>
      <c r="B13" s="19"/>
      <c r="C13" s="18" t="s">
        <v>113</v>
      </c>
      <c r="D13" s="108">
        <f t="shared" si="1"/>
        <v>46114</v>
      </c>
      <c r="E13" s="51">
        <f>fak!E13+ostatni!E13</f>
        <v>94</v>
      </c>
      <c r="F13" s="48">
        <f>fak!F13+ostatni!F13</f>
        <v>45855</v>
      </c>
      <c r="G13" s="49">
        <f>fak!G13+ostatni!G13</f>
        <v>165</v>
      </c>
      <c r="H13" s="64">
        <f t="shared" si="2"/>
        <v>46114</v>
      </c>
      <c r="I13" s="51">
        <f>fak!I13+ostatni!I13</f>
        <v>0</v>
      </c>
      <c r="J13" s="48">
        <f>fak!J13+ostatni!J13</f>
        <v>0</v>
      </c>
      <c r="K13" s="49">
        <f>fak!K13+ostatni!K13</f>
        <v>0</v>
      </c>
      <c r="L13" s="88">
        <f t="shared" si="3"/>
        <v>0</v>
      </c>
      <c r="M13" s="386"/>
      <c r="N13" s="386"/>
      <c r="O13" s="386"/>
      <c r="P13" s="375"/>
      <c r="Q13" s="375"/>
      <c r="R13" s="375"/>
    </row>
    <row r="14" spans="1:18" s="20" customFormat="1" ht="15" customHeight="1">
      <c r="A14" s="86">
        <v>7</v>
      </c>
      <c r="B14" s="19"/>
      <c r="C14" s="18" t="s">
        <v>105</v>
      </c>
      <c r="D14" s="108">
        <f>H14+L14</f>
        <v>1305996</v>
      </c>
      <c r="E14" s="51">
        <f>fak!E14+ostatni!E14</f>
        <v>475727</v>
      </c>
      <c r="F14" s="48">
        <f>fak!F14+ostatni!F14</f>
        <v>809315</v>
      </c>
      <c r="G14" s="49">
        <f>fak!G14+ostatni!G14</f>
        <v>20954</v>
      </c>
      <c r="H14" s="64">
        <f>SUM(E14:G14)</f>
        <v>1305996</v>
      </c>
      <c r="I14" s="51">
        <f>fak!I14+ostatni!I14</f>
        <v>0</v>
      </c>
      <c r="J14" s="48">
        <f>fak!J14+ostatni!J14</f>
        <v>0</v>
      </c>
      <c r="K14" s="49">
        <f>fak!K14+ostatni!K14</f>
        <v>0</v>
      </c>
      <c r="L14" s="88">
        <f>SUM(I14:K14)</f>
        <v>0</v>
      </c>
      <c r="M14" s="386"/>
      <c r="N14" s="386"/>
      <c r="O14" s="386"/>
      <c r="P14" s="375"/>
      <c r="Q14" s="375"/>
      <c r="R14" s="375"/>
    </row>
    <row r="15" spans="1:18" s="20" customFormat="1" ht="15" customHeight="1">
      <c r="A15" s="89">
        <v>8</v>
      </c>
      <c r="B15" s="43"/>
      <c r="C15" s="44" t="s">
        <v>8</v>
      </c>
      <c r="D15" s="109">
        <f t="shared" si="1"/>
        <v>1491</v>
      </c>
      <c r="E15" s="52">
        <f>fak!E15+ostatni!E15</f>
        <v>0</v>
      </c>
      <c r="F15" s="45">
        <f>fak!F15+ostatni!F15</f>
        <v>1491</v>
      </c>
      <c r="G15" s="46">
        <f>fak!G15+ostatni!G15</f>
        <v>0</v>
      </c>
      <c r="H15" s="65">
        <f t="shared" si="2"/>
        <v>1491</v>
      </c>
      <c r="I15" s="52">
        <f>fak!I15+ostatni!I15</f>
        <v>0</v>
      </c>
      <c r="J15" s="45">
        <f>fak!J15+ostatni!J15</f>
        <v>0</v>
      </c>
      <c r="K15" s="46">
        <f>fak!K15+ostatni!K15</f>
        <v>0</v>
      </c>
      <c r="L15" s="90">
        <f t="shared" si="3"/>
        <v>0</v>
      </c>
      <c r="M15" s="386"/>
      <c r="N15" s="386"/>
      <c r="O15" s="386"/>
      <c r="P15" s="375"/>
      <c r="Q15" s="375"/>
      <c r="R15" s="375"/>
    </row>
    <row r="16" spans="1:18" s="17" customFormat="1" ht="15" customHeight="1">
      <c r="A16" s="91">
        <v>9</v>
      </c>
      <c r="B16" s="21" t="s">
        <v>18</v>
      </c>
      <c r="C16" s="23"/>
      <c r="D16" s="110">
        <f t="shared" si="1"/>
        <v>63833</v>
      </c>
      <c r="E16" s="53">
        <f>fak!E16+ostatni!E16</f>
        <v>48000</v>
      </c>
      <c r="F16" s="27">
        <f>fak!F16+ostatni!F16</f>
        <v>14833</v>
      </c>
      <c r="G16" s="28">
        <f>fak!G16+ostatni!G16</f>
        <v>1000</v>
      </c>
      <c r="H16" s="66">
        <f t="shared" si="2"/>
        <v>63833</v>
      </c>
      <c r="I16" s="53">
        <f>fak!I16+ostatni!I16</f>
        <v>0</v>
      </c>
      <c r="J16" s="27">
        <f>fak!J16+ostatni!J16</f>
        <v>0</v>
      </c>
      <c r="K16" s="28">
        <f>fak!K16+ostatni!K16</f>
        <v>0</v>
      </c>
      <c r="L16" s="92">
        <f t="shared" si="3"/>
        <v>0</v>
      </c>
      <c r="M16" s="213"/>
      <c r="N16" s="213"/>
      <c r="O16" s="301"/>
      <c r="P16" s="301"/>
      <c r="Q16" s="301"/>
      <c r="R16" s="301"/>
    </row>
    <row r="17" spans="1:18" s="17" customFormat="1" ht="15" customHeight="1">
      <c r="A17" s="91">
        <v>10</v>
      </c>
      <c r="B17" s="21" t="s">
        <v>9</v>
      </c>
      <c r="C17" s="23"/>
      <c r="D17" s="110">
        <f t="shared" si="1"/>
        <v>0</v>
      </c>
      <c r="E17" s="53">
        <f>fak!E17+ostatni!E17</f>
        <v>0</v>
      </c>
      <c r="F17" s="27">
        <f>fak!F17+ostatni!F17</f>
        <v>0</v>
      </c>
      <c r="G17" s="28">
        <f>fak!G17+ostatni!G17</f>
        <v>0</v>
      </c>
      <c r="H17" s="66">
        <f t="shared" si="2"/>
        <v>0</v>
      </c>
      <c r="I17" s="53">
        <f>fak!I17+ostatni!I17</f>
        <v>0</v>
      </c>
      <c r="J17" s="27">
        <f>fak!J17+ostatni!J17</f>
        <v>0</v>
      </c>
      <c r="K17" s="28">
        <f>fak!K17+ostatni!K17</f>
        <v>0</v>
      </c>
      <c r="L17" s="92">
        <f t="shared" si="3"/>
        <v>0</v>
      </c>
      <c r="M17" s="213"/>
      <c r="N17" s="213"/>
      <c r="O17" s="301"/>
      <c r="P17" s="301"/>
      <c r="Q17" s="301"/>
      <c r="R17" s="301"/>
    </row>
    <row r="18" spans="1:18" s="17" customFormat="1" ht="15" customHeight="1">
      <c r="A18" s="84">
        <v>11</v>
      </c>
      <c r="B18" s="22" t="s">
        <v>10</v>
      </c>
      <c r="C18" s="22"/>
      <c r="D18" s="110">
        <f t="shared" si="1"/>
        <v>0</v>
      </c>
      <c r="E18" s="54">
        <f>fak!E18+ostatni!E18</f>
        <v>0</v>
      </c>
      <c r="F18" s="29">
        <f>fak!F18+ostatni!F18</f>
        <v>0</v>
      </c>
      <c r="G18" s="30">
        <f>fak!G18+ostatni!G18</f>
        <v>0</v>
      </c>
      <c r="H18" s="67">
        <f t="shared" si="2"/>
        <v>0</v>
      </c>
      <c r="I18" s="54">
        <f>fak!I18+ostatni!I18</f>
        <v>0</v>
      </c>
      <c r="J18" s="29">
        <f>fak!J18+ostatni!J18</f>
        <v>0</v>
      </c>
      <c r="K18" s="30">
        <f>fak!K18+ostatni!K18</f>
        <v>0</v>
      </c>
      <c r="L18" s="93">
        <f t="shared" si="3"/>
        <v>0</v>
      </c>
      <c r="M18" s="213"/>
      <c r="N18" s="213"/>
      <c r="O18" s="301"/>
      <c r="P18" s="301"/>
      <c r="Q18" s="301"/>
      <c r="R18" s="301"/>
    </row>
    <row r="19" spans="1:18" s="17" customFormat="1" ht="15" customHeight="1">
      <c r="A19" s="91">
        <v>12</v>
      </c>
      <c r="B19" s="23" t="s">
        <v>16</v>
      </c>
      <c r="C19" s="23"/>
      <c r="D19" s="111">
        <f t="shared" si="1"/>
        <v>108266</v>
      </c>
      <c r="E19" s="54">
        <f>fak!E19+ostatni!E19</f>
        <v>82856</v>
      </c>
      <c r="F19" s="29">
        <f>fak!F19+ostatni!F19</f>
        <v>24415</v>
      </c>
      <c r="G19" s="30">
        <f>fak!G19+ostatni!G19</f>
        <v>995</v>
      </c>
      <c r="H19" s="67">
        <f t="shared" si="2"/>
        <v>108266</v>
      </c>
      <c r="I19" s="54">
        <f>fak!I19+ostatni!I19</f>
        <v>0</v>
      </c>
      <c r="J19" s="29">
        <f>fak!J19+ostatni!J19</f>
        <v>0</v>
      </c>
      <c r="K19" s="30">
        <f>fak!K19+ostatni!K19</f>
        <v>0</v>
      </c>
      <c r="L19" s="93">
        <f t="shared" si="3"/>
        <v>0</v>
      </c>
      <c r="M19" s="213"/>
      <c r="N19" s="213"/>
      <c r="O19" s="301"/>
      <c r="P19" s="301"/>
      <c r="Q19" s="301"/>
      <c r="R19" s="301"/>
    </row>
    <row r="20" spans="1:18" s="17" customFormat="1" ht="15" customHeight="1">
      <c r="A20" s="91">
        <v>13</v>
      </c>
      <c r="B20" s="23" t="s">
        <v>11</v>
      </c>
      <c r="C20" s="23"/>
      <c r="D20" s="111">
        <f t="shared" si="1"/>
        <v>0</v>
      </c>
      <c r="E20" s="54">
        <f>fak!E20+ostatni!E20</f>
        <v>0</v>
      </c>
      <c r="F20" s="29">
        <f>fak!F20+ostatni!F20</f>
        <v>0</v>
      </c>
      <c r="G20" s="30">
        <f>fak!G20+ostatni!G20</f>
        <v>0</v>
      </c>
      <c r="H20" s="67">
        <f t="shared" si="2"/>
        <v>0</v>
      </c>
      <c r="I20" s="54">
        <f>fak!I20+ostatni!I20</f>
        <v>0</v>
      </c>
      <c r="J20" s="29">
        <f>fak!J20+ostatni!J20</f>
        <v>0</v>
      </c>
      <c r="K20" s="30">
        <f>fak!K20+ostatni!K20</f>
        <v>0</v>
      </c>
      <c r="L20" s="93">
        <f t="shared" si="3"/>
        <v>0</v>
      </c>
      <c r="M20" s="213"/>
      <c r="N20" s="213"/>
      <c r="O20" s="301"/>
      <c r="P20" s="301"/>
      <c r="Q20" s="301"/>
      <c r="R20" s="301"/>
    </row>
    <row r="21" spans="1:18" s="17" customFormat="1" ht="15" customHeight="1" thickBot="1">
      <c r="A21" s="94">
        <v>14</v>
      </c>
      <c r="B21" s="95" t="s">
        <v>15</v>
      </c>
      <c r="C21" s="95"/>
      <c r="D21" s="112">
        <f t="shared" si="1"/>
        <v>0</v>
      </c>
      <c r="E21" s="96">
        <f>fak!E21+ostatni!E21</f>
        <v>0</v>
      </c>
      <c r="F21" s="97">
        <f>fak!F21+ostatni!F21</f>
        <v>0</v>
      </c>
      <c r="G21" s="98">
        <f>fak!G21+ostatni!G21</f>
        <v>0</v>
      </c>
      <c r="H21" s="99">
        <f t="shared" si="2"/>
        <v>0</v>
      </c>
      <c r="I21" s="96">
        <f>fak!I21+ostatni!I21</f>
        <v>0</v>
      </c>
      <c r="J21" s="97">
        <f>fak!J21+ostatni!J21</f>
        <v>0</v>
      </c>
      <c r="K21" s="98">
        <f>fak!K21+ostatni!K21</f>
        <v>0</v>
      </c>
      <c r="L21" s="100">
        <f t="shared" si="3"/>
        <v>0</v>
      </c>
      <c r="M21" s="213"/>
      <c r="N21" s="213"/>
      <c r="O21" s="301"/>
      <c r="P21" s="301"/>
      <c r="Q21" s="301"/>
      <c r="R21" s="301"/>
    </row>
    <row r="22" spans="1:14" s="307" customFormat="1" ht="11.25">
      <c r="A22" s="223" t="s">
        <v>31</v>
      </c>
      <c r="B22" s="223" t="s">
        <v>30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210"/>
      <c r="N22" s="210"/>
    </row>
    <row r="23" spans="1:14" s="307" customFormat="1" ht="11.25">
      <c r="A23" s="223" t="s">
        <v>114</v>
      </c>
      <c r="B23" s="223" t="s">
        <v>188</v>
      </c>
      <c r="C23" s="223"/>
      <c r="D23" s="223"/>
      <c r="E23" s="679"/>
      <c r="F23" s="223"/>
      <c r="G23" s="223"/>
      <c r="H23" s="223"/>
      <c r="I23" s="223"/>
      <c r="J23" s="223"/>
      <c r="K23" s="223"/>
      <c r="L23" s="223"/>
      <c r="M23" s="210"/>
      <c r="N23" s="210"/>
    </row>
    <row r="24" spans="1:14" s="307" customFormat="1" ht="11.25">
      <c r="A24" s="223" t="s">
        <v>14</v>
      </c>
      <c r="B24" s="223" t="s">
        <v>189</v>
      </c>
      <c r="C24" s="223"/>
      <c r="D24" s="680"/>
      <c r="E24" s="681"/>
      <c r="F24" s="682"/>
      <c r="G24" s="223"/>
      <c r="H24" s="223"/>
      <c r="I24" s="223"/>
      <c r="J24" s="223"/>
      <c r="K24" s="223"/>
      <c r="L24" s="223"/>
      <c r="M24" s="210"/>
      <c r="N24" s="210"/>
    </row>
    <row r="25" spans="1:14" s="307" customFormat="1" ht="11.25">
      <c r="A25" s="215" t="s">
        <v>32</v>
      </c>
      <c r="B25" s="215"/>
      <c r="C25" s="215"/>
      <c r="D25" s="680"/>
      <c r="E25" s="681"/>
      <c r="F25" s="682"/>
      <c r="G25" s="223"/>
      <c r="H25" s="223"/>
      <c r="I25" s="223"/>
      <c r="J25" s="223"/>
      <c r="K25" s="223"/>
      <c r="L25" s="223"/>
      <c r="M25" s="210"/>
      <c r="N25" s="210"/>
    </row>
    <row r="26" spans="1:18" s="1" customFormat="1" ht="12.75">
      <c r="A26"/>
      <c r="B26"/>
      <c r="C26"/>
      <c r="D26" s="24"/>
      <c r="E26" s="2"/>
      <c r="F26" s="2"/>
      <c r="G26" s="2"/>
      <c r="H26" s="2"/>
      <c r="I26" s="2"/>
      <c r="J26" s="2"/>
      <c r="K26" s="2"/>
      <c r="L26" s="2"/>
      <c r="M26" s="210"/>
      <c r="N26" s="210"/>
      <c r="O26" s="307"/>
      <c r="P26" s="307"/>
      <c r="Q26" s="307"/>
      <c r="R26" s="307"/>
    </row>
    <row r="27" spans="1:18" s="1" customFormat="1" ht="12.75">
      <c r="A27"/>
      <c r="B27"/>
      <c r="C27"/>
      <c r="D27"/>
      <c r="E27" s="2"/>
      <c r="F27" s="2"/>
      <c r="G27" s="2"/>
      <c r="H27" s="2"/>
      <c r="I27" s="2"/>
      <c r="J27" s="2"/>
      <c r="K27" s="2"/>
      <c r="L27" s="2"/>
      <c r="M27" s="210"/>
      <c r="N27" s="210"/>
      <c r="O27" s="307"/>
      <c r="P27" s="307"/>
      <c r="Q27" s="307"/>
      <c r="R27" s="307"/>
    </row>
    <row r="28" spans="4:18" s="1" customFormat="1" ht="12.75">
      <c r="D28" s="2"/>
      <c r="E28" s="2"/>
      <c r="F28" s="2"/>
      <c r="G28" s="2"/>
      <c r="H28" s="2"/>
      <c r="I28" s="2"/>
      <c r="J28" s="2"/>
      <c r="K28" s="2"/>
      <c r="L28" s="2"/>
      <c r="M28" s="210"/>
      <c r="N28" s="210"/>
      <c r="O28" s="307"/>
      <c r="P28" s="307"/>
      <c r="Q28" s="307"/>
      <c r="R28" s="307"/>
    </row>
    <row r="29" spans="4:18" s="1" customFormat="1" ht="12.75">
      <c r="D29" s="2"/>
      <c r="E29" s="2"/>
      <c r="F29" s="2"/>
      <c r="G29" s="2"/>
      <c r="H29" s="2"/>
      <c r="I29" s="2"/>
      <c r="J29" s="2"/>
      <c r="K29" s="2"/>
      <c r="L29" s="2"/>
      <c r="M29" s="210"/>
      <c r="N29" s="210"/>
      <c r="O29" s="307"/>
      <c r="P29" s="307"/>
      <c r="Q29" s="307"/>
      <c r="R29" s="307"/>
    </row>
    <row r="30" spans="4:18" s="1" customFormat="1" ht="12.75">
      <c r="D30" s="2"/>
      <c r="E30" s="2"/>
      <c r="F30" s="2"/>
      <c r="G30" s="2"/>
      <c r="H30" s="2"/>
      <c r="I30" s="2"/>
      <c r="J30" s="2"/>
      <c r="K30" s="2"/>
      <c r="L30" s="2"/>
      <c r="M30" s="210"/>
      <c r="N30" s="210"/>
      <c r="O30" s="307"/>
      <c r="P30" s="307"/>
      <c r="Q30" s="307"/>
      <c r="R30" s="307"/>
    </row>
  </sheetData>
  <mergeCells count="4">
    <mergeCell ref="D3:L3"/>
    <mergeCell ref="B4:C5"/>
    <mergeCell ref="E4:H4"/>
    <mergeCell ref="I4:L4"/>
  </mergeCells>
  <printOptions horizontalCentered="1"/>
  <pageMargins left="0.4" right="0.31496062992125984" top="0.48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32"/>
  <dimension ref="A2:P25"/>
  <sheetViews>
    <sheetView workbookViewId="0" topLeftCell="B1">
      <selection activeCell="F14" sqref="F1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7.25390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3" width="5.875" style="361" bestFit="1" customWidth="1"/>
    <col min="14" max="14" width="5.00390625" style="361" bestFit="1" customWidth="1"/>
    <col min="15" max="15" width="5.875" style="361" bestFit="1" customWidth="1"/>
    <col min="16" max="16" width="5.00390625" style="378" bestFit="1" customWidth="1"/>
    <col min="17" max="19" width="10.875" style="33" customWidth="1"/>
  </cols>
  <sheetData>
    <row r="2" spans="8:12" ht="13.5" thickBot="1">
      <c r="H2" s="31"/>
      <c r="I2" s="31"/>
      <c r="J2" s="31"/>
      <c r="K2" s="31"/>
      <c r="L2" s="55" t="s">
        <v>13</v>
      </c>
    </row>
    <row r="3" spans="1:16" s="1" customFormat="1" ht="15" customHeight="1">
      <c r="A3" s="74"/>
      <c r="B3" s="75"/>
      <c r="C3" s="101"/>
      <c r="D3" s="775" t="s">
        <v>23</v>
      </c>
      <c r="E3" s="776"/>
      <c r="F3" s="776"/>
      <c r="G3" s="776"/>
      <c r="H3" s="776"/>
      <c r="I3" s="776"/>
      <c r="J3" s="776"/>
      <c r="K3" s="776"/>
      <c r="L3" s="777"/>
      <c r="M3" s="371"/>
      <c r="N3" s="371"/>
      <c r="O3" s="371"/>
      <c r="P3" s="371"/>
    </row>
    <row r="4" spans="1:16" s="1" customFormat="1" ht="12.75">
      <c r="A4" s="76"/>
      <c r="B4" s="778" t="s">
        <v>184</v>
      </c>
      <c r="C4" s="779"/>
      <c r="D4" s="102"/>
      <c r="E4" s="781" t="s">
        <v>21</v>
      </c>
      <c r="F4" s="782"/>
      <c r="G4" s="782"/>
      <c r="H4" s="772"/>
      <c r="I4" s="781" t="s">
        <v>22</v>
      </c>
      <c r="J4" s="782"/>
      <c r="K4" s="782"/>
      <c r="L4" s="783"/>
      <c r="M4" s="371"/>
      <c r="N4" s="371"/>
      <c r="O4" s="371"/>
      <c r="P4" s="371"/>
    </row>
    <row r="5" spans="1:16" s="1" customFormat="1" ht="12.75">
      <c r="A5" s="76"/>
      <c r="B5" s="780"/>
      <c r="C5" s="779"/>
      <c r="D5" s="102" t="s">
        <v>0</v>
      </c>
      <c r="E5" s="3"/>
      <c r="F5" s="4" t="s">
        <v>1</v>
      </c>
      <c r="G5" s="5"/>
      <c r="H5" s="69" t="s">
        <v>20</v>
      </c>
      <c r="I5" s="3"/>
      <c r="J5" s="4" t="s">
        <v>1</v>
      </c>
      <c r="K5" s="5"/>
      <c r="L5" s="77" t="s">
        <v>20</v>
      </c>
      <c r="M5" s="371"/>
      <c r="N5" s="371"/>
      <c r="O5" s="371"/>
      <c r="P5" s="371"/>
    </row>
    <row r="6" spans="1:16" s="14" customFormat="1" ht="12.75">
      <c r="A6" s="78"/>
      <c r="B6" s="68" t="s">
        <v>2</v>
      </c>
      <c r="C6" s="6" t="s">
        <v>34</v>
      </c>
      <c r="D6" s="103" t="s">
        <v>26</v>
      </c>
      <c r="E6" s="7" t="s">
        <v>3</v>
      </c>
      <c r="F6" s="8" t="s">
        <v>4</v>
      </c>
      <c r="G6" s="9" t="s">
        <v>5</v>
      </c>
      <c r="H6" s="60" t="s">
        <v>24</v>
      </c>
      <c r="I6" s="7" t="s">
        <v>3</v>
      </c>
      <c r="J6" s="8" t="s">
        <v>4</v>
      </c>
      <c r="K6" s="9" t="s">
        <v>5</v>
      </c>
      <c r="L6" s="79" t="s">
        <v>25</v>
      </c>
      <c r="M6" s="372"/>
      <c r="N6" s="372"/>
      <c r="O6" s="372"/>
      <c r="P6" s="372"/>
    </row>
    <row r="7" spans="1:16" s="16" customFormat="1" ht="19.5" customHeight="1">
      <c r="A7" s="80"/>
      <c r="B7" s="10"/>
      <c r="C7" s="10"/>
      <c r="D7" s="104">
        <v>1</v>
      </c>
      <c r="E7" s="11">
        <v>2</v>
      </c>
      <c r="F7" s="12">
        <v>3</v>
      </c>
      <c r="G7" s="13">
        <v>4</v>
      </c>
      <c r="H7" s="61">
        <v>5</v>
      </c>
      <c r="I7" s="11">
        <v>6</v>
      </c>
      <c r="J7" s="12">
        <v>7</v>
      </c>
      <c r="K7" s="13">
        <v>8</v>
      </c>
      <c r="L7" s="81">
        <v>9</v>
      </c>
      <c r="M7" s="373"/>
      <c r="N7" s="373"/>
      <c r="O7" s="373"/>
      <c r="P7" s="373"/>
    </row>
    <row r="8" spans="1:16" s="17" customFormat="1" ht="15" customHeight="1">
      <c r="A8" s="82">
        <v>1</v>
      </c>
      <c r="B8" s="15" t="s">
        <v>28</v>
      </c>
      <c r="C8" s="15"/>
      <c r="D8" s="105">
        <f>SUM(D16:D20)+D9</f>
        <v>50247</v>
      </c>
      <c r="E8" s="71">
        <f aca="true" t="shared" si="0" ref="E8:L8">SUM(E15:E20)+E9</f>
        <v>15802</v>
      </c>
      <c r="F8" s="72">
        <f t="shared" si="0"/>
        <v>35479</v>
      </c>
      <c r="G8" s="73">
        <f t="shared" si="0"/>
        <v>0</v>
      </c>
      <c r="H8" s="70">
        <f t="shared" si="0"/>
        <v>51281</v>
      </c>
      <c r="I8" s="71">
        <f t="shared" si="0"/>
        <v>0</v>
      </c>
      <c r="J8" s="72">
        <f t="shared" si="0"/>
        <v>0</v>
      </c>
      <c r="K8" s="73">
        <f t="shared" si="0"/>
        <v>0</v>
      </c>
      <c r="L8" s="83">
        <f t="shared" si="0"/>
        <v>0</v>
      </c>
      <c r="M8" s="374"/>
      <c r="N8" s="374"/>
      <c r="O8" s="374"/>
      <c r="P8" s="374"/>
    </row>
    <row r="9" spans="1:16" s="17" customFormat="1" ht="15" customHeight="1">
      <c r="A9" s="84">
        <v>2</v>
      </c>
      <c r="B9" s="22" t="s">
        <v>27</v>
      </c>
      <c r="C9" s="47"/>
      <c r="D9" s="106">
        <f aca="true" t="shared" si="1" ref="D9:D21">H9+L9</f>
        <v>17931</v>
      </c>
      <c r="E9" s="57">
        <f>SUM(E10:E15)</f>
        <v>0</v>
      </c>
      <c r="F9" s="222">
        <f aca="true" t="shared" si="2" ref="F9:K9">SUM(F10:F15)</f>
        <v>17931</v>
      </c>
      <c r="G9" s="56">
        <f t="shared" si="2"/>
        <v>0</v>
      </c>
      <c r="H9" s="57">
        <f t="shared" si="2"/>
        <v>17931</v>
      </c>
      <c r="I9" s="57">
        <f t="shared" si="2"/>
        <v>0</v>
      </c>
      <c r="J9" s="222">
        <f t="shared" si="2"/>
        <v>0</v>
      </c>
      <c r="K9" s="56">
        <f t="shared" si="2"/>
        <v>0</v>
      </c>
      <c r="L9" s="85">
        <f aca="true" t="shared" si="3" ref="L9:L21">SUM(I9:K9)</f>
        <v>0</v>
      </c>
      <c r="M9" s="374"/>
      <c r="N9" s="374"/>
      <c r="O9" s="374"/>
      <c r="P9" s="374"/>
    </row>
    <row r="10" spans="1:16" s="20" customFormat="1" ht="15" customHeight="1">
      <c r="A10" s="86">
        <v>3</v>
      </c>
      <c r="B10" s="19"/>
      <c r="C10" s="18" t="s">
        <v>6</v>
      </c>
      <c r="D10" s="107">
        <f t="shared" si="1"/>
        <v>0</v>
      </c>
      <c r="E10" s="50"/>
      <c r="F10" s="25"/>
      <c r="G10" s="26"/>
      <c r="H10" s="63">
        <f aca="true" t="shared" si="4" ref="H10:H21">SUM(E10:G10)</f>
        <v>0</v>
      </c>
      <c r="I10" s="50"/>
      <c r="J10" s="25"/>
      <c r="K10" s="26"/>
      <c r="L10" s="87">
        <f t="shared" si="3"/>
        <v>0</v>
      </c>
      <c r="M10" s="375">
        <v>1750</v>
      </c>
      <c r="N10" s="375"/>
      <c r="O10" s="375"/>
      <c r="P10" s="375"/>
    </row>
    <row r="11" spans="1:16" s="20" customFormat="1" ht="15" customHeight="1">
      <c r="A11" s="86">
        <v>4</v>
      </c>
      <c r="B11" s="19"/>
      <c r="C11" s="18" t="s">
        <v>7</v>
      </c>
      <c r="D11" s="108">
        <f t="shared" si="1"/>
        <v>16897</v>
      </c>
      <c r="E11" s="50"/>
      <c r="F11" s="25">
        <v>16897</v>
      </c>
      <c r="G11" s="26"/>
      <c r="H11" s="63">
        <f t="shared" si="4"/>
        <v>16897</v>
      </c>
      <c r="I11" s="50"/>
      <c r="J11" s="25"/>
      <c r="K11" s="26"/>
      <c r="L11" s="87">
        <f t="shared" si="3"/>
        <v>0</v>
      </c>
      <c r="M11" s="375">
        <v>22200</v>
      </c>
      <c r="N11" s="375">
        <f>2140</f>
        <v>2140</v>
      </c>
      <c r="O11" s="375">
        <v>18950</v>
      </c>
      <c r="P11" s="375">
        <v>1860</v>
      </c>
    </row>
    <row r="12" spans="1:16" s="20" customFormat="1" ht="15" customHeight="1">
      <c r="A12" s="86">
        <v>5</v>
      </c>
      <c r="B12" s="19"/>
      <c r="C12" s="18" t="s">
        <v>17</v>
      </c>
      <c r="D12" s="108">
        <f t="shared" si="1"/>
        <v>0</v>
      </c>
      <c r="E12" s="50"/>
      <c r="F12" s="25"/>
      <c r="G12" s="26"/>
      <c r="H12" s="63">
        <f t="shared" si="4"/>
        <v>0</v>
      </c>
      <c r="I12" s="50"/>
      <c r="J12" s="25"/>
      <c r="K12" s="26"/>
      <c r="L12" s="87">
        <f t="shared" si="3"/>
        <v>0</v>
      </c>
      <c r="M12" s="375"/>
      <c r="N12" s="375"/>
      <c r="O12" s="375"/>
      <c r="P12" s="375"/>
    </row>
    <row r="13" spans="1:16" s="20" customFormat="1" ht="15" customHeight="1">
      <c r="A13" s="86">
        <v>6</v>
      </c>
      <c r="B13" s="19"/>
      <c r="C13" s="18" t="s">
        <v>113</v>
      </c>
      <c r="D13" s="108">
        <f t="shared" si="1"/>
        <v>0</v>
      </c>
      <c r="E13" s="217"/>
      <c r="F13" s="218"/>
      <c r="G13" s="49"/>
      <c r="H13" s="64">
        <f t="shared" si="4"/>
        <v>0</v>
      </c>
      <c r="I13" s="51"/>
      <c r="J13" s="48"/>
      <c r="K13" s="49"/>
      <c r="L13" s="88">
        <f t="shared" si="3"/>
        <v>0</v>
      </c>
      <c r="M13" s="375"/>
      <c r="N13" s="375"/>
      <c r="O13" s="375"/>
      <c r="P13" s="375"/>
    </row>
    <row r="14" spans="1:16" s="20" customFormat="1" ht="15" customHeight="1">
      <c r="A14" s="86">
        <v>7</v>
      </c>
      <c r="B14" s="19"/>
      <c r="C14" s="18" t="s">
        <v>105</v>
      </c>
      <c r="D14" s="108">
        <f t="shared" si="1"/>
        <v>0</v>
      </c>
      <c r="E14" s="217"/>
      <c r="F14" s="218"/>
      <c r="G14" s="49"/>
      <c r="H14" s="64">
        <f t="shared" si="4"/>
        <v>0</v>
      </c>
      <c r="I14" s="51"/>
      <c r="J14" s="48"/>
      <c r="K14" s="49"/>
      <c r="L14" s="88">
        <f t="shared" si="3"/>
        <v>0</v>
      </c>
      <c r="M14" s="375"/>
      <c r="N14" s="375"/>
      <c r="O14" s="375"/>
      <c r="P14" s="375"/>
    </row>
    <row r="15" spans="1:16" s="17" customFormat="1" ht="15" customHeight="1">
      <c r="A15" s="89">
        <v>8</v>
      </c>
      <c r="B15" s="43"/>
      <c r="C15" s="44" t="s">
        <v>8</v>
      </c>
      <c r="D15" s="219">
        <f t="shared" si="1"/>
        <v>1034</v>
      </c>
      <c r="E15" s="220"/>
      <c r="F15" s="221">
        <v>1034</v>
      </c>
      <c r="G15" s="46"/>
      <c r="H15" s="65">
        <f t="shared" si="4"/>
        <v>1034</v>
      </c>
      <c r="I15" s="52"/>
      <c r="J15" s="45"/>
      <c r="K15" s="46"/>
      <c r="L15" s="90">
        <f t="shared" si="3"/>
        <v>0</v>
      </c>
      <c r="M15" s="374"/>
      <c r="N15" s="374"/>
      <c r="O15" s="374"/>
      <c r="P15" s="374"/>
    </row>
    <row r="16" spans="1:16" s="17" customFormat="1" ht="15" customHeight="1">
      <c r="A16" s="91">
        <v>9</v>
      </c>
      <c r="B16" s="21" t="s">
        <v>18</v>
      </c>
      <c r="C16" s="23"/>
      <c r="D16" s="110">
        <f t="shared" si="1"/>
        <v>25000</v>
      </c>
      <c r="E16" s="160">
        <v>13000</v>
      </c>
      <c r="F16" s="155">
        <v>12000</v>
      </c>
      <c r="G16" s="28"/>
      <c r="H16" s="66">
        <f t="shared" si="4"/>
        <v>25000</v>
      </c>
      <c r="I16" s="53"/>
      <c r="J16" s="27"/>
      <c r="K16" s="28"/>
      <c r="L16" s="92">
        <f t="shared" si="3"/>
        <v>0</v>
      </c>
      <c r="M16" s="374"/>
      <c r="N16" s="374"/>
      <c r="O16" s="374"/>
      <c r="P16" s="374"/>
    </row>
    <row r="17" spans="1:16" s="17" customFormat="1" ht="15" customHeight="1">
      <c r="A17" s="91">
        <v>10</v>
      </c>
      <c r="B17" s="21" t="s">
        <v>9</v>
      </c>
      <c r="C17" s="23"/>
      <c r="D17" s="110">
        <f t="shared" si="1"/>
        <v>0</v>
      </c>
      <c r="E17" s="160"/>
      <c r="F17" s="155"/>
      <c r="G17" s="28"/>
      <c r="H17" s="66">
        <f t="shared" si="4"/>
        <v>0</v>
      </c>
      <c r="I17" s="53"/>
      <c r="J17" s="27"/>
      <c r="K17" s="28"/>
      <c r="L17" s="92">
        <f t="shared" si="3"/>
        <v>0</v>
      </c>
      <c r="M17" s="374"/>
      <c r="N17" s="374"/>
      <c r="O17" s="374"/>
      <c r="P17" s="374"/>
    </row>
    <row r="18" spans="1:16" s="17" customFormat="1" ht="15" customHeight="1">
      <c r="A18" s="84">
        <v>11</v>
      </c>
      <c r="B18" s="22" t="s">
        <v>10</v>
      </c>
      <c r="C18" s="22"/>
      <c r="D18" s="110">
        <f t="shared" si="1"/>
        <v>0</v>
      </c>
      <c r="E18" s="208"/>
      <c r="F18" s="207"/>
      <c r="G18" s="30"/>
      <c r="H18" s="67">
        <f t="shared" si="4"/>
        <v>0</v>
      </c>
      <c r="I18" s="54"/>
      <c r="J18" s="29"/>
      <c r="K18" s="30"/>
      <c r="L18" s="93">
        <f t="shared" si="3"/>
        <v>0</v>
      </c>
      <c r="M18" s="374"/>
      <c r="N18" s="374"/>
      <c r="O18" s="374"/>
      <c r="P18" s="374"/>
    </row>
    <row r="19" spans="1:16" s="17" customFormat="1" ht="15" customHeight="1">
      <c r="A19" s="91">
        <v>12</v>
      </c>
      <c r="B19" s="23" t="s">
        <v>16</v>
      </c>
      <c r="C19" s="23"/>
      <c r="D19" s="111">
        <f t="shared" si="1"/>
        <v>7316</v>
      </c>
      <c r="E19" s="208">
        <v>2802</v>
      </c>
      <c r="F19" s="207">
        <v>4514</v>
      </c>
      <c r="G19" s="30"/>
      <c r="H19" s="67">
        <f t="shared" si="4"/>
        <v>7316</v>
      </c>
      <c r="I19" s="54"/>
      <c r="J19" s="29"/>
      <c r="K19" s="30"/>
      <c r="L19" s="93">
        <f t="shared" si="3"/>
        <v>0</v>
      </c>
      <c r="M19" s="374"/>
      <c r="N19" s="374"/>
      <c r="O19" s="374"/>
      <c r="P19" s="374"/>
    </row>
    <row r="20" spans="1:16" s="17" customFormat="1" ht="15" customHeight="1">
      <c r="A20" s="91">
        <v>13</v>
      </c>
      <c r="B20" s="23" t="s">
        <v>11</v>
      </c>
      <c r="C20" s="23"/>
      <c r="D20" s="111">
        <f t="shared" si="1"/>
        <v>0</v>
      </c>
      <c r="E20" s="54"/>
      <c r="F20" s="29"/>
      <c r="G20" s="30"/>
      <c r="H20" s="67">
        <f t="shared" si="4"/>
        <v>0</v>
      </c>
      <c r="I20" s="54"/>
      <c r="J20" s="29"/>
      <c r="K20" s="30"/>
      <c r="L20" s="93">
        <f t="shared" si="3"/>
        <v>0</v>
      </c>
      <c r="M20" s="374"/>
      <c r="N20" s="374"/>
      <c r="O20" s="374"/>
      <c r="P20" s="374"/>
    </row>
    <row r="21" spans="1:16" s="113" customFormat="1" ht="15" customHeight="1" thickBot="1">
      <c r="A21" s="94">
        <v>14</v>
      </c>
      <c r="B21" s="95" t="s">
        <v>15</v>
      </c>
      <c r="C21" s="95"/>
      <c r="D21" s="112">
        <f t="shared" si="1"/>
        <v>0</v>
      </c>
      <c r="E21" s="96"/>
      <c r="F21" s="97"/>
      <c r="G21" s="98"/>
      <c r="H21" s="99">
        <f t="shared" si="4"/>
        <v>0</v>
      </c>
      <c r="I21" s="96"/>
      <c r="J21" s="97"/>
      <c r="K21" s="98"/>
      <c r="L21" s="100">
        <f t="shared" si="3"/>
        <v>0</v>
      </c>
      <c r="M21" s="374"/>
      <c r="N21" s="374"/>
      <c r="O21" s="374"/>
      <c r="P21" s="374"/>
    </row>
    <row r="22" spans="1:16" s="301" customFormat="1" ht="11.25">
      <c r="A22" s="223" t="s">
        <v>31</v>
      </c>
      <c r="B22" s="223" t="s">
        <v>30</v>
      </c>
      <c r="C22" s="223"/>
      <c r="D22" s="223"/>
      <c r="E22" s="683"/>
      <c r="F22" s="223"/>
      <c r="G22" s="223"/>
      <c r="H22" s="223"/>
      <c r="I22" s="223"/>
      <c r="J22" s="223"/>
      <c r="K22" s="223"/>
      <c r="L22" s="223"/>
      <c r="M22" s="374"/>
      <c r="N22" s="374"/>
      <c r="O22" s="374"/>
      <c r="P22" s="374"/>
    </row>
    <row r="23" spans="1:16" s="307" customFormat="1" ht="11.25">
      <c r="A23" s="223" t="s">
        <v>114</v>
      </c>
      <c r="B23" s="223" t="s">
        <v>188</v>
      </c>
      <c r="C23" s="223"/>
      <c r="D23" s="330"/>
      <c r="E23" s="330"/>
      <c r="M23" s="371"/>
      <c r="N23" s="371"/>
      <c r="O23" s="371"/>
      <c r="P23" s="371"/>
    </row>
    <row r="24" spans="1:16" s="307" customFormat="1" ht="11.25">
      <c r="A24" s="223" t="s">
        <v>14</v>
      </c>
      <c r="B24" s="223" t="s">
        <v>189</v>
      </c>
      <c r="C24" s="223"/>
      <c r="D24" s="330"/>
      <c r="E24" s="330"/>
      <c r="G24" s="329"/>
      <c r="M24" s="371"/>
      <c r="N24" s="371"/>
      <c r="O24" s="371"/>
      <c r="P24" s="371"/>
    </row>
    <row r="25" spans="1:16" s="223" customFormat="1" ht="11.25">
      <c r="A25" s="215" t="s">
        <v>32</v>
      </c>
      <c r="B25" s="215"/>
      <c r="C25" s="215"/>
      <c r="D25" s="684"/>
      <c r="E25" s="390"/>
      <c r="F25" s="390"/>
      <c r="M25" s="376"/>
      <c r="N25" s="376"/>
      <c r="O25" s="376"/>
      <c r="P25" s="376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3" r:id="rId1"/>
  <headerFooter alignWithMargins="0">
    <oddHeader>&amp;L&amp;"Arial CE,kurzíva\&amp;11Osnova rozpočtu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3"/>
  <dimension ref="A2:L25"/>
  <sheetViews>
    <sheetView workbookViewId="0" topLeftCell="A1">
      <selection activeCell="F14" sqref="F1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7.25390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13</v>
      </c>
    </row>
    <row r="3" spans="1:12" s="1" customFormat="1" ht="15" customHeight="1">
      <c r="A3" s="74"/>
      <c r="B3" s="75"/>
      <c r="C3" s="101"/>
      <c r="D3" s="775" t="s">
        <v>23</v>
      </c>
      <c r="E3" s="776"/>
      <c r="F3" s="776"/>
      <c r="G3" s="776"/>
      <c r="H3" s="776"/>
      <c r="I3" s="776"/>
      <c r="J3" s="776"/>
      <c r="K3" s="776"/>
      <c r="L3" s="777"/>
    </row>
    <row r="4" spans="1:12" s="1" customFormat="1" ht="12.75">
      <c r="A4" s="76"/>
      <c r="B4" s="778" t="s">
        <v>184</v>
      </c>
      <c r="C4" s="779"/>
      <c r="D4" s="102"/>
      <c r="E4" s="781" t="s">
        <v>21</v>
      </c>
      <c r="F4" s="782"/>
      <c r="G4" s="782"/>
      <c r="H4" s="772"/>
      <c r="I4" s="781" t="s">
        <v>22</v>
      </c>
      <c r="J4" s="782"/>
      <c r="K4" s="782"/>
      <c r="L4" s="783"/>
    </row>
    <row r="5" spans="1:12" s="1" customFormat="1" ht="12.75">
      <c r="A5" s="76"/>
      <c r="B5" s="780"/>
      <c r="C5" s="779"/>
      <c r="D5" s="102" t="s">
        <v>0</v>
      </c>
      <c r="E5" s="3"/>
      <c r="F5" s="4" t="s">
        <v>1</v>
      </c>
      <c r="G5" s="5"/>
      <c r="H5" s="69" t="s">
        <v>20</v>
      </c>
      <c r="I5" s="3"/>
      <c r="J5" s="4" t="s">
        <v>1</v>
      </c>
      <c r="K5" s="5"/>
      <c r="L5" s="77" t="s">
        <v>20</v>
      </c>
    </row>
    <row r="6" spans="1:12" s="14" customFormat="1" ht="12.75">
      <c r="A6" s="78"/>
      <c r="B6" s="68" t="s">
        <v>2</v>
      </c>
      <c r="C6" s="6" t="s">
        <v>33</v>
      </c>
      <c r="D6" s="103" t="s">
        <v>26</v>
      </c>
      <c r="E6" s="7" t="s">
        <v>3</v>
      </c>
      <c r="F6" s="8" t="s">
        <v>4</v>
      </c>
      <c r="G6" s="9" t="s">
        <v>5</v>
      </c>
      <c r="H6" s="60" t="s">
        <v>24</v>
      </c>
      <c r="I6" s="7" t="s">
        <v>3</v>
      </c>
      <c r="J6" s="8" t="s">
        <v>4</v>
      </c>
      <c r="K6" s="9" t="s">
        <v>5</v>
      </c>
      <c r="L6" s="79" t="s">
        <v>25</v>
      </c>
    </row>
    <row r="7" spans="1:12" s="16" customFormat="1" ht="19.5" customHeight="1">
      <c r="A7" s="80"/>
      <c r="B7" s="10"/>
      <c r="C7" s="10"/>
      <c r="D7" s="104">
        <v>1</v>
      </c>
      <c r="E7" s="11">
        <v>2</v>
      </c>
      <c r="F7" s="12">
        <v>3</v>
      </c>
      <c r="G7" s="13">
        <v>4</v>
      </c>
      <c r="H7" s="61">
        <v>5</v>
      </c>
      <c r="I7" s="11">
        <v>6</v>
      </c>
      <c r="J7" s="12">
        <v>7</v>
      </c>
      <c r="K7" s="13">
        <v>8</v>
      </c>
      <c r="L7" s="81">
        <v>9</v>
      </c>
    </row>
    <row r="8" spans="1:12" s="17" customFormat="1" ht="15" customHeight="1">
      <c r="A8" s="82">
        <v>1</v>
      </c>
      <c r="B8" s="15" t="s">
        <v>28</v>
      </c>
      <c r="C8" s="15"/>
      <c r="D8" s="105">
        <f>SUM(D16:D20)+D9</f>
        <v>504</v>
      </c>
      <c r="E8" s="71">
        <f aca="true" t="shared" si="0" ref="E8:L8">SUM(E15:E20)+E9</f>
        <v>0</v>
      </c>
      <c r="F8" s="72">
        <f t="shared" si="0"/>
        <v>504</v>
      </c>
      <c r="G8" s="73">
        <f t="shared" si="0"/>
        <v>0</v>
      </c>
      <c r="H8" s="70">
        <f t="shared" si="0"/>
        <v>504</v>
      </c>
      <c r="I8" s="71">
        <f t="shared" si="0"/>
        <v>0</v>
      </c>
      <c r="J8" s="72">
        <f t="shared" si="0"/>
        <v>0</v>
      </c>
      <c r="K8" s="73">
        <f t="shared" si="0"/>
        <v>0</v>
      </c>
      <c r="L8" s="83">
        <f t="shared" si="0"/>
        <v>0</v>
      </c>
    </row>
    <row r="9" spans="1:12" s="17" customFormat="1" ht="15" customHeight="1">
      <c r="A9" s="84">
        <v>2</v>
      </c>
      <c r="B9" s="22" t="s">
        <v>27</v>
      </c>
      <c r="C9" s="47"/>
      <c r="D9" s="106">
        <f aca="true" t="shared" si="1" ref="D9:D21">H9+L9</f>
        <v>0</v>
      </c>
      <c r="E9" s="57">
        <f>SUM(E10:E15)</f>
        <v>0</v>
      </c>
      <c r="F9" s="222">
        <f aca="true" t="shared" si="2" ref="F9:K9">SUM(F10:F15)</f>
        <v>0</v>
      </c>
      <c r="G9" s="56">
        <f t="shared" si="2"/>
        <v>0</v>
      </c>
      <c r="H9" s="57">
        <f t="shared" si="2"/>
        <v>0</v>
      </c>
      <c r="I9" s="57">
        <f t="shared" si="2"/>
        <v>0</v>
      </c>
      <c r="J9" s="222">
        <f t="shared" si="2"/>
        <v>0</v>
      </c>
      <c r="K9" s="56">
        <f t="shared" si="2"/>
        <v>0</v>
      </c>
      <c r="L9" s="85">
        <f aca="true" t="shared" si="3" ref="L9:L21">SUM(I9:K9)</f>
        <v>0</v>
      </c>
    </row>
    <row r="10" spans="1:12" s="20" customFormat="1" ht="15" customHeight="1">
      <c r="A10" s="86">
        <v>3</v>
      </c>
      <c r="B10" s="19"/>
      <c r="C10" s="18" t="s">
        <v>6</v>
      </c>
      <c r="D10" s="107">
        <f t="shared" si="1"/>
        <v>0</v>
      </c>
      <c r="E10" s="50"/>
      <c r="F10" s="25"/>
      <c r="G10" s="26"/>
      <c r="H10" s="63">
        <f aca="true" t="shared" si="4" ref="H10:H21">SUM(E10:G10)</f>
        <v>0</v>
      </c>
      <c r="I10" s="50"/>
      <c r="J10" s="25"/>
      <c r="K10" s="26"/>
      <c r="L10" s="87">
        <f t="shared" si="3"/>
        <v>0</v>
      </c>
    </row>
    <row r="11" spans="1:12" s="20" customFormat="1" ht="15" customHeight="1">
      <c r="A11" s="86">
        <v>4</v>
      </c>
      <c r="B11" s="19"/>
      <c r="C11" s="18" t="s">
        <v>7</v>
      </c>
      <c r="D11" s="108">
        <f t="shared" si="1"/>
        <v>0</v>
      </c>
      <c r="E11" s="50"/>
      <c r="F11" s="25"/>
      <c r="G11" s="26"/>
      <c r="H11" s="63">
        <f t="shared" si="4"/>
        <v>0</v>
      </c>
      <c r="I11" s="50"/>
      <c r="J11" s="25"/>
      <c r="K11" s="26"/>
      <c r="L11" s="87">
        <f t="shared" si="3"/>
        <v>0</v>
      </c>
    </row>
    <row r="12" spans="1:12" s="20" customFormat="1" ht="15" customHeight="1">
      <c r="A12" s="86">
        <v>5</v>
      </c>
      <c r="B12" s="19"/>
      <c r="C12" s="18" t="s">
        <v>17</v>
      </c>
      <c r="D12" s="108">
        <f t="shared" si="1"/>
        <v>0</v>
      </c>
      <c r="E12" s="50"/>
      <c r="F12" s="25"/>
      <c r="G12" s="26"/>
      <c r="H12" s="63">
        <f t="shared" si="4"/>
        <v>0</v>
      </c>
      <c r="I12" s="50"/>
      <c r="J12" s="25"/>
      <c r="K12" s="26"/>
      <c r="L12" s="87">
        <f t="shared" si="3"/>
        <v>0</v>
      </c>
    </row>
    <row r="13" spans="1:12" s="20" customFormat="1" ht="15" customHeight="1">
      <c r="A13" s="86">
        <v>6</v>
      </c>
      <c r="B13" s="19"/>
      <c r="C13" s="18" t="s">
        <v>113</v>
      </c>
      <c r="D13" s="108">
        <f t="shared" si="1"/>
        <v>0</v>
      </c>
      <c r="E13" s="217"/>
      <c r="F13" s="218"/>
      <c r="G13" s="49"/>
      <c r="H13" s="64">
        <f t="shared" si="4"/>
        <v>0</v>
      </c>
      <c r="I13" s="51"/>
      <c r="J13" s="48"/>
      <c r="K13" s="49"/>
      <c r="L13" s="88">
        <f t="shared" si="3"/>
        <v>0</v>
      </c>
    </row>
    <row r="14" spans="1:12" s="20" customFormat="1" ht="15" customHeight="1">
      <c r="A14" s="86">
        <v>7</v>
      </c>
      <c r="B14" s="19"/>
      <c r="C14" s="18" t="s">
        <v>105</v>
      </c>
      <c r="D14" s="108">
        <f t="shared" si="1"/>
        <v>0</v>
      </c>
      <c r="E14" s="217"/>
      <c r="F14" s="218"/>
      <c r="G14" s="49"/>
      <c r="H14" s="64">
        <f t="shared" si="4"/>
        <v>0</v>
      </c>
      <c r="I14" s="51"/>
      <c r="J14" s="48"/>
      <c r="K14" s="49"/>
      <c r="L14" s="88">
        <f t="shared" si="3"/>
        <v>0</v>
      </c>
    </row>
    <row r="15" spans="1:12" s="17" customFormat="1" ht="15" customHeight="1">
      <c r="A15" s="89">
        <v>8</v>
      </c>
      <c r="B15" s="43"/>
      <c r="C15" s="44" t="s">
        <v>8</v>
      </c>
      <c r="D15" s="219">
        <f t="shared" si="1"/>
        <v>0</v>
      </c>
      <c r="E15" s="220"/>
      <c r="F15" s="221"/>
      <c r="G15" s="46"/>
      <c r="H15" s="65">
        <f t="shared" si="4"/>
        <v>0</v>
      </c>
      <c r="I15" s="52"/>
      <c r="J15" s="45"/>
      <c r="K15" s="46"/>
      <c r="L15" s="90">
        <f t="shared" si="3"/>
        <v>0</v>
      </c>
    </row>
    <row r="16" spans="1:12" s="17" customFormat="1" ht="15" customHeight="1">
      <c r="A16" s="91">
        <v>9</v>
      </c>
      <c r="B16" s="21" t="s">
        <v>18</v>
      </c>
      <c r="C16" s="23"/>
      <c r="D16" s="110">
        <f t="shared" si="1"/>
        <v>0</v>
      </c>
      <c r="E16" s="160"/>
      <c r="F16" s="155"/>
      <c r="G16" s="28"/>
      <c r="H16" s="66">
        <f t="shared" si="4"/>
        <v>0</v>
      </c>
      <c r="I16" s="53"/>
      <c r="J16" s="27"/>
      <c r="K16" s="28"/>
      <c r="L16" s="92">
        <f t="shared" si="3"/>
        <v>0</v>
      </c>
    </row>
    <row r="17" spans="1:12" s="17" customFormat="1" ht="15" customHeight="1">
      <c r="A17" s="91">
        <v>10</v>
      </c>
      <c r="B17" s="21" t="s">
        <v>9</v>
      </c>
      <c r="C17" s="23"/>
      <c r="D17" s="110">
        <f t="shared" si="1"/>
        <v>0</v>
      </c>
      <c r="E17" s="160"/>
      <c r="F17" s="155"/>
      <c r="G17" s="28"/>
      <c r="H17" s="66">
        <f t="shared" si="4"/>
        <v>0</v>
      </c>
      <c r="I17" s="53"/>
      <c r="J17" s="27"/>
      <c r="K17" s="28"/>
      <c r="L17" s="92">
        <f t="shared" si="3"/>
        <v>0</v>
      </c>
    </row>
    <row r="18" spans="1:12" s="17" customFormat="1" ht="15" customHeight="1">
      <c r="A18" s="84">
        <v>11</v>
      </c>
      <c r="B18" s="22" t="s">
        <v>10</v>
      </c>
      <c r="C18" s="22"/>
      <c r="D18" s="110">
        <f t="shared" si="1"/>
        <v>0</v>
      </c>
      <c r="E18" s="208"/>
      <c r="F18" s="207"/>
      <c r="G18" s="30"/>
      <c r="H18" s="67">
        <f t="shared" si="4"/>
        <v>0</v>
      </c>
      <c r="I18" s="54"/>
      <c r="J18" s="29"/>
      <c r="K18" s="30"/>
      <c r="L18" s="93">
        <f t="shared" si="3"/>
        <v>0</v>
      </c>
    </row>
    <row r="19" spans="1:12" s="17" customFormat="1" ht="15" customHeight="1">
      <c r="A19" s="91">
        <v>12</v>
      </c>
      <c r="B19" s="23" t="s">
        <v>16</v>
      </c>
      <c r="C19" s="23"/>
      <c r="D19" s="111">
        <f t="shared" si="1"/>
        <v>504</v>
      </c>
      <c r="E19" s="208"/>
      <c r="F19" s="207">
        <v>504</v>
      </c>
      <c r="G19" s="30"/>
      <c r="H19" s="67">
        <f t="shared" si="4"/>
        <v>504</v>
      </c>
      <c r="I19" s="54"/>
      <c r="J19" s="29"/>
      <c r="K19" s="30"/>
      <c r="L19" s="93">
        <f t="shared" si="3"/>
        <v>0</v>
      </c>
    </row>
    <row r="20" spans="1:12" s="17" customFormat="1" ht="15" customHeight="1">
      <c r="A20" s="91">
        <v>13</v>
      </c>
      <c r="B20" s="23" t="s">
        <v>11</v>
      </c>
      <c r="C20" s="23"/>
      <c r="D20" s="111">
        <f t="shared" si="1"/>
        <v>0</v>
      </c>
      <c r="E20" s="54"/>
      <c r="F20" s="29"/>
      <c r="G20" s="30"/>
      <c r="H20" s="67">
        <f t="shared" si="4"/>
        <v>0</v>
      </c>
      <c r="I20" s="54"/>
      <c r="J20" s="29"/>
      <c r="K20" s="30"/>
      <c r="L20" s="93">
        <f t="shared" si="3"/>
        <v>0</v>
      </c>
    </row>
    <row r="21" spans="1:12" s="113" customFormat="1" ht="15" customHeight="1" thickBot="1">
      <c r="A21" s="94">
        <v>14</v>
      </c>
      <c r="B21" s="95" t="s">
        <v>15</v>
      </c>
      <c r="C21" s="95"/>
      <c r="D21" s="112">
        <f t="shared" si="1"/>
        <v>0</v>
      </c>
      <c r="E21" s="96"/>
      <c r="F21" s="97"/>
      <c r="G21" s="98"/>
      <c r="H21" s="99">
        <f t="shared" si="4"/>
        <v>0</v>
      </c>
      <c r="I21" s="96"/>
      <c r="J21" s="97"/>
      <c r="K21" s="98"/>
      <c r="L21" s="100">
        <f t="shared" si="3"/>
        <v>0</v>
      </c>
    </row>
    <row r="22" spans="1:12" s="301" customFormat="1" ht="11.25">
      <c r="A22" s="223" t="s">
        <v>31</v>
      </c>
      <c r="B22" s="223" t="s">
        <v>30</v>
      </c>
      <c r="C22" s="223"/>
      <c r="D22" s="223"/>
      <c r="E22" s="683"/>
      <c r="F22" s="223"/>
      <c r="G22" s="223"/>
      <c r="H22" s="223"/>
      <c r="I22" s="223"/>
      <c r="J22" s="223"/>
      <c r="K22" s="223"/>
      <c r="L22" s="223"/>
    </row>
    <row r="23" spans="1:5" s="307" customFormat="1" ht="11.25">
      <c r="A23" s="223" t="s">
        <v>114</v>
      </c>
      <c r="B23" s="223" t="s">
        <v>188</v>
      </c>
      <c r="C23" s="223"/>
      <c r="D23" s="330"/>
      <c r="E23" s="330"/>
    </row>
    <row r="24" spans="1:5" s="307" customFormat="1" ht="11.25">
      <c r="A24" s="223" t="s">
        <v>14</v>
      </c>
      <c r="B24" s="223" t="s">
        <v>189</v>
      </c>
      <c r="C24" s="223"/>
      <c r="D24" s="330"/>
      <c r="E24" s="330"/>
    </row>
    <row r="25" spans="1:3" s="223" customFormat="1" ht="11.25">
      <c r="A25" s="215" t="s">
        <v>32</v>
      </c>
      <c r="B25" s="215"/>
      <c r="C25" s="215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17"/>
  <dimension ref="A2:L25"/>
  <sheetViews>
    <sheetView workbookViewId="0" topLeftCell="A1">
      <selection activeCell="F14" sqref="F1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7.25390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13</v>
      </c>
    </row>
    <row r="3" spans="1:12" s="1" customFormat="1" ht="15" customHeight="1">
      <c r="A3" s="74"/>
      <c r="B3" s="75"/>
      <c r="C3" s="101"/>
      <c r="D3" s="775" t="s">
        <v>23</v>
      </c>
      <c r="E3" s="776"/>
      <c r="F3" s="776"/>
      <c r="G3" s="776"/>
      <c r="H3" s="776"/>
      <c r="I3" s="776"/>
      <c r="J3" s="776"/>
      <c r="K3" s="776"/>
      <c r="L3" s="777"/>
    </row>
    <row r="4" spans="1:12" s="1" customFormat="1" ht="12.75">
      <c r="A4" s="76"/>
      <c r="B4" s="778" t="s">
        <v>184</v>
      </c>
      <c r="C4" s="779"/>
      <c r="D4" s="102"/>
      <c r="E4" s="781" t="s">
        <v>21</v>
      </c>
      <c r="F4" s="782"/>
      <c r="G4" s="782"/>
      <c r="H4" s="772"/>
      <c r="I4" s="781" t="s">
        <v>22</v>
      </c>
      <c r="J4" s="782"/>
      <c r="K4" s="782"/>
      <c r="L4" s="783"/>
    </row>
    <row r="5" spans="1:12" s="1" customFormat="1" ht="12.75">
      <c r="A5" s="76"/>
      <c r="B5" s="780"/>
      <c r="C5" s="779"/>
      <c r="D5" s="102" t="s">
        <v>0</v>
      </c>
      <c r="E5" s="3"/>
      <c r="F5" s="4" t="s">
        <v>1</v>
      </c>
      <c r="G5" s="5"/>
      <c r="H5" s="69" t="s">
        <v>20</v>
      </c>
      <c r="I5" s="3"/>
      <c r="J5" s="4" t="s">
        <v>1</v>
      </c>
      <c r="K5" s="5"/>
      <c r="L5" s="77" t="s">
        <v>20</v>
      </c>
    </row>
    <row r="6" spans="1:12" s="14" customFormat="1" ht="12.75">
      <c r="A6" s="78"/>
      <c r="B6" s="68" t="s">
        <v>2</v>
      </c>
      <c r="C6" s="6" t="s">
        <v>29</v>
      </c>
      <c r="D6" s="103" t="s">
        <v>26</v>
      </c>
      <c r="E6" s="7" t="s">
        <v>3</v>
      </c>
      <c r="F6" s="8" t="s">
        <v>4</v>
      </c>
      <c r="G6" s="9" t="s">
        <v>5</v>
      </c>
      <c r="H6" s="60" t="s">
        <v>24</v>
      </c>
      <c r="I6" s="7" t="s">
        <v>3</v>
      </c>
      <c r="J6" s="8" t="s">
        <v>4</v>
      </c>
      <c r="K6" s="9" t="s">
        <v>5</v>
      </c>
      <c r="L6" s="79" t="s">
        <v>25</v>
      </c>
    </row>
    <row r="7" spans="1:12" s="16" customFormat="1" ht="19.5" customHeight="1">
      <c r="A7" s="80"/>
      <c r="B7" s="10"/>
      <c r="C7" s="10"/>
      <c r="D7" s="104">
        <v>1</v>
      </c>
      <c r="E7" s="11">
        <v>2</v>
      </c>
      <c r="F7" s="12">
        <v>3</v>
      </c>
      <c r="G7" s="13">
        <v>4</v>
      </c>
      <c r="H7" s="61">
        <v>5</v>
      </c>
      <c r="I7" s="11">
        <v>6</v>
      </c>
      <c r="J7" s="12">
        <v>7</v>
      </c>
      <c r="K7" s="13">
        <v>8</v>
      </c>
      <c r="L7" s="81">
        <v>9</v>
      </c>
    </row>
    <row r="8" spans="1:12" s="17" customFormat="1" ht="15" customHeight="1">
      <c r="A8" s="82">
        <v>1</v>
      </c>
      <c r="B8" s="15" t="s">
        <v>28</v>
      </c>
      <c r="C8" s="15"/>
      <c r="D8" s="105">
        <f>SUM(D16:D20)+D9</f>
        <v>0</v>
      </c>
      <c r="E8" s="71">
        <f aca="true" t="shared" si="0" ref="E8:L8">SUM(E15:E20)+E9</f>
        <v>0</v>
      </c>
      <c r="F8" s="72">
        <f t="shared" si="0"/>
        <v>0</v>
      </c>
      <c r="G8" s="73">
        <f t="shared" si="0"/>
        <v>0</v>
      </c>
      <c r="H8" s="70">
        <f t="shared" si="0"/>
        <v>0</v>
      </c>
      <c r="I8" s="71">
        <f t="shared" si="0"/>
        <v>0</v>
      </c>
      <c r="J8" s="72">
        <f t="shared" si="0"/>
        <v>0</v>
      </c>
      <c r="K8" s="73">
        <f t="shared" si="0"/>
        <v>0</v>
      </c>
      <c r="L8" s="83">
        <f t="shared" si="0"/>
        <v>0</v>
      </c>
    </row>
    <row r="9" spans="1:12" s="17" customFormat="1" ht="15" customHeight="1">
      <c r="A9" s="84">
        <v>2</v>
      </c>
      <c r="B9" s="22" t="s">
        <v>27</v>
      </c>
      <c r="C9" s="47"/>
      <c r="D9" s="106">
        <f aca="true" t="shared" si="1" ref="D9:D21">H9+L9</f>
        <v>0</v>
      </c>
      <c r="E9" s="57">
        <f>SUM(E10:E15)</f>
        <v>0</v>
      </c>
      <c r="F9" s="222">
        <f aca="true" t="shared" si="2" ref="F9:K9">SUM(F10:F15)</f>
        <v>0</v>
      </c>
      <c r="G9" s="56">
        <f t="shared" si="2"/>
        <v>0</v>
      </c>
      <c r="H9" s="57">
        <f t="shared" si="2"/>
        <v>0</v>
      </c>
      <c r="I9" s="57">
        <f t="shared" si="2"/>
        <v>0</v>
      </c>
      <c r="J9" s="222">
        <f t="shared" si="2"/>
        <v>0</v>
      </c>
      <c r="K9" s="56">
        <f t="shared" si="2"/>
        <v>0</v>
      </c>
      <c r="L9" s="85">
        <f aca="true" t="shared" si="3" ref="L9:L21">SUM(I9:K9)</f>
        <v>0</v>
      </c>
    </row>
    <row r="10" spans="1:12" s="20" customFormat="1" ht="15" customHeight="1">
      <c r="A10" s="86">
        <v>3</v>
      </c>
      <c r="B10" s="19"/>
      <c r="C10" s="18" t="s">
        <v>6</v>
      </c>
      <c r="D10" s="107">
        <f t="shared" si="1"/>
        <v>0</v>
      </c>
      <c r="E10" s="50"/>
      <c r="F10" s="25"/>
      <c r="G10" s="26"/>
      <c r="H10" s="63">
        <f aca="true" t="shared" si="4" ref="H10:H21">SUM(E10:G10)</f>
        <v>0</v>
      </c>
      <c r="I10" s="50"/>
      <c r="J10" s="25"/>
      <c r="K10" s="26"/>
      <c r="L10" s="87">
        <f t="shared" si="3"/>
        <v>0</v>
      </c>
    </row>
    <row r="11" spans="1:12" s="20" customFormat="1" ht="15" customHeight="1">
      <c r="A11" s="86">
        <v>4</v>
      </c>
      <c r="B11" s="19"/>
      <c r="C11" s="18" t="s">
        <v>7</v>
      </c>
      <c r="D11" s="108">
        <f t="shared" si="1"/>
        <v>0</v>
      </c>
      <c r="E11" s="50"/>
      <c r="F11" s="25"/>
      <c r="G11" s="26"/>
      <c r="H11" s="63">
        <f t="shared" si="4"/>
        <v>0</v>
      </c>
      <c r="I11" s="50"/>
      <c r="J11" s="25"/>
      <c r="K11" s="26"/>
      <c r="L11" s="87">
        <f t="shared" si="3"/>
        <v>0</v>
      </c>
    </row>
    <row r="12" spans="1:12" s="20" customFormat="1" ht="15" customHeight="1">
      <c r="A12" s="86">
        <v>5</v>
      </c>
      <c r="B12" s="19"/>
      <c r="C12" s="18" t="s">
        <v>17</v>
      </c>
      <c r="D12" s="108">
        <f t="shared" si="1"/>
        <v>0</v>
      </c>
      <c r="E12" s="50"/>
      <c r="F12" s="25"/>
      <c r="G12" s="26"/>
      <c r="H12" s="63">
        <f t="shared" si="4"/>
        <v>0</v>
      </c>
      <c r="I12" s="50"/>
      <c r="J12" s="25"/>
      <c r="K12" s="26"/>
      <c r="L12" s="87">
        <f t="shared" si="3"/>
        <v>0</v>
      </c>
    </row>
    <row r="13" spans="1:12" s="20" customFormat="1" ht="15" customHeight="1">
      <c r="A13" s="86">
        <v>6</v>
      </c>
      <c r="B13" s="19"/>
      <c r="C13" s="18" t="s">
        <v>113</v>
      </c>
      <c r="D13" s="108">
        <f t="shared" si="1"/>
        <v>0</v>
      </c>
      <c r="E13" s="217"/>
      <c r="F13" s="218"/>
      <c r="G13" s="49"/>
      <c r="H13" s="64">
        <f t="shared" si="4"/>
        <v>0</v>
      </c>
      <c r="I13" s="51"/>
      <c r="J13" s="48"/>
      <c r="K13" s="49"/>
      <c r="L13" s="88">
        <f t="shared" si="3"/>
        <v>0</v>
      </c>
    </row>
    <row r="14" spans="1:12" s="20" customFormat="1" ht="15" customHeight="1">
      <c r="A14" s="86">
        <v>7</v>
      </c>
      <c r="B14" s="19"/>
      <c r="C14" s="18" t="s">
        <v>105</v>
      </c>
      <c r="D14" s="108">
        <f t="shared" si="1"/>
        <v>0</v>
      </c>
      <c r="E14" s="217"/>
      <c r="F14" s="218"/>
      <c r="G14" s="49"/>
      <c r="H14" s="64">
        <f t="shared" si="4"/>
        <v>0</v>
      </c>
      <c r="I14" s="51"/>
      <c r="J14" s="48"/>
      <c r="K14" s="49"/>
      <c r="L14" s="88">
        <f t="shared" si="3"/>
        <v>0</v>
      </c>
    </row>
    <row r="15" spans="1:12" s="17" customFormat="1" ht="15" customHeight="1">
      <c r="A15" s="89">
        <v>8</v>
      </c>
      <c r="B15" s="43"/>
      <c r="C15" s="44" t="s">
        <v>8</v>
      </c>
      <c r="D15" s="219">
        <f t="shared" si="1"/>
        <v>0</v>
      </c>
      <c r="E15" s="220"/>
      <c r="F15" s="221"/>
      <c r="G15" s="46"/>
      <c r="H15" s="65">
        <f t="shared" si="4"/>
        <v>0</v>
      </c>
      <c r="I15" s="52"/>
      <c r="J15" s="45"/>
      <c r="K15" s="46"/>
      <c r="L15" s="90">
        <f t="shared" si="3"/>
        <v>0</v>
      </c>
    </row>
    <row r="16" spans="1:12" s="17" customFormat="1" ht="15" customHeight="1">
      <c r="A16" s="91">
        <v>9</v>
      </c>
      <c r="B16" s="21" t="s">
        <v>18</v>
      </c>
      <c r="C16" s="23"/>
      <c r="D16" s="110">
        <f t="shared" si="1"/>
        <v>0</v>
      </c>
      <c r="E16" s="160"/>
      <c r="F16" s="155"/>
      <c r="G16" s="28"/>
      <c r="H16" s="66">
        <f t="shared" si="4"/>
        <v>0</v>
      </c>
      <c r="I16" s="53"/>
      <c r="J16" s="27"/>
      <c r="K16" s="28"/>
      <c r="L16" s="92">
        <f t="shared" si="3"/>
        <v>0</v>
      </c>
    </row>
    <row r="17" spans="1:12" s="17" customFormat="1" ht="15" customHeight="1">
      <c r="A17" s="91">
        <v>10</v>
      </c>
      <c r="B17" s="21" t="s">
        <v>9</v>
      </c>
      <c r="C17" s="23"/>
      <c r="D17" s="110">
        <f t="shared" si="1"/>
        <v>0</v>
      </c>
      <c r="E17" s="160"/>
      <c r="F17" s="155"/>
      <c r="G17" s="28"/>
      <c r="H17" s="66">
        <f t="shared" si="4"/>
        <v>0</v>
      </c>
      <c r="I17" s="53"/>
      <c r="J17" s="27"/>
      <c r="K17" s="28"/>
      <c r="L17" s="92">
        <f t="shared" si="3"/>
        <v>0</v>
      </c>
    </row>
    <row r="18" spans="1:12" s="17" customFormat="1" ht="15" customHeight="1">
      <c r="A18" s="84">
        <v>11</v>
      </c>
      <c r="B18" s="22" t="s">
        <v>10</v>
      </c>
      <c r="C18" s="22"/>
      <c r="D18" s="110">
        <f t="shared" si="1"/>
        <v>0</v>
      </c>
      <c r="E18" s="208"/>
      <c r="F18" s="207"/>
      <c r="G18" s="30"/>
      <c r="H18" s="67">
        <f t="shared" si="4"/>
        <v>0</v>
      </c>
      <c r="I18" s="54"/>
      <c r="J18" s="29"/>
      <c r="K18" s="30"/>
      <c r="L18" s="93">
        <f t="shared" si="3"/>
        <v>0</v>
      </c>
    </row>
    <row r="19" spans="1:12" s="17" customFormat="1" ht="15" customHeight="1">
      <c r="A19" s="91">
        <v>12</v>
      </c>
      <c r="B19" s="23" t="s">
        <v>16</v>
      </c>
      <c r="C19" s="23"/>
      <c r="D19" s="111">
        <f t="shared" si="1"/>
        <v>0</v>
      </c>
      <c r="E19" s="208"/>
      <c r="F19" s="207"/>
      <c r="G19" s="30"/>
      <c r="H19" s="67">
        <f t="shared" si="4"/>
        <v>0</v>
      </c>
      <c r="I19" s="54"/>
      <c r="J19" s="29"/>
      <c r="K19" s="30"/>
      <c r="L19" s="93">
        <f t="shared" si="3"/>
        <v>0</v>
      </c>
    </row>
    <row r="20" spans="1:12" s="17" customFormat="1" ht="15" customHeight="1">
      <c r="A20" s="91">
        <v>13</v>
      </c>
      <c r="B20" s="23" t="s">
        <v>11</v>
      </c>
      <c r="C20" s="23"/>
      <c r="D20" s="111">
        <f t="shared" si="1"/>
        <v>0</v>
      </c>
      <c r="E20" s="54"/>
      <c r="F20" s="29"/>
      <c r="G20" s="30"/>
      <c r="H20" s="67">
        <f t="shared" si="4"/>
        <v>0</v>
      </c>
      <c r="I20" s="54"/>
      <c r="J20" s="29"/>
      <c r="K20" s="30"/>
      <c r="L20" s="93">
        <f t="shared" si="3"/>
        <v>0</v>
      </c>
    </row>
    <row r="21" spans="1:12" s="113" customFormat="1" ht="15" customHeight="1" thickBot="1">
      <c r="A21" s="94">
        <v>14</v>
      </c>
      <c r="B21" s="95" t="s">
        <v>15</v>
      </c>
      <c r="C21" s="95"/>
      <c r="D21" s="112">
        <f t="shared" si="1"/>
        <v>0</v>
      </c>
      <c r="E21" s="96"/>
      <c r="F21" s="97"/>
      <c r="G21" s="98"/>
      <c r="H21" s="99">
        <f t="shared" si="4"/>
        <v>0</v>
      </c>
      <c r="I21" s="96"/>
      <c r="J21" s="97"/>
      <c r="K21" s="98"/>
      <c r="L21" s="100">
        <f t="shared" si="3"/>
        <v>0</v>
      </c>
    </row>
    <row r="22" spans="1:12" s="301" customFormat="1" ht="11.25">
      <c r="A22" s="223" t="s">
        <v>31</v>
      </c>
      <c r="B22" s="223" t="s">
        <v>30</v>
      </c>
      <c r="C22" s="223"/>
      <c r="D22" s="223"/>
      <c r="E22" s="683"/>
      <c r="F22" s="223"/>
      <c r="G22" s="223"/>
      <c r="H22" s="223"/>
      <c r="I22" s="223"/>
      <c r="J22" s="223"/>
      <c r="K22" s="223"/>
      <c r="L22" s="223"/>
    </row>
    <row r="23" spans="1:5" s="307" customFormat="1" ht="11.25">
      <c r="A23" s="223" t="s">
        <v>114</v>
      </c>
      <c r="B23" s="223" t="s">
        <v>188</v>
      </c>
      <c r="C23" s="223"/>
      <c r="D23" s="330"/>
      <c r="E23" s="330"/>
    </row>
    <row r="24" spans="1:5" s="307" customFormat="1" ht="11.25">
      <c r="A24" s="223" t="s">
        <v>14</v>
      </c>
      <c r="B24" s="223" t="s">
        <v>189</v>
      </c>
      <c r="C24" s="223"/>
      <c r="D24" s="330"/>
      <c r="E24" s="330"/>
    </row>
    <row r="25" spans="1:3" s="223" customFormat="1" ht="11.25">
      <c r="A25" s="215" t="s">
        <v>32</v>
      </c>
      <c r="B25" s="215"/>
      <c r="C25" s="215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30">
    <tabColor indexed="34"/>
  </sheetPr>
  <dimension ref="A2:M43"/>
  <sheetViews>
    <sheetView workbookViewId="0" topLeftCell="A7">
      <selection activeCell="F14" sqref="F1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9.875" style="0" customWidth="1"/>
    <col min="5" max="5" width="9.00390625" style="0" customWidth="1"/>
    <col min="6" max="6" width="9.25390625" style="31" customWidth="1"/>
    <col min="7" max="7" width="7.25390625" style="31" customWidth="1"/>
    <col min="8" max="8" width="8.625" style="31" customWidth="1"/>
    <col min="9" max="9" width="9.25390625" style="31" customWidth="1"/>
    <col min="10" max="10" width="9.00390625" style="31" customWidth="1"/>
    <col min="11" max="11" width="7.875" style="31" customWidth="1"/>
    <col min="12" max="12" width="8.625" style="31" customWidth="1"/>
    <col min="13" max="13" width="7.25390625" style="32" customWidth="1"/>
  </cols>
  <sheetData>
    <row r="2" ht="13.5" thickBot="1">
      <c r="L2" s="55" t="s">
        <v>13</v>
      </c>
    </row>
    <row r="3" spans="1:12" ht="18.75" customHeight="1">
      <c r="A3" s="74"/>
      <c r="B3" s="75"/>
      <c r="C3" s="101"/>
      <c r="D3" s="775" t="s">
        <v>23</v>
      </c>
      <c r="E3" s="776"/>
      <c r="F3" s="776"/>
      <c r="G3" s="776"/>
      <c r="H3" s="776"/>
      <c r="I3" s="776"/>
      <c r="J3" s="776"/>
      <c r="K3" s="776"/>
      <c r="L3" s="777"/>
    </row>
    <row r="4" spans="1:12" s="1" customFormat="1" ht="12.75">
      <c r="A4" s="76"/>
      <c r="B4" s="778" t="s">
        <v>184</v>
      </c>
      <c r="C4" s="779"/>
      <c r="D4" s="102"/>
      <c r="E4" s="781" t="s">
        <v>21</v>
      </c>
      <c r="F4" s="782"/>
      <c r="G4" s="782"/>
      <c r="H4" s="772"/>
      <c r="I4" s="781" t="s">
        <v>22</v>
      </c>
      <c r="J4" s="782"/>
      <c r="K4" s="782"/>
      <c r="L4" s="783"/>
    </row>
    <row r="5" spans="1:12" s="1" customFormat="1" ht="12.75">
      <c r="A5" s="76"/>
      <c r="B5" s="780"/>
      <c r="C5" s="779"/>
      <c r="D5" s="102" t="s">
        <v>0</v>
      </c>
      <c r="E5" s="3"/>
      <c r="F5" s="4" t="s">
        <v>1</v>
      </c>
      <c r="G5" s="5"/>
      <c r="H5" s="69" t="s">
        <v>20</v>
      </c>
      <c r="I5" s="3"/>
      <c r="J5" s="4" t="s">
        <v>1</v>
      </c>
      <c r="K5" s="5"/>
      <c r="L5" s="77" t="s">
        <v>20</v>
      </c>
    </row>
    <row r="6" spans="1:12" s="1" customFormat="1" ht="12.75">
      <c r="A6" s="78"/>
      <c r="B6" s="68" t="s">
        <v>2</v>
      </c>
      <c r="C6" s="6" t="s">
        <v>19</v>
      </c>
      <c r="D6" s="103" t="s">
        <v>26</v>
      </c>
      <c r="E6" s="7" t="s">
        <v>3</v>
      </c>
      <c r="F6" s="8" t="s">
        <v>4</v>
      </c>
      <c r="G6" s="9" t="s">
        <v>5</v>
      </c>
      <c r="H6" s="60" t="s">
        <v>24</v>
      </c>
      <c r="I6" s="7" t="s">
        <v>3</v>
      </c>
      <c r="J6" s="8" t="s">
        <v>4</v>
      </c>
      <c r="K6" s="9" t="s">
        <v>5</v>
      </c>
      <c r="L6" s="79" t="s">
        <v>25</v>
      </c>
    </row>
    <row r="7" spans="1:12" s="14" customFormat="1" ht="12.75">
      <c r="A7" s="80"/>
      <c r="B7" s="10"/>
      <c r="C7" s="10"/>
      <c r="D7" s="104">
        <v>1</v>
      </c>
      <c r="E7" s="11">
        <v>2</v>
      </c>
      <c r="F7" s="12">
        <v>3</v>
      </c>
      <c r="G7" s="13">
        <v>4</v>
      </c>
      <c r="H7" s="61">
        <v>5</v>
      </c>
      <c r="I7" s="11">
        <v>6</v>
      </c>
      <c r="J7" s="12">
        <v>7</v>
      </c>
      <c r="K7" s="13">
        <v>8</v>
      </c>
      <c r="L7" s="81">
        <v>9</v>
      </c>
    </row>
    <row r="8" spans="1:12" s="16" customFormat="1" ht="19.5" customHeight="1">
      <c r="A8" s="82">
        <v>1</v>
      </c>
      <c r="B8" s="15" t="s">
        <v>28</v>
      </c>
      <c r="C8" s="15"/>
      <c r="D8" s="105">
        <f>SUM(D16:D20)+D9</f>
        <v>180121</v>
      </c>
      <c r="E8" s="71">
        <f aca="true" t="shared" si="0" ref="E8:L8">SUM(E16:E21)+E9</f>
        <v>92208</v>
      </c>
      <c r="F8" s="72">
        <f t="shared" si="0"/>
        <v>1610</v>
      </c>
      <c r="G8" s="73">
        <f t="shared" si="0"/>
        <v>1000</v>
      </c>
      <c r="H8" s="70">
        <f t="shared" si="0"/>
        <v>94818</v>
      </c>
      <c r="I8" s="71">
        <f t="shared" si="0"/>
        <v>0</v>
      </c>
      <c r="J8" s="72">
        <f t="shared" si="0"/>
        <v>85303</v>
      </c>
      <c r="K8" s="73">
        <f t="shared" si="0"/>
        <v>0</v>
      </c>
      <c r="L8" s="83">
        <f t="shared" si="0"/>
        <v>85303</v>
      </c>
    </row>
    <row r="9" spans="1:12" s="17" customFormat="1" ht="15" customHeight="1">
      <c r="A9" s="84">
        <v>2</v>
      </c>
      <c r="B9" s="22" t="s">
        <v>27</v>
      </c>
      <c r="C9" s="47"/>
      <c r="D9" s="106">
        <f aca="true" t="shared" si="1" ref="D9:D21">H9+L9</f>
        <v>85303</v>
      </c>
      <c r="E9" s="57">
        <f>'RMU-IO'!E10</f>
        <v>0</v>
      </c>
      <c r="F9" s="58">
        <f>SUM(F10:F15)</f>
        <v>0</v>
      </c>
      <c r="G9" s="59">
        <f>SUM(G10:G15)</f>
        <v>0</v>
      </c>
      <c r="H9" s="62">
        <f aca="true" t="shared" si="2" ref="H9:H21">SUM(E9:G9)</f>
        <v>0</v>
      </c>
      <c r="I9" s="57">
        <f>SUM(I10:I15)</f>
        <v>0</v>
      </c>
      <c r="J9" s="58">
        <f>SUM(J10:J15)</f>
        <v>85303</v>
      </c>
      <c r="K9" s="59">
        <f>SUM(K10:K15)</f>
        <v>0</v>
      </c>
      <c r="L9" s="85">
        <f aca="true" t="shared" si="3" ref="L9:L21">SUM(I9:K9)</f>
        <v>85303</v>
      </c>
    </row>
    <row r="10" spans="1:12" s="20" customFormat="1" ht="15" customHeight="1">
      <c r="A10" s="86">
        <v>3</v>
      </c>
      <c r="B10" s="19"/>
      <c r="C10" s="18" t="s">
        <v>6</v>
      </c>
      <c r="D10" s="107">
        <f t="shared" si="1"/>
        <v>0</v>
      </c>
      <c r="E10" s="50">
        <f>'RMU-IO'!E10+'RMU-ost'!E10</f>
        <v>0</v>
      </c>
      <c r="F10" s="25">
        <f>'RMU-IO'!F10+'RMU-ost'!F10</f>
        <v>0</v>
      </c>
      <c r="G10" s="26">
        <f>'RMU-IO'!G10+'RMU-ost'!G10</f>
        <v>0</v>
      </c>
      <c r="H10" s="63">
        <f t="shared" si="2"/>
        <v>0</v>
      </c>
      <c r="I10" s="50">
        <f>'RMU-IO'!I10+'RMU-ost'!I10</f>
        <v>0</v>
      </c>
      <c r="J10" s="25">
        <f>'RMU-IO'!J10+'RMU-ost'!J10</f>
        <v>0</v>
      </c>
      <c r="K10" s="26">
        <f>'RMU-IO'!K10+'RMU-ost'!K10</f>
        <v>0</v>
      </c>
      <c r="L10" s="87">
        <f t="shared" si="3"/>
        <v>0</v>
      </c>
    </row>
    <row r="11" spans="1:13" s="20" customFormat="1" ht="15" customHeight="1">
      <c r="A11" s="86">
        <v>4</v>
      </c>
      <c r="B11" s="19"/>
      <c r="C11" s="18" t="s">
        <v>7</v>
      </c>
      <c r="D11" s="108">
        <f t="shared" si="1"/>
        <v>0</v>
      </c>
      <c r="E11" s="50">
        <f>'RMU-IO'!E11+'RMU-ost'!E11</f>
        <v>0</v>
      </c>
      <c r="F11" s="25">
        <f>'RMU-IO'!F11+'RMU-ost'!F11</f>
        <v>0</v>
      </c>
      <c r="G11" s="26">
        <f>'RMU-IO'!G11+'RMU-ost'!G11</f>
        <v>0</v>
      </c>
      <c r="H11" s="63">
        <f t="shared" si="2"/>
        <v>0</v>
      </c>
      <c r="I11" s="50">
        <f>'RMU-IO'!I11+'RMU-ost'!I11</f>
        <v>0</v>
      </c>
      <c r="J11" s="25">
        <f>'RMU-IO'!J11+'RMU-ost'!J11</f>
        <v>0</v>
      </c>
      <c r="K11" s="26">
        <f>'RMU-IO'!K11+'RMU-ost'!K11</f>
        <v>0</v>
      </c>
      <c r="L11" s="87">
        <f t="shared" si="3"/>
        <v>0</v>
      </c>
      <c r="M11" s="114"/>
    </row>
    <row r="12" spans="1:12" s="20" customFormat="1" ht="15" customHeight="1">
      <c r="A12" s="86">
        <v>5</v>
      </c>
      <c r="B12" s="19"/>
      <c r="C12" s="18" t="s">
        <v>17</v>
      </c>
      <c r="D12" s="108">
        <f t="shared" si="1"/>
        <v>85303</v>
      </c>
      <c r="E12" s="50">
        <f>'RMU-IO'!E12+'RMU-ost'!E12</f>
        <v>0</v>
      </c>
      <c r="F12" s="25">
        <f>'RMU-IO'!F12+'RMU-ost'!F12</f>
        <v>0</v>
      </c>
      <c r="G12" s="26">
        <f>'RMU-IO'!G12+'RMU-ost'!G12</f>
        <v>0</v>
      </c>
      <c r="H12" s="63">
        <f t="shared" si="2"/>
        <v>0</v>
      </c>
      <c r="I12" s="50">
        <f>'RMU-IO'!I12+'RMU-ost'!I12</f>
        <v>0</v>
      </c>
      <c r="J12" s="25">
        <f>'RMU-IO'!J12+'RMU-ost'!J12</f>
        <v>85303</v>
      </c>
      <c r="K12" s="26">
        <f>'RMU-IO'!K12+'RMU-ost'!K12</f>
        <v>0</v>
      </c>
      <c r="L12" s="87">
        <f t="shared" si="3"/>
        <v>85303</v>
      </c>
    </row>
    <row r="13" spans="1:12" s="20" customFormat="1" ht="15" customHeight="1">
      <c r="A13" s="86">
        <v>6</v>
      </c>
      <c r="B13" s="19"/>
      <c r="C13" s="18" t="s">
        <v>113</v>
      </c>
      <c r="D13" s="108">
        <f t="shared" si="1"/>
        <v>0</v>
      </c>
      <c r="E13" s="51">
        <f>'RMU-IO'!E13+'RMU-ost'!E13</f>
        <v>0</v>
      </c>
      <c r="F13" s="48">
        <f>'RMU-IO'!F13+'RMU-ost'!F13</f>
        <v>0</v>
      </c>
      <c r="G13" s="49">
        <f>'RMU-IO'!G13+'RMU-ost'!G13</f>
        <v>0</v>
      </c>
      <c r="H13" s="64">
        <f t="shared" si="2"/>
        <v>0</v>
      </c>
      <c r="I13" s="51">
        <f>'RMU-IO'!I13+'RMU-ost'!I13</f>
        <v>0</v>
      </c>
      <c r="J13" s="48">
        <f>'RMU-IO'!J13+'RMU-ost'!J13</f>
        <v>0</v>
      </c>
      <c r="K13" s="49">
        <f>'RMU-IO'!K13+'RMU-ost'!K13</f>
        <v>0</v>
      </c>
      <c r="L13" s="88">
        <f t="shared" si="3"/>
        <v>0</v>
      </c>
    </row>
    <row r="14" spans="1:12" s="20" customFormat="1" ht="15" customHeight="1">
      <c r="A14" s="86">
        <v>7</v>
      </c>
      <c r="B14" s="19"/>
      <c r="C14" s="18" t="s">
        <v>105</v>
      </c>
      <c r="D14" s="108">
        <f t="shared" si="1"/>
        <v>0</v>
      </c>
      <c r="E14" s="51">
        <f>'RMU-IO'!E14+'RMU-ost'!E14</f>
        <v>0</v>
      </c>
      <c r="F14" s="48">
        <f>'RMU-IO'!F14+'RMU-ost'!F14</f>
        <v>0</v>
      </c>
      <c r="G14" s="49">
        <f>'RMU-IO'!G14+'RMU-ost'!G14</f>
        <v>0</v>
      </c>
      <c r="H14" s="64">
        <f t="shared" si="2"/>
        <v>0</v>
      </c>
      <c r="I14" s="217">
        <f>'RMU-IO'!I14+'RMU-ost'!I14</f>
        <v>0</v>
      </c>
      <c r="J14" s="218">
        <f>'RMU-IO'!J14+'RMU-ost'!J14</f>
        <v>0</v>
      </c>
      <c r="K14" s="49">
        <f>'RMU-IO'!K14+'RMU-ost'!K14</f>
        <v>0</v>
      </c>
      <c r="L14" s="88">
        <f t="shared" si="3"/>
        <v>0</v>
      </c>
    </row>
    <row r="15" spans="1:12" s="20" customFormat="1" ht="15" customHeight="1">
      <c r="A15" s="89">
        <v>8</v>
      </c>
      <c r="B15" s="43"/>
      <c r="C15" s="44" t="s">
        <v>8</v>
      </c>
      <c r="D15" s="219">
        <f t="shared" si="1"/>
        <v>0</v>
      </c>
      <c r="E15" s="315">
        <f>'RMU-IO'!E15+'RMU-ost'!E15</f>
        <v>0</v>
      </c>
      <c r="F15" s="316">
        <f>'RMU-IO'!F15+'RMU-ost'!F15</f>
        <v>0</v>
      </c>
      <c r="G15" s="317">
        <f>'RMU-IO'!G15+'RMU-ost'!G15</f>
        <v>0</v>
      </c>
      <c r="H15" s="65">
        <f t="shared" si="2"/>
        <v>0</v>
      </c>
      <c r="I15" s="220">
        <f>'RMU-IO'!I15+'RMU-ost'!I15</f>
        <v>0</v>
      </c>
      <c r="J15" s="221">
        <f>'RMU-IO'!J15+'RMU-ost'!J15</f>
        <v>0</v>
      </c>
      <c r="K15" s="46">
        <f>'RMU-IO'!K15+'RMU-ost'!K15</f>
        <v>0</v>
      </c>
      <c r="L15" s="90">
        <f t="shared" si="3"/>
        <v>0</v>
      </c>
    </row>
    <row r="16" spans="1:12" s="17" customFormat="1" ht="15" customHeight="1">
      <c r="A16" s="91">
        <v>9</v>
      </c>
      <c r="B16" s="21" t="s">
        <v>18</v>
      </c>
      <c r="C16" s="23"/>
      <c r="D16" s="110">
        <f t="shared" si="1"/>
        <v>34000</v>
      </c>
      <c r="E16" s="160">
        <f>'RMU-IO'!E16+'RMU-ost'!E16</f>
        <v>33000</v>
      </c>
      <c r="F16" s="155">
        <f>'RMU-IO'!F16+'RMU-ost'!F16</f>
        <v>0</v>
      </c>
      <c r="G16" s="28">
        <f>'RMU-IO'!G16+'RMU-ost'!G16</f>
        <v>1000</v>
      </c>
      <c r="H16" s="66">
        <f t="shared" si="2"/>
        <v>34000</v>
      </c>
      <c r="I16" s="160">
        <f>'RMU-IO'!I16+'RMU-ost'!I16</f>
        <v>0</v>
      </c>
      <c r="J16" s="155">
        <f>'RMU-IO'!J16+'RMU-ost'!J16</f>
        <v>0</v>
      </c>
      <c r="K16" s="28">
        <f>'RMU-IO'!K16+'RMU-ost'!K16</f>
        <v>0</v>
      </c>
      <c r="L16" s="92">
        <f t="shared" si="3"/>
        <v>0</v>
      </c>
    </row>
    <row r="17" spans="1:12" s="17" customFormat="1" ht="15" customHeight="1">
      <c r="A17" s="91">
        <v>10</v>
      </c>
      <c r="B17" s="21" t="s">
        <v>9</v>
      </c>
      <c r="C17" s="23"/>
      <c r="D17" s="110">
        <f t="shared" si="1"/>
        <v>0</v>
      </c>
      <c r="E17" s="160">
        <f>'RMU-IO'!E17+'RMU-ost'!E17</f>
        <v>0</v>
      </c>
      <c r="F17" s="155">
        <f>'RMU-IO'!F17+'RMU-ost'!F17</f>
        <v>0</v>
      </c>
      <c r="G17" s="28">
        <f>'RMU-IO'!G17+'RMU-ost'!G17</f>
        <v>0</v>
      </c>
      <c r="H17" s="66">
        <f t="shared" si="2"/>
        <v>0</v>
      </c>
      <c r="I17" s="160">
        <f>'RMU-IO'!I17+'RMU-ost'!I17</f>
        <v>0</v>
      </c>
      <c r="J17" s="155">
        <f>'RMU-IO'!J17+'RMU-ost'!J17</f>
        <v>0</v>
      </c>
      <c r="K17" s="28">
        <f>'RMU-IO'!K17+'RMU-ost'!K17</f>
        <v>0</v>
      </c>
      <c r="L17" s="92">
        <f t="shared" si="3"/>
        <v>0</v>
      </c>
    </row>
    <row r="18" spans="1:13" s="17" customFormat="1" ht="15" customHeight="1">
      <c r="A18" s="84">
        <v>11</v>
      </c>
      <c r="B18" s="22" t="s">
        <v>10</v>
      </c>
      <c r="C18" s="22"/>
      <c r="D18" s="110">
        <f t="shared" si="1"/>
        <v>0</v>
      </c>
      <c r="E18" s="208">
        <f>'RMU-IO'!E18+'RMU-ost'!E18</f>
        <v>0</v>
      </c>
      <c r="F18" s="207">
        <f>'RMU-IO'!F18+'RMU-ost'!F18</f>
        <v>0</v>
      </c>
      <c r="G18" s="30">
        <f>'RMU-IO'!G18+'RMU-ost'!G18</f>
        <v>0</v>
      </c>
      <c r="H18" s="67">
        <f t="shared" si="2"/>
        <v>0</v>
      </c>
      <c r="I18" s="208">
        <f>'RMU-IO'!I18+'RMU-ost'!I18</f>
        <v>0</v>
      </c>
      <c r="J18" s="207">
        <f>'RMU-IO'!J18+'RMU-ost'!J18</f>
        <v>0</v>
      </c>
      <c r="K18" s="30">
        <f>'RMU-IO'!K18+'RMU-ost'!K18</f>
        <v>0</v>
      </c>
      <c r="L18" s="93">
        <f t="shared" si="3"/>
        <v>0</v>
      </c>
      <c r="M18" s="42"/>
    </row>
    <row r="19" spans="1:12" s="17" customFormat="1" ht="15" customHeight="1">
      <c r="A19" s="91">
        <v>12</v>
      </c>
      <c r="B19" s="23" t="s">
        <v>16</v>
      </c>
      <c r="C19" s="23"/>
      <c r="D19" s="111">
        <f t="shared" si="1"/>
        <v>60818</v>
      </c>
      <c r="E19" s="208">
        <f>'RMU-IO'!E19+'RMU-ost'!E19</f>
        <v>59208</v>
      </c>
      <c r="F19" s="207">
        <f>'RMU-IO'!F19+'RMU-ost'!F19</f>
        <v>1610</v>
      </c>
      <c r="G19" s="410">
        <f>'RMU-IO'!G19+'RMU-ost'!G19</f>
        <v>0</v>
      </c>
      <c r="H19" s="411">
        <f t="shared" si="2"/>
        <v>60818</v>
      </c>
      <c r="I19" s="208">
        <f>'RMU-IO'!I19+'RMU-ost'!I19</f>
        <v>0</v>
      </c>
      <c r="J19" s="207">
        <f>'RMU-IO'!J19+'RMU-ost'!J19</f>
        <v>0</v>
      </c>
      <c r="K19" s="30">
        <f>'RMU-IO'!K19+'RMU-ost'!K19</f>
        <v>0</v>
      </c>
      <c r="L19" s="93">
        <f t="shared" si="3"/>
        <v>0</v>
      </c>
    </row>
    <row r="20" spans="1:12" s="17" customFormat="1" ht="15" customHeight="1">
      <c r="A20" s="91">
        <v>13</v>
      </c>
      <c r="B20" s="23" t="s">
        <v>11</v>
      </c>
      <c r="C20" s="23"/>
      <c r="D20" s="111">
        <f t="shared" si="1"/>
        <v>0</v>
      </c>
      <c r="E20" s="54">
        <f>'RMU-IO'!E20+'RMU-ost'!E20</f>
        <v>0</v>
      </c>
      <c r="F20" s="29">
        <f>'RMU-IO'!F20+'RMU-ost'!F20</f>
        <v>0</v>
      </c>
      <c r="G20" s="30">
        <f>'RMU-IO'!G20+'RMU-ost'!G20</f>
        <v>0</v>
      </c>
      <c r="H20" s="67">
        <f t="shared" si="2"/>
        <v>0</v>
      </c>
      <c r="I20" s="54">
        <f>'RMU-IO'!I20+'RMU-ost'!I20</f>
        <v>0</v>
      </c>
      <c r="J20" s="29">
        <f>'RMU-IO'!J20+'RMU-ost'!J20</f>
        <v>0</v>
      </c>
      <c r="K20" s="30">
        <f>'RMU-IO'!K20+'RMU-ost'!K20</f>
        <v>0</v>
      </c>
      <c r="L20" s="93">
        <f t="shared" si="3"/>
        <v>0</v>
      </c>
    </row>
    <row r="21" spans="1:12" s="17" customFormat="1" ht="15" customHeight="1" thickBot="1">
      <c r="A21" s="94">
        <v>14</v>
      </c>
      <c r="B21" s="95" t="s">
        <v>15</v>
      </c>
      <c r="C21" s="95"/>
      <c r="D21" s="112">
        <f t="shared" si="1"/>
        <v>0</v>
      </c>
      <c r="E21" s="96">
        <f>'RMU-IO'!E21+'RMU-ost'!E21</f>
        <v>0</v>
      </c>
      <c r="F21" s="97">
        <f>'RMU-IO'!F21+'RMU-ost'!F21</f>
        <v>0</v>
      </c>
      <c r="G21" s="98">
        <f>'RMU-IO'!G21+'RMU-ost'!G21</f>
        <v>0</v>
      </c>
      <c r="H21" s="99">
        <f t="shared" si="2"/>
        <v>0</v>
      </c>
      <c r="I21" s="96">
        <f>'RMU-IO'!I21+'RMU-ost'!I21</f>
        <v>0</v>
      </c>
      <c r="J21" s="97">
        <f>'RMU-IO'!J21+'RMU-ost'!J21</f>
        <v>0</v>
      </c>
      <c r="K21" s="98">
        <f>'RMU-IO'!K21+'RMU-ost'!K21</f>
        <v>0</v>
      </c>
      <c r="L21" s="100">
        <f t="shared" si="3"/>
        <v>0</v>
      </c>
    </row>
    <row r="22" spans="1:12" s="307" customFormat="1" ht="11.25">
      <c r="A22" s="223" t="s">
        <v>31</v>
      </c>
      <c r="B22" s="223" t="s">
        <v>30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</row>
    <row r="23" spans="1:12" s="307" customFormat="1" ht="11.25">
      <c r="A23" s="223" t="s">
        <v>114</v>
      </c>
      <c r="B23" s="223" t="s">
        <v>188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</row>
    <row r="24" spans="1:12" s="307" customFormat="1" ht="11.25">
      <c r="A24" s="223" t="s">
        <v>14</v>
      </c>
      <c r="B24" s="223" t="s">
        <v>189</v>
      </c>
      <c r="C24" s="223"/>
      <c r="D24" s="223"/>
      <c r="E24" s="223"/>
      <c r="F24" s="223"/>
      <c r="G24" s="223"/>
      <c r="H24" s="223"/>
      <c r="I24" s="223"/>
      <c r="J24" s="223"/>
      <c r="K24" s="223"/>
      <c r="L24" s="223"/>
    </row>
    <row r="25" spans="1:12" s="307" customFormat="1" ht="11.25">
      <c r="A25" s="215" t="s">
        <v>32</v>
      </c>
      <c r="B25" s="215"/>
      <c r="C25" s="215"/>
      <c r="D25" s="223"/>
      <c r="E25" s="390"/>
      <c r="F25" s="223"/>
      <c r="G25" s="223"/>
      <c r="H25" s="223"/>
      <c r="I25" s="223"/>
      <c r="J25" s="223"/>
      <c r="K25" s="223"/>
      <c r="L25" s="223"/>
    </row>
    <row r="26" spans="1:12" s="1" customFormat="1" ht="12.75">
      <c r="A26"/>
      <c r="B26"/>
      <c r="C26"/>
      <c r="D26"/>
      <c r="E26"/>
      <c r="F26" s="31"/>
      <c r="G26" s="31"/>
      <c r="H26" s="32"/>
      <c r="I26"/>
      <c r="J26"/>
      <c r="K26" s="32"/>
      <c r="L26" s="32"/>
    </row>
    <row r="27" spans="1:12" s="307" customFormat="1" ht="11.25" hidden="1">
      <c r="A27" s="32"/>
      <c r="B27" s="307" t="s">
        <v>93</v>
      </c>
      <c r="C27" s="307" t="s">
        <v>168</v>
      </c>
      <c r="D27" s="329">
        <v>64948</v>
      </c>
      <c r="H27" s="330">
        <f>D27-L27</f>
        <v>64948</v>
      </c>
      <c r="I27" s="32"/>
      <c r="J27" s="32"/>
      <c r="K27" s="32"/>
      <c r="L27" s="32"/>
    </row>
    <row r="28" spans="1:12" s="307" customFormat="1" ht="11.25" hidden="1">
      <c r="A28" s="32"/>
      <c r="C28" s="307" t="s">
        <v>169</v>
      </c>
      <c r="D28" s="343">
        <v>41348</v>
      </c>
      <c r="H28" s="330">
        <f>D28-L28</f>
        <v>41348</v>
      </c>
      <c r="I28" s="32"/>
      <c r="J28" s="32"/>
      <c r="K28" s="32"/>
      <c r="L28" s="32"/>
    </row>
    <row r="29" spans="1:12" s="307" customFormat="1" ht="11.25" hidden="1">
      <c r="A29" s="32"/>
      <c r="C29" s="307" t="s">
        <v>107</v>
      </c>
      <c r="D29" s="329">
        <v>41064</v>
      </c>
      <c r="H29" s="330">
        <f>D29-L29</f>
        <v>41064</v>
      </c>
      <c r="I29" s="32"/>
      <c r="J29" s="32"/>
      <c r="K29" s="32"/>
      <c r="L29" s="32"/>
    </row>
    <row r="30" spans="1:12" s="307" customFormat="1" ht="11.25" hidden="1">
      <c r="A30" s="32"/>
      <c r="B30" s="331"/>
      <c r="C30" s="331" t="s">
        <v>171</v>
      </c>
      <c r="D30" s="332">
        <v>99000</v>
      </c>
      <c r="E30" s="331"/>
      <c r="F30" s="331"/>
      <c r="G30" s="331"/>
      <c r="H30" s="332">
        <f>H16</f>
        <v>34000</v>
      </c>
      <c r="I30" s="32"/>
      <c r="J30" s="32"/>
      <c r="K30" s="32"/>
      <c r="L30" s="32"/>
    </row>
    <row r="31" spans="2:12" s="32" customFormat="1" ht="11.25" hidden="1">
      <c r="B31" s="307"/>
      <c r="C31" s="333" t="s">
        <v>170</v>
      </c>
      <c r="D31" s="334">
        <v>23054</v>
      </c>
      <c r="E31" s="333"/>
      <c r="F31" s="333"/>
      <c r="G31" s="333"/>
      <c r="H31" s="334">
        <v>15301</v>
      </c>
      <c r="I31" s="31"/>
      <c r="J31" s="31"/>
      <c r="K31" s="31"/>
      <c r="L31" s="31"/>
    </row>
    <row r="32" spans="2:12" s="32" customFormat="1" ht="11.25" hidden="1">
      <c r="B32" s="307"/>
      <c r="C32" s="307" t="s">
        <v>20</v>
      </c>
      <c r="D32" s="329">
        <f>SUM(D27:D28)</f>
        <v>106296</v>
      </c>
      <c r="E32" s="307"/>
      <c r="F32" s="307"/>
      <c r="G32" s="307"/>
      <c r="H32" s="329">
        <f>D32-L32</f>
        <v>106296</v>
      </c>
      <c r="I32" s="31"/>
      <c r="J32" s="31"/>
      <c r="K32" s="31"/>
      <c r="L32" s="31"/>
    </row>
    <row r="33" spans="2:12" s="32" customFormat="1" ht="11.25" hidden="1">
      <c r="B33" s="307"/>
      <c r="C33" s="307"/>
      <c r="D33" s="329"/>
      <c r="E33" s="307"/>
      <c r="F33" s="307"/>
      <c r="G33" s="307"/>
      <c r="H33" s="329"/>
      <c r="I33" s="31"/>
      <c r="J33" s="31"/>
      <c r="K33" s="31"/>
      <c r="L33" s="31"/>
    </row>
    <row r="34" spans="3:12" s="32" customFormat="1" ht="11.25" hidden="1">
      <c r="C34" s="335" t="s">
        <v>108</v>
      </c>
      <c r="D34" s="344">
        <v>163518</v>
      </c>
      <c r="E34" s="336"/>
      <c r="F34" s="321"/>
      <c r="G34" s="321"/>
      <c r="H34" s="337">
        <f>D34-L34</f>
        <v>163518</v>
      </c>
      <c r="I34" s="31"/>
      <c r="J34" s="31"/>
      <c r="K34" s="31"/>
      <c r="L34" s="31"/>
    </row>
    <row r="35" spans="3:12" s="32" customFormat="1" ht="11.25" hidden="1">
      <c r="C35" s="338" t="s">
        <v>172</v>
      </c>
      <c r="D35" s="339">
        <v>12238</v>
      </c>
      <c r="E35" s="340"/>
      <c r="F35" s="327"/>
      <c r="G35" s="327"/>
      <c r="H35" s="341">
        <f>D35-L35</f>
        <v>12238</v>
      </c>
      <c r="I35" s="31"/>
      <c r="J35" s="31"/>
      <c r="K35" s="31"/>
      <c r="L35" s="31"/>
    </row>
    <row r="36" spans="2:12" s="32" customFormat="1" ht="11.25" hidden="1">
      <c r="B36" s="203"/>
      <c r="C36" s="335" t="s">
        <v>111</v>
      </c>
      <c r="D36" s="344">
        <f>D34+D35</f>
        <v>175756</v>
      </c>
      <c r="E36" s="342"/>
      <c r="F36" s="321"/>
      <c r="G36" s="321"/>
      <c r="H36" s="337"/>
      <c r="I36" s="31"/>
      <c r="J36" s="31"/>
      <c r="K36" s="31"/>
      <c r="L36" s="31"/>
    </row>
    <row r="37" spans="6:12" s="32" customFormat="1" ht="11.25" hidden="1">
      <c r="F37" s="31"/>
      <c r="G37" s="31"/>
      <c r="H37" s="31"/>
      <c r="I37" s="31"/>
      <c r="J37" s="31"/>
      <c r="K37" s="31"/>
      <c r="L37" s="31"/>
    </row>
    <row r="38" spans="2:12" s="32" customFormat="1" ht="11.25" hidden="1">
      <c r="B38" s="199" t="s">
        <v>109</v>
      </c>
      <c r="C38" s="199"/>
      <c r="D38" s="200">
        <f>120000-26000</f>
        <v>94000</v>
      </c>
      <c r="E38" s="199"/>
      <c r="F38" s="199"/>
      <c r="G38" s="204"/>
      <c r="H38" s="199"/>
      <c r="I38" s="31"/>
      <c r="J38" s="31"/>
      <c r="K38" s="31"/>
      <c r="L38" s="31"/>
    </row>
    <row r="39" spans="2:12" s="32" customFormat="1" ht="11.25" hidden="1">
      <c r="B39" s="199"/>
      <c r="C39" s="199" t="s">
        <v>173</v>
      </c>
      <c r="D39" s="200">
        <v>48000</v>
      </c>
      <c r="E39" s="199"/>
      <c r="F39" s="199"/>
      <c r="G39" s="199"/>
      <c r="H39" s="199"/>
      <c r="I39" s="31"/>
      <c r="J39" s="31"/>
      <c r="K39" s="31"/>
      <c r="L39" s="31"/>
    </row>
    <row r="40" spans="2:12" s="32" customFormat="1" ht="11.25" hidden="1">
      <c r="B40" s="199"/>
      <c r="C40" s="199" t="s">
        <v>174</v>
      </c>
      <c r="D40" s="200">
        <v>11000</v>
      </c>
      <c r="E40" s="199"/>
      <c r="F40" s="199"/>
      <c r="G40" s="199"/>
      <c r="H40" s="199"/>
      <c r="I40" s="31"/>
      <c r="J40" s="31"/>
      <c r="K40" s="31"/>
      <c r="L40" s="31"/>
    </row>
    <row r="41" spans="2:12" s="32" customFormat="1" ht="11.25" hidden="1">
      <c r="B41" s="199"/>
      <c r="C41" s="201"/>
      <c r="D41" s="202"/>
      <c r="E41" s="199"/>
      <c r="F41" s="199"/>
      <c r="G41" s="199"/>
      <c r="H41" s="199"/>
      <c r="I41" s="31"/>
      <c r="J41" s="31"/>
      <c r="K41" s="31"/>
      <c r="L41" s="31"/>
    </row>
    <row r="42" spans="2:12" s="32" customFormat="1" ht="11.25" hidden="1">
      <c r="B42" s="199"/>
      <c r="C42" s="199" t="s">
        <v>110</v>
      </c>
      <c r="D42" s="200">
        <f>SUM(D39:D41)</f>
        <v>59000</v>
      </c>
      <c r="E42" s="199"/>
      <c r="F42" s="199"/>
      <c r="G42" s="199"/>
      <c r="H42" s="199"/>
      <c r="I42" s="31"/>
      <c r="J42" s="31"/>
      <c r="K42" s="31"/>
      <c r="L42" s="31"/>
    </row>
    <row r="43" spans="3:12" s="32" customFormat="1" ht="11.25" hidden="1">
      <c r="C43" s="199" t="s">
        <v>77</v>
      </c>
      <c r="D43" s="200">
        <f>D38-D42</f>
        <v>35000</v>
      </c>
      <c r="H43" s="199"/>
      <c r="I43" s="31"/>
      <c r="J43" s="31"/>
      <c r="K43" s="31"/>
      <c r="L43" s="31"/>
    </row>
  </sheetData>
  <mergeCells count="4">
    <mergeCell ref="D3:L3"/>
    <mergeCell ref="B4:C5"/>
    <mergeCell ref="E4:H4"/>
    <mergeCell ref="I4:L4"/>
  </mergeCells>
  <printOptions horizontalCentered="1"/>
  <pageMargins left="0.4" right="0.31496062992125984" top="0.48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8">
    <tabColor indexed="34"/>
  </sheetPr>
  <dimension ref="A2:O53"/>
  <sheetViews>
    <sheetView workbookViewId="0" topLeftCell="A7">
      <selection activeCell="N19" sqref="N19:O19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9.875" style="0" customWidth="1"/>
    <col min="5" max="5" width="9.00390625" style="0" customWidth="1"/>
    <col min="6" max="6" width="9.25390625" style="31" customWidth="1"/>
    <col min="7" max="7" width="7.25390625" style="31" customWidth="1"/>
    <col min="8" max="8" width="8.625" style="31" customWidth="1"/>
    <col min="9" max="9" width="9.25390625" style="31" customWidth="1"/>
    <col min="10" max="10" width="9.00390625" style="31" customWidth="1"/>
    <col min="11" max="11" width="7.875" style="31" customWidth="1"/>
    <col min="12" max="12" width="8.625" style="31" customWidth="1"/>
    <col min="13" max="13" width="6.25390625" style="361" customWidth="1"/>
    <col min="14" max="14" width="6.125" style="378" customWidth="1"/>
    <col min="15" max="15" width="6.75390625" style="377" customWidth="1"/>
  </cols>
  <sheetData>
    <row r="2" ht="13.5" thickBot="1">
      <c r="L2" s="55" t="s">
        <v>13</v>
      </c>
    </row>
    <row r="3" spans="1:12" ht="18.75" customHeight="1">
      <c r="A3" s="74"/>
      <c r="B3" s="75"/>
      <c r="C3" s="101"/>
      <c r="D3" s="775" t="s">
        <v>23</v>
      </c>
      <c r="E3" s="776"/>
      <c r="F3" s="776"/>
      <c r="G3" s="776"/>
      <c r="H3" s="776"/>
      <c r="I3" s="776"/>
      <c r="J3" s="776"/>
      <c r="K3" s="776"/>
      <c r="L3" s="777"/>
    </row>
    <row r="4" spans="1:15" s="1" customFormat="1" ht="12.75">
      <c r="A4" s="76"/>
      <c r="B4" s="778" t="s">
        <v>184</v>
      </c>
      <c r="C4" s="779"/>
      <c r="D4" s="102"/>
      <c r="E4" s="781" t="s">
        <v>21</v>
      </c>
      <c r="F4" s="782"/>
      <c r="G4" s="782"/>
      <c r="H4" s="772"/>
      <c r="I4" s="781" t="s">
        <v>22</v>
      </c>
      <c r="J4" s="782"/>
      <c r="K4" s="782"/>
      <c r="L4" s="783"/>
      <c r="M4" s="362"/>
      <c r="N4" s="362"/>
      <c r="O4" s="362"/>
    </row>
    <row r="5" spans="1:15" s="1" customFormat="1" ht="12.75">
      <c r="A5" s="76"/>
      <c r="B5" s="780"/>
      <c r="C5" s="779"/>
      <c r="D5" s="102" t="s">
        <v>0</v>
      </c>
      <c r="E5" s="3"/>
      <c r="F5" s="4" t="s">
        <v>1</v>
      </c>
      <c r="G5" s="5"/>
      <c r="H5" s="69" t="s">
        <v>20</v>
      </c>
      <c r="I5" s="3"/>
      <c r="J5" s="4" t="s">
        <v>1</v>
      </c>
      <c r="K5" s="5"/>
      <c r="L5" s="77" t="s">
        <v>20</v>
      </c>
      <c r="M5" s="362"/>
      <c r="N5" s="362"/>
      <c r="O5" s="362"/>
    </row>
    <row r="6" spans="1:15" s="1" customFormat="1" ht="12.75">
      <c r="A6" s="78"/>
      <c r="B6" s="68" t="s">
        <v>2</v>
      </c>
      <c r="C6" s="6" t="s">
        <v>92</v>
      </c>
      <c r="D6" s="103" t="s">
        <v>26</v>
      </c>
      <c r="E6" s="7" t="s">
        <v>3</v>
      </c>
      <c r="F6" s="8" t="s">
        <v>4</v>
      </c>
      <c r="G6" s="9" t="s">
        <v>5</v>
      </c>
      <c r="H6" s="60" t="s">
        <v>24</v>
      </c>
      <c r="I6" s="7" t="s">
        <v>3</v>
      </c>
      <c r="J6" s="8" t="s">
        <v>4</v>
      </c>
      <c r="K6" s="9" t="s">
        <v>5</v>
      </c>
      <c r="L6" s="79" t="s">
        <v>25</v>
      </c>
      <c r="M6" s="362"/>
      <c r="N6" s="362"/>
      <c r="O6" s="362"/>
    </row>
    <row r="7" spans="1:15" s="14" customFormat="1" ht="12.75">
      <c r="A7" s="80"/>
      <c r="B7" s="10"/>
      <c r="C7" s="10"/>
      <c r="D7" s="104">
        <v>1</v>
      </c>
      <c r="E7" s="11">
        <v>2</v>
      </c>
      <c r="F7" s="12">
        <v>3</v>
      </c>
      <c r="G7" s="13">
        <v>4</v>
      </c>
      <c r="H7" s="61">
        <v>5</v>
      </c>
      <c r="I7" s="11">
        <v>6</v>
      </c>
      <c r="J7" s="12">
        <v>7</v>
      </c>
      <c r="K7" s="13">
        <v>8</v>
      </c>
      <c r="L7" s="81">
        <v>9</v>
      </c>
      <c r="M7" s="363"/>
      <c r="N7" s="363"/>
      <c r="O7" s="363"/>
    </row>
    <row r="8" spans="1:15" s="16" customFormat="1" ht="19.5" customHeight="1">
      <c r="A8" s="82">
        <v>1</v>
      </c>
      <c r="B8" s="15" t="s">
        <v>28</v>
      </c>
      <c r="C8" s="15"/>
      <c r="D8" s="105">
        <f>SUM(D16:D20)+D9</f>
        <v>132103</v>
      </c>
      <c r="E8" s="71">
        <f aca="true" t="shared" si="0" ref="E8:L8">SUM(E16:E21)+E9</f>
        <v>46800</v>
      </c>
      <c r="F8" s="72">
        <f t="shared" si="0"/>
        <v>0</v>
      </c>
      <c r="G8" s="73">
        <f t="shared" si="0"/>
        <v>0</v>
      </c>
      <c r="H8" s="70">
        <f t="shared" si="0"/>
        <v>46800</v>
      </c>
      <c r="I8" s="71">
        <f t="shared" si="0"/>
        <v>0</v>
      </c>
      <c r="J8" s="72">
        <f t="shared" si="0"/>
        <v>85303</v>
      </c>
      <c r="K8" s="73">
        <f t="shared" si="0"/>
        <v>0</v>
      </c>
      <c r="L8" s="83">
        <f t="shared" si="0"/>
        <v>85303</v>
      </c>
      <c r="M8" s="364"/>
      <c r="N8" s="364"/>
      <c r="O8" s="364"/>
    </row>
    <row r="9" spans="1:15" s="17" customFormat="1" ht="15" customHeight="1">
      <c r="A9" s="84">
        <v>2</v>
      </c>
      <c r="B9" s="22" t="s">
        <v>27</v>
      </c>
      <c r="C9" s="47"/>
      <c r="D9" s="106">
        <f>H9+L9</f>
        <v>85303</v>
      </c>
      <c r="E9" s="57">
        <f>SUM(E10:E15)</f>
        <v>0</v>
      </c>
      <c r="F9" s="58">
        <f>SUM(F10:F15)</f>
        <v>0</v>
      </c>
      <c r="G9" s="59">
        <f>SUM(G10:G15)</f>
        <v>0</v>
      </c>
      <c r="H9" s="62">
        <f>SUM(E9:G9)</f>
        <v>0</v>
      </c>
      <c r="I9" s="57">
        <f>SUM(I10:I15)</f>
        <v>0</v>
      </c>
      <c r="J9" s="58">
        <f>SUM(J10:J15)</f>
        <v>85303</v>
      </c>
      <c r="K9" s="59">
        <f>SUM(K10:K15)</f>
        <v>0</v>
      </c>
      <c r="L9" s="85">
        <f>SUM(I9:K9)</f>
        <v>85303</v>
      </c>
      <c r="M9" s="366"/>
      <c r="N9" s="366"/>
      <c r="O9" s="366"/>
    </row>
    <row r="10" spans="1:15" s="20" customFormat="1" ht="15" customHeight="1">
      <c r="A10" s="86">
        <v>3</v>
      </c>
      <c r="B10" s="19"/>
      <c r="C10" s="18" t="s">
        <v>6</v>
      </c>
      <c r="D10" s="107">
        <f aca="true" t="shared" si="1" ref="D10:D21">H10+L10</f>
        <v>0</v>
      </c>
      <c r="E10" s="50">
        <v>0</v>
      </c>
      <c r="F10" s="25"/>
      <c r="G10" s="26">
        <v>0</v>
      </c>
      <c r="H10" s="63">
        <f aca="true" t="shared" si="2" ref="H10:H21">SUM(E10:G10)</f>
        <v>0</v>
      </c>
      <c r="I10" s="50">
        <v>0</v>
      </c>
      <c r="J10" s="25"/>
      <c r="K10" s="26">
        <v>0</v>
      </c>
      <c r="L10" s="87">
        <f aca="true" t="shared" si="3" ref="L10:L21">SUM(I10:K10)</f>
        <v>0</v>
      </c>
      <c r="M10" s="367"/>
      <c r="N10" s="367"/>
      <c r="O10" s="367"/>
    </row>
    <row r="11" spans="1:15" s="20" customFormat="1" ht="15" customHeight="1">
      <c r="A11" s="86">
        <v>4</v>
      </c>
      <c r="B11" s="19"/>
      <c r="C11" s="18" t="s">
        <v>7</v>
      </c>
      <c r="D11" s="108">
        <f t="shared" si="1"/>
        <v>0</v>
      </c>
      <c r="E11" s="50">
        <v>0</v>
      </c>
      <c r="F11" s="25"/>
      <c r="G11" s="26">
        <v>0</v>
      </c>
      <c r="H11" s="63">
        <f t="shared" si="2"/>
        <v>0</v>
      </c>
      <c r="I11" s="50">
        <v>0</v>
      </c>
      <c r="J11" s="25"/>
      <c r="K11" s="26">
        <v>0</v>
      </c>
      <c r="L11" s="87">
        <f t="shared" si="3"/>
        <v>0</v>
      </c>
      <c r="M11" s="367"/>
      <c r="N11" s="367"/>
      <c r="O11" s="367"/>
    </row>
    <row r="12" spans="1:15" s="20" customFormat="1" ht="15" customHeight="1">
      <c r="A12" s="86">
        <v>5</v>
      </c>
      <c r="B12" s="19"/>
      <c r="C12" s="18" t="s">
        <v>17</v>
      </c>
      <c r="D12" s="108">
        <f t="shared" si="1"/>
        <v>85303</v>
      </c>
      <c r="E12" s="50">
        <v>0</v>
      </c>
      <c r="F12" s="25"/>
      <c r="G12" s="26">
        <v>0</v>
      </c>
      <c r="H12" s="63">
        <f t="shared" si="2"/>
        <v>0</v>
      </c>
      <c r="I12" s="50"/>
      <c r="J12" s="300">
        <v>85303</v>
      </c>
      <c r="K12" s="26">
        <v>0</v>
      </c>
      <c r="L12" s="87">
        <f t="shared" si="3"/>
        <v>85303</v>
      </c>
      <c r="M12" s="367"/>
      <c r="N12" s="367"/>
      <c r="O12" s="367"/>
    </row>
    <row r="13" spans="1:15" s="20" customFormat="1" ht="15" customHeight="1">
      <c r="A13" s="86">
        <v>6</v>
      </c>
      <c r="B13" s="19"/>
      <c r="C13" s="18" t="s">
        <v>113</v>
      </c>
      <c r="D13" s="108">
        <f t="shared" si="1"/>
        <v>0</v>
      </c>
      <c r="E13" s="51">
        <v>0</v>
      </c>
      <c r="F13" s="48"/>
      <c r="G13" s="49">
        <v>0</v>
      </c>
      <c r="H13" s="64">
        <f t="shared" si="2"/>
        <v>0</v>
      </c>
      <c r="I13" s="51">
        <v>0</v>
      </c>
      <c r="J13" s="48"/>
      <c r="K13" s="49">
        <v>0</v>
      </c>
      <c r="L13" s="88">
        <f t="shared" si="3"/>
        <v>0</v>
      </c>
      <c r="M13" s="367"/>
      <c r="N13" s="367"/>
      <c r="O13" s="367"/>
    </row>
    <row r="14" spans="1:15" s="20" customFormat="1" ht="15" customHeight="1">
      <c r="A14" s="86">
        <v>7</v>
      </c>
      <c r="B14" s="19"/>
      <c r="C14" s="18" t="s">
        <v>105</v>
      </c>
      <c r="D14" s="108">
        <f t="shared" si="1"/>
        <v>0</v>
      </c>
      <c r="E14" s="217"/>
      <c r="F14" s="218"/>
      <c r="G14" s="49"/>
      <c r="H14" s="64">
        <f t="shared" si="2"/>
        <v>0</v>
      </c>
      <c r="I14" s="51"/>
      <c r="J14" s="48"/>
      <c r="K14" s="49"/>
      <c r="L14" s="88">
        <f t="shared" si="3"/>
        <v>0</v>
      </c>
      <c r="M14" s="367"/>
      <c r="N14" s="367"/>
      <c r="O14" s="367"/>
    </row>
    <row r="15" spans="1:15" s="20" customFormat="1" ht="15" customHeight="1">
      <c r="A15" s="89">
        <v>8</v>
      </c>
      <c r="B15" s="43"/>
      <c r="C15" s="44" t="s">
        <v>8</v>
      </c>
      <c r="D15" s="219">
        <f t="shared" si="1"/>
        <v>0</v>
      </c>
      <c r="E15" s="220"/>
      <c r="F15" s="221"/>
      <c r="G15" s="46"/>
      <c r="H15" s="65">
        <f t="shared" si="2"/>
        <v>0</v>
      </c>
      <c r="I15" s="52"/>
      <c r="J15" s="45"/>
      <c r="K15" s="46"/>
      <c r="L15" s="90">
        <f t="shared" si="3"/>
        <v>0</v>
      </c>
      <c r="M15" s="367"/>
      <c r="N15" s="367"/>
      <c r="O15" s="367"/>
    </row>
    <row r="16" spans="1:15" s="17" customFormat="1" ht="15" customHeight="1">
      <c r="A16" s="91">
        <v>9</v>
      </c>
      <c r="B16" s="21" t="s">
        <v>18</v>
      </c>
      <c r="C16" s="23"/>
      <c r="D16" s="110">
        <f t="shared" si="1"/>
        <v>33000</v>
      </c>
      <c r="E16" s="160">
        <v>33000</v>
      </c>
      <c r="F16" s="155"/>
      <c r="G16" s="416"/>
      <c r="H16" s="417">
        <f t="shared" si="2"/>
        <v>33000</v>
      </c>
      <c r="I16" s="53"/>
      <c r="J16" s="27"/>
      <c r="K16" s="28"/>
      <c r="L16" s="92">
        <f t="shared" si="3"/>
        <v>0</v>
      </c>
      <c r="M16" s="366"/>
      <c r="N16" s="366"/>
      <c r="O16" s="366"/>
    </row>
    <row r="17" spans="1:15" s="17" customFormat="1" ht="15" customHeight="1">
      <c r="A17" s="91">
        <v>10</v>
      </c>
      <c r="B17" s="21" t="s">
        <v>9</v>
      </c>
      <c r="C17" s="23"/>
      <c r="D17" s="110">
        <f t="shared" si="1"/>
        <v>0</v>
      </c>
      <c r="E17" s="160"/>
      <c r="F17" s="155"/>
      <c r="G17" s="28"/>
      <c r="H17" s="66">
        <f t="shared" si="2"/>
        <v>0</v>
      </c>
      <c r="I17" s="53"/>
      <c r="J17" s="27"/>
      <c r="K17" s="28"/>
      <c r="L17" s="92">
        <f t="shared" si="3"/>
        <v>0</v>
      </c>
      <c r="M17" s="366"/>
      <c r="N17" s="366"/>
      <c r="O17" s="366"/>
    </row>
    <row r="18" spans="1:15" s="17" customFormat="1" ht="15" customHeight="1">
      <c r="A18" s="84">
        <v>11</v>
      </c>
      <c r="B18" s="22" t="s">
        <v>10</v>
      </c>
      <c r="C18" s="22"/>
      <c r="D18" s="110">
        <f t="shared" si="1"/>
        <v>0</v>
      </c>
      <c r="E18" s="208"/>
      <c r="F18" s="207"/>
      <c r="G18" s="30"/>
      <c r="H18" s="67">
        <f t="shared" si="2"/>
        <v>0</v>
      </c>
      <c r="I18" s="54"/>
      <c r="J18" s="29"/>
      <c r="K18" s="30"/>
      <c r="L18" s="93">
        <f t="shared" si="3"/>
        <v>0</v>
      </c>
      <c r="M18" s="365"/>
      <c r="N18" s="366"/>
      <c r="O18" s="366"/>
    </row>
    <row r="19" spans="1:15" s="17" customFormat="1" ht="15" customHeight="1">
      <c r="A19" s="91">
        <v>12</v>
      </c>
      <c r="B19" s="23" t="s">
        <v>16</v>
      </c>
      <c r="C19" s="23"/>
      <c r="D19" s="111">
        <f t="shared" si="1"/>
        <v>13800</v>
      </c>
      <c r="E19" s="208">
        <v>13800</v>
      </c>
      <c r="F19" s="207"/>
      <c r="G19" s="30"/>
      <c r="H19" s="67">
        <f t="shared" si="2"/>
        <v>13800</v>
      </c>
      <c r="I19" s="208"/>
      <c r="J19" s="29"/>
      <c r="K19" s="30"/>
      <c r="L19" s="93">
        <f t="shared" si="3"/>
        <v>0</v>
      </c>
      <c r="M19" s="748"/>
      <c r="N19" s="366"/>
      <c r="O19" s="366"/>
    </row>
    <row r="20" spans="1:15" s="17" customFormat="1" ht="15" customHeight="1">
      <c r="A20" s="91">
        <v>13</v>
      </c>
      <c r="B20" s="23" t="s">
        <v>11</v>
      </c>
      <c r="C20" s="23"/>
      <c r="D20" s="111">
        <f t="shared" si="1"/>
        <v>0</v>
      </c>
      <c r="E20" s="54"/>
      <c r="F20" s="29"/>
      <c r="G20" s="30"/>
      <c r="H20" s="67">
        <f t="shared" si="2"/>
        <v>0</v>
      </c>
      <c r="I20" s="54"/>
      <c r="J20" s="29"/>
      <c r="K20" s="30"/>
      <c r="L20" s="93">
        <f t="shared" si="3"/>
        <v>0</v>
      </c>
      <c r="M20" s="366"/>
      <c r="N20" s="366"/>
      <c r="O20" s="366"/>
    </row>
    <row r="21" spans="1:15" s="17" customFormat="1" ht="15" customHeight="1" thickBot="1">
      <c r="A21" s="94">
        <v>14</v>
      </c>
      <c r="B21" s="95" t="s">
        <v>15</v>
      </c>
      <c r="C21" s="95"/>
      <c r="D21" s="112">
        <f t="shared" si="1"/>
        <v>0</v>
      </c>
      <c r="E21" s="96"/>
      <c r="F21" s="97"/>
      <c r="G21" s="98"/>
      <c r="H21" s="99">
        <f t="shared" si="2"/>
        <v>0</v>
      </c>
      <c r="I21" s="96"/>
      <c r="J21" s="97"/>
      <c r="K21" s="98"/>
      <c r="L21" s="100">
        <f t="shared" si="3"/>
        <v>0</v>
      </c>
      <c r="M21" s="366"/>
      <c r="N21" s="366"/>
      <c r="O21" s="366"/>
    </row>
    <row r="22" spans="1:15" s="307" customFormat="1" ht="11.25">
      <c r="A22" s="223" t="s">
        <v>31</v>
      </c>
      <c r="B22" s="223" t="s">
        <v>30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371"/>
      <c r="N22" s="371"/>
      <c r="O22" s="371"/>
    </row>
    <row r="23" spans="1:15" s="307" customFormat="1" ht="11.25">
      <c r="A23" s="223" t="s">
        <v>114</v>
      </c>
      <c r="B23" s="223" t="s">
        <v>188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371"/>
      <c r="N23" s="371"/>
      <c r="O23" s="371"/>
    </row>
    <row r="24" spans="1:15" s="307" customFormat="1" ht="11.25">
      <c r="A24" s="223" t="s">
        <v>14</v>
      </c>
      <c r="B24" s="223" t="s">
        <v>189</v>
      </c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371"/>
      <c r="N24" s="371"/>
      <c r="O24" s="371"/>
    </row>
    <row r="25" spans="1:15" s="307" customFormat="1" ht="11.25">
      <c r="A25" s="215" t="s">
        <v>32</v>
      </c>
      <c r="B25" s="215"/>
      <c r="C25" s="215"/>
      <c r="D25" s="223"/>
      <c r="E25" s="390"/>
      <c r="F25" s="223"/>
      <c r="G25" s="223"/>
      <c r="H25" s="223"/>
      <c r="I25" s="223"/>
      <c r="J25" s="223"/>
      <c r="K25" s="223"/>
      <c r="L25" s="223"/>
      <c r="M25" s="371"/>
      <c r="N25" s="371"/>
      <c r="O25" s="371"/>
    </row>
    <row r="26" spans="1:15" s="1" customFormat="1" ht="12.75">
      <c r="A26"/>
      <c r="B26"/>
      <c r="C26"/>
      <c r="D26"/>
      <c r="E26"/>
      <c r="F26" s="31"/>
      <c r="G26" s="31"/>
      <c r="H26" s="32"/>
      <c r="I26"/>
      <c r="J26"/>
      <c r="K26" s="32"/>
      <c r="L26" s="32"/>
      <c r="M26" s="362"/>
      <c r="N26" s="362"/>
      <c r="O26" s="362"/>
    </row>
    <row r="27" spans="2:15" s="2" customFormat="1" ht="12" hidden="1">
      <c r="B27" s="2" t="s">
        <v>93</v>
      </c>
      <c r="C27" s="2" t="s">
        <v>175</v>
      </c>
      <c r="D27" s="117">
        <v>64948</v>
      </c>
      <c r="H27" s="154">
        <f>D27-L27</f>
        <v>64948</v>
      </c>
      <c r="L27" s="117"/>
      <c r="M27" s="369"/>
      <c r="N27" s="369"/>
      <c r="O27" s="369"/>
    </row>
    <row r="28" spans="3:15" s="2" customFormat="1" ht="12" hidden="1">
      <c r="C28" s="2" t="s">
        <v>169</v>
      </c>
      <c r="D28" s="345">
        <v>41348</v>
      </c>
      <c r="H28" s="154">
        <f>D28-L28</f>
        <v>41348</v>
      </c>
      <c r="L28" s="117"/>
      <c r="M28" s="369"/>
      <c r="N28" s="369"/>
      <c r="O28" s="369"/>
    </row>
    <row r="29" spans="3:15" s="2" customFormat="1" ht="12" hidden="1">
      <c r="C29" s="2" t="s">
        <v>107</v>
      </c>
      <c r="D29" s="117">
        <v>41064</v>
      </c>
      <c r="H29" s="154">
        <f>D29-L29</f>
        <v>41064</v>
      </c>
      <c r="L29" s="117"/>
      <c r="M29" s="369"/>
      <c r="N29" s="369"/>
      <c r="O29" s="369"/>
    </row>
    <row r="30" spans="3:15" s="197" customFormat="1" ht="12" hidden="1">
      <c r="C30" s="197" t="s">
        <v>171</v>
      </c>
      <c r="D30" s="198">
        <v>99000</v>
      </c>
      <c r="H30" s="198">
        <f>H16</f>
        <v>33000</v>
      </c>
      <c r="L30" s="198"/>
      <c r="M30" s="379"/>
      <c r="N30" s="379"/>
      <c r="O30" s="379"/>
    </row>
    <row r="31" spans="3:15" s="2" customFormat="1" ht="12" hidden="1">
      <c r="C31" s="157" t="s">
        <v>170</v>
      </c>
      <c r="D31" s="156">
        <v>23054</v>
      </c>
      <c r="E31" s="157"/>
      <c r="F31" s="157"/>
      <c r="G31" s="157"/>
      <c r="H31" s="156">
        <v>15301</v>
      </c>
      <c r="I31" s="157"/>
      <c r="J31" s="157"/>
      <c r="K31" s="157"/>
      <c r="L31" s="156"/>
      <c r="M31" s="369"/>
      <c r="N31" s="369"/>
      <c r="O31" s="369"/>
    </row>
    <row r="32" spans="3:15" s="2" customFormat="1" ht="12" hidden="1">
      <c r="C32" s="2" t="s">
        <v>20</v>
      </c>
      <c r="D32" s="117">
        <f>SUM(D27:D28)</f>
        <v>106296</v>
      </c>
      <c r="H32" s="117">
        <f>D32-L32</f>
        <v>106296</v>
      </c>
      <c r="L32" s="117">
        <f>L27</f>
        <v>0</v>
      </c>
      <c r="M32" s="369"/>
      <c r="N32" s="369"/>
      <c r="O32" s="369"/>
    </row>
    <row r="33" spans="4:15" s="2" customFormat="1" ht="12" hidden="1">
      <c r="D33" s="117"/>
      <c r="H33" s="117"/>
      <c r="L33" s="117"/>
      <c r="M33" s="369"/>
      <c r="N33" s="369"/>
      <c r="O33" s="369"/>
    </row>
    <row r="34" spans="3:8" ht="12.75" hidden="1">
      <c r="C34" s="318" t="s">
        <v>108</v>
      </c>
      <c r="D34" s="319">
        <v>163518</v>
      </c>
      <c r="E34" s="320"/>
      <c r="F34" s="321"/>
      <c r="G34" s="321"/>
      <c r="H34" s="322">
        <f>D34-L34</f>
        <v>163518</v>
      </c>
    </row>
    <row r="35" spans="3:8" ht="12.75" hidden="1">
      <c r="C35" s="324" t="s">
        <v>172</v>
      </c>
      <c r="D35" s="325">
        <v>12238</v>
      </c>
      <c r="E35" s="326"/>
      <c r="F35" s="327"/>
      <c r="G35" s="327"/>
      <c r="H35" s="328">
        <f>D35-L35</f>
        <v>12238</v>
      </c>
    </row>
    <row r="36" spans="3:15" s="205" customFormat="1" ht="12.75" hidden="1">
      <c r="C36" s="318" t="s">
        <v>111</v>
      </c>
      <c r="D36" s="319">
        <f>D34+D35</f>
        <v>175756</v>
      </c>
      <c r="E36" s="323"/>
      <c r="F36" s="321"/>
      <c r="G36" s="321"/>
      <c r="H36" s="322"/>
      <c r="I36" s="206"/>
      <c r="J36" s="206"/>
      <c r="K36" s="206"/>
      <c r="L36" s="206"/>
      <c r="M36" s="361"/>
      <c r="N36" s="378"/>
      <c r="O36" s="377"/>
    </row>
    <row r="37" ht="12.75" hidden="1"/>
    <row r="38" spans="2:15" s="199" customFormat="1" ht="11.25" hidden="1">
      <c r="B38" s="199" t="s">
        <v>109</v>
      </c>
      <c r="D38" s="200">
        <v>59000</v>
      </c>
      <c r="E38" s="200" t="s">
        <v>183</v>
      </c>
      <c r="F38" s="200"/>
      <c r="G38" s="204"/>
      <c r="M38" s="361"/>
      <c r="N38" s="378"/>
      <c r="O38" s="361"/>
    </row>
    <row r="39" spans="3:15" s="199" customFormat="1" ht="11.25" hidden="1">
      <c r="C39" s="199" t="s">
        <v>173</v>
      </c>
      <c r="D39" s="200">
        <v>48000</v>
      </c>
      <c r="E39" s="200"/>
      <c r="F39" s="200"/>
      <c r="I39" s="200"/>
      <c r="M39" s="361"/>
      <c r="N39" s="378"/>
      <c r="O39" s="361"/>
    </row>
    <row r="40" spans="3:15" s="199" customFormat="1" ht="11.25" hidden="1">
      <c r="C40" s="199" t="s">
        <v>174</v>
      </c>
      <c r="D40" s="200">
        <f>SUM(D41:D44)</f>
        <v>11000</v>
      </c>
      <c r="E40" s="200"/>
      <c r="F40" s="200"/>
      <c r="I40" s="200"/>
      <c r="M40" s="361"/>
      <c r="N40" s="378"/>
      <c r="O40" s="361"/>
    </row>
    <row r="41" spans="3:15" s="355" customFormat="1" ht="11.25" hidden="1">
      <c r="C41" s="355" t="s">
        <v>176</v>
      </c>
      <c r="D41" s="356">
        <v>10000</v>
      </c>
      <c r="E41" s="356"/>
      <c r="F41" s="356"/>
      <c r="I41" s="356"/>
      <c r="M41" s="380"/>
      <c r="N41" s="381"/>
      <c r="O41" s="380"/>
    </row>
    <row r="42" spans="3:15" s="355" customFormat="1" ht="11.25" hidden="1">
      <c r="C42" s="355" t="s">
        <v>177</v>
      </c>
      <c r="D42" s="356">
        <v>445</v>
      </c>
      <c r="E42" s="356"/>
      <c r="F42" s="356"/>
      <c r="I42" s="356"/>
      <c r="M42" s="380"/>
      <c r="N42" s="381"/>
      <c r="O42" s="380"/>
    </row>
    <row r="43" spans="3:15" s="355" customFormat="1" ht="11.25" hidden="1">
      <c r="C43" s="355" t="s">
        <v>178</v>
      </c>
      <c r="D43" s="356">
        <v>180</v>
      </c>
      <c r="E43" s="356"/>
      <c r="F43" s="356"/>
      <c r="I43" s="356"/>
      <c r="M43" s="380"/>
      <c r="N43" s="381"/>
      <c r="O43" s="380"/>
    </row>
    <row r="44" spans="3:15" s="199" customFormat="1" ht="11.25" hidden="1">
      <c r="C44" s="357" t="s">
        <v>179</v>
      </c>
      <c r="D44" s="358">
        <v>375</v>
      </c>
      <c r="E44" s="412"/>
      <c r="F44" s="412"/>
      <c r="G44" s="412"/>
      <c r="M44" s="361"/>
      <c r="N44" s="378"/>
      <c r="O44" s="361"/>
    </row>
    <row r="45" spans="3:15" s="199" customFormat="1" ht="11.25" hidden="1">
      <c r="C45" s="199" t="s">
        <v>110</v>
      </c>
      <c r="D45" s="359">
        <f>SUM(D39:D40)</f>
        <v>59000</v>
      </c>
      <c r="E45" s="413"/>
      <c r="F45" s="413"/>
      <c r="G45" s="412"/>
      <c r="M45" s="361"/>
      <c r="N45" s="378"/>
      <c r="O45" s="361"/>
    </row>
    <row r="46" spans="3:15" s="32" customFormat="1" ht="11.25" hidden="1">
      <c r="C46" s="199"/>
      <c r="D46" s="200"/>
      <c r="E46" s="414"/>
      <c r="F46" s="414"/>
      <c r="G46" s="415"/>
      <c r="H46" s="199"/>
      <c r="I46" s="199"/>
      <c r="M46" s="361"/>
      <c r="N46" s="378"/>
      <c r="O46" s="361"/>
    </row>
    <row r="49" spans="13:15" s="203" customFormat="1" ht="11.25">
      <c r="M49" s="361"/>
      <c r="N49" s="378"/>
      <c r="O49" s="361"/>
    </row>
    <row r="50" spans="13:15" s="203" customFormat="1" ht="11.25">
      <c r="M50" s="361"/>
      <c r="N50" s="378"/>
      <c r="O50" s="361"/>
    </row>
    <row r="51" spans="13:15" s="203" customFormat="1" ht="11.25">
      <c r="M51" s="361"/>
      <c r="N51" s="378"/>
      <c r="O51" s="361"/>
    </row>
    <row r="52" spans="13:15" s="203" customFormat="1" ht="11.25">
      <c r="M52" s="361"/>
      <c r="N52" s="378"/>
      <c r="O52" s="361"/>
    </row>
    <row r="53" spans="13:15" s="203" customFormat="1" ht="11.25">
      <c r="M53" s="361"/>
      <c r="N53" s="378"/>
      <c r="O53" s="361"/>
    </row>
  </sheetData>
  <mergeCells count="4">
    <mergeCell ref="D3:L3"/>
    <mergeCell ref="B4:C5"/>
    <mergeCell ref="E4:H4"/>
    <mergeCell ref="I4:L4"/>
  </mergeCells>
  <printOptions horizontalCentered="1"/>
  <pageMargins left="0.63" right="0.31496062992125984" top="0.48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29">
    <tabColor indexed="34"/>
  </sheetPr>
  <dimension ref="A2:N31"/>
  <sheetViews>
    <sheetView workbookViewId="0" topLeftCell="A1">
      <selection activeCell="L39" sqref="L38:L39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9.875" style="0" customWidth="1"/>
    <col min="5" max="5" width="9.00390625" style="0" customWidth="1"/>
    <col min="6" max="6" width="9.25390625" style="31" customWidth="1"/>
    <col min="7" max="7" width="7.25390625" style="31" customWidth="1"/>
    <col min="8" max="8" width="8.625" style="31" customWidth="1"/>
    <col min="9" max="9" width="9.25390625" style="31" customWidth="1"/>
    <col min="10" max="10" width="9.00390625" style="31" customWidth="1"/>
    <col min="11" max="11" width="7.875" style="31" customWidth="1"/>
    <col min="12" max="12" width="8.625" style="31" customWidth="1"/>
    <col min="13" max="13" width="7.25390625" style="32" customWidth="1"/>
    <col min="14" max="16" width="10.875" style="33" customWidth="1"/>
  </cols>
  <sheetData>
    <row r="2" ht="13.5" thickBot="1">
      <c r="L2" s="55" t="s">
        <v>13</v>
      </c>
    </row>
    <row r="3" spans="1:12" ht="18.75" customHeight="1">
      <c r="A3" s="74"/>
      <c r="B3" s="75"/>
      <c r="C3" s="101"/>
      <c r="D3" s="775" t="s">
        <v>23</v>
      </c>
      <c r="E3" s="776"/>
      <c r="F3" s="776"/>
      <c r="G3" s="776"/>
      <c r="H3" s="776"/>
      <c r="I3" s="776"/>
      <c r="J3" s="776"/>
      <c r="K3" s="776"/>
      <c r="L3" s="777"/>
    </row>
    <row r="4" spans="1:14" s="1" customFormat="1" ht="12.75">
      <c r="A4" s="76"/>
      <c r="B4" s="778" t="s">
        <v>184</v>
      </c>
      <c r="C4" s="779"/>
      <c r="D4" s="102"/>
      <c r="E4" s="781" t="s">
        <v>21</v>
      </c>
      <c r="F4" s="782"/>
      <c r="G4" s="782"/>
      <c r="H4" s="772"/>
      <c r="I4" s="781" t="s">
        <v>22</v>
      </c>
      <c r="J4" s="782"/>
      <c r="K4" s="782"/>
      <c r="L4" s="783"/>
      <c r="M4" s="307"/>
      <c r="N4" s="307"/>
    </row>
    <row r="5" spans="1:14" s="1" customFormat="1" ht="12.75">
      <c r="A5" s="76"/>
      <c r="B5" s="780"/>
      <c r="C5" s="779"/>
      <c r="D5" s="102" t="s">
        <v>0</v>
      </c>
      <c r="E5" s="3"/>
      <c r="F5" s="4" t="s">
        <v>1</v>
      </c>
      <c r="G5" s="5"/>
      <c r="H5" s="69" t="s">
        <v>20</v>
      </c>
      <c r="I5" s="3"/>
      <c r="J5" s="4" t="s">
        <v>1</v>
      </c>
      <c r="K5" s="5"/>
      <c r="L5" s="77" t="s">
        <v>20</v>
      </c>
      <c r="M5" s="307"/>
      <c r="N5" s="307"/>
    </row>
    <row r="6" spans="1:14" s="1" customFormat="1" ht="12.75">
      <c r="A6" s="78"/>
      <c r="B6" s="68" t="s">
        <v>2</v>
      </c>
      <c r="C6" s="6" t="s">
        <v>71</v>
      </c>
      <c r="D6" s="103" t="s">
        <v>26</v>
      </c>
      <c r="E6" s="7" t="s">
        <v>3</v>
      </c>
      <c r="F6" s="8" t="s">
        <v>4</v>
      </c>
      <c r="G6" s="9" t="s">
        <v>5</v>
      </c>
      <c r="H6" s="60" t="s">
        <v>24</v>
      </c>
      <c r="I6" s="7" t="s">
        <v>3</v>
      </c>
      <c r="J6" s="8" t="s">
        <v>4</v>
      </c>
      <c r="K6" s="9" t="s">
        <v>5</v>
      </c>
      <c r="L6" s="79" t="s">
        <v>25</v>
      </c>
      <c r="M6" s="307"/>
      <c r="N6" s="307"/>
    </row>
    <row r="7" spans="1:14" s="14" customFormat="1" ht="12.75">
      <c r="A7" s="80"/>
      <c r="B7" s="10"/>
      <c r="C7" s="10"/>
      <c r="D7" s="104">
        <v>1</v>
      </c>
      <c r="E7" s="11">
        <v>2</v>
      </c>
      <c r="F7" s="12">
        <v>3</v>
      </c>
      <c r="G7" s="13">
        <v>4</v>
      </c>
      <c r="H7" s="61">
        <v>5</v>
      </c>
      <c r="I7" s="11">
        <v>6</v>
      </c>
      <c r="J7" s="12">
        <v>7</v>
      </c>
      <c r="K7" s="13">
        <v>8</v>
      </c>
      <c r="L7" s="81">
        <v>9</v>
      </c>
      <c r="M7" s="346"/>
      <c r="N7" s="346"/>
    </row>
    <row r="8" spans="1:14" s="16" customFormat="1" ht="19.5" customHeight="1">
      <c r="A8" s="82">
        <v>1</v>
      </c>
      <c r="B8" s="15" t="s">
        <v>28</v>
      </c>
      <c r="C8" s="15"/>
      <c r="D8" s="105">
        <f>SUM(D16:D20)+D9</f>
        <v>48018</v>
      </c>
      <c r="E8" s="71">
        <f aca="true" t="shared" si="0" ref="E8:L8">SUM(E16:E21)+E9</f>
        <v>45408</v>
      </c>
      <c r="F8" s="72">
        <f t="shared" si="0"/>
        <v>1610</v>
      </c>
      <c r="G8" s="73">
        <f t="shared" si="0"/>
        <v>1000</v>
      </c>
      <c r="H8" s="70">
        <f t="shared" si="0"/>
        <v>48018</v>
      </c>
      <c r="I8" s="71">
        <f t="shared" si="0"/>
        <v>0</v>
      </c>
      <c r="J8" s="72">
        <f t="shared" si="0"/>
        <v>0</v>
      </c>
      <c r="K8" s="73">
        <f t="shared" si="0"/>
        <v>0</v>
      </c>
      <c r="L8" s="83">
        <f t="shared" si="0"/>
        <v>0</v>
      </c>
      <c r="M8" s="347"/>
      <c r="N8" s="347"/>
    </row>
    <row r="9" spans="1:14" s="17" customFormat="1" ht="15" customHeight="1">
      <c r="A9" s="84">
        <v>2</v>
      </c>
      <c r="B9" s="22" t="s">
        <v>27</v>
      </c>
      <c r="C9" s="47"/>
      <c r="D9" s="106">
        <f aca="true" t="shared" si="1" ref="D9:D21">H9+L9</f>
        <v>0</v>
      </c>
      <c r="E9" s="57">
        <f>SUM(E10:E15)</f>
        <v>0</v>
      </c>
      <c r="F9" s="58">
        <f>SUM(F10:F15)</f>
        <v>0</v>
      </c>
      <c r="G9" s="59">
        <f>SUM(G10:G15)</f>
        <v>0</v>
      </c>
      <c r="H9" s="62">
        <f aca="true" t="shared" si="2" ref="H9:H21">SUM(E9:G9)</f>
        <v>0</v>
      </c>
      <c r="I9" s="57">
        <v>0</v>
      </c>
      <c r="J9" s="58">
        <v>0</v>
      </c>
      <c r="K9" s="59">
        <f>SUM(K10:K15)</f>
        <v>0</v>
      </c>
      <c r="L9" s="85">
        <f aca="true" t="shared" si="3" ref="L9:L21">SUM(I9:K9)</f>
        <v>0</v>
      </c>
      <c r="M9" s="301"/>
      <c r="N9" s="301"/>
    </row>
    <row r="10" spans="1:14" s="20" customFormat="1" ht="15" customHeight="1">
      <c r="A10" s="86">
        <v>3</v>
      </c>
      <c r="B10" s="19"/>
      <c r="C10" s="18" t="s">
        <v>6</v>
      </c>
      <c r="D10" s="107">
        <f t="shared" si="1"/>
        <v>0</v>
      </c>
      <c r="E10" s="50">
        <v>0</v>
      </c>
      <c r="F10" s="25"/>
      <c r="G10" s="26">
        <v>0</v>
      </c>
      <c r="H10" s="63">
        <f t="shared" si="2"/>
        <v>0</v>
      </c>
      <c r="I10" s="50"/>
      <c r="J10" s="25"/>
      <c r="K10" s="26"/>
      <c r="L10" s="87">
        <f t="shared" si="3"/>
        <v>0</v>
      </c>
      <c r="M10" s="348"/>
      <c r="N10" s="348"/>
    </row>
    <row r="11" spans="1:14" s="20" customFormat="1" ht="15" customHeight="1">
      <c r="A11" s="86">
        <v>4</v>
      </c>
      <c r="B11" s="19"/>
      <c r="C11" s="18" t="s">
        <v>7</v>
      </c>
      <c r="D11" s="108">
        <f t="shared" si="1"/>
        <v>0</v>
      </c>
      <c r="E11" s="50">
        <v>0</v>
      </c>
      <c r="F11" s="25"/>
      <c r="G11" s="158"/>
      <c r="H11" s="63">
        <f t="shared" si="2"/>
        <v>0</v>
      </c>
      <c r="I11" s="50"/>
      <c r="J11" s="25"/>
      <c r="K11" s="26"/>
      <c r="L11" s="87">
        <f t="shared" si="3"/>
        <v>0</v>
      </c>
      <c r="M11" s="214"/>
      <c r="N11" s="375">
        <v>258</v>
      </c>
    </row>
    <row r="12" spans="1:14" s="20" customFormat="1" ht="15" customHeight="1">
      <c r="A12" s="86">
        <v>5</v>
      </c>
      <c r="B12" s="19"/>
      <c r="C12" s="18" t="s">
        <v>17</v>
      </c>
      <c r="D12" s="108">
        <f t="shared" si="1"/>
        <v>0</v>
      </c>
      <c r="E12" s="50">
        <v>0</v>
      </c>
      <c r="F12" s="25"/>
      <c r="G12" s="26">
        <v>0</v>
      </c>
      <c r="H12" s="63">
        <f t="shared" si="2"/>
        <v>0</v>
      </c>
      <c r="I12" s="50"/>
      <c r="J12" s="25"/>
      <c r="K12" s="26"/>
      <c r="L12" s="87">
        <f t="shared" si="3"/>
        <v>0</v>
      </c>
      <c r="M12" s="214" t="s">
        <v>367</v>
      </c>
      <c r="N12" s="348"/>
    </row>
    <row r="13" spans="1:14" s="20" customFormat="1" ht="15" customHeight="1">
      <c r="A13" s="86">
        <v>6</v>
      </c>
      <c r="B13" s="19"/>
      <c r="C13" s="18" t="s">
        <v>113</v>
      </c>
      <c r="D13" s="108">
        <f t="shared" si="1"/>
        <v>0</v>
      </c>
      <c r="E13" s="51">
        <v>0</v>
      </c>
      <c r="F13" s="48"/>
      <c r="G13" s="49">
        <v>0</v>
      </c>
      <c r="H13" s="64">
        <f t="shared" si="2"/>
        <v>0</v>
      </c>
      <c r="I13" s="51"/>
      <c r="J13" s="48"/>
      <c r="K13" s="49"/>
      <c r="L13" s="88">
        <f t="shared" si="3"/>
        <v>0</v>
      </c>
      <c r="M13" s="348"/>
      <c r="N13" s="348"/>
    </row>
    <row r="14" spans="1:14" s="20" customFormat="1" ht="15" customHeight="1">
      <c r="A14" s="86">
        <v>7</v>
      </c>
      <c r="B14" s="19"/>
      <c r="C14" s="18" t="s">
        <v>105</v>
      </c>
      <c r="D14" s="108">
        <f t="shared" si="1"/>
        <v>0</v>
      </c>
      <c r="E14" s="217"/>
      <c r="F14" s="218"/>
      <c r="G14" s="419"/>
      <c r="H14" s="64">
        <f t="shared" si="2"/>
        <v>0</v>
      </c>
      <c r="I14" s="51"/>
      <c r="J14" s="48"/>
      <c r="K14" s="49"/>
      <c r="L14" s="88">
        <f t="shared" si="3"/>
        <v>0</v>
      </c>
      <c r="M14" s="214"/>
      <c r="N14" s="348"/>
    </row>
    <row r="15" spans="1:14" s="20" customFormat="1" ht="15" customHeight="1">
      <c r="A15" s="89">
        <v>8</v>
      </c>
      <c r="B15" s="43"/>
      <c r="C15" s="44" t="s">
        <v>8</v>
      </c>
      <c r="D15" s="219">
        <f t="shared" si="1"/>
        <v>0</v>
      </c>
      <c r="E15" s="220"/>
      <c r="F15" s="221"/>
      <c r="G15" s="46"/>
      <c r="H15" s="65">
        <f t="shared" si="2"/>
        <v>0</v>
      </c>
      <c r="I15" s="52"/>
      <c r="J15" s="45"/>
      <c r="K15" s="46"/>
      <c r="L15" s="90">
        <f t="shared" si="3"/>
        <v>0</v>
      </c>
      <c r="M15" s="348" t="s">
        <v>362</v>
      </c>
      <c r="N15" s="348"/>
    </row>
    <row r="16" spans="1:14" s="17" customFormat="1" ht="15" customHeight="1">
      <c r="A16" s="91">
        <v>9</v>
      </c>
      <c r="B16" s="21" t="s">
        <v>18</v>
      </c>
      <c r="C16" s="23"/>
      <c r="D16" s="110">
        <f t="shared" si="1"/>
        <v>1000</v>
      </c>
      <c r="E16" s="160"/>
      <c r="F16" s="155"/>
      <c r="G16" s="28">
        <v>1000</v>
      </c>
      <c r="H16" s="66">
        <f t="shared" si="2"/>
        <v>1000</v>
      </c>
      <c r="I16" s="53"/>
      <c r="J16" s="27"/>
      <c r="K16" s="28"/>
      <c r="L16" s="92">
        <f t="shared" si="3"/>
        <v>0</v>
      </c>
      <c r="M16" s="214"/>
      <c r="N16" s="301"/>
    </row>
    <row r="17" spans="1:14" s="17" customFormat="1" ht="15" customHeight="1">
      <c r="A17" s="91">
        <v>10</v>
      </c>
      <c r="B17" s="21" t="s">
        <v>9</v>
      </c>
      <c r="C17" s="23"/>
      <c r="D17" s="110">
        <f t="shared" si="1"/>
        <v>0</v>
      </c>
      <c r="E17" s="160"/>
      <c r="F17" s="155"/>
      <c r="G17" s="28"/>
      <c r="H17" s="66">
        <f t="shared" si="2"/>
        <v>0</v>
      </c>
      <c r="I17" s="53"/>
      <c r="J17" s="27"/>
      <c r="K17" s="28"/>
      <c r="L17" s="92">
        <f t="shared" si="3"/>
        <v>0</v>
      </c>
      <c r="M17" s="214"/>
      <c r="N17" s="301"/>
    </row>
    <row r="18" spans="1:14" s="17" customFormat="1" ht="15" customHeight="1">
      <c r="A18" s="84">
        <v>11</v>
      </c>
      <c r="B18" s="22" t="s">
        <v>10</v>
      </c>
      <c r="C18" s="22"/>
      <c r="D18" s="110">
        <f t="shared" si="1"/>
        <v>0</v>
      </c>
      <c r="E18" s="208"/>
      <c r="F18" s="207"/>
      <c r="G18" s="30"/>
      <c r="H18" s="67">
        <f t="shared" si="2"/>
        <v>0</v>
      </c>
      <c r="I18" s="54"/>
      <c r="J18" s="29"/>
      <c r="K18" s="30"/>
      <c r="L18" s="93">
        <f t="shared" si="3"/>
        <v>0</v>
      </c>
      <c r="M18" s="216"/>
      <c r="N18" s="301"/>
    </row>
    <row r="19" spans="1:14" s="17" customFormat="1" ht="15" customHeight="1">
      <c r="A19" s="91">
        <v>12</v>
      </c>
      <c r="B19" s="23" t="s">
        <v>16</v>
      </c>
      <c r="C19" s="23"/>
      <c r="D19" s="111">
        <f t="shared" si="1"/>
        <v>47018</v>
      </c>
      <c r="E19" s="749">
        <f>47018-F19</f>
        <v>45408</v>
      </c>
      <c r="F19" s="207">
        <v>1610</v>
      </c>
      <c r="G19" s="30"/>
      <c r="H19" s="67">
        <f t="shared" si="2"/>
        <v>47018</v>
      </c>
      <c r="I19" s="54"/>
      <c r="J19" s="29"/>
      <c r="K19" s="30"/>
      <c r="L19" s="93">
        <f t="shared" si="3"/>
        <v>0</v>
      </c>
      <c r="M19" s="214" t="s">
        <v>359</v>
      </c>
      <c r="N19" s="301"/>
    </row>
    <row r="20" spans="1:14" s="17" customFormat="1" ht="15" customHeight="1">
      <c r="A20" s="91">
        <v>13</v>
      </c>
      <c r="B20" s="23" t="s">
        <v>11</v>
      </c>
      <c r="C20" s="23"/>
      <c r="D20" s="111">
        <f t="shared" si="1"/>
        <v>0</v>
      </c>
      <c r="E20" s="54"/>
      <c r="F20" s="29"/>
      <c r="G20" s="30"/>
      <c r="H20" s="67">
        <f t="shared" si="2"/>
        <v>0</v>
      </c>
      <c r="I20" s="54"/>
      <c r="J20" s="29"/>
      <c r="K20" s="30"/>
      <c r="L20" s="93">
        <f t="shared" si="3"/>
        <v>0</v>
      </c>
      <c r="M20" s="301"/>
      <c r="N20" s="301"/>
    </row>
    <row r="21" spans="1:14" s="17" customFormat="1" ht="15" customHeight="1" thickBot="1">
      <c r="A21" s="94">
        <v>14</v>
      </c>
      <c r="B21" s="95" t="s">
        <v>15</v>
      </c>
      <c r="C21" s="95"/>
      <c r="D21" s="112">
        <f t="shared" si="1"/>
        <v>0</v>
      </c>
      <c r="E21" s="96"/>
      <c r="F21" s="97"/>
      <c r="G21" s="98"/>
      <c r="H21" s="99">
        <f t="shared" si="2"/>
        <v>0</v>
      </c>
      <c r="I21" s="96"/>
      <c r="J21" s="97"/>
      <c r="K21" s="98"/>
      <c r="L21" s="100">
        <f t="shared" si="3"/>
        <v>0</v>
      </c>
      <c r="M21" s="301"/>
      <c r="N21" s="301"/>
    </row>
    <row r="22" spans="1:12" s="307" customFormat="1" ht="11.25">
      <c r="A22" s="223" t="s">
        <v>31</v>
      </c>
      <c r="B22" s="223" t="s">
        <v>30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</row>
    <row r="23" spans="1:12" s="307" customFormat="1" ht="11.25">
      <c r="A23" s="223" t="s">
        <v>114</v>
      </c>
      <c r="B23" s="223" t="s">
        <v>188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</row>
    <row r="24" spans="1:12" s="307" customFormat="1" ht="11.25">
      <c r="A24" s="223" t="s">
        <v>14</v>
      </c>
      <c r="B24" s="223" t="s">
        <v>189</v>
      </c>
      <c r="C24" s="223"/>
      <c r="D24" s="223"/>
      <c r="E24" s="223"/>
      <c r="F24" s="223"/>
      <c r="G24" s="223"/>
      <c r="H24" s="223"/>
      <c r="I24" s="223"/>
      <c r="J24" s="223"/>
      <c r="K24" s="223"/>
      <c r="L24" s="223"/>
    </row>
    <row r="25" spans="1:12" s="307" customFormat="1" ht="11.25">
      <c r="A25" s="215" t="s">
        <v>32</v>
      </c>
      <c r="B25" s="215"/>
      <c r="C25" s="215"/>
      <c r="D25" s="223"/>
      <c r="E25" s="390"/>
      <c r="F25" s="223"/>
      <c r="G25" s="223"/>
      <c r="H25" s="223"/>
      <c r="I25" s="223"/>
      <c r="J25" s="223"/>
      <c r="K25" s="223"/>
      <c r="L25" s="223"/>
    </row>
    <row r="26" spans="1:14" s="1" customFormat="1" ht="12.75">
      <c r="A26"/>
      <c r="B26"/>
      <c r="C26"/>
      <c r="D26"/>
      <c r="E26"/>
      <c r="F26" s="31"/>
      <c r="G26" s="31"/>
      <c r="H26" s="32"/>
      <c r="I26"/>
      <c r="J26"/>
      <c r="K26" s="32"/>
      <c r="L26" s="32"/>
      <c r="M26" s="307"/>
      <c r="N26" s="307"/>
    </row>
    <row r="27" spans="1:14" s="314" customFormat="1" ht="12" hidden="1">
      <c r="A27" s="310" t="s">
        <v>166</v>
      </c>
      <c r="B27" s="311"/>
      <c r="C27" s="311"/>
      <c r="D27" s="311"/>
      <c r="E27" s="312">
        <f>SUM(E28:E29)</f>
        <v>100750</v>
      </c>
      <c r="F27" s="313"/>
      <c r="G27" s="313"/>
      <c r="H27" s="311"/>
      <c r="I27" s="311"/>
      <c r="J27" s="311"/>
      <c r="K27" s="311"/>
      <c r="L27" s="311"/>
      <c r="M27" s="382"/>
      <c r="N27" s="382"/>
    </row>
    <row r="28" spans="1:12" s="210" customFormat="1" ht="11.25" hidden="1">
      <c r="A28" s="209"/>
      <c r="B28" s="209"/>
      <c r="C28" s="209" t="s">
        <v>106</v>
      </c>
      <c r="D28" s="209"/>
      <c r="E28" s="309">
        <v>36750</v>
      </c>
      <c r="F28" s="308"/>
      <c r="G28" s="308"/>
      <c r="H28" s="209"/>
      <c r="I28" s="209"/>
      <c r="J28" s="209"/>
      <c r="K28" s="209"/>
      <c r="L28" s="209"/>
    </row>
    <row r="29" spans="1:12" s="210" customFormat="1" ht="11.25" hidden="1">
      <c r="A29" s="209"/>
      <c r="B29" s="209"/>
      <c r="C29" s="209" t="s">
        <v>90</v>
      </c>
      <c r="D29" s="209"/>
      <c r="E29" s="418">
        <v>64000</v>
      </c>
      <c r="F29" s="308"/>
      <c r="G29" s="308"/>
      <c r="H29" s="209"/>
      <c r="I29" s="209"/>
      <c r="J29" s="209"/>
      <c r="K29" s="209"/>
      <c r="L29" s="209"/>
    </row>
    <row r="30" spans="1:14" s="1" customFormat="1" ht="12.75" hidden="1">
      <c r="A30" s="310" t="s">
        <v>167</v>
      </c>
      <c r="B30"/>
      <c r="C30"/>
      <c r="D30"/>
      <c r="E30" s="312">
        <f>SUM(E31)</f>
        <v>15000</v>
      </c>
      <c r="F30" s="31"/>
      <c r="G30" s="31"/>
      <c r="H30" s="32"/>
      <c r="I30"/>
      <c r="J30"/>
      <c r="K30" s="32"/>
      <c r="L30" s="32"/>
      <c r="M30" s="307"/>
      <c r="N30" s="307"/>
    </row>
    <row r="31" spans="1:12" s="210" customFormat="1" ht="11.25" hidden="1">
      <c r="A31" s="209"/>
      <c r="B31" s="209"/>
      <c r="C31" s="209" t="s">
        <v>90</v>
      </c>
      <c r="D31" s="209"/>
      <c r="E31" s="418">
        <v>15000</v>
      </c>
      <c r="F31" s="308"/>
      <c r="G31" s="308"/>
      <c r="H31" s="209"/>
      <c r="I31" s="209"/>
      <c r="J31" s="209"/>
      <c r="K31" s="209"/>
      <c r="L31" s="209"/>
    </row>
  </sheetData>
  <mergeCells count="4">
    <mergeCell ref="D3:L3"/>
    <mergeCell ref="B4:C5"/>
    <mergeCell ref="E4:H4"/>
    <mergeCell ref="I4:L4"/>
  </mergeCells>
  <printOptions horizontalCentered="1"/>
  <pageMargins left="0.4" right="0.22" top="0.48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37">
    <tabColor indexed="12"/>
  </sheetPr>
  <dimension ref="A2:O30"/>
  <sheetViews>
    <sheetView workbookViewId="0" topLeftCell="A1">
      <selection activeCell="F14" sqref="F14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9.875" style="0" customWidth="1"/>
    <col min="5" max="5" width="9.00390625" style="0" customWidth="1"/>
    <col min="6" max="6" width="9.25390625" style="31" customWidth="1"/>
    <col min="7" max="7" width="7.25390625" style="31" customWidth="1"/>
    <col min="8" max="8" width="8.625" style="31" customWidth="1"/>
    <col min="9" max="9" width="9.25390625" style="31" customWidth="1"/>
    <col min="10" max="10" width="9.00390625" style="31" customWidth="1"/>
    <col min="11" max="11" width="7.875" style="31" customWidth="1"/>
    <col min="12" max="12" width="8.625" style="31" customWidth="1"/>
    <col min="13" max="13" width="6.25390625" style="361" bestFit="1" customWidth="1"/>
    <col min="14" max="14" width="5.375" style="377" bestFit="1" customWidth="1"/>
    <col min="15" max="15" width="6.25390625" style="377" bestFit="1" customWidth="1"/>
  </cols>
  <sheetData>
    <row r="2" ht="13.5" thickBot="1">
      <c r="L2" s="55" t="s">
        <v>13</v>
      </c>
    </row>
    <row r="3" spans="1:12" ht="18.75" customHeight="1">
      <c r="A3" s="74"/>
      <c r="B3" s="75"/>
      <c r="C3" s="101"/>
      <c r="D3" s="775" t="s">
        <v>23</v>
      </c>
      <c r="E3" s="776"/>
      <c r="F3" s="776"/>
      <c r="G3" s="776"/>
      <c r="H3" s="776"/>
      <c r="I3" s="776"/>
      <c r="J3" s="776"/>
      <c r="K3" s="776"/>
      <c r="L3" s="777"/>
    </row>
    <row r="4" spans="1:15" s="1" customFormat="1" ht="12.75">
      <c r="A4" s="76"/>
      <c r="B4" s="778" t="s">
        <v>184</v>
      </c>
      <c r="C4" s="779"/>
      <c r="D4" s="102"/>
      <c r="E4" s="781" t="s">
        <v>21</v>
      </c>
      <c r="F4" s="782"/>
      <c r="G4" s="782"/>
      <c r="H4" s="772"/>
      <c r="I4" s="781" t="s">
        <v>22</v>
      </c>
      <c r="J4" s="782"/>
      <c r="K4" s="782"/>
      <c r="L4" s="783"/>
      <c r="M4" s="362"/>
      <c r="N4" s="362"/>
      <c r="O4" s="362"/>
    </row>
    <row r="5" spans="1:15" s="1" customFormat="1" ht="12.75">
      <c r="A5" s="76"/>
      <c r="B5" s="780"/>
      <c r="C5" s="779"/>
      <c r="D5" s="102" t="s">
        <v>0</v>
      </c>
      <c r="E5" s="3"/>
      <c r="F5" s="4" t="s">
        <v>1</v>
      </c>
      <c r="G5" s="5"/>
      <c r="H5" s="69" t="s">
        <v>20</v>
      </c>
      <c r="I5" s="3"/>
      <c r="J5" s="4" t="s">
        <v>1</v>
      </c>
      <c r="K5" s="5"/>
      <c r="L5" s="77" t="s">
        <v>20</v>
      </c>
      <c r="M5" s="362"/>
      <c r="N5" s="362"/>
      <c r="O5" s="362"/>
    </row>
    <row r="6" spans="1:15" s="1" customFormat="1" ht="12.75">
      <c r="A6" s="78"/>
      <c r="B6" s="68" t="s">
        <v>2</v>
      </c>
      <c r="C6" s="6" t="s">
        <v>72</v>
      </c>
      <c r="D6" s="103" t="s">
        <v>26</v>
      </c>
      <c r="E6" s="7" t="s">
        <v>3</v>
      </c>
      <c r="F6" s="8" t="s">
        <v>4</v>
      </c>
      <c r="G6" s="9" t="s">
        <v>5</v>
      </c>
      <c r="H6" s="60" t="s">
        <v>24</v>
      </c>
      <c r="I6" s="7" t="s">
        <v>3</v>
      </c>
      <c r="J6" s="8" t="s">
        <v>4</v>
      </c>
      <c r="K6" s="9" t="s">
        <v>5</v>
      </c>
      <c r="L6" s="79" t="s">
        <v>25</v>
      </c>
      <c r="M6" s="362"/>
      <c r="N6" s="362"/>
      <c r="O6" s="362"/>
    </row>
    <row r="7" spans="1:15" s="14" customFormat="1" ht="12.75">
      <c r="A7" s="80"/>
      <c r="B7" s="10"/>
      <c r="C7" s="10"/>
      <c r="D7" s="104">
        <v>1</v>
      </c>
      <c r="E7" s="11">
        <v>2</v>
      </c>
      <c r="F7" s="12">
        <v>3</v>
      </c>
      <c r="G7" s="13">
        <v>4</v>
      </c>
      <c r="H7" s="61">
        <v>5</v>
      </c>
      <c r="I7" s="11">
        <v>6</v>
      </c>
      <c r="J7" s="12">
        <v>7</v>
      </c>
      <c r="K7" s="13">
        <v>8</v>
      </c>
      <c r="L7" s="81">
        <v>9</v>
      </c>
      <c r="M7" s="363"/>
      <c r="N7" s="363"/>
      <c r="O7" s="363"/>
    </row>
    <row r="8" spans="1:15" s="16" customFormat="1" ht="19.5" customHeight="1">
      <c r="A8" s="82">
        <v>1</v>
      </c>
      <c r="B8" s="15" t="s">
        <v>28</v>
      </c>
      <c r="C8" s="15"/>
      <c r="D8" s="105">
        <f>SUM(D16:D20)+D9</f>
        <v>1127811</v>
      </c>
      <c r="E8" s="71">
        <f aca="true" t="shared" si="0" ref="E8:L8">SUM(E16:E21)+E9</f>
        <v>218095</v>
      </c>
      <c r="F8" s="72">
        <f t="shared" si="0"/>
        <v>804397</v>
      </c>
      <c r="G8" s="73">
        <f t="shared" si="0"/>
        <v>20016</v>
      </c>
      <c r="H8" s="70">
        <f t="shared" si="0"/>
        <v>1042508</v>
      </c>
      <c r="I8" s="71">
        <f t="shared" si="0"/>
        <v>0</v>
      </c>
      <c r="J8" s="72">
        <f t="shared" si="0"/>
        <v>85303</v>
      </c>
      <c r="K8" s="73">
        <f t="shared" si="0"/>
        <v>0</v>
      </c>
      <c r="L8" s="83">
        <f t="shared" si="0"/>
        <v>85303</v>
      </c>
      <c r="M8" s="364"/>
      <c r="N8" s="364"/>
      <c r="O8" s="364"/>
    </row>
    <row r="9" spans="1:15" s="17" customFormat="1" ht="15" customHeight="1">
      <c r="A9" s="84">
        <v>2</v>
      </c>
      <c r="B9" s="22" t="s">
        <v>27</v>
      </c>
      <c r="C9" s="47"/>
      <c r="D9" s="106">
        <f aca="true" t="shared" si="1" ref="D9:D21">H9+L9</f>
        <v>992458</v>
      </c>
      <c r="E9" s="57">
        <f>SUM(E10:E15)</f>
        <v>104585</v>
      </c>
      <c r="F9" s="222">
        <f>SUM(F10:F15)</f>
        <v>784304</v>
      </c>
      <c r="G9" s="56">
        <f>SUM(G10:G15)</f>
        <v>18266</v>
      </c>
      <c r="H9" s="62">
        <f aca="true" t="shared" si="2" ref="H9:H21">SUM(E9:G9)</f>
        <v>907155</v>
      </c>
      <c r="I9" s="57">
        <f>SUM(I10:I15)</f>
        <v>0</v>
      </c>
      <c r="J9" s="222">
        <f>SUM(J10:J15)</f>
        <v>85303</v>
      </c>
      <c r="K9" s="56">
        <f>SUM(K10:K15)</f>
        <v>0</v>
      </c>
      <c r="L9" s="85">
        <f aca="true" t="shared" si="3" ref="L9:L15">SUM(I9:K9)</f>
        <v>85303</v>
      </c>
      <c r="M9" s="366"/>
      <c r="N9" s="366"/>
      <c r="O9" s="366"/>
    </row>
    <row r="10" spans="1:15" s="20" customFormat="1" ht="15" customHeight="1">
      <c r="A10" s="86">
        <v>3</v>
      </c>
      <c r="B10" s="19"/>
      <c r="C10" s="18" t="s">
        <v>6</v>
      </c>
      <c r="D10" s="107">
        <f t="shared" si="1"/>
        <v>0</v>
      </c>
      <c r="E10" s="50">
        <f>'CEITEC-MU'!E10+'CEITEC-CŘS'!E10+SKM!E10+SUKB!E10+UCT!E10+SPSSN!E10+ÚVT!E10+IBA!E10+CJV!E10+CZS!E10+RMU!E10</f>
        <v>0</v>
      </c>
      <c r="F10" s="25">
        <f>'CEITEC-MU'!F10+'CEITEC-CŘS'!F10+SKM!F10+SUKB!F10+UCT!F10+SPSSN!F10+ÚVT!F10+IBA!F10+CJV!F10+CZS!F10+RMU!F10</f>
        <v>0</v>
      </c>
      <c r="G10" s="26">
        <f>'CEITEC-MU'!G10+'CEITEC-CŘS'!G10+SKM!G10+SUKB!G10+UCT!G10+SPSSN!G10+ÚVT!G10+IBA!G10+CJV!G10+CZS!G10+RMU!G10</f>
        <v>0</v>
      </c>
      <c r="H10" s="63">
        <f t="shared" si="2"/>
        <v>0</v>
      </c>
      <c r="I10" s="50">
        <f>'CEITEC-MU'!I10+'CEITEC-CŘS'!I10+SKM!I10+SUKB!I10+UCT!I10+SPSSN!I10+ÚVT!I10+IBA!I10+CJV!I10+CZS!I10+RMU!I10</f>
        <v>0</v>
      </c>
      <c r="J10" s="25">
        <f>'CEITEC-MU'!J10+'CEITEC-CŘS'!J10+SKM!J10+SUKB!J10+UCT!J10+SPSSN!J10+ÚVT!J10+IBA!J10+CJV!J10+CZS!J10+RMU!J10</f>
        <v>0</v>
      </c>
      <c r="K10" s="26">
        <f>'CEITEC-MU'!K10+'CEITEC-CŘS'!K10+SKM!K10+SUKB!K10+UCT!K10+SPSSN!K10+ÚVT!K10+IBA!K10+CJV!K10+CZS!K10+RMU!K10</f>
        <v>0</v>
      </c>
      <c r="L10" s="87">
        <f t="shared" si="3"/>
        <v>0</v>
      </c>
      <c r="M10" s="383">
        <f>SKM!M10+SUKB!M10+UCT!M10+SPSSN!M10+ÚVT!M10+IBA!M10+CJV!M10+CZS!M10+RMU!M10</f>
        <v>1750</v>
      </c>
      <c r="N10" s="384">
        <f>SKM!N10+SUKB!N10+UCT!N10+SPSSN!N10+ÚVT!N10+IBA!N10+CJV!N10+CZS!N10+RMU!N10</f>
        <v>0</v>
      </c>
      <c r="O10" s="384">
        <f>SKM!O10+SUKB!O10+UCT!O10+SPSSN!O10+ÚVT!O10+IBA!O10+CJV!O10+CZS!O10+RMU!O10</f>
        <v>0</v>
      </c>
    </row>
    <row r="11" spans="1:15" s="20" customFormat="1" ht="15" customHeight="1">
      <c r="A11" s="86">
        <v>4</v>
      </c>
      <c r="B11" s="19"/>
      <c r="C11" s="18" t="s">
        <v>7</v>
      </c>
      <c r="D11" s="108">
        <f t="shared" si="1"/>
        <v>18147</v>
      </c>
      <c r="E11" s="50">
        <f>'CEITEC-MU'!E11+'CEITEC-CŘS'!E11+SKM!E11+SUKB!E11+UCT!E11+SPSSN!E11+ÚVT!E11+IBA!E11+CJV!E11+CZS!E11+RMU!E11</f>
        <v>950</v>
      </c>
      <c r="F11" s="25">
        <f>'CEITEC-MU'!F11+'CEITEC-CŘS'!F11+SKM!F11+SUKB!F11+UCT!F11+SPSSN!F11+ÚVT!F11+IBA!F11+CJV!F11+CZS!F11+RMU!F11</f>
        <v>17197</v>
      </c>
      <c r="G11" s="26">
        <f>'CEITEC-MU'!G11+'CEITEC-CŘS'!G11+SKM!G11+SUKB!G11+UCT!G11+SPSSN!G11+ÚVT!G11+IBA!G11+CJV!G11+CZS!G11+RMU!G11</f>
        <v>0</v>
      </c>
      <c r="H11" s="63">
        <f t="shared" si="2"/>
        <v>18147</v>
      </c>
      <c r="I11" s="50">
        <f>'CEITEC-MU'!I11+'CEITEC-CŘS'!I11+SKM!I11+SUKB!I11+UCT!I11+SPSSN!I11+ÚVT!I11+IBA!I11+CJV!I11+CZS!I11+RMU!I11</f>
        <v>0</v>
      </c>
      <c r="J11" s="25">
        <f>'CEITEC-MU'!J11+'CEITEC-CŘS'!J11+SKM!J11+SUKB!J11+UCT!J11+SPSSN!J11+ÚVT!J11+IBA!J11+CJV!J11+CZS!J11+RMU!J11</f>
        <v>0</v>
      </c>
      <c r="K11" s="26">
        <f>'CEITEC-MU'!K11+'CEITEC-CŘS'!K11+SKM!K11+SUKB!K11+UCT!K11+SPSSN!K11+ÚVT!K11+IBA!K11+CJV!K11+CZS!K11+RMU!K11</f>
        <v>0</v>
      </c>
      <c r="L11" s="87">
        <f t="shared" si="3"/>
        <v>0</v>
      </c>
      <c r="M11" s="383">
        <f>SKM!M11+SUKB!M11+UCT!M11+SPSSN!M11+ÚVT!M11+IBA!M11+CJV!M11+CZS!M11+RMU!M11</f>
        <v>22690</v>
      </c>
      <c r="N11" s="384">
        <f>SKM!N11+SUKB!N11+UCT!N11+SPSSN!N11+ÚVT!N11+IBA!N11+CJV!N11+CZS!N11+RMU!N11</f>
        <v>2140</v>
      </c>
      <c r="O11" s="384">
        <f>SKM!O11+SUKB!O11+UCT!O11+SPSSN!O11+ÚVT!O11+IBA!O11+CJV!O11+CZS!O11+RMU!O11</f>
        <v>18950</v>
      </c>
    </row>
    <row r="12" spans="1:15" s="20" customFormat="1" ht="15" customHeight="1">
      <c r="A12" s="86">
        <v>5</v>
      </c>
      <c r="B12" s="19"/>
      <c r="C12" s="18" t="s">
        <v>17</v>
      </c>
      <c r="D12" s="108">
        <f t="shared" si="1"/>
        <v>85303</v>
      </c>
      <c r="E12" s="50">
        <f>'CEITEC-MU'!E12+'CEITEC-CŘS'!E12+SKM!E12+SUKB!E12+UCT!E12+SPSSN!E12+ÚVT!E12+IBA!E12+CJV!E12+CZS!E12+RMU!E12</f>
        <v>0</v>
      </c>
      <c r="F12" s="25">
        <f>'CEITEC-MU'!F12+'CEITEC-CŘS'!F12+SKM!F12+SUKB!F12+UCT!F12+SPSSN!F12+ÚVT!F12+IBA!F12+CJV!F12+CZS!F12+RMU!F12</f>
        <v>0</v>
      </c>
      <c r="G12" s="26">
        <f>'CEITEC-MU'!G12+'CEITEC-CŘS'!G12+SKM!G12+SUKB!G12+UCT!G12+SPSSN!G12+ÚVT!G12+IBA!G12+CJV!G12+CZS!G12+RMU!G12</f>
        <v>0</v>
      </c>
      <c r="H12" s="63">
        <f t="shared" si="2"/>
        <v>0</v>
      </c>
      <c r="I12" s="50">
        <f>'CEITEC-MU'!I12+'CEITEC-CŘS'!I12+SKM!I12+SUKB!I12+UCT!I12+SPSSN!I12+ÚVT!I12+IBA!I12+CJV!I12+CZS!I12+RMU!I12</f>
        <v>0</v>
      </c>
      <c r="J12" s="25">
        <f>'CEITEC-MU'!J12+'CEITEC-CŘS'!J12+SKM!J12+SUKB!J12+UCT!J12+SPSSN!J12+ÚVT!J12+IBA!J12+CJV!J12+CZS!J12+RMU!J12</f>
        <v>85303</v>
      </c>
      <c r="K12" s="26">
        <f>'CEITEC-MU'!K12+'CEITEC-CŘS'!K12+SKM!K12+SUKB!K12+UCT!K12+SPSSN!K12+ÚVT!K12+IBA!K12+CJV!K12+CZS!K12+RMU!K12</f>
        <v>0</v>
      </c>
      <c r="L12" s="87">
        <f t="shared" si="3"/>
        <v>85303</v>
      </c>
      <c r="M12" s="383">
        <f>SKM!M12+SUKB!M12+UCT!M12+SPSSN!M12+ÚVT!M12+IBA!M12+CJV!M12+CZS!M12+RMU!M12</f>
        <v>0</v>
      </c>
      <c r="N12" s="384">
        <f>SKM!N12+SUKB!N12+UCT!N12+SPSSN!N12+ÚVT!N12+IBA!N12+CJV!N12+CZS!N12+RMU!N12</f>
        <v>0</v>
      </c>
      <c r="O12" s="384">
        <f>SKM!O12+SUKB!O12+UCT!O12+SPSSN!O12+ÚVT!O12+IBA!O12+CJV!O12+CZS!O12+RMU!O12</f>
        <v>0</v>
      </c>
    </row>
    <row r="13" spans="1:15" s="20" customFormat="1" ht="15" customHeight="1">
      <c r="A13" s="86">
        <v>6</v>
      </c>
      <c r="B13" s="19"/>
      <c r="C13" s="18" t="s">
        <v>113</v>
      </c>
      <c r="D13" s="108">
        <f>H13+L13</f>
        <v>14538</v>
      </c>
      <c r="E13" s="50">
        <f>'CEITEC-MU'!E13+'CEITEC-CŘS'!E13+SKM!E13+SUKB!E13+UCT!E13+SPSSN!E13+ÚVT!E13+IBA!E13+CJV!E13+CZS!E13+RMU!E13</f>
        <v>0</v>
      </c>
      <c r="F13" s="25">
        <f>'CEITEC-MU'!F13+'CEITEC-CŘS'!F13+SKM!F13+SUKB!F13+UCT!F13+SPSSN!F13+ÚVT!F13+IBA!F13+CJV!F13+CZS!F13+RMU!F13</f>
        <v>14538</v>
      </c>
      <c r="G13" s="26">
        <f>'CEITEC-MU'!G13+'CEITEC-CŘS'!G13+SKM!G13+SUKB!G13+UCT!G13+SPSSN!G13+ÚVT!G13+IBA!G13+CJV!G13+CZS!G13+RMU!G13</f>
        <v>0</v>
      </c>
      <c r="H13" s="63">
        <f>SUM(E13:G13)</f>
        <v>14538</v>
      </c>
      <c r="I13" s="50">
        <f>'CEITEC-MU'!I13+'CEITEC-CŘS'!I13+SKM!I13+SUKB!I13+UCT!I13+SPSSN!I13+ÚVT!I13+IBA!I13+CJV!I13+CZS!I13+RMU!I13</f>
        <v>0</v>
      </c>
      <c r="J13" s="25">
        <f>'CEITEC-MU'!J13+'CEITEC-CŘS'!J13+SKM!J13+SUKB!J13+UCT!J13+SPSSN!J13+ÚVT!J13+IBA!J13+CJV!J13+CZS!J13+RMU!J13</f>
        <v>0</v>
      </c>
      <c r="K13" s="26">
        <f>'CEITEC-MU'!K13+'CEITEC-CŘS'!K13+SKM!K13+SUKB!K13+UCT!K13+SPSSN!K13+ÚVT!K13+IBA!K13+CJV!K13+CZS!K13+RMU!K13</f>
        <v>0</v>
      </c>
      <c r="L13" s="87">
        <f t="shared" si="3"/>
        <v>0</v>
      </c>
      <c r="M13" s="383">
        <f>SKM!M13+SUKB!M13+UCT!M13+SPSSN!M13+ÚVT!M13+IBA!M13+CJV!M13+CZS!M13+RMU!M13</f>
        <v>0</v>
      </c>
      <c r="N13" s="384">
        <f>SKM!N13+SUKB!N13+UCT!N13+SPSSN!N13+ÚVT!N13+IBA!N13+CJV!N13+CZS!N13+RMU!N13</f>
        <v>0</v>
      </c>
      <c r="O13" s="384">
        <f>SKM!O13+SUKB!O13+UCT!O13+SPSSN!O13+ÚVT!O13+IBA!O13+CJV!O13+CZS!O13+RMU!O13</f>
        <v>0</v>
      </c>
    </row>
    <row r="14" spans="1:15" s="20" customFormat="1" ht="15" customHeight="1">
      <c r="A14" s="86">
        <v>7</v>
      </c>
      <c r="B14" s="19"/>
      <c r="C14" s="18" t="s">
        <v>105</v>
      </c>
      <c r="D14" s="108">
        <f>H14+L14</f>
        <v>873436</v>
      </c>
      <c r="E14" s="50">
        <f>'CEITEC-MU'!E14+'CEITEC-CŘS'!E14+SKM!E14+SUKB!E14+UCT!E14+SPSSN!E14+ÚVT!E14+IBA!E14+CJV!E14+CZS!E14+RMU!E14</f>
        <v>103635</v>
      </c>
      <c r="F14" s="25">
        <f>'CEITEC-MU'!F14+'CEITEC-CŘS'!F14+SKM!F14+SUKB!F14+UCT!F14+SPSSN!F14+ÚVT!F14+IBA!F14+CJV!F14+CZS!F14+RMU!F14</f>
        <v>751535</v>
      </c>
      <c r="G14" s="26">
        <f>'CEITEC-MU'!G14+'CEITEC-CŘS'!G14+SKM!G14+SUKB!G14+UCT!G14+SPSSN!G14+ÚVT!G14+IBA!G14+CJV!G14+CZS!G14+RMU!G14</f>
        <v>18266</v>
      </c>
      <c r="H14" s="63">
        <f>SUM(E14:G14)</f>
        <v>873436</v>
      </c>
      <c r="I14" s="50">
        <f>'CEITEC-MU'!I14+'CEITEC-CŘS'!I14+SKM!I14+SUKB!I14+UCT!I14+SPSSN!I14+ÚVT!I14+IBA!I14+CJV!I14+CZS!I14+RMU!I14</f>
        <v>0</v>
      </c>
      <c r="J14" s="25">
        <f>'CEITEC-MU'!J14+'CEITEC-CŘS'!J14+SKM!J14+SUKB!J14+UCT!J14+SPSSN!J14+ÚVT!J14+IBA!J14+CJV!J14+CZS!J14+RMU!J14</f>
        <v>0</v>
      </c>
      <c r="K14" s="26">
        <f>'CEITEC-MU'!K14+'CEITEC-CŘS'!K14+SKM!K14+SUKB!K14+UCT!K14+SPSSN!K14+ÚVT!K14+IBA!K14+CJV!K14+CZS!K14+RMU!K14</f>
        <v>0</v>
      </c>
      <c r="L14" s="87">
        <f t="shared" si="3"/>
        <v>0</v>
      </c>
      <c r="M14" s="383">
        <f>SKM!M14+SUKB!M14+UCT!M14+SPSSN!M14+ÚVT!M14+IBA!M14+CJV!M14+CZS!M14+RMU!M14</f>
        <v>0</v>
      </c>
      <c r="N14" s="384">
        <f>SKM!N14+SUKB!N14+UCT!N14+SPSSN!N14+ÚVT!N14+IBA!N14+CJV!N14+CZS!N14+RMU!N14</f>
        <v>0</v>
      </c>
      <c r="O14" s="384">
        <f>SKM!O14+SUKB!O14+UCT!O14+SPSSN!O14+ÚVT!O14+IBA!O14+CJV!O14+CZS!O14+RMU!O14</f>
        <v>0</v>
      </c>
    </row>
    <row r="15" spans="1:15" s="20" customFormat="1" ht="15" customHeight="1">
      <c r="A15" s="89">
        <v>8</v>
      </c>
      <c r="B15" s="43"/>
      <c r="C15" s="44" t="s">
        <v>8</v>
      </c>
      <c r="D15" s="349">
        <f>H15+L15</f>
        <v>1034</v>
      </c>
      <c r="E15" s="350">
        <f>'CEITEC-MU'!E15+'CEITEC-CŘS'!E15+SKM!E15+SUKB!E15+UCT!E15+SPSSN!E15+ÚVT!E15+IBA!E15+CJV!E15+CZS!E15+RMU!E15</f>
        <v>0</v>
      </c>
      <c r="F15" s="351">
        <f>'CEITEC-MU'!F15+'CEITEC-CŘS'!F15+SKM!F15+SUKB!F15+UCT!F15+SPSSN!F15+ÚVT!F15+IBA!F15+CJV!F15+CZS!F15+RMU!F15</f>
        <v>1034</v>
      </c>
      <c r="G15" s="352">
        <f>'CEITEC-MU'!G15+'CEITEC-CŘS'!G15+SKM!G15+SUKB!G15+UCT!G15+SPSSN!G15+ÚVT!G15+IBA!G15+CJV!G15+CZS!G15+RMU!G15</f>
        <v>0</v>
      </c>
      <c r="H15" s="353">
        <f>SUM(E15:G15)</f>
        <v>1034</v>
      </c>
      <c r="I15" s="350">
        <f>'CEITEC-MU'!I15+'CEITEC-CŘS'!I15+SKM!I15+SUKB!I15+UCT!I15+SPSSN!I15+ÚVT!I15+IBA!I15+CJV!I15+CZS!I15+RMU!I15</f>
        <v>0</v>
      </c>
      <c r="J15" s="351">
        <f>'CEITEC-MU'!J15+'CEITEC-CŘS'!J15+SKM!J15+SUKB!J15+UCT!J15+SPSSN!J15+ÚVT!J15+IBA!J15+CJV!J15+CZS!J15+RMU!J15</f>
        <v>0</v>
      </c>
      <c r="K15" s="352">
        <f>'CEITEC-MU'!K15+'CEITEC-CŘS'!K15+SKM!K15+SUKB!K15+UCT!K15+SPSSN!K15+ÚVT!K15+IBA!K15+CJV!K15+CZS!K15+RMU!K15</f>
        <v>0</v>
      </c>
      <c r="L15" s="354">
        <f t="shared" si="3"/>
        <v>0</v>
      </c>
      <c r="M15" s="383">
        <f>SKM!M15+SUKB!M15+UCT!M15+SPSSN!M15+ÚVT!M15+IBA!M15+CJV!M15+CZS!M15+RMU!M15</f>
        <v>0</v>
      </c>
      <c r="N15" s="384">
        <f>SKM!N15+SUKB!N15+UCT!N15+SPSSN!N15+ÚVT!N15+IBA!N15+CJV!N15+CZS!N15+RMU!N15</f>
        <v>0</v>
      </c>
      <c r="O15" s="384">
        <f>SKM!O15+SUKB!O15+UCT!O15+SPSSN!O15+ÚVT!O15+IBA!O15+CJV!O15+CZS!O15+RMU!O15</f>
        <v>0</v>
      </c>
    </row>
    <row r="16" spans="1:15" s="17" customFormat="1" ht="15" customHeight="1">
      <c r="A16" s="91">
        <v>9</v>
      </c>
      <c r="B16" s="21" t="s">
        <v>18</v>
      </c>
      <c r="C16" s="23"/>
      <c r="D16" s="110">
        <f t="shared" si="1"/>
        <v>59000</v>
      </c>
      <c r="E16" s="224">
        <f>'CEITEC-MU'!E16+'CEITEC-CŘS'!E16+SKM!E16+SUKB!E16+UCT!E16+SPSSN!E16+ÚVT!E16+IBA!E16+CJV!E16+CZS!E16+RMU!E16</f>
        <v>46000</v>
      </c>
      <c r="F16" s="225">
        <f>'CEITEC-MU'!F16+'CEITEC-CŘS'!F16+SKM!F16+SUKB!F16+UCT!F16+SPSSN!F16+ÚVT!F16+IBA!F16+CJV!F16+CZS!F16+RMU!F16</f>
        <v>12000</v>
      </c>
      <c r="G16" s="226">
        <f>'CEITEC-MU'!G16+'CEITEC-CŘS'!G16+SKM!G16+SUKB!G16+UCT!G16+SPSSN!G16+ÚVT!G16+IBA!G16+CJV!G16+CZS!G16+RMU!G16</f>
        <v>1000</v>
      </c>
      <c r="H16" s="66">
        <f t="shared" si="2"/>
        <v>59000</v>
      </c>
      <c r="I16" s="224">
        <f>'CEITEC-MU'!I16+'CEITEC-CŘS'!I16+SKM!I16+SUKB!I16+UCT!I16+SPSSN!I16+ÚVT!I16+IBA!I16+CJV!I16+CZS!I16+RMU!I16</f>
        <v>0</v>
      </c>
      <c r="J16" s="225">
        <f>'CEITEC-MU'!J16+'CEITEC-CŘS'!J16+SKM!J16+SUKB!J16+UCT!J16+SPSSN!J16+ÚVT!J16+IBA!J16+CJV!J16+CZS!J16+RMU!J16</f>
        <v>0</v>
      </c>
      <c r="K16" s="226">
        <f>'CEITEC-MU'!K16+'CEITEC-CŘS'!K16+SKM!K16+SUKB!K16+UCT!K16+SPSSN!K16+ÚVT!K16+IBA!K16+CJV!K16+CZS!K16+RMU!K16</f>
        <v>0</v>
      </c>
      <c r="L16" s="227">
        <f aca="true" t="shared" si="4" ref="L16:L21">SUM(I16:K16)</f>
        <v>0</v>
      </c>
      <c r="M16" s="366"/>
      <c r="N16" s="366"/>
      <c r="O16" s="366"/>
    </row>
    <row r="17" spans="1:15" s="17" customFormat="1" ht="15" customHeight="1">
      <c r="A17" s="91">
        <v>10</v>
      </c>
      <c r="B17" s="21" t="s">
        <v>9</v>
      </c>
      <c r="C17" s="23"/>
      <c r="D17" s="110">
        <f t="shared" si="1"/>
        <v>0</v>
      </c>
      <c r="E17" s="224">
        <f>'CEITEC-MU'!E17+'CEITEC-CŘS'!E17+SKM!E17+SUKB!E17+UCT!E17+SPSSN!E17+ÚVT!E17+IBA!E17+CJV!E17+CZS!E17+RMU!E17</f>
        <v>0</v>
      </c>
      <c r="F17" s="225">
        <f>'CEITEC-MU'!F17+'CEITEC-CŘS'!F17+SKM!F17+SUKB!F17+UCT!F17+SPSSN!F17+ÚVT!F17+IBA!F17+CJV!F17+CZS!F17+RMU!F17</f>
        <v>0</v>
      </c>
      <c r="G17" s="226">
        <f>'CEITEC-MU'!G17+'CEITEC-CŘS'!G17+SKM!G17+SUKB!G17+UCT!G17+SPSSN!G17+ÚVT!G17+IBA!G17+CJV!G17+CZS!G17+RMU!G17</f>
        <v>0</v>
      </c>
      <c r="H17" s="66">
        <f t="shared" si="2"/>
        <v>0</v>
      </c>
      <c r="I17" s="224">
        <f>'CEITEC-MU'!I17+'CEITEC-CŘS'!I17+SKM!I17+SUKB!I17+UCT!I17+SPSSN!I17+ÚVT!I17+IBA!I17+CJV!I17+CZS!I17+RMU!I17</f>
        <v>0</v>
      </c>
      <c r="J17" s="225">
        <f>'CEITEC-MU'!J17+'CEITEC-CŘS'!J17+SKM!J17+SUKB!J17+UCT!J17+SPSSN!J17+ÚVT!J17+IBA!J17+CJV!J17+CZS!J17+RMU!J17</f>
        <v>0</v>
      </c>
      <c r="K17" s="226">
        <f>'CEITEC-MU'!K17+'CEITEC-CŘS'!K17+SKM!K17+SUKB!K17+UCT!K17+SPSSN!K17+ÚVT!K17+IBA!K17+CJV!K17+CZS!K17+RMU!K17</f>
        <v>0</v>
      </c>
      <c r="L17" s="227">
        <f t="shared" si="4"/>
        <v>0</v>
      </c>
      <c r="M17" s="366"/>
      <c r="N17" s="366"/>
      <c r="O17" s="366"/>
    </row>
    <row r="18" spans="1:15" s="17" customFormat="1" ht="15" customHeight="1">
      <c r="A18" s="84">
        <v>11</v>
      </c>
      <c r="B18" s="22" t="s">
        <v>10</v>
      </c>
      <c r="C18" s="22"/>
      <c r="D18" s="110">
        <f t="shared" si="1"/>
        <v>0</v>
      </c>
      <c r="E18" s="224">
        <f>'CEITEC-MU'!E18+'CEITEC-CŘS'!E18+SKM!E18+SUKB!E18+UCT!E18+SPSSN!E18+ÚVT!E18+IBA!E18+CJV!E18+CZS!E18+RMU!E18</f>
        <v>0</v>
      </c>
      <c r="F18" s="225">
        <f>'CEITEC-MU'!F18+'CEITEC-CŘS'!F18+SKM!F18+SUKB!F18+UCT!F18+SPSSN!F18+ÚVT!F18+IBA!F18+CJV!F18+CZS!F18+RMU!F18</f>
        <v>0</v>
      </c>
      <c r="G18" s="226">
        <f>'CEITEC-MU'!G18+'CEITEC-CŘS'!G18+SKM!G18+SUKB!G18+UCT!G18+SPSSN!G18+ÚVT!G18+IBA!G18+CJV!G18+CZS!G18+RMU!G18</f>
        <v>0</v>
      </c>
      <c r="H18" s="66">
        <f t="shared" si="2"/>
        <v>0</v>
      </c>
      <c r="I18" s="224">
        <f>'CEITEC-MU'!I18+'CEITEC-CŘS'!I18+SKM!I18+SUKB!I18+UCT!I18+SPSSN!I18+ÚVT!I18+IBA!I18+CJV!I18+CZS!I18+RMU!I18</f>
        <v>0</v>
      </c>
      <c r="J18" s="225">
        <f>'CEITEC-MU'!J18+'CEITEC-CŘS'!J18+SKM!J18+SUKB!J18+UCT!J18+SPSSN!J18+ÚVT!J18+IBA!J18+CJV!J18+CZS!J18+RMU!J18</f>
        <v>0</v>
      </c>
      <c r="K18" s="226">
        <f>'CEITEC-MU'!K18+'CEITEC-CŘS'!K18+SKM!K18+SUKB!K18+UCT!K18+SPSSN!K18+ÚVT!K18+IBA!K18+CJV!K18+CZS!K18+RMU!K18</f>
        <v>0</v>
      </c>
      <c r="L18" s="227">
        <f t="shared" si="4"/>
        <v>0</v>
      </c>
      <c r="M18" s="365"/>
      <c r="N18" s="366"/>
      <c r="O18" s="366"/>
    </row>
    <row r="19" spans="1:15" s="17" customFormat="1" ht="15" customHeight="1">
      <c r="A19" s="91">
        <v>12</v>
      </c>
      <c r="B19" s="23" t="s">
        <v>16</v>
      </c>
      <c r="C19" s="23"/>
      <c r="D19" s="111">
        <f t="shared" si="1"/>
        <v>76353</v>
      </c>
      <c r="E19" s="224">
        <f>'CEITEC-MU'!E19+'CEITEC-CŘS'!E19+SKM!E19+SUKB!E19+UCT!E19+SPSSN!E19+ÚVT!E19+IBA!E19+CJV!E19+CZS!E19+RMU!E19</f>
        <v>67510</v>
      </c>
      <c r="F19" s="225">
        <f>'CEITEC-MU'!F19+'CEITEC-CŘS'!F19+SKM!F19+SUKB!F19+UCT!F19+SPSSN!F19+ÚVT!F19+IBA!F19+CJV!F19+CZS!F19+RMU!F19</f>
        <v>8093</v>
      </c>
      <c r="G19" s="226">
        <f>'CEITEC-MU'!G19+'CEITEC-CŘS'!G19+SKM!G19+SUKB!G19+UCT!G19+SPSSN!G19+ÚVT!G19+IBA!G19+CJV!G19+CZS!G19+RMU!G19</f>
        <v>750</v>
      </c>
      <c r="H19" s="66">
        <f t="shared" si="2"/>
        <v>76353</v>
      </c>
      <c r="I19" s="224">
        <f>'CEITEC-MU'!I19+'CEITEC-CŘS'!I19+SKM!I19+SUKB!I19+UCT!I19+SPSSN!I19+ÚVT!I19+IBA!I19+CJV!I19+CZS!I19+RMU!I19</f>
        <v>0</v>
      </c>
      <c r="J19" s="225">
        <f>'CEITEC-MU'!J19+'CEITEC-CŘS'!J19+SKM!J19+SUKB!J19+UCT!J19+SPSSN!J19+ÚVT!J19+IBA!J19+CJV!J19+CZS!J19+RMU!J19</f>
        <v>0</v>
      </c>
      <c r="K19" s="226">
        <f>'CEITEC-MU'!K19+'CEITEC-CŘS'!K19+SKM!K19+SUKB!K19+UCT!K19+SPSSN!K19+ÚVT!K19+IBA!K19+CJV!K19+CZS!K19+RMU!K19</f>
        <v>0</v>
      </c>
      <c r="L19" s="227">
        <f t="shared" si="4"/>
        <v>0</v>
      </c>
      <c r="M19" s="366"/>
      <c r="N19" s="366"/>
      <c r="O19" s="366"/>
    </row>
    <row r="20" spans="1:15" s="17" customFormat="1" ht="15" customHeight="1">
      <c r="A20" s="91">
        <v>13</v>
      </c>
      <c r="B20" s="23" t="s">
        <v>11</v>
      </c>
      <c r="C20" s="23"/>
      <c r="D20" s="111">
        <f t="shared" si="1"/>
        <v>0</v>
      </c>
      <c r="E20" s="224">
        <f>'CEITEC-MU'!E20+'CEITEC-CŘS'!E20+SKM!E20+SUKB!E20+UCT!E20+SPSSN!E20+ÚVT!E20+IBA!E20+CJV!E20+CZS!E20+RMU!E20</f>
        <v>0</v>
      </c>
      <c r="F20" s="225">
        <f>'CEITEC-MU'!F20+'CEITEC-CŘS'!F20+SKM!F20+SUKB!F20+UCT!F20+SPSSN!F20+ÚVT!F20+IBA!F20+CJV!F20+CZS!F20+RMU!F20</f>
        <v>0</v>
      </c>
      <c r="G20" s="226">
        <f>'CEITEC-MU'!G20+'CEITEC-CŘS'!G20+SKM!G20+SUKB!G20+UCT!G20+SPSSN!G20+ÚVT!G20+IBA!G20+CJV!G20+CZS!G20+RMU!G20</f>
        <v>0</v>
      </c>
      <c r="H20" s="66">
        <f t="shared" si="2"/>
        <v>0</v>
      </c>
      <c r="I20" s="224">
        <f>'CEITEC-MU'!I20+'CEITEC-CŘS'!I20+SKM!I20+SUKB!I20+UCT!I20+SPSSN!I20+ÚVT!I20+IBA!I20+CJV!I20+CZS!I20+RMU!I20</f>
        <v>0</v>
      </c>
      <c r="J20" s="225">
        <f>'CEITEC-MU'!J20+'CEITEC-CŘS'!J20+SKM!J20+SUKB!J20+UCT!J20+SPSSN!J20+ÚVT!J20+IBA!J20+CJV!J20+CZS!J20+RMU!J20</f>
        <v>0</v>
      </c>
      <c r="K20" s="226">
        <f>'CEITEC-MU'!K20+'CEITEC-CŘS'!K20+SKM!K20+SUKB!K20+UCT!K20+SPSSN!K20+ÚVT!K20+IBA!K20+CJV!K20+CZS!K20+RMU!K20</f>
        <v>0</v>
      </c>
      <c r="L20" s="227">
        <f t="shared" si="4"/>
        <v>0</v>
      </c>
      <c r="M20" s="366"/>
      <c r="N20" s="366"/>
      <c r="O20" s="366"/>
    </row>
    <row r="21" spans="1:15" s="17" customFormat="1" ht="15" customHeight="1" thickBot="1">
      <c r="A21" s="94">
        <v>14</v>
      </c>
      <c r="B21" s="95" t="s">
        <v>15</v>
      </c>
      <c r="C21" s="95"/>
      <c r="D21" s="112">
        <f t="shared" si="1"/>
        <v>0</v>
      </c>
      <c r="E21" s="229">
        <f>'CEITEC-MU'!E21+'CEITEC-CŘS'!E21+SKM!E21+SUKB!E21+UCT!E21+SPSSN!E21+ÚVT!E21+IBA!E21+CJV!E21+CZS!E21+RMU!E21</f>
        <v>0</v>
      </c>
      <c r="F21" s="230">
        <f>'CEITEC-MU'!F21+'CEITEC-CŘS'!F21+SKM!F21+SUKB!F21+UCT!F21+SPSSN!F21+ÚVT!F21+IBA!F21+CJV!F21+CZS!F21+RMU!F21</f>
        <v>0</v>
      </c>
      <c r="G21" s="231">
        <f>'CEITEC-MU'!G21+'CEITEC-CŘS'!G21+SKM!G21+SUKB!G21+UCT!G21+SPSSN!G21+ÚVT!G21+IBA!G21+CJV!G21+CZS!G21+RMU!G21</f>
        <v>0</v>
      </c>
      <c r="H21" s="228">
        <f t="shared" si="2"/>
        <v>0</v>
      </c>
      <c r="I21" s="229">
        <f>'CEITEC-MU'!I21+'CEITEC-CŘS'!I21+SKM!I21+SUKB!I21+UCT!I21+SPSSN!I21+ÚVT!I21+IBA!I21+CJV!I21+CZS!I21+RMU!I21</f>
        <v>0</v>
      </c>
      <c r="J21" s="230">
        <f>'CEITEC-MU'!J21+'CEITEC-CŘS'!J21+SKM!J21+SUKB!J21+UCT!J21+SPSSN!J21+ÚVT!J21+IBA!J21+CJV!J21+CZS!J21+RMU!J21</f>
        <v>0</v>
      </c>
      <c r="K21" s="231">
        <f>'CEITEC-MU'!K21+'CEITEC-CŘS'!K21+SKM!K21+SUKB!K21+UCT!K21+SPSSN!K21+ÚVT!K21+IBA!K21+CJV!K21+CZS!K21+RMU!K21</f>
        <v>0</v>
      </c>
      <c r="L21" s="232">
        <f t="shared" si="4"/>
        <v>0</v>
      </c>
      <c r="M21" s="366"/>
      <c r="N21" s="366"/>
      <c r="O21" s="366"/>
    </row>
    <row r="22" spans="1:15" s="307" customFormat="1" ht="11.25">
      <c r="A22" s="223" t="s">
        <v>31</v>
      </c>
      <c r="B22" s="223" t="s">
        <v>30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371"/>
      <c r="N22" s="371"/>
      <c r="O22" s="371"/>
    </row>
    <row r="23" spans="1:15" s="307" customFormat="1" ht="11.25">
      <c r="A23" s="223" t="s">
        <v>114</v>
      </c>
      <c r="B23" s="223" t="s">
        <v>188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371"/>
      <c r="N23" s="371"/>
      <c r="O23" s="371"/>
    </row>
    <row r="24" spans="1:15" s="307" customFormat="1" ht="11.25">
      <c r="A24" s="223" t="s">
        <v>14</v>
      </c>
      <c r="B24" s="223" t="s">
        <v>189</v>
      </c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371"/>
      <c r="N24" s="371"/>
      <c r="O24" s="371"/>
    </row>
    <row r="25" spans="1:15" s="307" customFormat="1" ht="11.25">
      <c r="A25" s="215" t="s">
        <v>32</v>
      </c>
      <c r="B25" s="215"/>
      <c r="C25" s="215"/>
      <c r="D25" s="223"/>
      <c r="E25" s="390"/>
      <c r="F25" s="223"/>
      <c r="G25" s="223"/>
      <c r="H25" s="223"/>
      <c r="I25" s="223"/>
      <c r="J25" s="223"/>
      <c r="K25" s="223"/>
      <c r="L25" s="223"/>
      <c r="M25" s="371"/>
      <c r="N25" s="371"/>
      <c r="O25" s="371"/>
    </row>
    <row r="26" spans="1:15" s="1" customFormat="1" ht="12.75">
      <c r="A26"/>
      <c r="B26"/>
      <c r="C26"/>
      <c r="D26"/>
      <c r="E26"/>
      <c r="F26" s="31"/>
      <c r="G26" s="31"/>
      <c r="H26" s="32"/>
      <c r="I26"/>
      <c r="J26"/>
      <c r="K26" s="32"/>
      <c r="L26" s="32"/>
      <c r="M26" s="362"/>
      <c r="N26" s="362"/>
      <c r="O26" s="362"/>
    </row>
    <row r="27" spans="1:15" s="1" customFormat="1" ht="12.75">
      <c r="A27"/>
      <c r="B27"/>
      <c r="C27"/>
      <c r="D27"/>
      <c r="E27"/>
      <c r="F27" s="31"/>
      <c r="G27" s="31"/>
      <c r="H27" s="32"/>
      <c r="I27"/>
      <c r="J27"/>
      <c r="K27" s="32"/>
      <c r="L27" s="32"/>
      <c r="M27" s="362"/>
      <c r="N27" s="362"/>
      <c r="O27" s="362"/>
    </row>
    <row r="28" spans="1:15" s="1" customFormat="1" ht="12.75">
      <c r="A28"/>
      <c r="B28"/>
      <c r="C28"/>
      <c r="D28"/>
      <c r="E28"/>
      <c r="F28" s="31"/>
      <c r="G28" s="31"/>
      <c r="H28" s="32"/>
      <c r="I28"/>
      <c r="J28"/>
      <c r="K28" s="32"/>
      <c r="L28" s="32"/>
      <c r="M28" s="362"/>
      <c r="N28" s="362"/>
      <c r="O28" s="362"/>
    </row>
    <row r="29" spans="1:15" s="1" customFormat="1" ht="12.75">
      <c r="A29"/>
      <c r="B29"/>
      <c r="C29"/>
      <c r="D29"/>
      <c r="E29"/>
      <c r="F29" s="31"/>
      <c r="G29" s="31"/>
      <c r="H29" s="32"/>
      <c r="I29"/>
      <c r="J29"/>
      <c r="K29" s="32"/>
      <c r="L29" s="32"/>
      <c r="M29" s="362"/>
      <c r="N29" s="362"/>
      <c r="O29" s="362"/>
    </row>
    <row r="30" spans="1:15" s="1" customFormat="1" ht="12.75">
      <c r="A30"/>
      <c r="B30"/>
      <c r="C30"/>
      <c r="D30"/>
      <c r="E30"/>
      <c r="F30" s="31"/>
      <c r="G30" s="31"/>
      <c r="H30" s="32"/>
      <c r="I30"/>
      <c r="J30"/>
      <c r="K30" s="32"/>
      <c r="L30" s="32"/>
      <c r="M30" s="362"/>
      <c r="N30" s="362"/>
      <c r="O30" s="362"/>
    </row>
  </sheetData>
  <mergeCells count="4">
    <mergeCell ref="D3:L3"/>
    <mergeCell ref="B4:C5"/>
    <mergeCell ref="E4:H4"/>
    <mergeCell ref="I4:L4"/>
  </mergeCells>
  <printOptions horizontalCentered="1"/>
  <pageMargins left="0.4" right="0.31496062992125984" top="0.48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U108"/>
  <sheetViews>
    <sheetView zoomScale="90" zoomScaleNormal="90" zoomScaleSheetLayoutView="80" workbookViewId="0" topLeftCell="A1">
      <pane ySplit="5" topLeftCell="BM87" activePane="bottomLeft" state="frozen"/>
      <selection pane="topLeft" activeCell="E35" sqref="E35"/>
      <selection pane="bottomLeft" activeCell="A104" sqref="A104:IV108"/>
    </sheetView>
  </sheetViews>
  <sheetFormatPr defaultColWidth="9.00390625" defaultRowHeight="12.75" outlineLevelRow="1" outlineLevelCol="2"/>
  <cols>
    <col min="1" max="1" width="7.625" style="598" customWidth="1"/>
    <col min="2" max="2" width="7.875" style="599" customWidth="1"/>
    <col min="3" max="3" width="39.625" style="600" customWidth="1"/>
    <col min="4" max="4" width="14.75390625" style="451" customWidth="1" outlineLevel="1"/>
    <col min="5" max="5" width="15.375" style="601" customWidth="1" outlineLevel="1"/>
    <col min="6" max="6" width="2.75390625" style="601" customWidth="1" outlineLevel="1"/>
    <col min="7" max="7" width="14.75390625" style="601" customWidth="1" outlineLevel="1"/>
    <col min="8" max="8" width="12.75390625" style="601" customWidth="1" outlineLevel="1"/>
    <col min="9" max="10" width="12.125" style="601" customWidth="1" outlineLevel="1"/>
    <col min="11" max="11" width="11.625" style="601" customWidth="1" outlineLevel="1"/>
    <col min="12" max="12" width="13.00390625" style="601" customWidth="1" outlineLevel="2"/>
    <col min="13" max="13" width="13.00390625" style="601" customWidth="1" outlineLevel="1"/>
    <col min="14" max="14" width="14.00390625" style="601" customWidth="1" outlineLevel="1"/>
    <col min="15" max="15" width="12.00390625" style="601" customWidth="1" outlineLevel="1"/>
    <col min="16" max="16" width="12.375" style="601" customWidth="1" outlineLevel="1"/>
    <col min="17" max="17" width="14.75390625" style="601" customWidth="1" outlineLevel="1"/>
    <col min="18" max="18" width="13.875" style="601" customWidth="1" outlineLevel="1"/>
    <col min="19" max="19" width="4.875" style="604" hidden="1" customWidth="1" outlineLevel="1"/>
    <col min="20" max="20" width="22.125" style="505" hidden="1" customWidth="1"/>
    <col min="21" max="21" width="7.00390625" style="451" customWidth="1"/>
    <col min="22" max="16384" width="9.125" style="451" customWidth="1"/>
  </cols>
  <sheetData>
    <row r="1" spans="1:20" s="431" customFormat="1" ht="18" outlineLevel="1">
      <c r="A1" s="428" t="s">
        <v>190</v>
      </c>
      <c r="B1" s="429"/>
      <c r="C1" s="430"/>
      <c r="E1" s="432"/>
      <c r="F1" s="432"/>
      <c r="H1" s="433"/>
      <c r="I1" s="434"/>
      <c r="J1" s="432"/>
      <c r="K1" s="432"/>
      <c r="L1" s="432"/>
      <c r="M1" s="435"/>
      <c r="N1" s="432"/>
      <c r="O1" s="432"/>
      <c r="P1" s="432"/>
      <c r="Q1" s="432"/>
      <c r="R1" s="432"/>
      <c r="S1" s="436"/>
      <c r="T1" s="437"/>
    </row>
    <row r="2" spans="1:20" s="440" customFormat="1" ht="15.75" outlineLevel="1" thickBot="1">
      <c r="A2" s="431"/>
      <c r="B2" s="438"/>
      <c r="C2" s="439"/>
      <c r="E2" s="441"/>
      <c r="F2" s="441"/>
      <c r="G2" s="441"/>
      <c r="H2" s="441"/>
      <c r="I2" s="441"/>
      <c r="J2" s="441" t="s">
        <v>191</v>
      </c>
      <c r="K2" s="441"/>
      <c r="L2" s="441"/>
      <c r="M2" s="441"/>
      <c r="N2" s="441"/>
      <c r="O2" s="441"/>
      <c r="P2" s="441"/>
      <c r="Q2" s="441"/>
      <c r="R2" s="441"/>
      <c r="S2" s="442"/>
      <c r="T2" s="443"/>
    </row>
    <row r="3" spans="1:20" ht="28.5" customHeight="1">
      <c r="A3" s="788" t="s">
        <v>192</v>
      </c>
      <c r="B3" s="444" t="s">
        <v>82</v>
      </c>
      <c r="C3" s="445"/>
      <c r="D3" s="446"/>
      <c r="E3" s="447" t="s">
        <v>135</v>
      </c>
      <c r="F3" s="447"/>
      <c r="G3" s="447" t="s">
        <v>193</v>
      </c>
      <c r="H3" s="448" t="s">
        <v>83</v>
      </c>
      <c r="I3" s="448" t="s">
        <v>83</v>
      </c>
      <c r="J3" s="448" t="s">
        <v>83</v>
      </c>
      <c r="K3" s="448" t="s">
        <v>83</v>
      </c>
      <c r="L3" s="448" t="s">
        <v>83</v>
      </c>
      <c r="M3" s="448" t="s">
        <v>83</v>
      </c>
      <c r="N3" s="448" t="s">
        <v>83</v>
      </c>
      <c r="O3" s="448" t="s">
        <v>83</v>
      </c>
      <c r="P3" s="448" t="s">
        <v>83</v>
      </c>
      <c r="Q3" s="448" t="s">
        <v>83</v>
      </c>
      <c r="R3" s="448" t="s">
        <v>83</v>
      </c>
      <c r="S3" s="449" t="s">
        <v>194</v>
      </c>
      <c r="T3" s="450" t="s">
        <v>137</v>
      </c>
    </row>
    <row r="4" spans="1:20" s="464" customFormat="1" ht="14.25" customHeight="1">
      <c r="A4" s="789"/>
      <c r="B4" s="452"/>
      <c r="C4" s="453"/>
      <c r="D4" s="454"/>
      <c r="E4" s="455"/>
      <c r="F4" s="455"/>
      <c r="G4" s="456" t="s">
        <v>138</v>
      </c>
      <c r="H4" s="457">
        <v>4745</v>
      </c>
      <c r="I4" s="458">
        <v>4746</v>
      </c>
      <c r="J4" s="459">
        <v>4744</v>
      </c>
      <c r="K4" s="460">
        <v>4741</v>
      </c>
      <c r="L4" s="458">
        <v>4746</v>
      </c>
      <c r="M4" s="461">
        <v>1119</v>
      </c>
      <c r="N4" s="461">
        <v>1119</v>
      </c>
      <c r="O4" s="461">
        <v>1119</v>
      </c>
      <c r="P4" s="461">
        <v>1119</v>
      </c>
      <c r="Q4" s="461">
        <v>1119</v>
      </c>
      <c r="R4" s="461">
        <v>1119</v>
      </c>
      <c r="S4" s="462"/>
      <c r="T4" s="463"/>
    </row>
    <row r="5" spans="1:20" s="473" customFormat="1" ht="59.25" customHeight="1" thickBot="1">
      <c r="A5" s="789"/>
      <c r="B5" s="465" t="s">
        <v>139</v>
      </c>
      <c r="C5" s="466" t="s">
        <v>67</v>
      </c>
      <c r="D5" s="467" t="s">
        <v>68</v>
      </c>
      <c r="E5" s="468" t="s">
        <v>84</v>
      </c>
      <c r="F5" s="468" t="s">
        <v>140</v>
      </c>
      <c r="G5" s="468" t="s">
        <v>85</v>
      </c>
      <c r="H5" s="469" t="s">
        <v>195</v>
      </c>
      <c r="I5" s="469" t="s">
        <v>196</v>
      </c>
      <c r="J5" s="469" t="s">
        <v>86</v>
      </c>
      <c r="K5" s="469" t="s">
        <v>100</v>
      </c>
      <c r="L5" s="470" t="s">
        <v>101</v>
      </c>
      <c r="M5" s="469" t="s">
        <v>197</v>
      </c>
      <c r="N5" s="469" t="s">
        <v>198</v>
      </c>
      <c r="O5" s="469" t="s">
        <v>199</v>
      </c>
      <c r="P5" s="469" t="s">
        <v>200</v>
      </c>
      <c r="Q5" s="469" t="s">
        <v>201</v>
      </c>
      <c r="R5" s="469" t="s">
        <v>202</v>
      </c>
      <c r="S5" s="471"/>
      <c r="T5" s="472"/>
    </row>
    <row r="6" spans="1:20" s="480" customFormat="1" ht="13.5" customHeight="1">
      <c r="A6" s="474"/>
      <c r="B6" s="475"/>
      <c r="C6" s="476"/>
      <c r="D6" s="477" t="s">
        <v>141</v>
      </c>
      <c r="E6" s="478"/>
      <c r="F6" s="478"/>
      <c r="G6" s="479">
        <v>1</v>
      </c>
      <c r="H6" s="479">
        <f aca="true" t="shared" si="0" ref="H6:S6">G6+1</f>
        <v>2</v>
      </c>
      <c r="I6" s="479">
        <f t="shared" si="0"/>
        <v>3</v>
      </c>
      <c r="J6" s="479">
        <f t="shared" si="0"/>
        <v>4</v>
      </c>
      <c r="K6" s="479">
        <f t="shared" si="0"/>
        <v>5</v>
      </c>
      <c r="L6" s="479">
        <f t="shared" si="0"/>
        <v>6</v>
      </c>
      <c r="M6" s="479">
        <f t="shared" si="0"/>
        <v>7</v>
      </c>
      <c r="N6" s="479">
        <f t="shared" si="0"/>
        <v>8</v>
      </c>
      <c r="O6" s="479">
        <f t="shared" si="0"/>
        <v>9</v>
      </c>
      <c r="P6" s="479">
        <f t="shared" si="0"/>
        <v>10</v>
      </c>
      <c r="Q6" s="479">
        <f t="shared" si="0"/>
        <v>11</v>
      </c>
      <c r="R6" s="479">
        <f t="shared" si="0"/>
        <v>12</v>
      </c>
      <c r="S6" s="479">
        <f t="shared" si="0"/>
        <v>13</v>
      </c>
      <c r="T6" s="477"/>
    </row>
    <row r="7" spans="1:20" s="473" customFormat="1" ht="12.75" customHeight="1">
      <c r="A7" s="481"/>
      <c r="B7" s="482"/>
      <c r="C7" s="483"/>
      <c r="D7" s="484"/>
      <c r="E7" s="485"/>
      <c r="F7" s="485"/>
      <c r="G7" s="486" t="s">
        <v>142</v>
      </c>
      <c r="H7" s="487" t="s">
        <v>143</v>
      </c>
      <c r="I7" s="487" t="s">
        <v>130</v>
      </c>
      <c r="J7" s="487" t="s">
        <v>66</v>
      </c>
      <c r="K7" s="487" t="s">
        <v>50</v>
      </c>
      <c r="L7" s="487" t="s">
        <v>130</v>
      </c>
      <c r="M7" s="487" t="s">
        <v>130</v>
      </c>
      <c r="N7" s="487" t="s">
        <v>130</v>
      </c>
      <c r="O7" s="487" t="s">
        <v>50</v>
      </c>
      <c r="P7" s="487" t="s">
        <v>130</v>
      </c>
      <c r="Q7" s="487" t="s">
        <v>50</v>
      </c>
      <c r="R7" s="487" t="s">
        <v>50</v>
      </c>
      <c r="S7" s="488"/>
      <c r="T7" s="489"/>
    </row>
    <row r="8" spans="1:20" s="473" customFormat="1" ht="12.75" customHeight="1">
      <c r="A8" s="490"/>
      <c r="B8" s="491"/>
      <c r="C8" s="492"/>
      <c r="D8" s="493"/>
      <c r="E8" s="494"/>
      <c r="F8" s="494"/>
      <c r="G8" s="486" t="s">
        <v>144</v>
      </c>
      <c r="H8" s="487" t="s">
        <v>143</v>
      </c>
      <c r="I8" s="487" t="s">
        <v>130</v>
      </c>
      <c r="J8" s="487" t="s">
        <v>130</v>
      </c>
      <c r="K8" s="487" t="s">
        <v>50</v>
      </c>
      <c r="L8" s="487" t="s">
        <v>130</v>
      </c>
      <c r="M8" s="487" t="s">
        <v>130</v>
      </c>
      <c r="N8" s="487" t="s">
        <v>130</v>
      </c>
      <c r="O8" s="487" t="s">
        <v>50</v>
      </c>
      <c r="P8" s="487" t="s">
        <v>130</v>
      </c>
      <c r="Q8" s="487" t="s">
        <v>50</v>
      </c>
      <c r="R8" s="487" t="s">
        <v>50</v>
      </c>
      <c r="S8" s="495"/>
      <c r="T8" s="489"/>
    </row>
    <row r="9" spans="1:20" s="473" customFormat="1" ht="26.25" customHeight="1">
      <c r="A9" s="490"/>
      <c r="B9" s="491"/>
      <c r="C9" s="492" t="s">
        <v>145</v>
      </c>
      <c r="D9" s="493"/>
      <c r="E9" s="494"/>
      <c r="F9" s="494"/>
      <c r="G9" s="486" t="s">
        <v>146</v>
      </c>
      <c r="H9" s="487" t="s">
        <v>143</v>
      </c>
      <c r="I9" s="487" t="s">
        <v>130</v>
      </c>
      <c r="J9" s="487" t="s">
        <v>130</v>
      </c>
      <c r="K9" s="487" t="s">
        <v>50</v>
      </c>
      <c r="L9" s="487" t="s">
        <v>130</v>
      </c>
      <c r="M9" s="487" t="s">
        <v>130</v>
      </c>
      <c r="N9" s="487" t="s">
        <v>130</v>
      </c>
      <c r="O9" s="487" t="s">
        <v>50</v>
      </c>
      <c r="P9" s="487" t="s">
        <v>130</v>
      </c>
      <c r="Q9" s="487" t="s">
        <v>50</v>
      </c>
      <c r="R9" s="487" t="s">
        <v>50</v>
      </c>
      <c r="S9" s="495"/>
      <c r="T9" s="489"/>
    </row>
    <row r="10" spans="1:20" s="473" customFormat="1" ht="12.75" customHeight="1">
      <c r="A10" s="490"/>
      <c r="B10" s="491"/>
      <c r="C10" s="492"/>
      <c r="D10" s="493"/>
      <c r="E10" s="494"/>
      <c r="F10" s="494"/>
      <c r="G10" s="486" t="s">
        <v>147</v>
      </c>
      <c r="H10" s="487" t="s">
        <v>148</v>
      </c>
      <c r="I10" s="487" t="s">
        <v>148</v>
      </c>
      <c r="J10" s="487" t="s">
        <v>148</v>
      </c>
      <c r="K10" s="487" t="s">
        <v>148</v>
      </c>
      <c r="L10" s="487" t="s">
        <v>148</v>
      </c>
      <c r="M10" s="487" t="s">
        <v>148</v>
      </c>
      <c r="N10" s="487" t="s">
        <v>148</v>
      </c>
      <c r="O10" s="487" t="s">
        <v>148</v>
      </c>
      <c r="P10" s="487" t="s">
        <v>148</v>
      </c>
      <c r="Q10" s="487" t="s">
        <v>148</v>
      </c>
      <c r="R10" s="487" t="s">
        <v>148</v>
      </c>
      <c r="S10" s="495"/>
      <c r="T10" s="489"/>
    </row>
    <row r="11" spans="1:20" s="473" customFormat="1" ht="12.75" customHeight="1">
      <c r="A11" s="490"/>
      <c r="B11" s="491"/>
      <c r="C11" s="492"/>
      <c r="D11" s="493"/>
      <c r="E11" s="494"/>
      <c r="F11" s="494"/>
      <c r="G11" s="486" t="s">
        <v>149</v>
      </c>
      <c r="H11" s="487" t="s">
        <v>150</v>
      </c>
      <c r="I11" s="487" t="s">
        <v>150</v>
      </c>
      <c r="J11" s="487" t="s">
        <v>150</v>
      </c>
      <c r="K11" s="487" t="s">
        <v>150</v>
      </c>
      <c r="L11" s="487" t="s">
        <v>150</v>
      </c>
      <c r="M11" s="487" t="s">
        <v>150</v>
      </c>
      <c r="N11" s="487" t="s">
        <v>150</v>
      </c>
      <c r="O11" s="487" t="s">
        <v>150</v>
      </c>
      <c r="P11" s="487" t="s">
        <v>150</v>
      </c>
      <c r="Q11" s="487" t="s">
        <v>150</v>
      </c>
      <c r="R11" s="487" t="s">
        <v>150</v>
      </c>
      <c r="S11" s="495"/>
      <c r="T11" s="489"/>
    </row>
    <row r="12" spans="1:20" s="473" customFormat="1" ht="12.75" customHeight="1">
      <c r="A12" s="490"/>
      <c r="B12" s="491"/>
      <c r="C12" s="492"/>
      <c r="D12" s="493"/>
      <c r="E12" s="494"/>
      <c r="F12" s="494"/>
      <c r="G12" s="496" t="s">
        <v>203</v>
      </c>
      <c r="H12" s="497" t="s">
        <v>150</v>
      </c>
      <c r="I12" s="497" t="s">
        <v>150</v>
      </c>
      <c r="J12" s="497" t="s">
        <v>150</v>
      </c>
      <c r="K12" s="497" t="s">
        <v>150</v>
      </c>
      <c r="L12" s="497" t="s">
        <v>150</v>
      </c>
      <c r="M12" s="497" t="s">
        <v>150</v>
      </c>
      <c r="N12" s="497" t="s">
        <v>150</v>
      </c>
      <c r="O12" s="497" t="s">
        <v>150</v>
      </c>
      <c r="P12" s="497" t="s">
        <v>150</v>
      </c>
      <c r="Q12" s="497" t="s">
        <v>150</v>
      </c>
      <c r="R12" s="497" t="s">
        <v>150</v>
      </c>
      <c r="S12" s="498"/>
      <c r="T12" s="489"/>
    </row>
    <row r="13" spans="1:19" s="505" customFormat="1" ht="12.75">
      <c r="A13" s="784" t="s">
        <v>57</v>
      </c>
      <c r="B13" s="499"/>
      <c r="C13" s="500" t="s">
        <v>204</v>
      </c>
      <c r="D13" s="501" t="s">
        <v>70</v>
      </c>
      <c r="E13" s="502">
        <v>8500000</v>
      </c>
      <c r="F13" s="502"/>
      <c r="G13" s="502">
        <f>E13</f>
        <v>8500000</v>
      </c>
      <c r="H13" s="502"/>
      <c r="I13" s="502"/>
      <c r="J13" s="502"/>
      <c r="K13" s="502"/>
      <c r="L13" s="502"/>
      <c r="M13" s="503">
        <f>G13</f>
        <v>8500000</v>
      </c>
      <c r="N13" s="503"/>
      <c r="O13" s="503"/>
      <c r="P13" s="503"/>
      <c r="Q13" s="503"/>
      <c r="R13" s="502"/>
      <c r="S13" s="504"/>
    </row>
    <row r="14" spans="1:19" s="505" customFormat="1" ht="12.75">
      <c r="A14" s="785"/>
      <c r="B14" s="507"/>
      <c r="C14" s="508" t="s">
        <v>205</v>
      </c>
      <c r="D14" s="508" t="s">
        <v>70</v>
      </c>
      <c r="E14" s="509">
        <v>810000</v>
      </c>
      <c r="F14" s="509"/>
      <c r="G14" s="509"/>
      <c r="H14" s="509"/>
      <c r="I14" s="509"/>
      <c r="J14" s="509"/>
      <c r="K14" s="509"/>
      <c r="L14" s="509"/>
      <c r="M14" s="510"/>
      <c r="N14" s="510"/>
      <c r="O14" s="510"/>
      <c r="P14" s="510"/>
      <c r="Q14" s="510"/>
      <c r="R14" s="509"/>
      <c r="S14" s="504"/>
    </row>
    <row r="15" spans="1:19" s="505" customFormat="1" ht="12.75">
      <c r="A15" s="785"/>
      <c r="B15" s="507"/>
      <c r="C15" s="508" t="s">
        <v>206</v>
      </c>
      <c r="D15" s="508" t="s">
        <v>207</v>
      </c>
      <c r="E15" s="509">
        <v>793000</v>
      </c>
      <c r="F15" s="509"/>
      <c r="G15" s="509"/>
      <c r="H15" s="509"/>
      <c r="I15" s="509"/>
      <c r="J15" s="509"/>
      <c r="K15" s="509"/>
      <c r="L15" s="509"/>
      <c r="M15" s="510"/>
      <c r="N15" s="510"/>
      <c r="O15" s="510"/>
      <c r="P15" s="510"/>
      <c r="Q15" s="510"/>
      <c r="R15" s="509"/>
      <c r="S15" s="504"/>
    </row>
    <row r="16" spans="1:19" s="505" customFormat="1" ht="12.75">
      <c r="A16" s="785"/>
      <c r="B16" s="507"/>
      <c r="C16" s="508" t="s">
        <v>208</v>
      </c>
      <c r="D16" s="508" t="s">
        <v>69</v>
      </c>
      <c r="E16" s="509">
        <v>1184000</v>
      </c>
      <c r="F16" s="509"/>
      <c r="G16" s="509"/>
      <c r="H16" s="509"/>
      <c r="I16" s="509"/>
      <c r="J16" s="509"/>
      <c r="K16" s="509"/>
      <c r="L16" s="509"/>
      <c r="M16" s="510"/>
      <c r="N16" s="510"/>
      <c r="O16" s="510"/>
      <c r="P16" s="510"/>
      <c r="Q16" s="510"/>
      <c r="R16" s="509"/>
      <c r="S16" s="504"/>
    </row>
    <row r="17" spans="1:19" s="517" customFormat="1" ht="12.75">
      <c r="A17" s="786"/>
      <c r="B17" s="511"/>
      <c r="C17" s="512"/>
      <c r="D17" s="513"/>
      <c r="E17" s="514">
        <f>SUM(E13:E16)</f>
        <v>11287000</v>
      </c>
      <c r="F17" s="515"/>
      <c r="G17" s="514">
        <f>SUM(G13:G16)</f>
        <v>8500000</v>
      </c>
      <c r="H17" s="514"/>
      <c r="I17" s="514"/>
      <c r="J17" s="514"/>
      <c r="K17" s="514"/>
      <c r="L17" s="514"/>
      <c r="M17" s="514">
        <f>SUM(M13:M16)</f>
        <v>8500000</v>
      </c>
      <c r="N17" s="514"/>
      <c r="O17" s="514"/>
      <c r="P17" s="514"/>
      <c r="Q17" s="514"/>
      <c r="R17" s="514"/>
      <c r="S17" s="516"/>
    </row>
    <row r="18" spans="1:19" s="505" customFormat="1" ht="22.5">
      <c r="A18" s="784" t="s">
        <v>60</v>
      </c>
      <c r="B18" s="499"/>
      <c r="C18" s="500" t="s">
        <v>209</v>
      </c>
      <c r="D18" s="500" t="s">
        <v>210</v>
      </c>
      <c r="E18" s="502">
        <v>10000000</v>
      </c>
      <c r="F18" s="502"/>
      <c r="G18" s="502">
        <f>E18</f>
        <v>10000000</v>
      </c>
      <c r="H18" s="502"/>
      <c r="I18" s="502"/>
      <c r="J18" s="502">
        <f>G18</f>
        <v>10000000</v>
      </c>
      <c r="K18" s="502"/>
      <c r="L18" s="502"/>
      <c r="M18" s="503"/>
      <c r="N18" s="503"/>
      <c r="O18" s="503"/>
      <c r="P18" s="503"/>
      <c r="Q18" s="503"/>
      <c r="R18" s="502"/>
      <c r="S18" s="504"/>
    </row>
    <row r="19" spans="1:19" s="505" customFormat="1" ht="22.5">
      <c r="A19" s="785"/>
      <c r="B19" s="507"/>
      <c r="C19" s="508" t="s">
        <v>211</v>
      </c>
      <c r="D19" s="508" t="s">
        <v>151</v>
      </c>
      <c r="E19" s="509">
        <v>2000000</v>
      </c>
      <c r="F19" s="509"/>
      <c r="G19" s="509">
        <f>E19</f>
        <v>2000000</v>
      </c>
      <c r="H19" s="509"/>
      <c r="I19" s="509"/>
      <c r="J19" s="509">
        <f>G19</f>
        <v>2000000</v>
      </c>
      <c r="K19" s="509"/>
      <c r="L19" s="509"/>
      <c r="M19" s="510"/>
      <c r="N19" s="510"/>
      <c r="O19" s="510"/>
      <c r="P19" s="510"/>
      <c r="Q19" s="510"/>
      <c r="R19" s="509"/>
      <c r="S19" s="504"/>
    </row>
    <row r="20" spans="1:19" s="505" customFormat="1" ht="22.5">
      <c r="A20" s="785"/>
      <c r="B20" s="507"/>
      <c r="C20" s="508" t="s">
        <v>212</v>
      </c>
      <c r="D20" s="508" t="s">
        <v>151</v>
      </c>
      <c r="E20" s="509">
        <v>1800000</v>
      </c>
      <c r="F20" s="509"/>
      <c r="G20" s="509">
        <f>E20</f>
        <v>1800000</v>
      </c>
      <c r="H20" s="509"/>
      <c r="I20" s="509"/>
      <c r="J20" s="509">
        <f>G20</f>
        <v>1800000</v>
      </c>
      <c r="K20" s="509"/>
      <c r="L20" s="509"/>
      <c r="M20" s="510"/>
      <c r="N20" s="510"/>
      <c r="O20" s="510"/>
      <c r="P20" s="510"/>
      <c r="Q20" s="510"/>
      <c r="R20" s="509"/>
      <c r="S20" s="504"/>
    </row>
    <row r="21" spans="1:19" s="505" customFormat="1" ht="12.75">
      <c r="A21" s="785"/>
      <c r="B21" s="507"/>
      <c r="C21" s="508" t="s">
        <v>213</v>
      </c>
      <c r="D21" s="518" t="s">
        <v>87</v>
      </c>
      <c r="E21" s="509">
        <v>1400000</v>
      </c>
      <c r="F21" s="509"/>
      <c r="G21" s="509"/>
      <c r="H21" s="509"/>
      <c r="I21" s="509"/>
      <c r="J21" s="509"/>
      <c r="K21" s="509"/>
      <c r="L21" s="509"/>
      <c r="M21" s="510"/>
      <c r="N21" s="510"/>
      <c r="O21" s="510"/>
      <c r="P21" s="510"/>
      <c r="Q21" s="510"/>
      <c r="R21" s="509"/>
      <c r="S21" s="504"/>
    </row>
    <row r="22" spans="1:19" s="505" customFormat="1" ht="12.75">
      <c r="A22" s="785"/>
      <c r="B22" s="507"/>
      <c r="C22" s="508" t="s">
        <v>152</v>
      </c>
      <c r="D22" s="519" t="s">
        <v>153</v>
      </c>
      <c r="E22" s="509">
        <v>1700000</v>
      </c>
      <c r="F22" s="509"/>
      <c r="G22" s="509"/>
      <c r="H22" s="509"/>
      <c r="I22" s="509"/>
      <c r="J22" s="509"/>
      <c r="K22" s="509"/>
      <c r="L22" s="509"/>
      <c r="M22" s="510"/>
      <c r="N22" s="510"/>
      <c r="O22" s="510"/>
      <c r="P22" s="510"/>
      <c r="Q22" s="510"/>
      <c r="R22" s="509"/>
      <c r="S22" s="504"/>
    </row>
    <row r="23" spans="1:19" s="505" customFormat="1" ht="12.75">
      <c r="A23" s="785"/>
      <c r="B23" s="507"/>
      <c r="C23" s="508" t="s">
        <v>214</v>
      </c>
      <c r="D23" s="508" t="s">
        <v>154</v>
      </c>
      <c r="E23" s="509">
        <v>1800000</v>
      </c>
      <c r="F23" s="509"/>
      <c r="G23" s="509"/>
      <c r="H23" s="509"/>
      <c r="I23" s="509"/>
      <c r="J23" s="509"/>
      <c r="K23" s="509"/>
      <c r="L23" s="509"/>
      <c r="M23" s="510"/>
      <c r="N23" s="510"/>
      <c r="O23" s="510"/>
      <c r="P23" s="510"/>
      <c r="Q23" s="510"/>
      <c r="R23" s="509"/>
      <c r="S23" s="504"/>
    </row>
    <row r="24" spans="1:19" s="505" customFormat="1" ht="12.75" customHeight="1">
      <c r="A24" s="785"/>
      <c r="B24" s="507"/>
      <c r="C24" s="508" t="s">
        <v>215</v>
      </c>
      <c r="D24" s="508" t="s">
        <v>216</v>
      </c>
      <c r="E24" s="509">
        <v>1800000</v>
      </c>
      <c r="F24" s="509"/>
      <c r="G24" s="509"/>
      <c r="H24" s="509"/>
      <c r="I24" s="509"/>
      <c r="J24" s="509"/>
      <c r="K24" s="509"/>
      <c r="L24" s="509"/>
      <c r="M24" s="510"/>
      <c r="N24" s="510"/>
      <c r="O24" s="510"/>
      <c r="P24" s="510"/>
      <c r="Q24" s="510"/>
      <c r="R24" s="509"/>
      <c r="S24" s="504"/>
    </row>
    <row r="25" spans="1:19" s="517" customFormat="1" ht="12.75">
      <c r="A25" s="786"/>
      <c r="B25" s="511"/>
      <c r="C25" s="512"/>
      <c r="D25" s="513"/>
      <c r="E25" s="514">
        <f>SUM(E18:E24)</f>
        <v>20500000</v>
      </c>
      <c r="F25" s="515"/>
      <c r="G25" s="514">
        <f>SUM(G18:G24)</f>
        <v>13800000</v>
      </c>
      <c r="H25" s="514"/>
      <c r="I25" s="514"/>
      <c r="J25" s="514">
        <f>SUM(J18:J24)</f>
        <v>13800000</v>
      </c>
      <c r="K25" s="514"/>
      <c r="L25" s="514"/>
      <c r="M25" s="514"/>
      <c r="N25" s="514"/>
      <c r="O25" s="514"/>
      <c r="P25" s="514"/>
      <c r="Q25" s="514"/>
      <c r="R25" s="514"/>
      <c r="S25" s="516"/>
    </row>
    <row r="26" spans="1:21" s="505" customFormat="1" ht="12.75">
      <c r="A26" s="784" t="s">
        <v>52</v>
      </c>
      <c r="B26" s="499"/>
      <c r="C26" s="500" t="s">
        <v>217</v>
      </c>
      <c r="D26" s="500" t="s">
        <v>218</v>
      </c>
      <c r="E26" s="502">
        <v>955000</v>
      </c>
      <c r="F26" s="502"/>
      <c r="G26" s="502"/>
      <c r="H26" s="502"/>
      <c r="I26" s="502"/>
      <c r="J26" s="502"/>
      <c r="K26" s="502"/>
      <c r="L26" s="502"/>
      <c r="M26" s="503"/>
      <c r="N26" s="503"/>
      <c r="O26" s="503"/>
      <c r="P26" s="503"/>
      <c r="Q26" s="503"/>
      <c r="R26" s="502"/>
      <c r="S26" s="504"/>
      <c r="U26" s="451"/>
    </row>
    <row r="27" spans="1:19" ht="22.5">
      <c r="A27" s="785"/>
      <c r="B27" s="520">
        <v>9795</v>
      </c>
      <c r="C27" s="508" t="s">
        <v>219</v>
      </c>
      <c r="D27" s="519" t="s">
        <v>220</v>
      </c>
      <c r="E27" s="510">
        <f>345000+1845000</f>
        <v>2190000</v>
      </c>
      <c r="F27" s="510"/>
      <c r="G27" s="521">
        <f>E27</f>
        <v>2190000</v>
      </c>
      <c r="H27" s="510"/>
      <c r="I27" s="510"/>
      <c r="J27" s="510"/>
      <c r="K27" s="510"/>
      <c r="L27" s="510"/>
      <c r="M27" s="522">
        <f>G27</f>
        <v>2190000</v>
      </c>
      <c r="N27" s="521"/>
      <c r="O27" s="510"/>
      <c r="P27" s="510"/>
      <c r="Q27" s="510"/>
      <c r="R27" s="509"/>
      <c r="S27" s="504"/>
    </row>
    <row r="28" spans="1:21" s="505" customFormat="1" ht="12.75">
      <c r="A28" s="785"/>
      <c r="B28" s="507"/>
      <c r="C28" s="508" t="s">
        <v>221</v>
      </c>
      <c r="D28" s="508" t="s">
        <v>222</v>
      </c>
      <c r="E28" s="509">
        <v>1910000</v>
      </c>
      <c r="F28" s="509"/>
      <c r="G28" s="509">
        <f>E28</f>
        <v>1910000</v>
      </c>
      <c r="H28" s="509"/>
      <c r="I28" s="509"/>
      <c r="J28" s="510"/>
      <c r="K28" s="509"/>
      <c r="L28" s="509"/>
      <c r="M28" s="522">
        <f>G28</f>
        <v>1910000</v>
      </c>
      <c r="N28" s="510"/>
      <c r="O28" s="510"/>
      <c r="P28" s="510"/>
      <c r="Q28" s="510"/>
      <c r="R28" s="509"/>
      <c r="S28" s="504"/>
      <c r="U28" s="451"/>
    </row>
    <row r="29" spans="1:21" s="505" customFormat="1" ht="12.75">
      <c r="A29" s="785"/>
      <c r="B29" s="507"/>
      <c r="C29" s="508" t="s">
        <v>223</v>
      </c>
      <c r="D29" s="508" t="s">
        <v>222</v>
      </c>
      <c r="E29" s="509">
        <v>985000</v>
      </c>
      <c r="F29" s="509"/>
      <c r="G29" s="509"/>
      <c r="H29" s="509"/>
      <c r="I29" s="509"/>
      <c r="J29" s="510"/>
      <c r="K29" s="509"/>
      <c r="L29" s="509"/>
      <c r="M29" s="522"/>
      <c r="N29" s="510"/>
      <c r="O29" s="510"/>
      <c r="P29" s="510"/>
      <c r="Q29" s="510"/>
      <c r="R29" s="509"/>
      <c r="S29" s="504"/>
      <c r="U29" s="451"/>
    </row>
    <row r="30" spans="1:21" s="505" customFormat="1" ht="22.5">
      <c r="A30" s="785"/>
      <c r="B30" s="507"/>
      <c r="C30" s="508" t="s">
        <v>224</v>
      </c>
      <c r="D30" s="508" t="s">
        <v>102</v>
      </c>
      <c r="E30" s="509">
        <v>1190000</v>
      </c>
      <c r="F30" s="509"/>
      <c r="G30" s="509"/>
      <c r="H30" s="509"/>
      <c r="I30" s="509"/>
      <c r="J30" s="510"/>
      <c r="K30" s="509"/>
      <c r="L30" s="509"/>
      <c r="M30" s="522"/>
      <c r="N30" s="510"/>
      <c r="O30" s="510"/>
      <c r="P30" s="510"/>
      <c r="Q30" s="510"/>
      <c r="R30" s="509"/>
      <c r="S30" s="504"/>
      <c r="U30" s="451"/>
    </row>
    <row r="31" spans="1:21" s="505" customFormat="1" ht="22.5">
      <c r="A31" s="785"/>
      <c r="B31" s="507"/>
      <c r="C31" s="508" t="s">
        <v>225</v>
      </c>
      <c r="D31" s="508" t="s">
        <v>226</v>
      </c>
      <c r="E31" s="509">
        <v>1810000</v>
      </c>
      <c r="F31" s="509"/>
      <c r="G31" s="509">
        <f>E31</f>
        <v>1810000</v>
      </c>
      <c r="H31" s="509"/>
      <c r="I31" s="509"/>
      <c r="J31" s="510"/>
      <c r="K31" s="509"/>
      <c r="L31" s="509"/>
      <c r="M31" s="522">
        <f>G31</f>
        <v>1810000</v>
      </c>
      <c r="N31" s="510"/>
      <c r="O31" s="510"/>
      <c r="P31" s="510"/>
      <c r="Q31" s="510"/>
      <c r="R31" s="509"/>
      <c r="S31" s="504"/>
      <c r="U31" s="451"/>
    </row>
    <row r="32" spans="1:21" s="505" customFormat="1" ht="12.75">
      <c r="A32" s="785"/>
      <c r="B32" s="507"/>
      <c r="C32" s="508" t="s">
        <v>227</v>
      </c>
      <c r="D32" s="508" t="s">
        <v>228</v>
      </c>
      <c r="E32" s="509">
        <v>395000</v>
      </c>
      <c r="F32" s="509"/>
      <c r="G32" s="509"/>
      <c r="H32" s="509"/>
      <c r="I32" s="509"/>
      <c r="J32" s="510"/>
      <c r="K32" s="509"/>
      <c r="L32" s="509"/>
      <c r="M32" s="522"/>
      <c r="N32" s="510"/>
      <c r="O32" s="510"/>
      <c r="P32" s="510"/>
      <c r="Q32" s="510"/>
      <c r="R32" s="509"/>
      <c r="S32" s="504"/>
      <c r="U32" s="451"/>
    </row>
    <row r="33" spans="1:21" s="505" customFormat="1" ht="22.5">
      <c r="A33" s="785"/>
      <c r="B33" s="507"/>
      <c r="C33" s="508" t="s">
        <v>229</v>
      </c>
      <c r="D33" s="508" t="s">
        <v>220</v>
      </c>
      <c r="E33" s="509">
        <v>545000</v>
      </c>
      <c r="F33" s="509"/>
      <c r="G33" s="509">
        <f>E33</f>
        <v>545000</v>
      </c>
      <c r="H33" s="509"/>
      <c r="I33" s="509"/>
      <c r="J33" s="510"/>
      <c r="K33" s="509"/>
      <c r="L33" s="509"/>
      <c r="M33" s="522">
        <f>G33</f>
        <v>545000</v>
      </c>
      <c r="N33" s="510"/>
      <c r="O33" s="510"/>
      <c r="P33" s="510"/>
      <c r="Q33" s="510"/>
      <c r="R33" s="509"/>
      <c r="S33" s="504"/>
      <c r="U33" s="451"/>
    </row>
    <row r="34" spans="1:19" s="505" customFormat="1" ht="24.75" customHeight="1">
      <c r="A34" s="785"/>
      <c r="B34" s="507"/>
      <c r="C34" s="508" t="s">
        <v>230</v>
      </c>
      <c r="D34" s="508" t="s">
        <v>155</v>
      </c>
      <c r="E34" s="509">
        <v>385000</v>
      </c>
      <c r="F34" s="509"/>
      <c r="G34" s="509"/>
      <c r="H34" s="509"/>
      <c r="I34" s="509"/>
      <c r="J34" s="509"/>
      <c r="K34" s="509"/>
      <c r="L34" s="509"/>
      <c r="M34" s="510"/>
      <c r="N34" s="510"/>
      <c r="O34" s="510"/>
      <c r="P34" s="510"/>
      <c r="Q34" s="510"/>
      <c r="R34" s="509"/>
      <c r="S34" s="504"/>
    </row>
    <row r="35" spans="1:19" s="517" customFormat="1" ht="12.75">
      <c r="A35" s="786"/>
      <c r="B35" s="511"/>
      <c r="C35" s="512"/>
      <c r="D35" s="513"/>
      <c r="E35" s="514">
        <f>SUM(E26:E34)</f>
        <v>10365000</v>
      </c>
      <c r="F35" s="515"/>
      <c r="G35" s="514">
        <f>SUM(G26:G34)</f>
        <v>6455000</v>
      </c>
      <c r="H35" s="514"/>
      <c r="I35" s="514"/>
      <c r="J35" s="514"/>
      <c r="K35" s="514"/>
      <c r="L35" s="514"/>
      <c r="M35" s="514">
        <f>SUM(M26:M34)</f>
        <v>6455000</v>
      </c>
      <c r="N35" s="514"/>
      <c r="O35" s="514"/>
      <c r="P35" s="514"/>
      <c r="Q35" s="514"/>
      <c r="R35" s="514"/>
      <c r="S35" s="516"/>
    </row>
    <row r="36" spans="1:19" s="505" customFormat="1" ht="22.5">
      <c r="A36" s="784" t="s">
        <v>55</v>
      </c>
      <c r="B36" s="523"/>
      <c r="C36" s="500" t="s">
        <v>231</v>
      </c>
      <c r="D36" s="501" t="s">
        <v>232</v>
      </c>
      <c r="E36" s="502">
        <v>400000</v>
      </c>
      <c r="F36" s="502"/>
      <c r="G36" s="502">
        <f>E36</f>
        <v>400000</v>
      </c>
      <c r="H36" s="502"/>
      <c r="I36" s="502"/>
      <c r="J36" s="502"/>
      <c r="K36" s="502"/>
      <c r="L36" s="502"/>
      <c r="M36" s="503">
        <f>G36</f>
        <v>400000</v>
      </c>
      <c r="N36" s="503"/>
      <c r="O36" s="503"/>
      <c r="P36" s="503"/>
      <c r="Q36" s="503"/>
      <c r="R36" s="502"/>
      <c r="S36" s="504"/>
    </row>
    <row r="37" spans="1:19" s="505" customFormat="1" ht="22.5">
      <c r="A37" s="785"/>
      <c r="B37" s="507"/>
      <c r="C37" s="508" t="s">
        <v>233</v>
      </c>
      <c r="D37" s="518" t="s">
        <v>234</v>
      </c>
      <c r="E37" s="509">
        <v>70000</v>
      </c>
      <c r="F37" s="509"/>
      <c r="G37" s="509">
        <f>E37</f>
        <v>70000</v>
      </c>
      <c r="H37" s="509"/>
      <c r="I37" s="524"/>
      <c r="J37" s="509"/>
      <c r="K37" s="509"/>
      <c r="L37" s="509"/>
      <c r="M37" s="510">
        <f>G37</f>
        <v>70000</v>
      </c>
      <c r="N37" s="510"/>
      <c r="O37" s="510"/>
      <c r="P37" s="510"/>
      <c r="Q37" s="510"/>
      <c r="R37" s="509"/>
      <c r="S37" s="504"/>
    </row>
    <row r="38" spans="1:19" s="505" customFormat="1" ht="22.5">
      <c r="A38" s="785"/>
      <c r="B38" s="507"/>
      <c r="C38" s="508" t="s">
        <v>235</v>
      </c>
      <c r="D38" s="518" t="s">
        <v>234</v>
      </c>
      <c r="E38" s="509">
        <v>544000</v>
      </c>
      <c r="F38" s="509"/>
      <c r="G38" s="509"/>
      <c r="H38" s="509"/>
      <c r="I38" s="524"/>
      <c r="J38" s="509"/>
      <c r="K38" s="509"/>
      <c r="L38" s="509"/>
      <c r="M38" s="510"/>
      <c r="N38" s="510"/>
      <c r="O38" s="510"/>
      <c r="P38" s="510"/>
      <c r="Q38" s="510"/>
      <c r="R38" s="509"/>
      <c r="S38" s="504"/>
    </row>
    <row r="39" spans="1:19" s="505" customFormat="1" ht="12.75">
      <c r="A39" s="785"/>
      <c r="B39" s="507"/>
      <c r="C39" s="508"/>
      <c r="D39" s="518"/>
      <c r="E39" s="509"/>
      <c r="F39" s="509"/>
      <c r="G39" s="509"/>
      <c r="H39" s="509"/>
      <c r="I39" s="524"/>
      <c r="J39" s="509"/>
      <c r="K39" s="509"/>
      <c r="L39" s="509"/>
      <c r="M39" s="510"/>
      <c r="N39" s="510"/>
      <c r="O39" s="510"/>
      <c r="P39" s="510"/>
      <c r="Q39" s="510"/>
      <c r="R39" s="509"/>
      <c r="S39" s="504"/>
    </row>
    <row r="40" spans="1:19" s="517" customFormat="1" ht="12.75">
      <c r="A40" s="786"/>
      <c r="B40" s="511"/>
      <c r="C40" s="512"/>
      <c r="D40" s="513"/>
      <c r="E40" s="514">
        <f>SUM(E36:E39)</f>
        <v>1014000</v>
      </c>
      <c r="F40" s="515"/>
      <c r="G40" s="514">
        <f>SUM(G36:G39)</f>
        <v>470000</v>
      </c>
      <c r="H40" s="514"/>
      <c r="I40" s="514"/>
      <c r="J40" s="514"/>
      <c r="K40" s="514"/>
      <c r="L40" s="514"/>
      <c r="M40" s="514">
        <f>SUM(M36:M39)</f>
        <v>470000</v>
      </c>
      <c r="N40" s="514"/>
      <c r="O40" s="514"/>
      <c r="P40" s="514"/>
      <c r="Q40" s="514"/>
      <c r="R40" s="525"/>
      <c r="S40" s="516"/>
    </row>
    <row r="41" spans="1:19" s="505" customFormat="1" ht="22.5">
      <c r="A41" s="784" t="s">
        <v>66</v>
      </c>
      <c r="B41" s="499"/>
      <c r="C41" s="500" t="s">
        <v>236</v>
      </c>
      <c r="D41" s="500" t="s">
        <v>237</v>
      </c>
      <c r="E41" s="502">
        <v>3000000</v>
      </c>
      <c r="F41" s="502"/>
      <c r="G41" s="502"/>
      <c r="H41" s="502"/>
      <c r="I41" s="502"/>
      <c r="J41" s="502"/>
      <c r="K41" s="502"/>
      <c r="L41" s="502"/>
      <c r="M41" s="503"/>
      <c r="N41" s="503"/>
      <c r="O41" s="503"/>
      <c r="P41" s="503"/>
      <c r="Q41" s="503"/>
      <c r="R41" s="502"/>
      <c r="S41" s="504"/>
    </row>
    <row r="42" spans="1:19" s="505" customFormat="1" ht="12.75">
      <c r="A42" s="785"/>
      <c r="B42" s="507"/>
      <c r="C42" s="508" t="s">
        <v>238</v>
      </c>
      <c r="D42" s="508" t="s">
        <v>239</v>
      </c>
      <c r="E42" s="509">
        <v>100000</v>
      </c>
      <c r="F42" s="509"/>
      <c r="G42" s="509"/>
      <c r="H42" s="509"/>
      <c r="I42" s="509"/>
      <c r="J42" s="509"/>
      <c r="K42" s="509"/>
      <c r="L42" s="509"/>
      <c r="M42" s="510"/>
      <c r="N42" s="510"/>
      <c r="O42" s="510"/>
      <c r="P42" s="510"/>
      <c r="Q42" s="510"/>
      <c r="R42" s="509"/>
      <c r="S42" s="504"/>
    </row>
    <row r="43" spans="1:19" s="505" customFormat="1" ht="12.75">
      <c r="A43" s="785"/>
      <c r="B43" s="507"/>
      <c r="C43" s="508" t="s">
        <v>240</v>
      </c>
      <c r="D43" s="508" t="s">
        <v>239</v>
      </c>
      <c r="E43" s="509">
        <v>1300000</v>
      </c>
      <c r="F43" s="509"/>
      <c r="G43" s="509"/>
      <c r="H43" s="509"/>
      <c r="I43" s="509"/>
      <c r="J43" s="509"/>
      <c r="K43" s="509"/>
      <c r="L43" s="509"/>
      <c r="M43" s="510"/>
      <c r="N43" s="510"/>
      <c r="O43" s="510"/>
      <c r="P43" s="510"/>
      <c r="Q43" s="510"/>
      <c r="R43" s="509"/>
      <c r="S43" s="504"/>
    </row>
    <row r="44" spans="1:19" s="505" customFormat="1" ht="12.75">
      <c r="A44" s="785"/>
      <c r="B44" s="507"/>
      <c r="C44" s="508" t="s">
        <v>241</v>
      </c>
      <c r="D44" s="508" t="s">
        <v>239</v>
      </c>
      <c r="E44" s="509">
        <v>80000</v>
      </c>
      <c r="F44" s="509"/>
      <c r="G44" s="509">
        <f>E44</f>
        <v>80000</v>
      </c>
      <c r="H44" s="509"/>
      <c r="I44" s="509"/>
      <c r="J44" s="509"/>
      <c r="K44" s="509"/>
      <c r="L44" s="509"/>
      <c r="M44" s="510">
        <f>E44</f>
        <v>80000</v>
      </c>
      <c r="N44" s="510"/>
      <c r="O44" s="510"/>
      <c r="P44" s="510"/>
      <c r="Q44" s="510"/>
      <c r="R44" s="509"/>
      <c r="S44" s="504"/>
    </row>
    <row r="45" spans="1:19" s="505" customFormat="1" ht="12.75">
      <c r="A45" s="785"/>
      <c r="B45" s="507"/>
      <c r="C45" s="508" t="s">
        <v>242</v>
      </c>
      <c r="D45" s="518" t="s">
        <v>243</v>
      </c>
      <c r="E45" s="509">
        <v>200000</v>
      </c>
      <c r="F45" s="509"/>
      <c r="G45" s="509">
        <f>E45</f>
        <v>200000</v>
      </c>
      <c r="H45" s="509"/>
      <c r="I45" s="524"/>
      <c r="J45" s="509"/>
      <c r="K45" s="509"/>
      <c r="L45" s="509"/>
      <c r="M45" s="510">
        <f>E45</f>
        <v>200000</v>
      </c>
      <c r="N45" s="510"/>
      <c r="O45" s="510"/>
      <c r="P45" s="510"/>
      <c r="Q45" s="510"/>
      <c r="R45" s="509"/>
      <c r="S45" s="504"/>
    </row>
    <row r="46" spans="1:19" s="517" customFormat="1" ht="12.75">
      <c r="A46" s="786"/>
      <c r="B46" s="511"/>
      <c r="C46" s="512"/>
      <c r="D46" s="513"/>
      <c r="E46" s="514">
        <f>SUM(E41:E45)</f>
        <v>4680000</v>
      </c>
      <c r="F46" s="515"/>
      <c r="G46" s="514">
        <f>SUM(G41:G45)</f>
        <v>280000</v>
      </c>
      <c r="H46" s="514"/>
      <c r="I46" s="514"/>
      <c r="J46" s="514"/>
      <c r="K46" s="514"/>
      <c r="L46" s="514"/>
      <c r="M46" s="514">
        <f>SUM(M41:M45)</f>
        <v>280000</v>
      </c>
      <c r="N46" s="514"/>
      <c r="O46" s="514"/>
      <c r="P46" s="514"/>
      <c r="Q46" s="514"/>
      <c r="R46" s="525"/>
      <c r="S46" s="516"/>
    </row>
    <row r="47" spans="1:21" s="531" customFormat="1" ht="33.75">
      <c r="A47" s="787" t="s">
        <v>75</v>
      </c>
      <c r="B47" s="526"/>
      <c r="C47" s="500" t="s">
        <v>156</v>
      </c>
      <c r="D47" s="527" t="s">
        <v>244</v>
      </c>
      <c r="E47" s="502">
        <f>49000*1.2</f>
        <v>58800</v>
      </c>
      <c r="F47" s="528"/>
      <c r="G47" s="528"/>
      <c r="H47" s="528"/>
      <c r="I47" s="528"/>
      <c r="J47" s="528"/>
      <c r="K47" s="528"/>
      <c r="L47" s="528"/>
      <c r="M47" s="529"/>
      <c r="N47" s="529"/>
      <c r="O47" s="529"/>
      <c r="P47" s="529"/>
      <c r="Q47" s="529"/>
      <c r="R47" s="528"/>
      <c r="S47" s="530"/>
      <c r="U47" s="532"/>
    </row>
    <row r="48" spans="1:21" s="531" customFormat="1" ht="22.5">
      <c r="A48" s="785"/>
      <c r="B48" s="533"/>
      <c r="C48" s="508" t="s">
        <v>157</v>
      </c>
      <c r="D48" s="534" t="s">
        <v>244</v>
      </c>
      <c r="E48" s="510">
        <v>80000</v>
      </c>
      <c r="F48" s="535"/>
      <c r="G48" s="535"/>
      <c r="H48" s="535"/>
      <c r="I48" s="535"/>
      <c r="J48" s="535"/>
      <c r="K48" s="535"/>
      <c r="L48" s="535"/>
      <c r="M48" s="536"/>
      <c r="N48" s="536"/>
      <c r="O48" s="536"/>
      <c r="P48" s="536"/>
      <c r="Q48" s="536"/>
      <c r="R48" s="535"/>
      <c r="S48" s="530"/>
      <c r="U48" s="532"/>
    </row>
    <row r="49" spans="1:21" s="531" customFormat="1" ht="33.75">
      <c r="A49" s="785"/>
      <c r="B49" s="533"/>
      <c r="C49" s="508" t="s">
        <v>158</v>
      </c>
      <c r="D49" s="534" t="s">
        <v>244</v>
      </c>
      <c r="E49" s="509">
        <v>85000</v>
      </c>
      <c r="F49" s="535"/>
      <c r="G49" s="535"/>
      <c r="H49" s="535"/>
      <c r="I49" s="535"/>
      <c r="J49" s="535"/>
      <c r="K49" s="535"/>
      <c r="L49" s="535"/>
      <c r="M49" s="536"/>
      <c r="N49" s="536"/>
      <c r="O49" s="536"/>
      <c r="P49" s="536"/>
      <c r="Q49" s="536"/>
      <c r="R49" s="535"/>
      <c r="S49" s="530"/>
      <c r="U49" s="532"/>
    </row>
    <row r="50" spans="1:21" s="531" customFormat="1" ht="22.5">
      <c r="A50" s="785"/>
      <c r="B50" s="533"/>
      <c r="C50" s="508" t="s">
        <v>245</v>
      </c>
      <c r="D50" s="534" t="s">
        <v>244</v>
      </c>
      <c r="E50" s="509">
        <v>60000</v>
      </c>
      <c r="F50" s="535"/>
      <c r="G50" s="535"/>
      <c r="H50" s="535"/>
      <c r="I50" s="535"/>
      <c r="J50" s="535"/>
      <c r="K50" s="535"/>
      <c r="L50" s="535"/>
      <c r="M50" s="536"/>
      <c r="N50" s="536"/>
      <c r="O50" s="536"/>
      <c r="P50" s="536"/>
      <c r="Q50" s="536"/>
      <c r="R50" s="535"/>
      <c r="S50" s="530"/>
      <c r="U50" s="532"/>
    </row>
    <row r="51" spans="1:21" s="531" customFormat="1" ht="44.25" customHeight="1">
      <c r="A51" s="785"/>
      <c r="B51" s="533"/>
      <c r="C51" s="508" t="s">
        <v>246</v>
      </c>
      <c r="D51" s="534" t="s">
        <v>244</v>
      </c>
      <c r="E51" s="509">
        <v>500000</v>
      </c>
      <c r="F51" s="535"/>
      <c r="G51" s="535"/>
      <c r="H51" s="535"/>
      <c r="I51" s="535"/>
      <c r="J51" s="535"/>
      <c r="K51" s="535"/>
      <c r="L51" s="535"/>
      <c r="M51" s="536"/>
      <c r="N51" s="536"/>
      <c r="O51" s="536"/>
      <c r="P51" s="536"/>
      <c r="Q51" s="536"/>
      <c r="R51" s="535"/>
      <c r="S51" s="530"/>
      <c r="U51" s="532"/>
    </row>
    <row r="52" spans="1:21" s="531" customFormat="1" ht="45">
      <c r="A52" s="785"/>
      <c r="B52" s="533"/>
      <c r="C52" s="508" t="s">
        <v>247</v>
      </c>
      <c r="D52" s="534" t="s">
        <v>244</v>
      </c>
      <c r="E52" s="509">
        <v>850000</v>
      </c>
      <c r="F52" s="535"/>
      <c r="G52" s="535"/>
      <c r="H52" s="535"/>
      <c r="I52" s="535"/>
      <c r="J52" s="535"/>
      <c r="K52" s="535"/>
      <c r="L52" s="535"/>
      <c r="M52" s="536"/>
      <c r="N52" s="536"/>
      <c r="O52" s="536"/>
      <c r="P52" s="536"/>
      <c r="Q52" s="536"/>
      <c r="R52" s="535"/>
      <c r="S52" s="530"/>
      <c r="U52" s="532"/>
    </row>
    <row r="53" spans="1:19" s="505" customFormat="1" ht="22.5">
      <c r="A53" s="785"/>
      <c r="B53" s="507"/>
      <c r="C53" s="508" t="s">
        <v>248</v>
      </c>
      <c r="D53" s="508" t="s">
        <v>244</v>
      </c>
      <c r="E53" s="509">
        <v>100000</v>
      </c>
      <c r="F53" s="509"/>
      <c r="G53" s="509">
        <f>E53</f>
        <v>100000</v>
      </c>
      <c r="H53" s="509"/>
      <c r="I53" s="509"/>
      <c r="J53" s="509"/>
      <c r="K53" s="509"/>
      <c r="L53" s="509"/>
      <c r="M53" s="510">
        <f>E53</f>
        <v>100000</v>
      </c>
      <c r="N53" s="510"/>
      <c r="O53" s="510"/>
      <c r="P53" s="510"/>
      <c r="Q53" s="510"/>
      <c r="R53" s="509"/>
      <c r="S53" s="504"/>
    </row>
    <row r="54" spans="1:19" s="505" customFormat="1" ht="22.5">
      <c r="A54" s="785"/>
      <c r="B54" s="507"/>
      <c r="C54" s="508" t="s">
        <v>249</v>
      </c>
      <c r="D54" s="508" t="s">
        <v>244</v>
      </c>
      <c r="E54" s="509">
        <v>80000</v>
      </c>
      <c r="F54" s="509"/>
      <c r="G54" s="509">
        <f>E54</f>
        <v>80000</v>
      </c>
      <c r="H54" s="509"/>
      <c r="I54" s="509"/>
      <c r="J54" s="509"/>
      <c r="K54" s="509"/>
      <c r="L54" s="509"/>
      <c r="M54" s="510">
        <f>E54</f>
        <v>80000</v>
      </c>
      <c r="N54" s="510"/>
      <c r="O54" s="510"/>
      <c r="P54" s="510"/>
      <c r="Q54" s="510"/>
      <c r="R54" s="509"/>
      <c r="S54" s="504"/>
    </row>
    <row r="55" spans="1:19" s="540" customFormat="1" ht="12.75">
      <c r="A55" s="786"/>
      <c r="B55" s="537"/>
      <c r="C55" s="512"/>
      <c r="D55" s="513"/>
      <c r="E55" s="514">
        <f>SUM(E47:E54)</f>
        <v>1813800</v>
      </c>
      <c r="F55" s="515"/>
      <c r="G55" s="514">
        <f>SUM(G47:G54)</f>
        <v>180000</v>
      </c>
      <c r="H55" s="514"/>
      <c r="I55" s="514"/>
      <c r="J55" s="514"/>
      <c r="K55" s="514"/>
      <c r="L55" s="514"/>
      <c r="M55" s="514">
        <f>SUM(M47:M54)</f>
        <v>180000</v>
      </c>
      <c r="N55" s="514"/>
      <c r="O55" s="514"/>
      <c r="P55" s="514"/>
      <c r="Q55" s="514"/>
      <c r="R55" s="538"/>
      <c r="S55" s="539"/>
    </row>
    <row r="56" spans="1:19" s="505" customFormat="1" ht="12.75">
      <c r="A56" s="790" t="s">
        <v>63</v>
      </c>
      <c r="B56" s="541"/>
      <c r="C56" s="500" t="s">
        <v>250</v>
      </c>
      <c r="D56" s="501"/>
      <c r="E56" s="502">
        <v>4000000</v>
      </c>
      <c r="F56" s="502"/>
      <c r="G56" s="542">
        <v>1500000</v>
      </c>
      <c r="H56" s="502"/>
      <c r="I56" s="502"/>
      <c r="J56" s="502"/>
      <c r="K56" s="502"/>
      <c r="L56" s="502"/>
      <c r="M56" s="542">
        <v>1500000</v>
      </c>
      <c r="N56" s="503"/>
      <c r="O56" s="503"/>
      <c r="P56" s="503"/>
      <c r="Q56" s="503"/>
      <c r="R56" s="502"/>
      <c r="S56" s="504"/>
    </row>
    <row r="57" spans="1:19" s="505" customFormat="1" ht="12.75">
      <c r="A57" s="791"/>
      <c r="B57" s="543" t="s">
        <v>3</v>
      </c>
      <c r="C57" s="508" t="s">
        <v>251</v>
      </c>
      <c r="D57" s="518"/>
      <c r="E57" s="509">
        <v>2300000</v>
      </c>
      <c r="F57" s="509"/>
      <c r="G57" s="544">
        <v>1000000</v>
      </c>
      <c r="H57" s="509"/>
      <c r="I57" s="509"/>
      <c r="J57" s="509"/>
      <c r="K57" s="509"/>
      <c r="L57" s="509"/>
      <c r="M57" s="544">
        <v>1000000</v>
      </c>
      <c r="N57" s="510"/>
      <c r="O57" s="510"/>
      <c r="P57" s="510"/>
      <c r="Q57" s="510"/>
      <c r="R57" s="509"/>
      <c r="S57" s="504"/>
    </row>
    <row r="58" spans="1:19" s="505" customFormat="1" ht="22.5">
      <c r="A58" s="791"/>
      <c r="B58" s="543"/>
      <c r="C58" s="508" t="s">
        <v>252</v>
      </c>
      <c r="D58" s="518"/>
      <c r="E58" s="509">
        <v>3000000</v>
      </c>
      <c r="F58" s="509"/>
      <c r="G58" s="544"/>
      <c r="H58" s="509"/>
      <c r="I58" s="509"/>
      <c r="J58" s="509"/>
      <c r="K58" s="509"/>
      <c r="L58" s="509"/>
      <c r="M58" s="544"/>
      <c r="N58" s="510"/>
      <c r="O58" s="510"/>
      <c r="P58" s="510"/>
      <c r="Q58" s="510"/>
      <c r="R58" s="509"/>
      <c r="S58" s="504"/>
    </row>
    <row r="59" spans="1:19" s="505" customFormat="1" ht="21.75" customHeight="1">
      <c r="A59" s="791"/>
      <c r="B59" s="543"/>
      <c r="C59" s="508" t="s">
        <v>253</v>
      </c>
      <c r="D59" s="518"/>
      <c r="E59" s="509">
        <v>2500000</v>
      </c>
      <c r="F59" s="509"/>
      <c r="G59" s="544">
        <v>1500000</v>
      </c>
      <c r="H59" s="509"/>
      <c r="I59" s="509"/>
      <c r="J59" s="509"/>
      <c r="K59" s="509"/>
      <c r="L59" s="509"/>
      <c r="M59" s="544">
        <v>1500000</v>
      </c>
      <c r="N59" s="510"/>
      <c r="O59" s="510"/>
      <c r="P59" s="510"/>
      <c r="Q59" s="510"/>
      <c r="R59" s="509"/>
      <c r="S59" s="504"/>
    </row>
    <row r="60" spans="1:19" s="505" customFormat="1" ht="12.75">
      <c r="A60" s="791"/>
      <c r="B60" s="543"/>
      <c r="C60" s="508" t="s">
        <v>254</v>
      </c>
      <c r="D60" s="518"/>
      <c r="E60" s="509">
        <v>1000000</v>
      </c>
      <c r="F60" s="509"/>
      <c r="G60" s="544"/>
      <c r="H60" s="509"/>
      <c r="I60" s="509"/>
      <c r="J60" s="509"/>
      <c r="K60" s="509"/>
      <c r="L60" s="509"/>
      <c r="M60" s="544"/>
      <c r="N60" s="510"/>
      <c r="O60" s="510"/>
      <c r="P60" s="510"/>
      <c r="Q60" s="510"/>
      <c r="R60" s="509"/>
      <c r="S60" s="504"/>
    </row>
    <row r="61" spans="1:19" s="505" customFormat="1" ht="12.75" customHeight="1">
      <c r="A61" s="791"/>
      <c r="B61" s="543"/>
      <c r="C61" s="508" t="s">
        <v>255</v>
      </c>
      <c r="D61" s="518"/>
      <c r="E61" s="509">
        <v>700000</v>
      </c>
      <c r="F61" s="509"/>
      <c r="G61" s="544"/>
      <c r="H61" s="509"/>
      <c r="I61" s="509"/>
      <c r="J61" s="509"/>
      <c r="K61" s="509"/>
      <c r="L61" s="509"/>
      <c r="M61" s="544"/>
      <c r="N61" s="510"/>
      <c r="O61" s="510"/>
      <c r="P61" s="510"/>
      <c r="Q61" s="510"/>
      <c r="R61" s="509"/>
      <c r="S61" s="504"/>
    </row>
    <row r="62" spans="1:19" s="505" customFormat="1" ht="12.75" customHeight="1">
      <c r="A62" s="791"/>
      <c r="B62" s="543"/>
      <c r="C62" s="508" t="s">
        <v>256</v>
      </c>
      <c r="D62" s="518"/>
      <c r="E62" s="509"/>
      <c r="F62" s="509"/>
      <c r="G62" s="544">
        <v>1000000</v>
      </c>
      <c r="H62" s="509"/>
      <c r="I62" s="509"/>
      <c r="J62" s="509"/>
      <c r="K62" s="509"/>
      <c r="L62" s="509"/>
      <c r="M62" s="544">
        <v>1000000</v>
      </c>
      <c r="N62" s="510"/>
      <c r="O62" s="510"/>
      <c r="P62" s="510"/>
      <c r="Q62" s="510"/>
      <c r="R62" s="509"/>
      <c r="S62" s="504"/>
    </row>
    <row r="63" spans="1:19" s="505" customFormat="1" ht="12.75">
      <c r="A63" s="791"/>
      <c r="B63" s="543" t="s">
        <v>257</v>
      </c>
      <c r="C63" s="508" t="s">
        <v>258</v>
      </c>
      <c r="D63" s="518"/>
      <c r="E63" s="509">
        <v>390000</v>
      </c>
      <c r="F63" s="509"/>
      <c r="G63" s="544">
        <v>390000</v>
      </c>
      <c r="H63" s="509"/>
      <c r="I63" s="509"/>
      <c r="J63" s="509"/>
      <c r="K63" s="509"/>
      <c r="L63" s="509"/>
      <c r="M63" s="544">
        <v>390000</v>
      </c>
      <c r="N63" s="510"/>
      <c r="O63" s="510"/>
      <c r="P63" s="510"/>
      <c r="Q63" s="510"/>
      <c r="R63" s="509"/>
      <c r="S63" s="504"/>
    </row>
    <row r="64" spans="1:19" s="505" customFormat="1" ht="23.25" customHeight="1">
      <c r="A64" s="791"/>
      <c r="B64" s="543"/>
      <c r="C64" s="508" t="s">
        <v>259</v>
      </c>
      <c r="D64" s="518"/>
      <c r="E64" s="509">
        <v>980000</v>
      </c>
      <c r="F64" s="509"/>
      <c r="G64" s="544"/>
      <c r="H64" s="509"/>
      <c r="I64" s="509"/>
      <c r="J64" s="509"/>
      <c r="K64" s="509"/>
      <c r="L64" s="509"/>
      <c r="M64" s="544"/>
      <c r="N64" s="510"/>
      <c r="O64" s="510"/>
      <c r="P64" s="510"/>
      <c r="Q64" s="510"/>
      <c r="R64" s="509"/>
      <c r="S64" s="504"/>
    </row>
    <row r="65" spans="1:19" ht="12.75">
      <c r="A65" s="791"/>
      <c r="B65" s="543"/>
      <c r="C65" s="508" t="s">
        <v>260</v>
      </c>
      <c r="D65" s="518"/>
      <c r="E65" s="509">
        <v>420000</v>
      </c>
      <c r="F65" s="509"/>
      <c r="G65" s="544"/>
      <c r="H65" s="509"/>
      <c r="I65" s="509"/>
      <c r="J65" s="509"/>
      <c r="K65" s="509"/>
      <c r="L65" s="509"/>
      <c r="M65" s="544"/>
      <c r="N65" s="510"/>
      <c r="O65" s="510"/>
      <c r="P65" s="510"/>
      <c r="Q65" s="510"/>
      <c r="R65" s="509"/>
      <c r="S65" s="504"/>
    </row>
    <row r="66" spans="1:19" ht="21" customHeight="1">
      <c r="A66" s="791"/>
      <c r="B66" s="543"/>
      <c r="C66" s="508" t="s">
        <v>261</v>
      </c>
      <c r="D66" s="518"/>
      <c r="E66" s="509">
        <v>2250000</v>
      </c>
      <c r="F66" s="509"/>
      <c r="G66" s="544">
        <v>2530000</v>
      </c>
      <c r="H66" s="509"/>
      <c r="I66" s="509"/>
      <c r="J66" s="509"/>
      <c r="K66" s="509"/>
      <c r="L66" s="509"/>
      <c r="M66" s="544">
        <v>2530000</v>
      </c>
      <c r="N66" s="510"/>
      <c r="O66" s="510"/>
      <c r="P66" s="510"/>
      <c r="Q66" s="510"/>
      <c r="R66" s="509"/>
      <c r="S66" s="504"/>
    </row>
    <row r="67" spans="1:19" ht="22.5">
      <c r="A67" s="791"/>
      <c r="B67" s="543"/>
      <c r="C67" s="508" t="s">
        <v>262</v>
      </c>
      <c r="D67" s="518"/>
      <c r="E67" s="509">
        <v>1100000</v>
      </c>
      <c r="F67" s="509"/>
      <c r="G67" s="544">
        <v>1580000</v>
      </c>
      <c r="H67" s="509"/>
      <c r="I67" s="509"/>
      <c r="J67" s="509"/>
      <c r="K67" s="509"/>
      <c r="L67" s="509"/>
      <c r="M67" s="544">
        <v>1580000</v>
      </c>
      <c r="N67" s="510"/>
      <c r="O67" s="510"/>
      <c r="P67" s="510"/>
      <c r="Q67" s="510"/>
      <c r="R67" s="509"/>
      <c r="S67" s="504"/>
    </row>
    <row r="68" spans="1:19" ht="12.75">
      <c r="A68" s="791"/>
      <c r="B68" s="543"/>
      <c r="C68" s="508" t="s">
        <v>263</v>
      </c>
      <c r="D68" s="518"/>
      <c r="E68" s="509">
        <v>1250000</v>
      </c>
      <c r="F68" s="509"/>
      <c r="G68" s="544"/>
      <c r="H68" s="509"/>
      <c r="I68" s="509"/>
      <c r="J68" s="509"/>
      <c r="K68" s="509"/>
      <c r="L68" s="509"/>
      <c r="M68" s="544"/>
      <c r="N68" s="510"/>
      <c r="O68" s="510"/>
      <c r="P68" s="510"/>
      <c r="Q68" s="510"/>
      <c r="R68" s="509"/>
      <c r="S68" s="504"/>
    </row>
    <row r="69" spans="1:19" ht="12.75">
      <c r="A69" s="791"/>
      <c r="B69" s="543"/>
      <c r="C69" s="508" t="s">
        <v>264</v>
      </c>
      <c r="D69" s="518"/>
      <c r="E69" s="509">
        <v>2500000</v>
      </c>
      <c r="F69" s="509"/>
      <c r="G69" s="544">
        <v>1500000</v>
      </c>
      <c r="H69" s="509"/>
      <c r="I69" s="509"/>
      <c r="J69" s="509"/>
      <c r="K69" s="509"/>
      <c r="L69" s="509"/>
      <c r="M69" s="544">
        <v>1500000</v>
      </c>
      <c r="N69" s="510"/>
      <c r="O69" s="510"/>
      <c r="P69" s="510"/>
      <c r="Q69" s="510"/>
      <c r="R69" s="509"/>
      <c r="S69" s="504"/>
    </row>
    <row r="70" spans="1:19" ht="12.75">
      <c r="A70" s="791"/>
      <c r="B70" s="543"/>
      <c r="C70" s="508" t="s">
        <v>88</v>
      </c>
      <c r="D70" s="518"/>
      <c r="E70" s="509">
        <v>2000000</v>
      </c>
      <c r="F70" s="509"/>
      <c r="G70" s="544">
        <f>E70</f>
        <v>2000000</v>
      </c>
      <c r="H70" s="509"/>
      <c r="I70" s="509"/>
      <c r="J70" s="509"/>
      <c r="K70" s="509"/>
      <c r="L70" s="509"/>
      <c r="M70" s="544">
        <f>G70</f>
        <v>2000000</v>
      </c>
      <c r="N70" s="510"/>
      <c r="O70" s="510"/>
      <c r="P70" s="510"/>
      <c r="Q70" s="510"/>
      <c r="R70" s="509"/>
      <c r="S70" s="504"/>
    </row>
    <row r="71" spans="1:19" ht="22.5">
      <c r="A71" s="791"/>
      <c r="B71" s="543"/>
      <c r="C71" s="508" t="s">
        <v>265</v>
      </c>
      <c r="D71" s="518"/>
      <c r="E71" s="509">
        <v>600000</v>
      </c>
      <c r="F71" s="509"/>
      <c r="G71" s="544"/>
      <c r="H71" s="509"/>
      <c r="I71" s="509"/>
      <c r="J71" s="509"/>
      <c r="K71" s="509"/>
      <c r="L71" s="509"/>
      <c r="M71" s="544"/>
      <c r="N71" s="510"/>
      <c r="O71" s="510"/>
      <c r="P71" s="510"/>
      <c r="Q71" s="510"/>
      <c r="R71" s="509"/>
      <c r="S71" s="504"/>
    </row>
    <row r="72" spans="1:19" ht="12.75">
      <c r="A72" s="791"/>
      <c r="B72" s="543"/>
      <c r="C72" s="508" t="s">
        <v>266</v>
      </c>
      <c r="D72" s="518"/>
      <c r="E72" s="509">
        <v>540000</v>
      </c>
      <c r="F72" s="509"/>
      <c r="G72" s="544"/>
      <c r="H72" s="509"/>
      <c r="I72" s="509"/>
      <c r="J72" s="509"/>
      <c r="K72" s="509"/>
      <c r="L72" s="509"/>
      <c r="M72" s="544"/>
      <c r="N72" s="510"/>
      <c r="O72" s="510"/>
      <c r="P72" s="510"/>
      <c r="Q72" s="510"/>
      <c r="R72" s="509"/>
      <c r="S72" s="504"/>
    </row>
    <row r="73" spans="1:19" ht="12.75">
      <c r="A73" s="791"/>
      <c r="B73" s="543"/>
      <c r="C73" s="508" t="s">
        <v>267</v>
      </c>
      <c r="D73" s="518"/>
      <c r="E73" s="509">
        <v>780000</v>
      </c>
      <c r="F73" s="509"/>
      <c r="G73" s="544"/>
      <c r="H73" s="509"/>
      <c r="I73" s="509"/>
      <c r="J73" s="509"/>
      <c r="K73" s="509"/>
      <c r="L73" s="509"/>
      <c r="M73" s="544"/>
      <c r="N73" s="510"/>
      <c r="O73" s="510"/>
      <c r="P73" s="510"/>
      <c r="Q73" s="510"/>
      <c r="R73" s="509"/>
      <c r="S73" s="504"/>
    </row>
    <row r="74" spans="1:19" ht="12.75">
      <c r="A74" s="791"/>
      <c r="B74" s="543"/>
      <c r="C74" s="508" t="s">
        <v>103</v>
      </c>
      <c r="D74" s="518"/>
      <c r="E74" s="509">
        <v>730000</v>
      </c>
      <c r="F74" s="509"/>
      <c r="G74" s="544"/>
      <c r="H74" s="509"/>
      <c r="I74" s="509"/>
      <c r="J74" s="509"/>
      <c r="K74" s="509"/>
      <c r="L74" s="509"/>
      <c r="M74" s="544"/>
      <c r="N74" s="510"/>
      <c r="O74" s="510"/>
      <c r="P74" s="510"/>
      <c r="Q74" s="510"/>
      <c r="R74" s="509"/>
      <c r="S74" s="504"/>
    </row>
    <row r="75" spans="1:19" ht="22.5">
      <c r="A75" s="791"/>
      <c r="B75" s="543"/>
      <c r="C75" s="508" t="s">
        <v>268</v>
      </c>
      <c r="D75" s="518"/>
      <c r="E75" s="509">
        <v>620000</v>
      </c>
      <c r="F75" s="509"/>
      <c r="G75" s="544"/>
      <c r="H75" s="509"/>
      <c r="I75" s="509"/>
      <c r="J75" s="509"/>
      <c r="K75" s="509"/>
      <c r="L75" s="509"/>
      <c r="M75" s="544"/>
      <c r="N75" s="510"/>
      <c r="O75" s="510"/>
      <c r="P75" s="510"/>
      <c r="Q75" s="510"/>
      <c r="R75" s="509"/>
      <c r="S75" s="504"/>
    </row>
    <row r="76" spans="1:19" ht="16.5" customHeight="1">
      <c r="A76" s="791"/>
      <c r="B76" s="543"/>
      <c r="C76" s="508" t="s">
        <v>269</v>
      </c>
      <c r="D76" s="518"/>
      <c r="E76" s="509">
        <v>1200000</v>
      </c>
      <c r="F76" s="509"/>
      <c r="G76" s="544"/>
      <c r="H76" s="509"/>
      <c r="I76" s="509"/>
      <c r="J76" s="509"/>
      <c r="K76" s="509"/>
      <c r="L76" s="509"/>
      <c r="M76" s="544"/>
      <c r="N76" s="510"/>
      <c r="O76" s="510"/>
      <c r="P76" s="510"/>
      <c r="Q76" s="510"/>
      <c r="R76" s="509"/>
      <c r="S76" s="504"/>
    </row>
    <row r="77" spans="1:19" ht="17.25" customHeight="1">
      <c r="A77" s="791"/>
      <c r="B77" s="543"/>
      <c r="C77" s="508" t="s">
        <v>270</v>
      </c>
      <c r="D77" s="518"/>
      <c r="E77" s="509">
        <v>200000</v>
      </c>
      <c r="F77" s="509"/>
      <c r="G77" s="544"/>
      <c r="H77" s="509"/>
      <c r="I77" s="509"/>
      <c r="J77" s="509"/>
      <c r="K77" s="509"/>
      <c r="L77" s="509"/>
      <c r="M77" s="544"/>
      <c r="N77" s="510"/>
      <c r="O77" s="510"/>
      <c r="P77" s="510"/>
      <c r="Q77" s="510"/>
      <c r="R77" s="509"/>
      <c r="S77" s="504"/>
    </row>
    <row r="78" spans="1:19" ht="12.75">
      <c r="A78" s="791"/>
      <c r="B78" s="545" t="s">
        <v>271</v>
      </c>
      <c r="C78" s="508" t="s">
        <v>272</v>
      </c>
      <c r="D78" s="518"/>
      <c r="E78" s="509">
        <v>2000000</v>
      </c>
      <c r="F78" s="509"/>
      <c r="G78" s="546"/>
      <c r="H78" s="509"/>
      <c r="I78" s="509"/>
      <c r="J78" s="509"/>
      <c r="K78" s="509"/>
      <c r="L78" s="509"/>
      <c r="M78" s="546"/>
      <c r="N78" s="510"/>
      <c r="O78" s="510"/>
      <c r="P78" s="510"/>
      <c r="Q78" s="510"/>
      <c r="R78" s="509"/>
      <c r="S78" s="504"/>
    </row>
    <row r="79" spans="1:19" s="517" customFormat="1" ht="12.75">
      <c r="A79" s="791"/>
      <c r="B79" s="547"/>
      <c r="C79" s="548"/>
      <c r="D79" s="549"/>
      <c r="E79" s="550">
        <f>SUM(E56:E78)</f>
        <v>31060000</v>
      </c>
      <c r="F79" s="551"/>
      <c r="G79" s="550">
        <f>SUM(G56:G78)</f>
        <v>13000000</v>
      </c>
      <c r="H79" s="550"/>
      <c r="I79" s="550"/>
      <c r="J79" s="550"/>
      <c r="K79" s="550"/>
      <c r="L79" s="550"/>
      <c r="M79" s="550">
        <f>SUM(M56:M78)</f>
        <v>13000000</v>
      </c>
      <c r="N79" s="550"/>
      <c r="O79" s="550"/>
      <c r="P79" s="550"/>
      <c r="Q79" s="550"/>
      <c r="R79" s="552"/>
      <c r="S79" s="516"/>
    </row>
    <row r="80" spans="1:19" ht="27" customHeight="1">
      <c r="A80" s="784" t="s">
        <v>58</v>
      </c>
      <c r="B80" s="553"/>
      <c r="C80" s="554" t="s">
        <v>273</v>
      </c>
      <c r="D80" s="555" t="s">
        <v>274</v>
      </c>
      <c r="E80" s="556">
        <v>3958000</v>
      </c>
      <c r="F80" s="556"/>
      <c r="G80" s="556"/>
      <c r="H80" s="556"/>
      <c r="I80" s="556"/>
      <c r="J80" s="556"/>
      <c r="K80" s="556"/>
      <c r="L80" s="556"/>
      <c r="M80" s="557"/>
      <c r="N80" s="557"/>
      <c r="O80" s="557"/>
      <c r="P80" s="557"/>
      <c r="Q80" s="557"/>
      <c r="R80" s="556"/>
      <c r="S80" s="504"/>
    </row>
    <row r="81" spans="1:19" ht="27" customHeight="1">
      <c r="A81" s="785"/>
      <c r="B81" s="507"/>
      <c r="C81" s="508" t="s">
        <v>275</v>
      </c>
      <c r="D81" s="558" t="s">
        <v>274</v>
      </c>
      <c r="E81" s="509"/>
      <c r="F81" s="509"/>
      <c r="G81" s="509"/>
      <c r="H81" s="509"/>
      <c r="I81" s="509"/>
      <c r="J81" s="509"/>
      <c r="K81" s="509"/>
      <c r="L81" s="509"/>
      <c r="M81" s="510"/>
      <c r="N81" s="510"/>
      <c r="O81" s="510"/>
      <c r="P81" s="510"/>
      <c r="Q81" s="510"/>
      <c r="R81" s="509"/>
      <c r="S81" s="504"/>
    </row>
    <row r="82" spans="1:19" s="517" customFormat="1" ht="12.75">
      <c r="A82" s="786"/>
      <c r="B82" s="537"/>
      <c r="C82" s="512"/>
      <c r="D82" s="513"/>
      <c r="E82" s="514">
        <f>SUM(E80:E81)</f>
        <v>3958000</v>
      </c>
      <c r="F82" s="515"/>
      <c r="G82" s="514">
        <f>SUM(G80)</f>
        <v>0</v>
      </c>
      <c r="H82" s="514"/>
      <c r="I82" s="514"/>
      <c r="J82" s="514"/>
      <c r="K82" s="514"/>
      <c r="L82" s="514"/>
      <c r="M82" s="514">
        <f>SUM(M80)</f>
        <v>0</v>
      </c>
      <c r="N82" s="514"/>
      <c r="O82" s="514"/>
      <c r="P82" s="514"/>
      <c r="Q82" s="514"/>
      <c r="R82" s="538"/>
      <c r="S82" s="516"/>
    </row>
    <row r="83" spans="1:19" ht="22.5">
      <c r="A83" s="784" t="s">
        <v>59</v>
      </c>
      <c r="B83" s="553"/>
      <c r="C83" s="554" t="s">
        <v>276</v>
      </c>
      <c r="D83" s="555" t="s">
        <v>89</v>
      </c>
      <c r="E83" s="556">
        <v>720000</v>
      </c>
      <c r="F83" s="556"/>
      <c r="G83" s="556">
        <f>E83</f>
        <v>720000</v>
      </c>
      <c r="H83" s="556"/>
      <c r="I83" s="556"/>
      <c r="J83" s="556"/>
      <c r="K83" s="556"/>
      <c r="L83" s="556"/>
      <c r="M83" s="557">
        <f>G83</f>
        <v>720000</v>
      </c>
      <c r="N83" s="557"/>
      <c r="O83" s="557"/>
      <c r="P83" s="557"/>
      <c r="Q83" s="557"/>
      <c r="R83" s="556"/>
      <c r="S83" s="504"/>
    </row>
    <row r="84" spans="1:19" ht="12.75" customHeight="1">
      <c r="A84" s="785"/>
      <c r="B84" s="507"/>
      <c r="C84" s="508" t="s">
        <v>277</v>
      </c>
      <c r="D84" s="558" t="s">
        <v>89</v>
      </c>
      <c r="E84" s="509">
        <v>180000</v>
      </c>
      <c r="F84" s="509"/>
      <c r="G84" s="509"/>
      <c r="H84" s="509"/>
      <c r="I84" s="509"/>
      <c r="J84" s="509"/>
      <c r="K84" s="509"/>
      <c r="L84" s="509"/>
      <c r="M84" s="510"/>
      <c r="N84" s="510"/>
      <c r="O84" s="510"/>
      <c r="P84" s="510"/>
      <c r="Q84" s="510"/>
      <c r="R84" s="509"/>
      <c r="S84" s="504"/>
    </row>
    <row r="85" spans="1:19" s="517" customFormat="1" ht="12.75">
      <c r="A85" s="786"/>
      <c r="B85" s="537"/>
      <c r="C85" s="512"/>
      <c r="D85" s="513"/>
      <c r="E85" s="514">
        <f>SUM(E83:E84)</f>
        <v>900000</v>
      </c>
      <c r="F85" s="515">
        <f>SUM(F83:F84)</f>
        <v>0</v>
      </c>
      <c r="G85" s="514">
        <f>SUM(G83:G84)</f>
        <v>720000</v>
      </c>
      <c r="H85" s="514"/>
      <c r="I85" s="514"/>
      <c r="J85" s="514"/>
      <c r="K85" s="514"/>
      <c r="L85" s="514"/>
      <c r="M85" s="514">
        <f>SUM(M83:M84)</f>
        <v>720000</v>
      </c>
      <c r="N85" s="514"/>
      <c r="O85" s="514"/>
      <c r="P85" s="514"/>
      <c r="Q85" s="514"/>
      <c r="R85" s="538"/>
      <c r="S85" s="516"/>
    </row>
    <row r="86" spans="1:19" ht="12.75">
      <c r="A86" s="784" t="s">
        <v>62</v>
      </c>
      <c r="B86" s="499"/>
      <c r="C86" s="500" t="s">
        <v>278</v>
      </c>
      <c r="D86" s="500" t="s">
        <v>279</v>
      </c>
      <c r="E86" s="502">
        <v>650000</v>
      </c>
      <c r="F86" s="502"/>
      <c r="G86" s="502"/>
      <c r="H86" s="502"/>
      <c r="I86" s="502"/>
      <c r="J86" s="502"/>
      <c r="K86" s="502"/>
      <c r="L86" s="502"/>
      <c r="M86" s="503"/>
      <c r="N86" s="503"/>
      <c r="O86" s="503"/>
      <c r="P86" s="503"/>
      <c r="Q86" s="503"/>
      <c r="R86" s="502"/>
      <c r="S86" s="504"/>
    </row>
    <row r="87" spans="1:19" ht="12.75">
      <c r="A87" s="785"/>
      <c r="B87" s="507"/>
      <c r="C87" s="559" t="s">
        <v>280</v>
      </c>
      <c r="D87" s="559" t="s">
        <v>69</v>
      </c>
      <c r="E87" s="509">
        <v>400000</v>
      </c>
      <c r="F87" s="509"/>
      <c r="G87" s="509"/>
      <c r="H87" s="509"/>
      <c r="I87" s="509"/>
      <c r="J87" s="509"/>
      <c r="K87" s="509"/>
      <c r="L87" s="509"/>
      <c r="M87" s="510"/>
      <c r="N87" s="510"/>
      <c r="O87" s="510"/>
      <c r="P87" s="510"/>
      <c r="Q87" s="510"/>
      <c r="R87" s="509"/>
      <c r="S87" s="504"/>
    </row>
    <row r="88" spans="1:19" ht="12.75">
      <c r="A88" s="785"/>
      <c r="B88" s="507"/>
      <c r="C88" s="559" t="s">
        <v>281</v>
      </c>
      <c r="D88" s="559" t="s">
        <v>279</v>
      </c>
      <c r="E88" s="509">
        <v>250000</v>
      </c>
      <c r="F88" s="509"/>
      <c r="G88" s="509"/>
      <c r="H88" s="509"/>
      <c r="I88" s="509"/>
      <c r="J88" s="509"/>
      <c r="K88" s="509"/>
      <c r="L88" s="509"/>
      <c r="M88" s="510"/>
      <c r="N88" s="510"/>
      <c r="O88" s="510"/>
      <c r="P88" s="510"/>
      <c r="Q88" s="510"/>
      <c r="R88" s="509"/>
      <c r="S88" s="504"/>
    </row>
    <row r="89" spans="1:19" ht="12.75">
      <c r="A89" s="785"/>
      <c r="B89" s="507"/>
      <c r="C89" s="559" t="s">
        <v>213</v>
      </c>
      <c r="D89" s="559" t="s">
        <v>165</v>
      </c>
      <c r="E89" s="509">
        <v>2500000</v>
      </c>
      <c r="F89" s="509"/>
      <c r="G89" s="509"/>
      <c r="H89" s="509"/>
      <c r="I89" s="509"/>
      <c r="J89" s="509"/>
      <c r="K89" s="509"/>
      <c r="L89" s="509"/>
      <c r="M89" s="510"/>
      <c r="N89" s="510"/>
      <c r="O89" s="510"/>
      <c r="P89" s="510"/>
      <c r="Q89" s="510"/>
      <c r="R89" s="509"/>
      <c r="S89" s="504"/>
    </row>
    <row r="90" spans="1:19" ht="12.75">
      <c r="A90" s="785"/>
      <c r="B90" s="507"/>
      <c r="C90" s="559" t="s">
        <v>282</v>
      </c>
      <c r="D90" s="559" t="s">
        <v>283</v>
      </c>
      <c r="E90" s="509">
        <v>2500000</v>
      </c>
      <c r="F90" s="509"/>
      <c r="G90" s="509">
        <f>E90</f>
        <v>2500000</v>
      </c>
      <c r="H90" s="509"/>
      <c r="I90" s="509"/>
      <c r="J90" s="509"/>
      <c r="K90" s="509"/>
      <c r="L90" s="509"/>
      <c r="M90" s="510">
        <f>G90</f>
        <v>2500000</v>
      </c>
      <c r="N90" s="510"/>
      <c r="O90" s="510"/>
      <c r="P90" s="510"/>
      <c r="Q90" s="510"/>
      <c r="R90" s="509"/>
      <c r="S90" s="504"/>
    </row>
    <row r="91" spans="1:19" ht="12.75">
      <c r="A91" s="785"/>
      <c r="B91" s="507"/>
      <c r="C91" s="559" t="s">
        <v>284</v>
      </c>
      <c r="D91" s="559" t="s">
        <v>285</v>
      </c>
      <c r="E91" s="509">
        <v>300000</v>
      </c>
      <c r="F91" s="509"/>
      <c r="G91" s="509"/>
      <c r="H91" s="509"/>
      <c r="I91" s="509"/>
      <c r="J91" s="509"/>
      <c r="K91" s="509"/>
      <c r="L91" s="509"/>
      <c r="M91" s="510"/>
      <c r="N91" s="510"/>
      <c r="O91" s="510"/>
      <c r="P91" s="510"/>
      <c r="Q91" s="510"/>
      <c r="R91" s="509"/>
      <c r="S91" s="504"/>
    </row>
    <row r="92" spans="1:19" ht="22.5">
      <c r="A92" s="785"/>
      <c r="B92" s="507"/>
      <c r="C92" s="559" t="s">
        <v>286</v>
      </c>
      <c r="D92" s="559" t="s">
        <v>287</v>
      </c>
      <c r="E92" s="509">
        <v>70000</v>
      </c>
      <c r="F92" s="509"/>
      <c r="G92" s="509"/>
      <c r="H92" s="509"/>
      <c r="I92" s="509"/>
      <c r="J92" s="509"/>
      <c r="K92" s="509"/>
      <c r="L92" s="509"/>
      <c r="M92" s="510"/>
      <c r="N92" s="510"/>
      <c r="O92" s="510"/>
      <c r="P92" s="510"/>
      <c r="Q92" s="510"/>
      <c r="R92" s="509"/>
      <c r="S92" s="504"/>
    </row>
    <row r="93" spans="1:19" ht="12.75">
      <c r="A93" s="785"/>
      <c r="B93" s="507"/>
      <c r="C93" s="559" t="s">
        <v>288</v>
      </c>
      <c r="D93" s="559" t="s">
        <v>289</v>
      </c>
      <c r="E93" s="509">
        <f>1350000+400000+450000+70000</f>
        <v>2270000</v>
      </c>
      <c r="F93" s="509"/>
      <c r="G93" s="509"/>
      <c r="H93" s="509"/>
      <c r="I93" s="509"/>
      <c r="J93" s="509"/>
      <c r="K93" s="509"/>
      <c r="L93" s="509"/>
      <c r="M93" s="510"/>
      <c r="N93" s="510"/>
      <c r="O93" s="510"/>
      <c r="P93" s="510"/>
      <c r="Q93" s="510"/>
      <c r="R93" s="509"/>
      <c r="S93" s="504"/>
    </row>
    <row r="94" spans="1:19" s="517" customFormat="1" ht="12.75">
      <c r="A94" s="786"/>
      <c r="B94" s="537"/>
      <c r="C94" s="512"/>
      <c r="D94" s="513"/>
      <c r="E94" s="514">
        <f>SUM(E86:E93)</f>
        <v>8940000</v>
      </c>
      <c r="F94" s="515"/>
      <c r="G94" s="514">
        <f>SUM(G86:G93)</f>
        <v>2500000</v>
      </c>
      <c r="H94" s="514"/>
      <c r="I94" s="514"/>
      <c r="J94" s="514"/>
      <c r="K94" s="514"/>
      <c r="L94" s="514"/>
      <c r="M94" s="514">
        <f>SUM(M86:M93)</f>
        <v>2500000</v>
      </c>
      <c r="N94" s="514"/>
      <c r="O94" s="514"/>
      <c r="P94" s="514"/>
      <c r="Q94" s="514"/>
      <c r="R94" s="538"/>
      <c r="S94" s="516"/>
    </row>
    <row r="95" spans="1:19" s="566" customFormat="1" ht="13.5" customHeight="1">
      <c r="A95" s="560"/>
      <c r="B95" s="561"/>
      <c r="C95" s="562" t="s">
        <v>77</v>
      </c>
      <c r="D95" s="560"/>
      <c r="E95" s="563"/>
      <c r="F95" s="563"/>
      <c r="G95" s="563"/>
      <c r="H95" s="563"/>
      <c r="I95" s="563"/>
      <c r="J95" s="563"/>
      <c r="K95" s="563"/>
      <c r="L95" s="563"/>
      <c r="M95" s="564">
        <v>2895000</v>
      </c>
      <c r="N95" s="564"/>
      <c r="O95" s="564"/>
      <c r="P95" s="564"/>
      <c r="Q95" s="564"/>
      <c r="R95" s="563"/>
      <c r="S95" s="565"/>
    </row>
    <row r="96" spans="1:19" s="437" customFormat="1" ht="15">
      <c r="A96" s="567"/>
      <c r="B96" s="568"/>
      <c r="C96" s="569" t="s">
        <v>104</v>
      </c>
      <c r="D96" s="567"/>
      <c r="E96" s="570">
        <f>E94+E85+E82+E79+E55+E46+E40+E35+E25+E17</f>
        <v>94517800</v>
      </c>
      <c r="F96" s="570">
        <f>F94+F85+F82+F79+F55+F46+F40+F35+F25+F17</f>
        <v>0</v>
      </c>
      <c r="G96" s="570">
        <f aca="true" t="shared" si="1" ref="G96:R96">G95+G94+G85+G82+G79+G55+G46+G40+G35+G25+G17</f>
        <v>45905000</v>
      </c>
      <c r="H96" s="570">
        <f t="shared" si="1"/>
        <v>0</v>
      </c>
      <c r="I96" s="570">
        <f t="shared" si="1"/>
        <v>0</v>
      </c>
      <c r="J96" s="570">
        <f t="shared" si="1"/>
        <v>13800000</v>
      </c>
      <c r="K96" s="570">
        <f t="shared" si="1"/>
        <v>0</v>
      </c>
      <c r="L96" s="570">
        <f t="shared" si="1"/>
        <v>0</v>
      </c>
      <c r="M96" s="570">
        <f t="shared" si="1"/>
        <v>35000000</v>
      </c>
      <c r="N96" s="570">
        <f t="shared" si="1"/>
        <v>0</v>
      </c>
      <c r="O96" s="570">
        <f t="shared" si="1"/>
        <v>0</v>
      </c>
      <c r="P96" s="570">
        <f t="shared" si="1"/>
        <v>0</v>
      </c>
      <c r="Q96" s="570">
        <f t="shared" si="1"/>
        <v>0</v>
      </c>
      <c r="R96" s="570">
        <f t="shared" si="1"/>
        <v>0</v>
      </c>
      <c r="S96" s="571"/>
    </row>
    <row r="97" spans="1:19" ht="12.75">
      <c r="A97" s="505"/>
      <c r="B97" s="572"/>
      <c r="C97" s="573"/>
      <c r="D97" s="505"/>
      <c r="E97" s="574"/>
      <c r="F97" s="574"/>
      <c r="G97" s="574"/>
      <c r="H97" s="564" t="s">
        <v>290</v>
      </c>
      <c r="I97" s="575"/>
      <c r="J97" s="575"/>
      <c r="K97" s="575"/>
      <c r="L97" s="576" t="s">
        <v>291</v>
      </c>
      <c r="M97" s="563">
        <f>M96+N96+O96+P96+Q96+R96</f>
        <v>35000000</v>
      </c>
      <c r="N97" s="574"/>
      <c r="O97" s="574"/>
      <c r="P97" s="505"/>
      <c r="Q97" s="505"/>
      <c r="R97" s="505"/>
      <c r="S97" s="505"/>
    </row>
    <row r="98" spans="1:19" ht="12.75">
      <c r="A98" s="505"/>
      <c r="B98" s="572"/>
      <c r="C98" s="573"/>
      <c r="D98" s="505"/>
      <c r="E98" s="574"/>
      <c r="F98" s="574"/>
      <c r="G98" s="574"/>
      <c r="H98" s="577"/>
      <c r="I98" s="578"/>
      <c r="J98" s="578"/>
      <c r="K98" s="578"/>
      <c r="L98" s="579" t="s">
        <v>292</v>
      </c>
      <c r="M98" s="580">
        <f>'INV_bez staveb'!E44</f>
        <v>13000000</v>
      </c>
      <c r="N98" s="581"/>
      <c r="O98" s="582"/>
      <c r="P98" s="505"/>
      <c r="Q98" s="505"/>
      <c r="R98" s="505"/>
      <c r="S98" s="505"/>
    </row>
    <row r="99" spans="1:19" ht="12.75">
      <c r="A99" s="505"/>
      <c r="B99" s="572"/>
      <c r="C99" s="573"/>
      <c r="D99" s="505"/>
      <c r="E99" s="574"/>
      <c r="F99" s="574"/>
      <c r="G99" s="574"/>
      <c r="H99" s="577"/>
      <c r="I99" s="578"/>
      <c r="J99" s="578"/>
      <c r="K99" s="578"/>
      <c r="L99" s="583" t="s">
        <v>77</v>
      </c>
      <c r="M99" s="586">
        <f>M100-M97-M98</f>
        <v>11000000</v>
      </c>
      <c r="N99" s="581"/>
      <c r="O99" s="574"/>
      <c r="P99" s="505"/>
      <c r="Q99" s="505"/>
      <c r="R99" s="505"/>
      <c r="S99" s="505"/>
    </row>
    <row r="100" spans="1:19" ht="12.75">
      <c r="A100" s="505"/>
      <c r="B100" s="572"/>
      <c r="C100" s="573"/>
      <c r="D100" s="505"/>
      <c r="E100" s="574"/>
      <c r="F100" s="574"/>
      <c r="G100" s="574"/>
      <c r="H100" s="584"/>
      <c r="I100" s="585"/>
      <c r="J100" s="585"/>
      <c r="K100" s="585"/>
      <c r="L100" s="583" t="s">
        <v>293</v>
      </c>
      <c r="M100" s="586">
        <v>59000000</v>
      </c>
      <c r="N100" s="574"/>
      <c r="O100" s="574"/>
      <c r="P100" s="505"/>
      <c r="Q100" s="505"/>
      <c r="R100" s="505"/>
      <c r="S100" s="505"/>
    </row>
    <row r="101" spans="1:20" s="592" customFormat="1" ht="11.25">
      <c r="A101" s="587"/>
      <c r="B101" s="588"/>
      <c r="C101" s="589"/>
      <c r="D101" s="587"/>
      <c r="E101" s="590"/>
      <c r="F101" s="590"/>
      <c r="G101" s="590"/>
      <c r="H101" s="591" t="s">
        <v>294</v>
      </c>
      <c r="I101" s="591"/>
      <c r="J101" s="591"/>
      <c r="K101" s="591"/>
      <c r="L101" s="591"/>
      <c r="M101" s="591">
        <v>30827965.6</v>
      </c>
      <c r="N101" s="590"/>
      <c r="O101" s="590"/>
      <c r="P101" s="587"/>
      <c r="Q101" s="587"/>
      <c r="R101" s="587"/>
      <c r="S101" s="587"/>
      <c r="T101" s="587"/>
    </row>
    <row r="102" spans="1:20" s="592" customFormat="1" ht="11.25">
      <c r="A102" s="593"/>
      <c r="B102" s="594"/>
      <c r="C102" s="595"/>
      <c r="E102" s="596"/>
      <c r="F102" s="596"/>
      <c r="G102" s="596"/>
      <c r="H102" s="596" t="s">
        <v>295</v>
      </c>
      <c r="I102" s="596"/>
      <c r="J102" s="596"/>
      <c r="K102" s="596"/>
      <c r="L102" s="596"/>
      <c r="M102" s="596">
        <f>SUM(M100:M101)</f>
        <v>89827965.6</v>
      </c>
      <c r="N102" s="596"/>
      <c r="O102" s="596"/>
      <c r="P102" s="596"/>
      <c r="Q102" s="596"/>
      <c r="R102" s="596"/>
      <c r="S102" s="597"/>
      <c r="T102" s="587"/>
    </row>
    <row r="104" spans="8:13" ht="12.75" hidden="1">
      <c r="H104" s="602" t="s">
        <v>296</v>
      </c>
      <c r="I104" s="603"/>
      <c r="J104" s="603"/>
      <c r="K104" s="603"/>
      <c r="L104" s="603"/>
      <c r="M104" s="602">
        <v>100617675.7</v>
      </c>
    </row>
    <row r="105" spans="8:13" ht="12.75" hidden="1">
      <c r="H105" s="605" t="s">
        <v>297</v>
      </c>
      <c r="I105" s="574"/>
      <c r="J105" s="574"/>
      <c r="K105" s="574"/>
      <c r="L105" s="574"/>
      <c r="M105" s="606">
        <v>65083000</v>
      </c>
    </row>
    <row r="106" spans="8:13" ht="12.75" hidden="1">
      <c r="H106" s="605" t="s">
        <v>298</v>
      </c>
      <c r="I106" s="574"/>
      <c r="J106" s="574"/>
      <c r="K106" s="574"/>
      <c r="L106" s="574"/>
      <c r="M106" s="605">
        <f>SUM(M104:M105)</f>
        <v>165700675.7</v>
      </c>
    </row>
    <row r="107" spans="8:13" ht="12.75" hidden="1">
      <c r="H107" s="605"/>
      <c r="I107" s="574"/>
      <c r="J107" s="574"/>
      <c r="K107" s="574"/>
      <c r="L107" s="574"/>
      <c r="M107" s="574"/>
    </row>
    <row r="108" spans="8:13" ht="12.75" hidden="1">
      <c r="H108" s="607" t="s">
        <v>299</v>
      </c>
      <c r="I108" s="608"/>
      <c r="J108" s="608"/>
      <c r="K108" s="608"/>
      <c r="L108" s="608"/>
      <c r="M108" s="607">
        <v>43686223.25</v>
      </c>
    </row>
  </sheetData>
  <mergeCells count="11">
    <mergeCell ref="A56:A79"/>
    <mergeCell ref="A80:A82"/>
    <mergeCell ref="A83:A85"/>
    <mergeCell ref="A86:A94"/>
    <mergeCell ref="A36:A40"/>
    <mergeCell ref="A41:A46"/>
    <mergeCell ref="A47:A55"/>
    <mergeCell ref="A3:A5"/>
    <mergeCell ref="A13:A17"/>
    <mergeCell ref="A18:A25"/>
    <mergeCell ref="A26:A35"/>
  </mergeCells>
  <printOptions/>
  <pageMargins left="0.62" right="0.15748031496062992" top="0.47" bottom="0.2362204724409449" header="0.2755905511811024" footer="0.11811023622047245"/>
  <pageSetup fitToHeight="1" fitToWidth="1" horizontalDpi="600" verticalDpi="600" orientation="portrait" paperSize="8" scale="5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440"/>
  <sheetViews>
    <sheetView workbookViewId="0" topLeftCell="A15">
      <selection activeCell="G47" sqref="G47"/>
    </sheetView>
  </sheetViews>
  <sheetFormatPr defaultColWidth="9.00390625" defaultRowHeight="12.75" outlineLevelRow="1" outlineLevelCol="1"/>
  <cols>
    <col min="1" max="1" width="10.25390625" style="451" customWidth="1"/>
    <col min="2" max="2" width="50.625" style="451" customWidth="1"/>
    <col min="3" max="3" width="13.125" style="451" customWidth="1" outlineLevel="1"/>
    <col min="4" max="4" width="12.125" style="601" customWidth="1" outlineLevel="1"/>
    <col min="5" max="5" width="11.125" style="601" customWidth="1" outlineLevel="1"/>
    <col min="6" max="6" width="10.625" style="601" customWidth="1" outlineLevel="1"/>
    <col min="7" max="7" width="11.625" style="601" customWidth="1" outlineLevel="1"/>
    <col min="8" max="8" width="17.625" style="669" customWidth="1" outlineLevel="1"/>
    <col min="9" max="9" width="0.2421875" style="505" customWidth="1"/>
    <col min="10" max="16384" width="9.125" style="451" customWidth="1"/>
  </cols>
  <sheetData>
    <row r="1" spans="1:9" s="431" customFormat="1" ht="18" outlineLevel="1">
      <c r="A1" s="428" t="s">
        <v>300</v>
      </c>
      <c r="D1" s="432"/>
      <c r="E1" s="432"/>
      <c r="F1" s="432"/>
      <c r="G1" s="432"/>
      <c r="H1" s="432"/>
      <c r="I1" s="796"/>
    </row>
    <row r="2" spans="4:9" s="440" customFormat="1" ht="14.25" outlineLevel="1">
      <c r="D2" s="441"/>
      <c r="E2" s="441"/>
      <c r="F2" s="441"/>
      <c r="G2" s="441"/>
      <c r="H2" s="441"/>
      <c r="I2" s="797"/>
    </row>
    <row r="3" spans="1:9" s="440" customFormat="1" ht="14.25" customHeight="1">
      <c r="A3" s="798" t="s">
        <v>301</v>
      </c>
      <c r="B3" s="609"/>
      <c r="C3" s="610"/>
      <c r="D3" s="611" t="s">
        <v>135</v>
      </c>
      <c r="E3" s="612"/>
      <c r="F3" s="611" t="s">
        <v>83</v>
      </c>
      <c r="G3" s="611" t="s">
        <v>83</v>
      </c>
      <c r="H3" s="800" t="s">
        <v>136</v>
      </c>
      <c r="I3" s="797"/>
    </row>
    <row r="4" spans="1:9" s="440" customFormat="1" ht="26.25" customHeight="1">
      <c r="A4" s="799"/>
      <c r="B4" s="613" t="s">
        <v>67</v>
      </c>
      <c r="C4" s="614" t="s">
        <v>68</v>
      </c>
      <c r="D4" s="615" t="s">
        <v>84</v>
      </c>
      <c r="E4" s="616" t="s">
        <v>85</v>
      </c>
      <c r="F4" s="617" t="s">
        <v>159</v>
      </c>
      <c r="G4" s="617" t="s">
        <v>160</v>
      </c>
      <c r="H4" s="801"/>
      <c r="I4" s="797"/>
    </row>
    <row r="5" spans="1:8" ht="12.75">
      <c r="A5" s="792" t="s">
        <v>55</v>
      </c>
      <c r="B5" s="618" t="s">
        <v>302</v>
      </c>
      <c r="C5" s="619" t="s">
        <v>244</v>
      </c>
      <c r="D5" s="620">
        <v>1080000</v>
      </c>
      <c r="E5" s="621">
        <v>0</v>
      </c>
      <c r="F5" s="620"/>
      <c r="G5" s="620"/>
      <c r="H5" s="620"/>
    </row>
    <row r="6" spans="1:8" ht="12.75">
      <c r="A6" s="786"/>
      <c r="B6" s="622"/>
      <c r="C6" s="623"/>
      <c r="D6" s="514">
        <f>SUM(D5:D5)</f>
        <v>1080000</v>
      </c>
      <c r="E6" s="624">
        <v>0</v>
      </c>
      <c r="F6" s="514"/>
      <c r="G6" s="514"/>
      <c r="H6" s="625"/>
    </row>
    <row r="7" spans="1:8" ht="12.75">
      <c r="A7" s="792" t="s">
        <v>52</v>
      </c>
      <c r="B7" s="618" t="s">
        <v>161</v>
      </c>
      <c r="C7" s="619" t="s">
        <v>162</v>
      </c>
      <c r="D7" s="620">
        <v>270000</v>
      </c>
      <c r="E7" s="621">
        <v>0</v>
      </c>
      <c r="F7" s="620"/>
      <c r="G7" s="620"/>
      <c r="H7" s="620"/>
    </row>
    <row r="8" spans="1:8" ht="24" customHeight="1">
      <c r="A8" s="785"/>
      <c r="B8" s="626" t="s">
        <v>303</v>
      </c>
      <c r="C8" s="627"/>
      <c r="D8" s="628">
        <v>860000</v>
      </c>
      <c r="E8" s="629">
        <v>0</v>
      </c>
      <c r="F8" s="628"/>
      <c r="G8" s="628"/>
      <c r="H8" s="628"/>
    </row>
    <row r="9" spans="1:8" ht="12.75">
      <c r="A9" s="785"/>
      <c r="B9" s="618" t="s">
        <v>163</v>
      </c>
      <c r="C9" s="627"/>
      <c r="D9" s="628">
        <v>170000</v>
      </c>
      <c r="E9" s="629">
        <v>0</v>
      </c>
      <c r="F9" s="628"/>
      <c r="G9" s="628"/>
      <c r="H9" s="628"/>
    </row>
    <row r="10" spans="1:8" ht="22.5">
      <c r="A10" s="785"/>
      <c r="B10" s="626" t="s">
        <v>164</v>
      </c>
      <c r="C10" s="627" t="s">
        <v>165</v>
      </c>
      <c r="D10" s="628">
        <v>985000</v>
      </c>
      <c r="E10" s="629">
        <v>0</v>
      </c>
      <c r="F10" s="628"/>
      <c r="G10" s="628"/>
      <c r="H10" s="628"/>
    </row>
    <row r="11" spans="1:8" ht="12.75" customHeight="1">
      <c r="A11" s="785"/>
      <c r="B11" s="626" t="s">
        <v>304</v>
      </c>
      <c r="C11" s="627"/>
      <c r="D11" s="628">
        <v>420000</v>
      </c>
      <c r="E11" s="629">
        <v>0</v>
      </c>
      <c r="F11" s="628"/>
      <c r="G11" s="628"/>
      <c r="H11" s="628"/>
    </row>
    <row r="12" spans="1:8" ht="12.75">
      <c r="A12" s="793"/>
      <c r="B12" s="630"/>
      <c r="C12" s="631"/>
      <c r="D12" s="632">
        <f>SUM(D7:D11)</f>
        <v>2705000</v>
      </c>
      <c r="E12" s="633">
        <v>0</v>
      </c>
      <c r="F12" s="632"/>
      <c r="G12" s="632"/>
      <c r="H12" s="634"/>
    </row>
    <row r="13" spans="1:8" ht="12.75">
      <c r="A13" s="635" t="s">
        <v>63</v>
      </c>
      <c r="B13" s="636" t="s">
        <v>305</v>
      </c>
      <c r="C13" s="637"/>
      <c r="D13" s="638">
        <v>350000</v>
      </c>
      <c r="E13" s="639">
        <v>940000</v>
      </c>
      <c r="F13" s="638"/>
      <c r="G13" s="638">
        <f>E13</f>
        <v>940000</v>
      </c>
      <c r="H13" s="638"/>
    </row>
    <row r="14" spans="1:8" ht="12.75">
      <c r="A14" s="635"/>
      <c r="B14" s="636" t="s">
        <v>306</v>
      </c>
      <c r="C14" s="637"/>
      <c r="D14" s="638">
        <v>1500000</v>
      </c>
      <c r="E14" s="639"/>
      <c r="F14" s="638"/>
      <c r="G14" s="638">
        <f aca="true" t="shared" si="0" ref="G14:G29">E14</f>
        <v>0</v>
      </c>
      <c r="H14" s="638"/>
    </row>
    <row r="15" spans="1:8" ht="12.75">
      <c r="A15" s="635"/>
      <c r="B15" s="636" t="s">
        <v>307</v>
      </c>
      <c r="C15" s="637"/>
      <c r="D15" s="638">
        <v>60000</v>
      </c>
      <c r="E15" s="639">
        <f>D15</f>
        <v>60000</v>
      </c>
      <c r="F15" s="638"/>
      <c r="G15" s="638">
        <f t="shared" si="0"/>
        <v>60000</v>
      </c>
      <c r="H15" s="638"/>
    </row>
    <row r="16" spans="1:8" ht="12.75">
      <c r="A16" s="635"/>
      <c r="B16" s="636" t="s">
        <v>308</v>
      </c>
      <c r="C16" s="637"/>
      <c r="D16" s="638">
        <v>150000</v>
      </c>
      <c r="E16" s="639">
        <f>D16</f>
        <v>150000</v>
      </c>
      <c r="F16" s="638"/>
      <c r="G16" s="638">
        <f t="shared" si="0"/>
        <v>150000</v>
      </c>
      <c r="H16" s="638"/>
    </row>
    <row r="17" spans="1:8" ht="12.75">
      <c r="A17" s="635"/>
      <c r="B17" s="636" t="s">
        <v>309</v>
      </c>
      <c r="C17" s="637"/>
      <c r="D17" s="638">
        <v>300000</v>
      </c>
      <c r="E17" s="639">
        <f>D17</f>
        <v>300000</v>
      </c>
      <c r="F17" s="638"/>
      <c r="G17" s="638">
        <f t="shared" si="0"/>
        <v>300000</v>
      </c>
      <c r="H17" s="638"/>
    </row>
    <row r="18" spans="1:8" ht="12.75">
      <c r="A18" s="635"/>
      <c r="B18" s="636" t="s">
        <v>310</v>
      </c>
      <c r="C18" s="637"/>
      <c r="D18" s="638">
        <v>1300000</v>
      </c>
      <c r="E18" s="639">
        <f>D18</f>
        <v>1300000</v>
      </c>
      <c r="F18" s="638"/>
      <c r="G18" s="638">
        <f t="shared" si="0"/>
        <v>1300000</v>
      </c>
      <c r="H18" s="638"/>
    </row>
    <row r="19" spans="1:8" ht="12.75">
      <c r="A19" s="635"/>
      <c r="B19" s="636" t="s">
        <v>311</v>
      </c>
      <c r="C19" s="637"/>
      <c r="D19" s="638">
        <v>1500000</v>
      </c>
      <c r="E19" s="640">
        <v>4000000</v>
      </c>
      <c r="F19" s="638"/>
      <c r="G19" s="638">
        <f t="shared" si="0"/>
        <v>4000000</v>
      </c>
      <c r="H19" s="638"/>
    </row>
    <row r="20" spans="1:8" ht="12.75">
      <c r="A20" s="635"/>
      <c r="B20" s="636" t="s">
        <v>312</v>
      </c>
      <c r="C20" s="637"/>
      <c r="D20" s="638">
        <v>200000</v>
      </c>
      <c r="E20" s="639">
        <f>D20</f>
        <v>200000</v>
      </c>
      <c r="F20" s="638"/>
      <c r="G20" s="638">
        <f t="shared" si="0"/>
        <v>200000</v>
      </c>
      <c r="H20" s="638"/>
    </row>
    <row r="21" spans="1:8" ht="12.75">
      <c r="A21" s="635"/>
      <c r="B21" s="636" t="s">
        <v>313</v>
      </c>
      <c r="C21" s="637"/>
      <c r="D21" s="638">
        <v>6000000</v>
      </c>
      <c r="E21" s="639"/>
      <c r="F21" s="638"/>
      <c r="G21" s="638">
        <f t="shared" si="0"/>
        <v>0</v>
      </c>
      <c r="H21" s="638"/>
    </row>
    <row r="22" spans="1:8" ht="12.75">
      <c r="A22" s="635"/>
      <c r="B22" s="636" t="s">
        <v>314</v>
      </c>
      <c r="C22" s="637"/>
      <c r="D22" s="638">
        <v>1950000</v>
      </c>
      <c r="E22" s="639">
        <v>1000000</v>
      </c>
      <c r="F22" s="638"/>
      <c r="G22" s="638">
        <f t="shared" si="0"/>
        <v>1000000</v>
      </c>
      <c r="H22" s="638"/>
    </row>
    <row r="23" spans="1:8" ht="12.75">
      <c r="A23" s="635"/>
      <c r="B23" s="636" t="s">
        <v>315</v>
      </c>
      <c r="C23" s="637"/>
      <c r="D23" s="638">
        <v>550000</v>
      </c>
      <c r="E23" s="639">
        <v>200000</v>
      </c>
      <c r="F23" s="638"/>
      <c r="G23" s="638">
        <f t="shared" si="0"/>
        <v>200000</v>
      </c>
      <c r="H23" s="638"/>
    </row>
    <row r="24" spans="1:8" ht="12.75">
      <c r="A24" s="635"/>
      <c r="B24" s="636" t="s">
        <v>316</v>
      </c>
      <c r="C24" s="637"/>
      <c r="D24" s="638">
        <v>300000</v>
      </c>
      <c r="E24" s="639"/>
      <c r="F24" s="638"/>
      <c r="G24" s="638">
        <f t="shared" si="0"/>
        <v>0</v>
      </c>
      <c r="H24" s="638"/>
    </row>
    <row r="25" spans="1:8" ht="12.75">
      <c r="A25" s="635"/>
      <c r="B25" s="636" t="s">
        <v>317</v>
      </c>
      <c r="C25" s="637"/>
      <c r="D25" s="638">
        <v>500000</v>
      </c>
      <c r="E25" s="639">
        <f>D25</f>
        <v>500000</v>
      </c>
      <c r="F25" s="638"/>
      <c r="G25" s="638">
        <f t="shared" si="0"/>
        <v>500000</v>
      </c>
      <c r="H25" s="638"/>
    </row>
    <row r="26" spans="1:8" ht="12.75">
      <c r="A26" s="635"/>
      <c r="B26" s="636" t="s">
        <v>318</v>
      </c>
      <c r="C26" s="637"/>
      <c r="D26" s="638">
        <v>4000000</v>
      </c>
      <c r="E26" s="639"/>
      <c r="F26" s="638"/>
      <c r="G26" s="638">
        <f t="shared" si="0"/>
        <v>0</v>
      </c>
      <c r="H26" s="638"/>
    </row>
    <row r="27" spans="1:8" ht="12.75">
      <c r="A27" s="635"/>
      <c r="B27" s="636" t="s">
        <v>319</v>
      </c>
      <c r="C27" s="637"/>
      <c r="D27" s="638">
        <v>2000000</v>
      </c>
      <c r="E27" s="639">
        <f>D27</f>
        <v>2000000</v>
      </c>
      <c r="F27" s="638"/>
      <c r="G27" s="638">
        <f t="shared" si="0"/>
        <v>2000000</v>
      </c>
      <c r="H27" s="638"/>
    </row>
    <row r="28" spans="1:8" ht="12.75">
      <c r="A28" s="635"/>
      <c r="B28" s="636" t="s">
        <v>320</v>
      </c>
      <c r="C28" s="637"/>
      <c r="D28" s="638">
        <v>1500000</v>
      </c>
      <c r="E28" s="639">
        <v>850000</v>
      </c>
      <c r="F28" s="638"/>
      <c r="G28" s="638">
        <f t="shared" si="0"/>
        <v>850000</v>
      </c>
      <c r="H28" s="638"/>
    </row>
    <row r="29" spans="1:8" ht="12.75">
      <c r="A29" s="635"/>
      <c r="B29" s="641" t="s">
        <v>321</v>
      </c>
      <c r="C29" s="627"/>
      <c r="D29" s="628">
        <v>500000</v>
      </c>
      <c r="E29" s="629">
        <f>D29</f>
        <v>500000</v>
      </c>
      <c r="F29" s="628"/>
      <c r="G29" s="628">
        <f t="shared" si="0"/>
        <v>500000</v>
      </c>
      <c r="H29" s="628"/>
    </row>
    <row r="30" spans="1:8" ht="12.75">
      <c r="A30" s="635"/>
      <c r="B30" s="642" t="s">
        <v>322</v>
      </c>
      <c r="C30" s="643"/>
      <c r="D30" s="644">
        <v>3400000</v>
      </c>
      <c r="E30" s="645"/>
      <c r="F30" s="644"/>
      <c r="G30" s="644"/>
      <c r="H30" s="794" t="s">
        <v>323</v>
      </c>
    </row>
    <row r="31" spans="1:8" ht="12.75">
      <c r="A31" s="635"/>
      <c r="B31" s="642" t="s">
        <v>324</v>
      </c>
      <c r="C31" s="643"/>
      <c r="D31" s="644">
        <v>1500000</v>
      </c>
      <c r="E31" s="645"/>
      <c r="F31" s="644"/>
      <c r="G31" s="644"/>
      <c r="H31" s="795"/>
    </row>
    <row r="32" spans="1:8" ht="12.75">
      <c r="A32" s="635"/>
      <c r="B32" s="642" t="s">
        <v>325</v>
      </c>
      <c r="C32" s="643"/>
      <c r="D32" s="644">
        <v>1800000</v>
      </c>
      <c r="E32" s="645"/>
      <c r="F32" s="644"/>
      <c r="G32" s="644"/>
      <c r="H32" s="795"/>
    </row>
    <row r="33" spans="1:8" ht="12.75">
      <c r="A33" s="635"/>
      <c r="B33" s="642" t="s">
        <v>326</v>
      </c>
      <c r="C33" s="643"/>
      <c r="D33" s="644">
        <v>400000</v>
      </c>
      <c r="E33" s="645"/>
      <c r="F33" s="644"/>
      <c r="G33" s="644"/>
      <c r="H33" s="795"/>
    </row>
    <row r="34" spans="1:8" ht="12.75">
      <c r="A34" s="646"/>
      <c r="B34" s="630"/>
      <c r="C34" s="631"/>
      <c r="D34" s="632">
        <f>SUM(D13:D33)</f>
        <v>29760000</v>
      </c>
      <c r="E34" s="632">
        <f>SUM(E13:E33)</f>
        <v>12000000</v>
      </c>
      <c r="F34" s="632">
        <f>SUM(F13:F33)</f>
        <v>0</v>
      </c>
      <c r="G34" s="632">
        <f>SUM(G13:G33)</f>
        <v>12000000</v>
      </c>
      <c r="H34" s="634"/>
    </row>
    <row r="35" spans="1:8" ht="12.75">
      <c r="A35" s="792" t="s">
        <v>75</v>
      </c>
      <c r="B35" s="618" t="s">
        <v>327</v>
      </c>
      <c r="C35" s="619" t="s">
        <v>328</v>
      </c>
      <c r="D35" s="620">
        <v>415000</v>
      </c>
      <c r="E35" s="621">
        <v>0</v>
      </c>
      <c r="F35" s="620"/>
      <c r="G35" s="620"/>
      <c r="H35" s="620"/>
    </row>
    <row r="36" spans="1:8" ht="22.5">
      <c r="A36" s="785"/>
      <c r="B36" s="647" t="s">
        <v>329</v>
      </c>
      <c r="C36" s="648" t="s">
        <v>330</v>
      </c>
      <c r="D36" s="649">
        <v>600000</v>
      </c>
      <c r="E36" s="621">
        <v>0</v>
      </c>
      <c r="F36" s="620"/>
      <c r="G36" s="620"/>
      <c r="H36" s="620"/>
    </row>
    <row r="37" spans="1:8" ht="22.5">
      <c r="A37" s="785"/>
      <c r="B37" s="647" t="s">
        <v>331</v>
      </c>
      <c r="C37" s="648" t="s">
        <v>330</v>
      </c>
      <c r="D37" s="649">
        <v>60000</v>
      </c>
      <c r="E37" s="621">
        <v>0</v>
      </c>
      <c r="F37" s="620"/>
      <c r="G37" s="620"/>
      <c r="H37" s="620"/>
    </row>
    <row r="38" spans="1:8" ht="22.5">
      <c r="A38" s="785"/>
      <c r="B38" s="647" t="s">
        <v>332</v>
      </c>
      <c r="C38" s="648" t="s">
        <v>330</v>
      </c>
      <c r="D38" s="649">
        <v>100000</v>
      </c>
      <c r="E38" s="621">
        <v>0</v>
      </c>
      <c r="F38" s="620"/>
      <c r="G38" s="620"/>
      <c r="H38" s="620"/>
    </row>
    <row r="39" spans="1:8" ht="12.75">
      <c r="A39" s="785"/>
      <c r="B39" s="650"/>
      <c r="C39" s="651"/>
      <c r="D39" s="652"/>
      <c r="E39" s="653"/>
      <c r="F39" s="652"/>
      <c r="G39" s="652"/>
      <c r="H39" s="652"/>
    </row>
    <row r="40" spans="1:8" ht="12.75">
      <c r="A40" s="786"/>
      <c r="B40" s="630"/>
      <c r="C40" s="631"/>
      <c r="D40" s="632">
        <f>SUM(D35:D39)</f>
        <v>1175000</v>
      </c>
      <c r="E40" s="633">
        <v>0</v>
      </c>
      <c r="F40" s="632"/>
      <c r="G40" s="632"/>
      <c r="H40" s="634"/>
    </row>
    <row r="41" spans="1:8" ht="12.75">
      <c r="A41" s="506" t="s">
        <v>66</v>
      </c>
      <c r="B41" s="654" t="s">
        <v>333</v>
      </c>
      <c r="C41" s="655"/>
      <c r="D41" s="656">
        <v>1000000</v>
      </c>
      <c r="E41" s="746">
        <v>1000000</v>
      </c>
      <c r="F41" s="746"/>
      <c r="G41" s="747">
        <f>E41</f>
        <v>1000000</v>
      </c>
      <c r="H41" s="657"/>
    </row>
    <row r="42" spans="1:8" ht="12.75">
      <c r="A42" s="506"/>
      <c r="B42" s="630"/>
      <c r="C42" s="631"/>
      <c r="D42" s="632">
        <f>SUM(D41)</f>
        <v>1000000</v>
      </c>
      <c r="E42" s="633">
        <f>E41</f>
        <v>1000000</v>
      </c>
      <c r="F42" s="633">
        <f>F41</f>
        <v>0</v>
      </c>
      <c r="G42" s="633">
        <f>G41</f>
        <v>1000000</v>
      </c>
      <c r="H42" s="634"/>
    </row>
    <row r="43" spans="1:8" ht="8.25" customHeight="1" thickBot="1">
      <c r="A43" s="658"/>
      <c r="B43" s="659"/>
      <c r="C43" s="660"/>
      <c r="D43" s="661"/>
      <c r="E43" s="662"/>
      <c r="F43" s="663"/>
      <c r="G43" s="663"/>
      <c r="H43" s="664"/>
    </row>
    <row r="44" spans="1:9" s="431" customFormat="1" ht="15">
      <c r="A44" s="665"/>
      <c r="B44" s="665" t="s">
        <v>104</v>
      </c>
      <c r="C44" s="666"/>
      <c r="D44" s="667">
        <f>D12+D6+D40+D34+D42</f>
        <v>35720000</v>
      </c>
      <c r="E44" s="667">
        <f>E12+E6+E40+E34+E42</f>
        <v>13000000</v>
      </c>
      <c r="F44" s="667">
        <f>F12+F6+F40+F34+F42</f>
        <v>0</v>
      </c>
      <c r="G44" s="667">
        <f>G12+G6+G40+G34+G42</f>
        <v>13000000</v>
      </c>
      <c r="H44" s="667">
        <f>H12+H6+H40</f>
        <v>0</v>
      </c>
      <c r="I44" s="437"/>
    </row>
    <row r="45" ht="12.75">
      <c r="H45" s="668"/>
    </row>
    <row r="46" ht="12.75">
      <c r="H46" s="668"/>
    </row>
    <row r="47" ht="12.75">
      <c r="H47" s="668"/>
    </row>
    <row r="48" ht="12.75">
      <c r="H48" s="668"/>
    </row>
    <row r="49" ht="12.75">
      <c r="H49" s="668"/>
    </row>
    <row r="50" ht="12.75">
      <c r="H50" s="668"/>
    </row>
    <row r="51" ht="12.75">
      <c r="H51" s="668"/>
    </row>
    <row r="52" ht="12.75">
      <c r="H52" s="668"/>
    </row>
    <row r="53" ht="12.75">
      <c r="H53" s="668"/>
    </row>
    <row r="54" ht="12.75">
      <c r="H54" s="668"/>
    </row>
    <row r="55" ht="12.75">
      <c r="H55" s="668"/>
    </row>
    <row r="56" ht="12.75">
      <c r="H56" s="668"/>
    </row>
    <row r="57" ht="12.75">
      <c r="H57" s="668"/>
    </row>
    <row r="58" ht="12.75">
      <c r="H58" s="668"/>
    </row>
    <row r="59" ht="12.75">
      <c r="H59" s="668"/>
    </row>
    <row r="60" ht="12.75">
      <c r="H60" s="668"/>
    </row>
    <row r="61" ht="12.75">
      <c r="H61" s="668"/>
    </row>
    <row r="62" ht="12.75">
      <c r="H62" s="668"/>
    </row>
    <row r="63" ht="12.75">
      <c r="H63" s="668"/>
    </row>
    <row r="64" ht="12.75">
      <c r="H64" s="668"/>
    </row>
    <row r="65" ht="12.75">
      <c r="H65" s="668"/>
    </row>
    <row r="66" ht="12.75">
      <c r="H66" s="668"/>
    </row>
    <row r="67" ht="12.75">
      <c r="H67" s="668"/>
    </row>
    <row r="68" ht="12.75">
      <c r="H68" s="668"/>
    </row>
    <row r="69" ht="12.75">
      <c r="H69" s="668"/>
    </row>
    <row r="70" ht="12.75">
      <c r="H70" s="668"/>
    </row>
    <row r="71" ht="12.75">
      <c r="H71" s="668"/>
    </row>
    <row r="72" ht="12.75">
      <c r="H72" s="668"/>
    </row>
    <row r="73" ht="12.75">
      <c r="H73" s="668"/>
    </row>
    <row r="74" ht="12.75">
      <c r="H74" s="668"/>
    </row>
    <row r="75" ht="12.75">
      <c r="H75" s="668"/>
    </row>
    <row r="76" ht="12.75">
      <c r="H76" s="668"/>
    </row>
    <row r="77" ht="12.75">
      <c r="H77" s="668"/>
    </row>
    <row r="78" ht="12.75">
      <c r="H78" s="668"/>
    </row>
    <row r="79" ht="12.75">
      <c r="H79" s="668"/>
    </row>
    <row r="80" ht="12.75">
      <c r="H80" s="668"/>
    </row>
    <row r="81" ht="12.75">
      <c r="H81" s="668"/>
    </row>
    <row r="82" ht="12.75">
      <c r="H82" s="668"/>
    </row>
    <row r="83" ht="12.75">
      <c r="H83" s="668"/>
    </row>
    <row r="84" ht="12.75">
      <c r="H84" s="668"/>
    </row>
    <row r="85" ht="12.75">
      <c r="H85" s="668"/>
    </row>
    <row r="86" ht="12.75">
      <c r="H86" s="668"/>
    </row>
    <row r="87" ht="12.75">
      <c r="H87" s="668"/>
    </row>
    <row r="88" ht="12.75">
      <c r="H88" s="668"/>
    </row>
    <row r="89" ht="12.75">
      <c r="H89" s="668"/>
    </row>
    <row r="90" ht="12.75">
      <c r="H90" s="668"/>
    </row>
    <row r="91" ht="12.75">
      <c r="H91" s="668"/>
    </row>
    <row r="92" ht="12.75">
      <c r="H92" s="668"/>
    </row>
    <row r="93" ht="12.75">
      <c r="H93" s="668"/>
    </row>
    <row r="94" ht="12.75">
      <c r="H94" s="668"/>
    </row>
    <row r="95" ht="12.75">
      <c r="H95" s="668"/>
    </row>
    <row r="96" ht="12.75">
      <c r="H96" s="668"/>
    </row>
    <row r="97" ht="12.75">
      <c r="H97" s="668"/>
    </row>
    <row r="98" ht="12.75">
      <c r="H98" s="668"/>
    </row>
    <row r="99" ht="12.75">
      <c r="H99" s="668"/>
    </row>
    <row r="100" ht="12.75">
      <c r="H100" s="668"/>
    </row>
    <row r="101" ht="12.75">
      <c r="H101" s="668"/>
    </row>
    <row r="102" ht="12.75">
      <c r="H102" s="668"/>
    </row>
    <row r="103" ht="12.75">
      <c r="H103" s="668"/>
    </row>
    <row r="104" ht="12.75">
      <c r="H104" s="668"/>
    </row>
    <row r="105" ht="12.75">
      <c r="H105" s="668"/>
    </row>
    <row r="106" ht="12.75">
      <c r="H106" s="668"/>
    </row>
    <row r="107" ht="12.75">
      <c r="H107" s="668"/>
    </row>
    <row r="108" ht="12.75">
      <c r="H108" s="668"/>
    </row>
    <row r="109" ht="12.75">
      <c r="H109" s="668"/>
    </row>
    <row r="110" ht="12.75">
      <c r="H110" s="668"/>
    </row>
    <row r="111" ht="12.75">
      <c r="H111" s="668"/>
    </row>
    <row r="112" ht="12.75">
      <c r="H112" s="668"/>
    </row>
    <row r="113" ht="12.75">
      <c r="H113" s="668"/>
    </row>
    <row r="114" ht="12.75">
      <c r="H114" s="668"/>
    </row>
    <row r="115" ht="12.75">
      <c r="H115" s="668"/>
    </row>
    <row r="116" ht="12.75">
      <c r="H116" s="668"/>
    </row>
    <row r="117" ht="12.75">
      <c r="H117" s="668"/>
    </row>
    <row r="118" ht="12.75">
      <c r="H118" s="668"/>
    </row>
    <row r="119" ht="12.75">
      <c r="H119" s="668"/>
    </row>
    <row r="120" ht="12.75">
      <c r="H120" s="668"/>
    </row>
    <row r="121" ht="12.75">
      <c r="H121" s="668"/>
    </row>
    <row r="122" ht="12.75">
      <c r="H122" s="668"/>
    </row>
    <row r="123" ht="12.75">
      <c r="H123" s="668"/>
    </row>
    <row r="124" ht="12.75">
      <c r="H124" s="668"/>
    </row>
    <row r="125" ht="12.75">
      <c r="H125" s="668"/>
    </row>
    <row r="126" ht="12.75">
      <c r="H126" s="668"/>
    </row>
    <row r="127" ht="12.75">
      <c r="H127" s="668"/>
    </row>
    <row r="128" ht="12.75">
      <c r="H128" s="668"/>
    </row>
    <row r="129" ht="12.75">
      <c r="H129" s="668"/>
    </row>
    <row r="130" ht="12.75">
      <c r="H130" s="668"/>
    </row>
    <row r="131" ht="12.75">
      <c r="H131" s="668"/>
    </row>
    <row r="132" ht="12.75">
      <c r="H132" s="668"/>
    </row>
    <row r="133" ht="12.75">
      <c r="H133" s="668"/>
    </row>
    <row r="134" ht="12.75">
      <c r="H134" s="668"/>
    </row>
    <row r="135" ht="12.75">
      <c r="H135" s="668"/>
    </row>
    <row r="136" ht="12.75">
      <c r="H136" s="668"/>
    </row>
    <row r="137" ht="12.75">
      <c r="H137" s="668"/>
    </row>
    <row r="138" ht="12.75">
      <c r="H138" s="668"/>
    </row>
    <row r="139" ht="12.75">
      <c r="H139" s="668"/>
    </row>
    <row r="140" ht="12.75">
      <c r="H140" s="668"/>
    </row>
    <row r="141" ht="12.75">
      <c r="H141" s="668"/>
    </row>
    <row r="142" ht="12.75">
      <c r="H142" s="668"/>
    </row>
    <row r="143" ht="12.75">
      <c r="H143" s="668"/>
    </row>
    <row r="144" ht="12.75">
      <c r="H144" s="668"/>
    </row>
    <row r="145" ht="12.75">
      <c r="H145" s="668"/>
    </row>
    <row r="146" ht="12.75">
      <c r="H146" s="668"/>
    </row>
    <row r="147" ht="12.75">
      <c r="H147" s="668"/>
    </row>
    <row r="148" ht="12.75">
      <c r="H148" s="668"/>
    </row>
    <row r="149" ht="12.75">
      <c r="H149" s="668"/>
    </row>
    <row r="150" ht="12.75">
      <c r="H150" s="668"/>
    </row>
    <row r="151" ht="12.75">
      <c r="H151" s="668"/>
    </row>
    <row r="152" ht="12.75">
      <c r="H152" s="668"/>
    </row>
    <row r="153" ht="12.75">
      <c r="H153" s="668"/>
    </row>
    <row r="154" ht="12.75">
      <c r="H154" s="668"/>
    </row>
    <row r="155" ht="12.75">
      <c r="H155" s="668"/>
    </row>
    <row r="156" ht="12.75">
      <c r="H156" s="668"/>
    </row>
    <row r="157" ht="12.75">
      <c r="H157" s="668"/>
    </row>
    <row r="158" ht="12.75">
      <c r="H158" s="668"/>
    </row>
    <row r="159" ht="12.75">
      <c r="H159" s="668"/>
    </row>
    <row r="160" ht="12.75">
      <c r="H160" s="668"/>
    </row>
    <row r="161" ht="12.75">
      <c r="H161" s="668"/>
    </row>
    <row r="162" ht="12.75">
      <c r="H162" s="668"/>
    </row>
    <row r="163" ht="12.75">
      <c r="H163" s="668"/>
    </row>
    <row r="164" ht="12.75">
      <c r="H164" s="668"/>
    </row>
    <row r="165" ht="12.75">
      <c r="H165" s="668"/>
    </row>
    <row r="166" ht="12.75">
      <c r="H166" s="668"/>
    </row>
    <row r="167" ht="12.75">
      <c r="H167" s="668"/>
    </row>
    <row r="168" ht="12.75">
      <c r="H168" s="668"/>
    </row>
    <row r="169" ht="12.75">
      <c r="H169" s="668"/>
    </row>
    <row r="170" ht="12.75">
      <c r="H170" s="668"/>
    </row>
    <row r="171" ht="12.75">
      <c r="H171" s="668"/>
    </row>
    <row r="172" ht="12.75">
      <c r="H172" s="668"/>
    </row>
    <row r="173" ht="12.75">
      <c r="H173" s="668"/>
    </row>
    <row r="174" ht="12.75">
      <c r="H174" s="668"/>
    </row>
    <row r="175" ht="12.75">
      <c r="H175" s="668"/>
    </row>
    <row r="176" ht="12.75">
      <c r="H176" s="668"/>
    </row>
    <row r="177" ht="12.75">
      <c r="H177" s="668"/>
    </row>
    <row r="178" ht="12.75">
      <c r="H178" s="668"/>
    </row>
    <row r="179" ht="12.75">
      <c r="H179" s="668"/>
    </row>
    <row r="180" ht="12.75">
      <c r="H180" s="668"/>
    </row>
    <row r="181" ht="12.75">
      <c r="H181" s="668"/>
    </row>
    <row r="182" ht="12.75">
      <c r="H182" s="668"/>
    </row>
    <row r="183" ht="12.75">
      <c r="H183" s="668"/>
    </row>
    <row r="184" ht="12.75">
      <c r="H184" s="668"/>
    </row>
    <row r="185" ht="12.75">
      <c r="H185" s="668"/>
    </row>
    <row r="186" ht="12.75">
      <c r="H186" s="668"/>
    </row>
    <row r="187" ht="12.75">
      <c r="H187" s="668"/>
    </row>
    <row r="188" ht="12.75">
      <c r="H188" s="668"/>
    </row>
    <row r="189" ht="12.75">
      <c r="H189" s="668"/>
    </row>
    <row r="190" ht="12.75">
      <c r="H190" s="668"/>
    </row>
    <row r="191" ht="12.75">
      <c r="H191" s="668"/>
    </row>
    <row r="192" ht="12.75">
      <c r="H192" s="668"/>
    </row>
    <row r="193" ht="12.75">
      <c r="H193" s="668"/>
    </row>
    <row r="194" ht="12.75">
      <c r="H194" s="668"/>
    </row>
    <row r="195" ht="12.75">
      <c r="H195" s="668"/>
    </row>
    <row r="196" ht="12.75">
      <c r="H196" s="668"/>
    </row>
    <row r="197" ht="12.75">
      <c r="H197" s="668"/>
    </row>
    <row r="198" ht="12.75">
      <c r="H198" s="668"/>
    </row>
    <row r="199" ht="12.75">
      <c r="H199" s="668"/>
    </row>
    <row r="200" ht="12.75">
      <c r="H200" s="668"/>
    </row>
    <row r="201" ht="12.75">
      <c r="H201" s="668"/>
    </row>
    <row r="202" ht="12.75">
      <c r="H202" s="668"/>
    </row>
    <row r="203" ht="12.75">
      <c r="H203" s="668"/>
    </row>
    <row r="204" ht="12.75">
      <c r="H204" s="668"/>
    </row>
    <row r="205" ht="12.75">
      <c r="H205" s="668"/>
    </row>
    <row r="206" ht="12.75">
      <c r="H206" s="668"/>
    </row>
    <row r="207" ht="12.75">
      <c r="H207" s="668"/>
    </row>
    <row r="208" ht="12.75">
      <c r="H208" s="668"/>
    </row>
    <row r="209" ht="12.75">
      <c r="H209" s="668"/>
    </row>
    <row r="210" ht="12.75">
      <c r="H210" s="668"/>
    </row>
    <row r="211" ht="12.75">
      <c r="H211" s="668"/>
    </row>
    <row r="212" ht="12.75">
      <c r="H212" s="668"/>
    </row>
    <row r="213" ht="12.75">
      <c r="H213" s="668"/>
    </row>
    <row r="214" ht="12.75">
      <c r="H214" s="668"/>
    </row>
    <row r="215" ht="12.75">
      <c r="H215" s="668"/>
    </row>
    <row r="216" ht="12.75">
      <c r="H216" s="668"/>
    </row>
    <row r="217" ht="12.75">
      <c r="H217" s="668"/>
    </row>
    <row r="218" ht="12.75">
      <c r="H218" s="668"/>
    </row>
    <row r="219" ht="12.75">
      <c r="H219" s="668"/>
    </row>
    <row r="220" ht="12.75">
      <c r="H220" s="668"/>
    </row>
    <row r="221" ht="12.75">
      <c r="H221" s="668"/>
    </row>
    <row r="222" ht="12.75">
      <c r="H222" s="668"/>
    </row>
    <row r="223" ht="12.75">
      <c r="H223" s="668"/>
    </row>
    <row r="224" ht="12.75">
      <c r="H224" s="668"/>
    </row>
    <row r="225" ht="12.75">
      <c r="H225" s="668"/>
    </row>
    <row r="226" ht="12.75">
      <c r="H226" s="668"/>
    </row>
    <row r="227" ht="12.75">
      <c r="H227" s="668"/>
    </row>
    <row r="228" ht="12.75">
      <c r="H228" s="668"/>
    </row>
    <row r="229" ht="12.75">
      <c r="H229" s="668"/>
    </row>
    <row r="230" ht="12.75">
      <c r="H230" s="668"/>
    </row>
    <row r="231" ht="12.75">
      <c r="H231" s="668"/>
    </row>
    <row r="232" ht="12.75">
      <c r="H232" s="668"/>
    </row>
    <row r="233" ht="12.75">
      <c r="H233" s="668"/>
    </row>
    <row r="234" ht="12.75">
      <c r="H234" s="668"/>
    </row>
    <row r="235" ht="12.75">
      <c r="H235" s="668"/>
    </row>
    <row r="236" ht="12.75">
      <c r="H236" s="668"/>
    </row>
    <row r="237" ht="12.75">
      <c r="H237" s="668"/>
    </row>
    <row r="238" ht="12.75">
      <c r="H238" s="668"/>
    </row>
    <row r="239" ht="12.75">
      <c r="H239" s="668"/>
    </row>
    <row r="240" ht="12.75">
      <c r="H240" s="668"/>
    </row>
    <row r="241" ht="12.75">
      <c r="H241" s="668"/>
    </row>
    <row r="242" ht="12.75">
      <c r="H242" s="668"/>
    </row>
    <row r="243" ht="12.75">
      <c r="H243" s="668"/>
    </row>
    <row r="244" ht="12.75">
      <c r="H244" s="668"/>
    </row>
    <row r="245" ht="12.75">
      <c r="H245" s="668"/>
    </row>
    <row r="246" ht="12.75">
      <c r="H246" s="668"/>
    </row>
    <row r="247" ht="12.75">
      <c r="H247" s="668"/>
    </row>
    <row r="248" ht="12.75">
      <c r="H248" s="668"/>
    </row>
    <row r="249" ht="12.75">
      <c r="H249" s="668"/>
    </row>
    <row r="250" ht="12.75">
      <c r="H250" s="668"/>
    </row>
    <row r="251" ht="12.75">
      <c r="H251" s="668"/>
    </row>
    <row r="252" ht="12.75">
      <c r="H252" s="668"/>
    </row>
    <row r="253" ht="12.75">
      <c r="H253" s="668"/>
    </row>
    <row r="254" ht="12.75">
      <c r="H254" s="668"/>
    </row>
    <row r="255" ht="12.75">
      <c r="H255" s="668"/>
    </row>
    <row r="256" ht="12.75">
      <c r="H256" s="668"/>
    </row>
    <row r="257" ht="12.75">
      <c r="H257" s="668"/>
    </row>
    <row r="258" ht="12.75">
      <c r="H258" s="668"/>
    </row>
    <row r="259" ht="12.75">
      <c r="H259" s="668"/>
    </row>
    <row r="260" ht="12.75">
      <c r="H260" s="668"/>
    </row>
    <row r="261" ht="12.75">
      <c r="H261" s="668"/>
    </row>
    <row r="262" ht="12.75">
      <c r="H262" s="668"/>
    </row>
    <row r="263" ht="12.75">
      <c r="H263" s="668"/>
    </row>
    <row r="264" ht="12.75">
      <c r="H264" s="668"/>
    </row>
    <row r="265" ht="12.75">
      <c r="H265" s="668"/>
    </row>
    <row r="266" ht="12.75">
      <c r="H266" s="668"/>
    </row>
    <row r="267" ht="12.75">
      <c r="H267" s="668"/>
    </row>
    <row r="268" ht="12.75">
      <c r="H268" s="668"/>
    </row>
    <row r="269" ht="12.75">
      <c r="H269" s="668"/>
    </row>
    <row r="270" ht="12.75">
      <c r="H270" s="668"/>
    </row>
    <row r="271" ht="12.75">
      <c r="H271" s="668"/>
    </row>
    <row r="272" ht="12.75">
      <c r="H272" s="668"/>
    </row>
    <row r="273" ht="12.75">
      <c r="H273" s="668"/>
    </row>
    <row r="274" ht="12.75">
      <c r="H274" s="668"/>
    </row>
    <row r="275" ht="12.75">
      <c r="H275" s="668"/>
    </row>
    <row r="276" ht="12.75">
      <c r="H276" s="668"/>
    </row>
    <row r="277" ht="12.75">
      <c r="H277" s="668"/>
    </row>
    <row r="278" ht="12.75">
      <c r="H278" s="668"/>
    </row>
    <row r="279" ht="12.75">
      <c r="H279" s="668"/>
    </row>
    <row r="280" ht="12.75">
      <c r="H280" s="668"/>
    </row>
    <row r="281" ht="12.75">
      <c r="H281" s="668"/>
    </row>
    <row r="282" ht="12.75">
      <c r="H282" s="668"/>
    </row>
    <row r="283" ht="12.75">
      <c r="H283" s="668"/>
    </row>
    <row r="284" ht="12.75">
      <c r="H284" s="668"/>
    </row>
    <row r="285" ht="12.75">
      <c r="H285" s="668"/>
    </row>
    <row r="286" ht="12.75">
      <c r="H286" s="668"/>
    </row>
    <row r="287" ht="12.75">
      <c r="H287" s="668"/>
    </row>
    <row r="288" ht="12.75">
      <c r="H288" s="668"/>
    </row>
    <row r="289" ht="12.75">
      <c r="H289" s="668"/>
    </row>
    <row r="290" ht="12.75">
      <c r="H290" s="668"/>
    </row>
    <row r="291" ht="12.75">
      <c r="H291" s="668"/>
    </row>
    <row r="292" ht="12.75">
      <c r="H292" s="668"/>
    </row>
    <row r="293" ht="12.75">
      <c r="H293" s="668"/>
    </row>
    <row r="294" ht="12.75">
      <c r="H294" s="668"/>
    </row>
    <row r="295" ht="12.75">
      <c r="H295" s="668"/>
    </row>
    <row r="296" ht="12.75">
      <c r="H296" s="668"/>
    </row>
    <row r="297" ht="12.75">
      <c r="H297" s="668"/>
    </row>
    <row r="298" ht="12.75">
      <c r="H298" s="668"/>
    </row>
    <row r="299" ht="12.75">
      <c r="H299" s="668"/>
    </row>
    <row r="300" ht="12.75">
      <c r="H300" s="668"/>
    </row>
    <row r="301" ht="12.75">
      <c r="H301" s="668"/>
    </row>
    <row r="302" ht="12.75">
      <c r="H302" s="668"/>
    </row>
    <row r="303" ht="12.75">
      <c r="H303" s="668"/>
    </row>
    <row r="304" ht="12.75">
      <c r="H304" s="668"/>
    </row>
    <row r="305" ht="12.75">
      <c r="H305" s="668"/>
    </row>
    <row r="306" ht="12.75">
      <c r="H306" s="668"/>
    </row>
    <row r="307" ht="12.75">
      <c r="H307" s="668"/>
    </row>
    <row r="308" ht="12.75">
      <c r="H308" s="668"/>
    </row>
    <row r="309" ht="12.75">
      <c r="H309" s="668"/>
    </row>
    <row r="310" ht="12.75">
      <c r="H310" s="668"/>
    </row>
    <row r="311" ht="12.75">
      <c r="H311" s="668"/>
    </row>
    <row r="312" ht="12.75">
      <c r="H312" s="668"/>
    </row>
    <row r="313" ht="12.75">
      <c r="H313" s="668"/>
    </row>
    <row r="314" ht="12.75">
      <c r="H314" s="668"/>
    </row>
    <row r="315" ht="12.75">
      <c r="H315" s="668"/>
    </row>
    <row r="316" ht="12.75">
      <c r="H316" s="668"/>
    </row>
    <row r="317" ht="12.75">
      <c r="H317" s="668"/>
    </row>
    <row r="318" ht="12.75">
      <c r="H318" s="668"/>
    </row>
    <row r="319" ht="12.75">
      <c r="H319" s="668"/>
    </row>
    <row r="320" ht="12.75">
      <c r="H320" s="668"/>
    </row>
    <row r="321" ht="12.75">
      <c r="H321" s="668"/>
    </row>
    <row r="322" ht="12.75">
      <c r="H322" s="668"/>
    </row>
    <row r="323" ht="12.75">
      <c r="H323" s="668"/>
    </row>
    <row r="324" ht="12.75">
      <c r="H324" s="668"/>
    </row>
    <row r="325" ht="12.75">
      <c r="H325" s="668"/>
    </row>
    <row r="326" ht="12.75">
      <c r="H326" s="668"/>
    </row>
    <row r="327" ht="12.75">
      <c r="H327" s="668"/>
    </row>
    <row r="328" ht="12.75">
      <c r="H328" s="668"/>
    </row>
    <row r="329" ht="12.75">
      <c r="H329" s="668"/>
    </row>
    <row r="330" ht="12.75">
      <c r="H330" s="668"/>
    </row>
    <row r="331" ht="12.75">
      <c r="H331" s="668"/>
    </row>
    <row r="332" ht="12.75">
      <c r="H332" s="668"/>
    </row>
    <row r="333" ht="12.75">
      <c r="H333" s="668"/>
    </row>
    <row r="334" ht="12.75">
      <c r="H334" s="668"/>
    </row>
    <row r="335" ht="12.75">
      <c r="H335" s="668"/>
    </row>
    <row r="336" ht="12.75">
      <c r="H336" s="668"/>
    </row>
    <row r="337" ht="12.75">
      <c r="H337" s="668"/>
    </row>
    <row r="338" ht="12.75">
      <c r="H338" s="668"/>
    </row>
    <row r="339" ht="12.75">
      <c r="H339" s="668"/>
    </row>
    <row r="340" ht="12.75">
      <c r="H340" s="668"/>
    </row>
    <row r="341" ht="12.75">
      <c r="H341" s="668"/>
    </row>
    <row r="342" ht="12.75">
      <c r="H342" s="668"/>
    </row>
    <row r="343" ht="12.75">
      <c r="H343" s="668"/>
    </row>
    <row r="344" ht="12.75">
      <c r="H344" s="668"/>
    </row>
    <row r="345" ht="12.75">
      <c r="H345" s="668"/>
    </row>
    <row r="346" ht="12.75">
      <c r="H346" s="668"/>
    </row>
    <row r="347" ht="12.75">
      <c r="H347" s="668"/>
    </row>
    <row r="348" ht="12.75">
      <c r="H348" s="668"/>
    </row>
    <row r="349" ht="12.75">
      <c r="H349" s="668"/>
    </row>
    <row r="350" ht="12.75">
      <c r="H350" s="668"/>
    </row>
    <row r="351" ht="12.75">
      <c r="H351" s="668"/>
    </row>
    <row r="352" ht="12.75">
      <c r="H352" s="668"/>
    </row>
    <row r="353" ht="12.75">
      <c r="H353" s="668"/>
    </row>
    <row r="354" ht="12.75">
      <c r="H354" s="668"/>
    </row>
    <row r="355" ht="12.75">
      <c r="H355" s="668"/>
    </row>
    <row r="356" ht="12.75">
      <c r="H356" s="668"/>
    </row>
    <row r="357" ht="12.75">
      <c r="H357" s="668"/>
    </row>
    <row r="358" ht="12.75">
      <c r="H358" s="668"/>
    </row>
    <row r="359" ht="12.75">
      <c r="H359" s="668"/>
    </row>
    <row r="360" ht="12.75">
      <c r="H360" s="668"/>
    </row>
    <row r="361" ht="12.75">
      <c r="H361" s="668"/>
    </row>
    <row r="362" ht="12.75">
      <c r="H362" s="668"/>
    </row>
    <row r="363" ht="12.75">
      <c r="H363" s="668"/>
    </row>
    <row r="364" ht="12.75">
      <c r="H364" s="668"/>
    </row>
    <row r="365" ht="12.75">
      <c r="H365" s="668"/>
    </row>
    <row r="366" ht="12.75">
      <c r="H366" s="668"/>
    </row>
    <row r="367" ht="12.75">
      <c r="H367" s="668"/>
    </row>
    <row r="368" ht="12.75">
      <c r="H368" s="668"/>
    </row>
    <row r="369" ht="12.75">
      <c r="H369" s="668"/>
    </row>
    <row r="370" ht="12.75">
      <c r="H370" s="668"/>
    </row>
    <row r="371" ht="12.75">
      <c r="H371" s="668"/>
    </row>
    <row r="372" ht="12.75">
      <c r="H372" s="668"/>
    </row>
    <row r="373" ht="12.75">
      <c r="H373" s="668"/>
    </row>
    <row r="374" ht="12.75">
      <c r="H374" s="668"/>
    </row>
    <row r="375" ht="12.75">
      <c r="H375" s="668"/>
    </row>
    <row r="376" ht="12.75">
      <c r="H376" s="668"/>
    </row>
    <row r="377" ht="12.75">
      <c r="H377" s="668"/>
    </row>
    <row r="378" ht="12.75">
      <c r="H378" s="668"/>
    </row>
    <row r="379" ht="12.75">
      <c r="H379" s="668"/>
    </row>
    <row r="380" ht="12.75">
      <c r="H380" s="668"/>
    </row>
    <row r="381" ht="12.75">
      <c r="H381" s="668"/>
    </row>
    <row r="382" ht="12.75">
      <c r="H382" s="668"/>
    </row>
    <row r="383" ht="12.75">
      <c r="H383" s="668"/>
    </row>
    <row r="384" ht="12.75">
      <c r="H384" s="668"/>
    </row>
    <row r="385" ht="12.75">
      <c r="H385" s="668"/>
    </row>
    <row r="386" ht="12.75">
      <c r="H386" s="668"/>
    </row>
    <row r="387" ht="12.75">
      <c r="H387" s="668"/>
    </row>
    <row r="388" ht="12.75">
      <c r="H388" s="668"/>
    </row>
    <row r="389" ht="12.75">
      <c r="H389" s="668"/>
    </row>
    <row r="390" ht="12.75">
      <c r="H390" s="668"/>
    </row>
    <row r="391" ht="12.75">
      <c r="H391" s="668"/>
    </row>
    <row r="392" ht="12.75">
      <c r="H392" s="668"/>
    </row>
    <row r="393" ht="12.75">
      <c r="H393" s="668"/>
    </row>
    <row r="394" ht="12.75">
      <c r="H394" s="668"/>
    </row>
    <row r="395" ht="12.75">
      <c r="H395" s="668"/>
    </row>
    <row r="396" ht="12.75">
      <c r="H396" s="668"/>
    </row>
    <row r="397" ht="12.75">
      <c r="H397" s="668"/>
    </row>
    <row r="398" ht="12.75">
      <c r="H398" s="668"/>
    </row>
    <row r="399" ht="12.75">
      <c r="H399" s="668"/>
    </row>
    <row r="400" ht="12.75">
      <c r="H400" s="668"/>
    </row>
    <row r="401" ht="12.75">
      <c r="H401" s="668"/>
    </row>
    <row r="402" ht="12.75">
      <c r="H402" s="668"/>
    </row>
    <row r="403" ht="12.75">
      <c r="H403" s="668"/>
    </row>
    <row r="404" ht="12.75">
      <c r="H404" s="668"/>
    </row>
    <row r="405" ht="12.75">
      <c r="H405" s="668"/>
    </row>
    <row r="406" ht="12.75">
      <c r="H406" s="668"/>
    </row>
    <row r="407" ht="12.75">
      <c r="H407" s="668"/>
    </row>
    <row r="408" ht="12.75">
      <c r="H408" s="668"/>
    </row>
    <row r="409" ht="12.75">
      <c r="H409" s="668"/>
    </row>
    <row r="410" ht="12.75">
      <c r="H410" s="668"/>
    </row>
    <row r="411" ht="12.75">
      <c r="H411" s="668"/>
    </row>
    <row r="412" ht="12.75">
      <c r="H412" s="668"/>
    </row>
    <row r="413" ht="12.75">
      <c r="H413" s="668"/>
    </row>
    <row r="414" ht="12.75">
      <c r="H414" s="668"/>
    </row>
    <row r="415" ht="12.75">
      <c r="H415" s="668"/>
    </row>
    <row r="416" ht="12.75">
      <c r="H416" s="668"/>
    </row>
    <row r="417" ht="12.75">
      <c r="H417" s="668"/>
    </row>
    <row r="418" ht="12.75">
      <c r="H418" s="668"/>
    </row>
    <row r="419" ht="12.75">
      <c r="H419" s="668"/>
    </row>
    <row r="420" ht="12.75">
      <c r="H420" s="668"/>
    </row>
    <row r="421" ht="12.75">
      <c r="H421" s="668"/>
    </row>
    <row r="422" ht="12.75">
      <c r="H422" s="668"/>
    </row>
    <row r="423" ht="12.75">
      <c r="H423" s="668"/>
    </row>
    <row r="424" ht="12.75">
      <c r="H424" s="668"/>
    </row>
    <row r="425" ht="12.75">
      <c r="H425" s="668"/>
    </row>
    <row r="426" ht="12.75">
      <c r="H426" s="668"/>
    </row>
    <row r="427" ht="12.75">
      <c r="H427" s="668"/>
    </row>
    <row r="428" ht="12.75">
      <c r="H428" s="668"/>
    </row>
    <row r="429" ht="12.75">
      <c r="H429" s="668"/>
    </row>
    <row r="430" ht="12.75">
      <c r="H430" s="668"/>
    </row>
    <row r="431" ht="12.75">
      <c r="H431" s="668"/>
    </row>
    <row r="432" ht="12.75">
      <c r="H432" s="668"/>
    </row>
    <row r="433" ht="12.75">
      <c r="H433" s="668"/>
    </row>
    <row r="434" ht="12.75">
      <c r="H434" s="668"/>
    </row>
    <row r="435" ht="12.75">
      <c r="H435" s="668"/>
    </row>
    <row r="436" ht="12.75">
      <c r="H436" s="668"/>
    </row>
    <row r="437" ht="12.75">
      <c r="H437" s="668"/>
    </row>
    <row r="438" ht="12.75">
      <c r="H438" s="668"/>
    </row>
    <row r="439" ht="12.75">
      <c r="H439" s="668"/>
    </row>
    <row r="440" ht="12.75">
      <c r="H440" s="668"/>
    </row>
  </sheetData>
  <mergeCells count="7">
    <mergeCell ref="A35:A40"/>
    <mergeCell ref="A7:A12"/>
    <mergeCell ref="H30:H33"/>
    <mergeCell ref="I1:I4"/>
    <mergeCell ref="A3:A4"/>
    <mergeCell ref="H3:H4"/>
    <mergeCell ref="A5:A6"/>
  </mergeCells>
  <printOptions/>
  <pageMargins left="0.45" right="0.28" top="0.66" bottom="1" header="0.4921259845" footer="0.4921259845"/>
  <pageSetup fitToHeight="1" fitToWidth="1" horizontalDpi="600" verticalDpi="600" orientation="portrait" paperSize="9" scale="71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N17" sqref="N17"/>
    </sheetView>
  </sheetViews>
  <sheetFormatPr defaultColWidth="9.00390625" defaultRowHeight="12.75"/>
  <cols>
    <col min="1" max="1" width="4.625" style="118" customWidth="1"/>
    <col min="2" max="2" width="17.75390625" style="118" customWidth="1"/>
    <col min="3" max="3" width="8.375" style="118" customWidth="1"/>
    <col min="4" max="4" width="10.00390625" style="118" customWidth="1"/>
    <col min="5" max="5" width="7.75390625" style="118" customWidth="1"/>
    <col min="6" max="6" width="9.00390625" style="118" customWidth="1"/>
    <col min="7" max="7" width="9.375" style="118" customWidth="1"/>
    <col min="8" max="8" width="2.75390625" style="118" customWidth="1"/>
    <col min="9" max="9" width="10.00390625" style="118" customWidth="1"/>
    <col min="10" max="10" width="2.125" style="118" customWidth="1"/>
    <col min="11" max="11" width="5.625" style="118" customWidth="1"/>
    <col min="12" max="16384" width="9.125" style="118" customWidth="1"/>
  </cols>
  <sheetData>
    <row r="1" ht="12.75">
      <c r="A1" s="118" t="s">
        <v>74</v>
      </c>
    </row>
    <row r="2" ht="15.75">
      <c r="A2" s="173" t="s">
        <v>348</v>
      </c>
    </row>
    <row r="4" spans="5:9" ht="12.75">
      <c r="E4" s="756"/>
      <c r="F4" s="757"/>
      <c r="G4" s="756"/>
      <c r="I4" s="119" t="s">
        <v>334</v>
      </c>
    </row>
    <row r="5" spans="1:9" ht="12.75" customHeight="1">
      <c r="A5" s="120"/>
      <c r="B5" s="121"/>
      <c r="C5" s="122"/>
      <c r="D5" s="804" t="s">
        <v>335</v>
      </c>
      <c r="E5" s="805"/>
      <c r="F5" s="805"/>
      <c r="G5" s="806"/>
      <c r="I5" s="802" t="s">
        <v>129</v>
      </c>
    </row>
    <row r="6" spans="1:9" ht="54" customHeight="1">
      <c r="A6" s="123" t="s">
        <v>50</v>
      </c>
      <c r="B6" s="124"/>
      <c r="C6" s="125" t="s">
        <v>336</v>
      </c>
      <c r="D6" s="125" t="s">
        <v>337</v>
      </c>
      <c r="E6" s="289" t="s">
        <v>95</v>
      </c>
      <c r="F6" s="670" t="s">
        <v>338</v>
      </c>
      <c r="G6" s="126" t="s">
        <v>358</v>
      </c>
      <c r="H6" s="127"/>
      <c r="I6" s="803"/>
    </row>
    <row r="7" spans="1:9" s="132" customFormat="1" ht="12.75">
      <c r="A7" s="128"/>
      <c r="B7" s="129"/>
      <c r="C7" s="130">
        <v>1</v>
      </c>
      <c r="D7" s="130">
        <v>2</v>
      </c>
      <c r="E7" s="161">
        <v>3</v>
      </c>
      <c r="F7" s="671">
        <v>4</v>
      </c>
      <c r="G7" s="131">
        <v>5</v>
      </c>
      <c r="I7" s="130">
        <v>6</v>
      </c>
    </row>
    <row r="8" spans="1:9" ht="15" customHeight="1">
      <c r="A8" s="133">
        <v>11</v>
      </c>
      <c r="B8" s="182" t="s">
        <v>51</v>
      </c>
      <c r="C8" s="134">
        <v>14106</v>
      </c>
      <c r="D8" s="134">
        <v>35048</v>
      </c>
      <c r="E8" s="162"/>
      <c r="F8" s="672">
        <v>11652</v>
      </c>
      <c r="G8" s="135">
        <f>SUM(D8:F8)</f>
        <v>46700</v>
      </c>
      <c r="H8" s="136"/>
      <c r="I8" s="134"/>
    </row>
    <row r="9" spans="1:9" ht="15" customHeight="1">
      <c r="A9" s="137">
        <v>21</v>
      </c>
      <c r="B9" s="141" t="s">
        <v>52</v>
      </c>
      <c r="C9" s="139">
        <v>3158</v>
      </c>
      <c r="D9" s="139">
        <v>1463</v>
      </c>
      <c r="E9" s="163"/>
      <c r="F9" s="290">
        <v>6369</v>
      </c>
      <c r="G9" s="140">
        <f aca="true" t="shared" si="0" ref="G9:G28">SUM(D9:F9)</f>
        <v>7832</v>
      </c>
      <c r="H9" s="136"/>
      <c r="I9" s="139"/>
    </row>
    <row r="10" spans="1:9" ht="15" customHeight="1">
      <c r="A10" s="137">
        <v>22</v>
      </c>
      <c r="B10" s="141" t="s">
        <v>53</v>
      </c>
      <c r="C10" s="139">
        <v>1401</v>
      </c>
      <c r="D10" s="139">
        <v>14822</v>
      </c>
      <c r="E10" s="163"/>
      <c r="F10" s="290">
        <v>5442</v>
      </c>
      <c r="G10" s="140">
        <f t="shared" si="0"/>
        <v>20264</v>
      </c>
      <c r="H10" s="136"/>
      <c r="I10" s="139"/>
    </row>
    <row r="11" spans="1:9" ht="15" customHeight="1">
      <c r="A11" s="137">
        <v>23</v>
      </c>
      <c r="B11" s="141" t="s">
        <v>54</v>
      </c>
      <c r="C11" s="139">
        <v>1066</v>
      </c>
      <c r="D11" s="139">
        <v>6124</v>
      </c>
      <c r="E11" s="163"/>
      <c r="F11" s="290">
        <v>391</v>
      </c>
      <c r="G11" s="140">
        <f t="shared" si="0"/>
        <v>6515</v>
      </c>
      <c r="H11" s="136"/>
      <c r="I11" s="139"/>
    </row>
    <row r="12" spans="1:9" ht="15" customHeight="1">
      <c r="A12" s="137">
        <v>31</v>
      </c>
      <c r="B12" s="138" t="s">
        <v>55</v>
      </c>
      <c r="C12" s="139">
        <v>17953</v>
      </c>
      <c r="D12" s="139">
        <v>18366</v>
      </c>
      <c r="E12" s="163">
        <v>176</v>
      </c>
      <c r="F12" s="290">
        <v>3783</v>
      </c>
      <c r="G12" s="140">
        <f t="shared" si="0"/>
        <v>22325</v>
      </c>
      <c r="H12" s="136"/>
      <c r="I12" s="139"/>
    </row>
    <row r="13" spans="1:14" ht="15" customHeight="1">
      <c r="A13" s="137">
        <v>33</v>
      </c>
      <c r="B13" s="141" t="s">
        <v>56</v>
      </c>
      <c r="C13" s="139">
        <v>863</v>
      </c>
      <c r="D13" s="139">
        <v>17</v>
      </c>
      <c r="E13" s="163">
        <v>528</v>
      </c>
      <c r="F13" s="290">
        <v>1740</v>
      </c>
      <c r="G13" s="140">
        <f t="shared" si="0"/>
        <v>2285</v>
      </c>
      <c r="H13" s="136"/>
      <c r="I13" s="139"/>
      <c r="K13" s="755">
        <v>3269</v>
      </c>
      <c r="L13" s="755" t="s">
        <v>364</v>
      </c>
      <c r="M13" s="755"/>
      <c r="N13" s="755"/>
    </row>
    <row r="14" spans="1:9" ht="15" customHeight="1">
      <c r="A14" s="137">
        <v>41</v>
      </c>
      <c r="B14" s="138" t="s">
        <v>57</v>
      </c>
      <c r="C14" s="139">
        <v>1439</v>
      </c>
      <c r="D14" s="139">
        <v>1126</v>
      </c>
      <c r="E14" s="163"/>
      <c r="F14" s="290">
        <v>2408</v>
      </c>
      <c r="G14" s="140">
        <f t="shared" si="0"/>
        <v>3534</v>
      </c>
      <c r="H14" s="136"/>
      <c r="I14" s="139"/>
    </row>
    <row r="15" spans="1:9" ht="15" customHeight="1">
      <c r="A15" s="137">
        <v>51</v>
      </c>
      <c r="B15" s="138" t="s">
        <v>58</v>
      </c>
      <c r="C15" s="139">
        <v>2542</v>
      </c>
      <c r="D15" s="139">
        <v>1438</v>
      </c>
      <c r="E15" s="163"/>
      <c r="F15" s="290">
        <v>500</v>
      </c>
      <c r="G15" s="140">
        <f t="shared" si="0"/>
        <v>1938</v>
      </c>
      <c r="H15" s="136"/>
      <c r="I15" s="139"/>
    </row>
    <row r="16" spans="1:9" ht="15" customHeight="1">
      <c r="A16" s="137">
        <v>56</v>
      </c>
      <c r="B16" s="138" t="s">
        <v>59</v>
      </c>
      <c r="C16" s="139">
        <v>1763</v>
      </c>
      <c r="D16" s="139">
        <v>3657</v>
      </c>
      <c r="E16" s="163"/>
      <c r="F16" s="290">
        <v>1378</v>
      </c>
      <c r="G16" s="140">
        <f t="shared" si="0"/>
        <v>5035</v>
      </c>
      <c r="H16" s="136"/>
      <c r="I16" s="139"/>
    </row>
    <row r="17" spans="1:9" ht="15" customHeight="1">
      <c r="A17" s="137">
        <v>81</v>
      </c>
      <c r="B17" s="138" t="s">
        <v>60</v>
      </c>
      <c r="C17" s="139">
        <v>8842</v>
      </c>
      <c r="D17" s="139">
        <v>15901</v>
      </c>
      <c r="E17" s="163"/>
      <c r="F17" s="290">
        <v>113</v>
      </c>
      <c r="G17" s="140">
        <f t="shared" si="0"/>
        <v>16014</v>
      </c>
      <c r="H17" s="136"/>
      <c r="I17" s="139"/>
    </row>
    <row r="18" spans="1:9" ht="15" customHeight="1">
      <c r="A18" s="137">
        <v>82</v>
      </c>
      <c r="B18" s="138" t="s">
        <v>75</v>
      </c>
      <c r="C18" s="139"/>
      <c r="D18" s="139">
        <v>106</v>
      </c>
      <c r="E18" s="163">
        <v>130</v>
      </c>
      <c r="F18" s="290">
        <v>1</v>
      </c>
      <c r="G18" s="140">
        <f t="shared" si="0"/>
        <v>237</v>
      </c>
      <c r="H18" s="136"/>
      <c r="I18" s="139"/>
    </row>
    <row r="19" spans="1:9" ht="15" customHeight="1">
      <c r="A19" s="137">
        <v>83</v>
      </c>
      <c r="B19" s="138" t="s">
        <v>61</v>
      </c>
      <c r="C19" s="139">
        <v>261</v>
      </c>
      <c r="D19" s="139">
        <v>504</v>
      </c>
      <c r="E19" s="163"/>
      <c r="F19" s="290">
        <v>11</v>
      </c>
      <c r="G19" s="140">
        <f t="shared" si="0"/>
        <v>515</v>
      </c>
      <c r="H19" s="136"/>
      <c r="I19" s="139"/>
    </row>
    <row r="20" spans="1:9" ht="15" customHeight="1">
      <c r="A20" s="137">
        <v>84</v>
      </c>
      <c r="B20" s="138" t="s">
        <v>62</v>
      </c>
      <c r="C20" s="139">
        <v>97</v>
      </c>
      <c r="D20" s="139">
        <v>173</v>
      </c>
      <c r="E20" s="163"/>
      <c r="F20" s="290">
        <v>0</v>
      </c>
      <c r="G20" s="140">
        <f t="shared" si="0"/>
        <v>173</v>
      </c>
      <c r="H20" s="136"/>
      <c r="I20" s="139"/>
    </row>
    <row r="21" spans="1:9" ht="15" customHeight="1">
      <c r="A21" s="137">
        <v>85</v>
      </c>
      <c r="B21" s="138" t="s">
        <v>76</v>
      </c>
      <c r="C21" s="139">
        <v>361</v>
      </c>
      <c r="D21" s="139">
        <v>33</v>
      </c>
      <c r="E21" s="163"/>
      <c r="F21" s="290">
        <v>100</v>
      </c>
      <c r="G21" s="140">
        <f t="shared" si="0"/>
        <v>133</v>
      </c>
      <c r="H21" s="136"/>
      <c r="I21" s="139"/>
    </row>
    <row r="22" spans="1:9" ht="15" customHeight="1">
      <c r="A22" s="137">
        <v>87</v>
      </c>
      <c r="B22" s="141" t="s">
        <v>339</v>
      </c>
      <c r="C22" s="139"/>
      <c r="D22" s="139"/>
      <c r="E22" s="163"/>
      <c r="F22" s="290"/>
      <c r="G22" s="140">
        <f t="shared" si="0"/>
        <v>0</v>
      </c>
      <c r="H22" s="136"/>
      <c r="I22" s="139"/>
    </row>
    <row r="23" spans="1:9" ht="15" customHeight="1">
      <c r="A23" s="137">
        <v>92</v>
      </c>
      <c r="B23" s="138" t="s">
        <v>63</v>
      </c>
      <c r="C23" s="139">
        <v>9845</v>
      </c>
      <c r="D23" s="139">
        <v>4541</v>
      </c>
      <c r="E23" s="163">
        <v>802</v>
      </c>
      <c r="F23" s="290">
        <v>1973</v>
      </c>
      <c r="G23" s="140">
        <f t="shared" si="0"/>
        <v>7316</v>
      </c>
      <c r="H23" s="136"/>
      <c r="I23" s="139"/>
    </row>
    <row r="24" spans="1:9" ht="15" customHeight="1">
      <c r="A24" s="137">
        <v>96</v>
      </c>
      <c r="B24" s="138" t="s">
        <v>64</v>
      </c>
      <c r="C24" s="139">
        <v>175</v>
      </c>
      <c r="D24" s="139">
        <v>252</v>
      </c>
      <c r="E24" s="163"/>
      <c r="F24" s="290">
        <v>251</v>
      </c>
      <c r="G24" s="140">
        <f t="shared" si="0"/>
        <v>503</v>
      </c>
      <c r="H24" s="136"/>
      <c r="I24" s="139"/>
    </row>
    <row r="25" spans="1:9" ht="15" customHeight="1">
      <c r="A25" s="137">
        <v>97</v>
      </c>
      <c r="B25" s="138" t="s">
        <v>65</v>
      </c>
      <c r="C25" s="139">
        <v>86</v>
      </c>
      <c r="D25" s="139">
        <v>2204</v>
      </c>
      <c r="E25" s="163"/>
      <c r="F25" s="290">
        <v>150</v>
      </c>
      <c r="G25" s="140">
        <f t="shared" si="0"/>
        <v>2354</v>
      </c>
      <c r="H25" s="136"/>
      <c r="I25" s="139"/>
    </row>
    <row r="26" spans="1:9" ht="15" customHeight="1">
      <c r="A26" s="137">
        <v>99</v>
      </c>
      <c r="B26" s="141" t="s">
        <v>112</v>
      </c>
      <c r="C26" s="139">
        <v>1125</v>
      </c>
      <c r="D26" s="139">
        <v>22779</v>
      </c>
      <c r="E26" s="163"/>
      <c r="F26" s="290"/>
      <c r="G26" s="140">
        <f t="shared" si="0"/>
        <v>22779</v>
      </c>
      <c r="H26" s="136"/>
      <c r="I26" s="139"/>
    </row>
    <row r="27" spans="1:9" s="151" customFormat="1" ht="12.75">
      <c r="A27" s="167"/>
      <c r="B27" s="168" t="s">
        <v>77</v>
      </c>
      <c r="C27" s="169"/>
      <c r="D27" s="170">
        <v>43686</v>
      </c>
      <c r="E27" s="171"/>
      <c r="F27" s="291">
        <v>15550</v>
      </c>
      <c r="G27" s="140">
        <f t="shared" si="0"/>
        <v>59236</v>
      </c>
      <c r="H27" s="172"/>
      <c r="I27" s="169"/>
    </row>
    <row r="28" spans="1:9" ht="15" customHeight="1">
      <c r="A28" s="142"/>
      <c r="B28" s="673" t="s">
        <v>340</v>
      </c>
      <c r="C28" s="143"/>
      <c r="D28" s="143">
        <f>199733-D26-D27-E28</f>
        <v>102440</v>
      </c>
      <c r="E28" s="164">
        <v>30828</v>
      </c>
      <c r="F28" s="674"/>
      <c r="G28" s="135">
        <f t="shared" si="0"/>
        <v>133268</v>
      </c>
      <c r="H28" s="136"/>
      <c r="I28" s="144">
        <f>C29</f>
        <v>65083</v>
      </c>
    </row>
    <row r="29" spans="1:13" ht="15" customHeight="1">
      <c r="A29" s="145" t="s">
        <v>78</v>
      </c>
      <c r="B29" s="146" t="s">
        <v>20</v>
      </c>
      <c r="C29" s="147">
        <f>SUM(C8:C28)</f>
        <v>65083</v>
      </c>
      <c r="D29" s="147">
        <f>SUM(D8:D28)</f>
        <v>274680</v>
      </c>
      <c r="E29" s="165">
        <f>SUM(E8:E28)</f>
        <v>32464</v>
      </c>
      <c r="F29" s="675">
        <f>SUM(F8:F28)</f>
        <v>51812</v>
      </c>
      <c r="G29" s="148">
        <f>SUM(G8:G28)</f>
        <v>358956</v>
      </c>
      <c r="H29" s="136"/>
      <c r="I29" s="148">
        <f>SUM(I8:I28)</f>
        <v>65083</v>
      </c>
      <c r="M29" s="136"/>
    </row>
    <row r="30" spans="1:5" s="151" customFormat="1" ht="11.25">
      <c r="A30" s="149" t="s">
        <v>79</v>
      </c>
      <c r="B30" s="150" t="s">
        <v>341</v>
      </c>
      <c r="C30" s="292"/>
      <c r="D30" s="292"/>
      <c r="E30" s="172"/>
    </row>
    <row r="32" spans="2:7" s="152" customFormat="1" ht="12">
      <c r="B32" s="152" t="s">
        <v>80</v>
      </c>
      <c r="C32" s="153">
        <f>SUM(C8:C16)</f>
        <v>44291</v>
      </c>
      <c r="D32" s="153">
        <f>SUM(D8:D16)</f>
        <v>82061</v>
      </c>
      <c r="E32" s="153"/>
      <c r="F32" s="153">
        <f>SUM(F8:F16)</f>
        <v>33663</v>
      </c>
      <c r="G32" s="153">
        <f>SUM(G8:G16)</f>
        <v>116428</v>
      </c>
    </row>
    <row r="33" spans="2:7" s="152" customFormat="1" ht="12">
      <c r="B33" s="152" t="s">
        <v>81</v>
      </c>
      <c r="C33" s="153">
        <f>SUM(C17:C28)</f>
        <v>20792</v>
      </c>
      <c r="D33" s="153">
        <f>SUM(D17:D28)</f>
        <v>192619</v>
      </c>
      <c r="E33" s="153"/>
      <c r="F33" s="153">
        <f>SUM(F17:F28)</f>
        <v>18149</v>
      </c>
      <c r="G33" s="153">
        <f>SUM(G17:G28)</f>
        <v>242528</v>
      </c>
    </row>
    <row r="35" ht="12.75">
      <c r="E35" s="136"/>
    </row>
    <row r="36" spans="4:5" ht="12.75">
      <c r="D36" s="136"/>
      <c r="E36" s="136"/>
    </row>
    <row r="38" ht="12.75">
      <c r="A38" s="166" t="s">
        <v>363</v>
      </c>
    </row>
    <row r="39" ht="12.75">
      <c r="A39" s="166" t="s">
        <v>96</v>
      </c>
    </row>
  </sheetData>
  <mergeCells count="2">
    <mergeCell ref="I5:I6"/>
    <mergeCell ref="D5:G5"/>
  </mergeCells>
  <printOptions/>
  <pageMargins left="0.75" right="0.34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6"/>
  <dimension ref="A2:N26"/>
  <sheetViews>
    <sheetView workbookViewId="0" topLeftCell="A1">
      <selection activeCell="I7" sqref="I7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3" width="5.75390625" style="360" bestFit="1" customWidth="1"/>
    <col min="14" max="14" width="5.00390625" style="361" bestFit="1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13</v>
      </c>
    </row>
    <row r="3" spans="1:14" s="1" customFormat="1" ht="15" customHeight="1">
      <c r="A3" s="74"/>
      <c r="B3" s="75"/>
      <c r="C3" s="101"/>
      <c r="D3" s="775" t="s">
        <v>23</v>
      </c>
      <c r="E3" s="776"/>
      <c r="F3" s="776"/>
      <c r="G3" s="776"/>
      <c r="H3" s="776"/>
      <c r="I3" s="776"/>
      <c r="J3" s="776"/>
      <c r="K3" s="776"/>
      <c r="L3" s="777"/>
      <c r="M3" s="405"/>
      <c r="N3" s="371"/>
    </row>
    <row r="4" spans="1:14" s="1" customFormat="1" ht="12.75">
      <c r="A4" s="76"/>
      <c r="B4" s="778" t="s">
        <v>184</v>
      </c>
      <c r="C4" s="779"/>
      <c r="D4" s="102"/>
      <c r="E4" s="781" t="s">
        <v>21</v>
      </c>
      <c r="F4" s="782"/>
      <c r="G4" s="782"/>
      <c r="H4" s="772"/>
      <c r="I4" s="781" t="s">
        <v>22</v>
      </c>
      <c r="J4" s="782"/>
      <c r="K4" s="782"/>
      <c r="L4" s="783"/>
      <c r="M4" s="405"/>
      <c r="N4" s="371"/>
    </row>
    <row r="5" spans="1:14" s="1" customFormat="1" ht="12.75">
      <c r="A5" s="76"/>
      <c r="B5" s="780"/>
      <c r="C5" s="779"/>
      <c r="D5" s="102" t="s">
        <v>0</v>
      </c>
      <c r="E5" s="3"/>
      <c r="F5" s="4" t="s">
        <v>1</v>
      </c>
      <c r="G5" s="5"/>
      <c r="H5" s="69" t="s">
        <v>20</v>
      </c>
      <c r="I5" s="3"/>
      <c r="J5" s="4" t="s">
        <v>1</v>
      </c>
      <c r="K5" s="5"/>
      <c r="L5" s="77" t="s">
        <v>20</v>
      </c>
      <c r="M5" s="405"/>
      <c r="N5" s="371"/>
    </row>
    <row r="6" spans="1:14" s="14" customFormat="1" ht="12.75">
      <c r="A6" s="78"/>
      <c r="B6" s="68" t="s">
        <v>2</v>
      </c>
      <c r="C6" s="6" t="s">
        <v>47</v>
      </c>
      <c r="D6" s="103" t="s">
        <v>26</v>
      </c>
      <c r="E6" s="7" t="s">
        <v>3</v>
      </c>
      <c r="F6" s="8" t="s">
        <v>4</v>
      </c>
      <c r="G6" s="9" t="s">
        <v>5</v>
      </c>
      <c r="H6" s="60" t="s">
        <v>24</v>
      </c>
      <c r="I6" s="7" t="s">
        <v>3</v>
      </c>
      <c r="J6" s="8" t="s">
        <v>4</v>
      </c>
      <c r="K6" s="9" t="s">
        <v>5</v>
      </c>
      <c r="L6" s="79" t="s">
        <v>25</v>
      </c>
      <c r="M6" s="406"/>
      <c r="N6" s="372"/>
    </row>
    <row r="7" spans="1:14" s="16" customFormat="1" ht="19.5" customHeight="1">
      <c r="A7" s="80"/>
      <c r="B7" s="10"/>
      <c r="C7" s="10"/>
      <c r="D7" s="104">
        <v>1</v>
      </c>
      <c r="E7" s="11">
        <v>2</v>
      </c>
      <c r="F7" s="12">
        <v>3</v>
      </c>
      <c r="G7" s="13">
        <v>4</v>
      </c>
      <c r="H7" s="61">
        <v>5</v>
      </c>
      <c r="I7" s="11">
        <v>6</v>
      </c>
      <c r="J7" s="12">
        <v>7</v>
      </c>
      <c r="K7" s="13">
        <v>8</v>
      </c>
      <c r="L7" s="81">
        <v>9</v>
      </c>
      <c r="M7" s="407"/>
      <c r="N7" s="373"/>
    </row>
    <row r="8" spans="1:14" s="17" customFormat="1" ht="15" customHeight="1">
      <c r="A8" s="82">
        <v>1</v>
      </c>
      <c r="B8" s="15" t="s">
        <v>28</v>
      </c>
      <c r="C8" s="15"/>
      <c r="D8" s="105">
        <f aca="true" t="shared" si="0" ref="D8:L8">SUM(D16:D21)+D9</f>
        <v>25450</v>
      </c>
      <c r="E8" s="71">
        <f t="shared" si="0"/>
        <v>1000</v>
      </c>
      <c r="F8" s="72">
        <f t="shared" si="0"/>
        <v>24450</v>
      </c>
      <c r="G8" s="73">
        <f t="shared" si="0"/>
        <v>0</v>
      </c>
      <c r="H8" s="70">
        <f t="shared" si="0"/>
        <v>25450</v>
      </c>
      <c r="I8" s="71">
        <f t="shared" si="0"/>
        <v>0</v>
      </c>
      <c r="J8" s="72">
        <f t="shared" si="0"/>
        <v>0</v>
      </c>
      <c r="K8" s="73">
        <f t="shared" si="0"/>
        <v>0</v>
      </c>
      <c r="L8" s="83">
        <f t="shared" si="0"/>
        <v>0</v>
      </c>
      <c r="M8" s="408">
        <f>SUM(M9:M15)</f>
        <v>13463</v>
      </c>
      <c r="N8" s="374"/>
    </row>
    <row r="9" spans="1:14" s="17" customFormat="1" ht="15" customHeight="1">
      <c r="A9" s="84">
        <v>2</v>
      </c>
      <c r="B9" s="22" t="s">
        <v>27</v>
      </c>
      <c r="C9" s="47"/>
      <c r="D9" s="106">
        <f aca="true" t="shared" si="1" ref="D9:D21">H9+L9</f>
        <v>13450</v>
      </c>
      <c r="E9" s="57">
        <f>SUM(E10:E15)</f>
        <v>0</v>
      </c>
      <c r="F9" s="222">
        <f>SUM(F10:F15)</f>
        <v>13450</v>
      </c>
      <c r="G9" s="56">
        <f>SUM(G10:G15)</f>
        <v>0</v>
      </c>
      <c r="H9" s="62">
        <f aca="true" t="shared" si="2" ref="H9:H21">SUM(E9:G9)</f>
        <v>13450</v>
      </c>
      <c r="I9" s="57">
        <f>SUM(I10:I15)</f>
        <v>0</v>
      </c>
      <c r="J9" s="222">
        <f>SUM(J10:J15)</f>
        <v>0</v>
      </c>
      <c r="K9" s="56">
        <f>SUM(K10:K15)</f>
        <v>0</v>
      </c>
      <c r="L9" s="85">
        <f aca="true" t="shared" si="3" ref="L9:L21">SUM(I9:K9)</f>
        <v>0</v>
      </c>
      <c r="M9" s="408"/>
      <c r="N9" s="374"/>
    </row>
    <row r="10" spans="1:14" s="20" customFormat="1" ht="15" customHeight="1">
      <c r="A10" s="86">
        <v>3</v>
      </c>
      <c r="B10" s="19"/>
      <c r="C10" s="18" t="s">
        <v>6</v>
      </c>
      <c r="D10" s="107">
        <f t="shared" si="1"/>
        <v>1729</v>
      </c>
      <c r="E10" s="50"/>
      <c r="F10" s="25">
        <v>1729</v>
      </c>
      <c r="G10" s="26"/>
      <c r="H10" s="63">
        <f t="shared" si="2"/>
        <v>1729</v>
      </c>
      <c r="I10" s="50"/>
      <c r="J10" s="25"/>
      <c r="K10" s="26"/>
      <c r="L10" s="87">
        <f t="shared" si="3"/>
        <v>0</v>
      </c>
      <c r="M10" s="385">
        <v>6173</v>
      </c>
      <c r="N10" s="375"/>
    </row>
    <row r="11" spans="1:14" s="20" customFormat="1" ht="15" customHeight="1">
      <c r="A11" s="86">
        <v>4</v>
      </c>
      <c r="B11" s="19"/>
      <c r="C11" s="18" t="s">
        <v>7</v>
      </c>
      <c r="D11" s="108">
        <f t="shared" si="1"/>
        <v>6030</v>
      </c>
      <c r="E11" s="50"/>
      <c r="F11" s="25">
        <v>6030</v>
      </c>
      <c r="G11" s="26"/>
      <c r="H11" s="63">
        <f t="shared" si="2"/>
        <v>6030</v>
      </c>
      <c r="I11" s="50"/>
      <c r="J11" s="25"/>
      <c r="K11" s="26"/>
      <c r="L11" s="87">
        <f t="shared" si="3"/>
        <v>0</v>
      </c>
      <c r="M11" s="385"/>
      <c r="N11" s="375">
        <f>2713+901</f>
        <v>3614</v>
      </c>
    </row>
    <row r="12" spans="1:14" s="20" customFormat="1" ht="15" customHeight="1">
      <c r="A12" s="86">
        <v>5</v>
      </c>
      <c r="B12" s="19"/>
      <c r="C12" s="18" t="s">
        <v>17</v>
      </c>
      <c r="D12" s="108">
        <f t="shared" si="1"/>
        <v>391</v>
      </c>
      <c r="E12" s="50"/>
      <c r="F12" s="25">
        <v>391</v>
      </c>
      <c r="G12" s="26"/>
      <c r="H12" s="63">
        <f t="shared" si="2"/>
        <v>391</v>
      </c>
      <c r="I12" s="50"/>
      <c r="J12" s="25"/>
      <c r="K12" s="26"/>
      <c r="L12" s="87">
        <f t="shared" si="3"/>
        <v>0</v>
      </c>
      <c r="M12" s="385"/>
      <c r="N12" s="375"/>
    </row>
    <row r="13" spans="1:14" s="20" customFormat="1" ht="15" customHeight="1">
      <c r="A13" s="86">
        <v>6</v>
      </c>
      <c r="B13" s="19"/>
      <c r="C13" s="18" t="s">
        <v>113</v>
      </c>
      <c r="D13" s="108">
        <f t="shared" si="1"/>
        <v>5300</v>
      </c>
      <c r="E13" s="51"/>
      <c r="F13" s="48">
        <v>5300</v>
      </c>
      <c r="G13" s="49"/>
      <c r="H13" s="64">
        <f t="shared" si="2"/>
        <v>5300</v>
      </c>
      <c r="I13" s="51"/>
      <c r="J13" s="48"/>
      <c r="K13" s="49"/>
      <c r="L13" s="88">
        <f t="shared" si="3"/>
        <v>0</v>
      </c>
      <c r="M13" s="385">
        <v>6454</v>
      </c>
      <c r="N13" s="375"/>
    </row>
    <row r="14" spans="1:14" s="20" customFormat="1" ht="15" customHeight="1">
      <c r="A14" s="86">
        <v>7</v>
      </c>
      <c r="B14" s="19"/>
      <c r="C14" s="18" t="s">
        <v>105</v>
      </c>
      <c r="D14" s="108">
        <f t="shared" si="1"/>
        <v>0</v>
      </c>
      <c r="E14" s="217"/>
      <c r="F14" s="218"/>
      <c r="G14" s="49"/>
      <c r="H14" s="64">
        <f t="shared" si="2"/>
        <v>0</v>
      </c>
      <c r="I14" s="51"/>
      <c r="J14" s="48"/>
      <c r="K14" s="49"/>
      <c r="L14" s="88">
        <f t="shared" si="3"/>
        <v>0</v>
      </c>
      <c r="M14" s="385"/>
      <c r="N14" s="375"/>
    </row>
    <row r="15" spans="1:14" s="20" customFormat="1" ht="15" customHeight="1">
      <c r="A15" s="89">
        <v>8</v>
      </c>
      <c r="B15" s="43"/>
      <c r="C15" s="44" t="s">
        <v>8</v>
      </c>
      <c r="D15" s="219">
        <f t="shared" si="1"/>
        <v>0</v>
      </c>
      <c r="E15" s="220"/>
      <c r="F15" s="221"/>
      <c r="G15" s="46"/>
      <c r="H15" s="65">
        <f t="shared" si="2"/>
        <v>0</v>
      </c>
      <c r="I15" s="52"/>
      <c r="J15" s="45"/>
      <c r="K15" s="46"/>
      <c r="L15" s="90">
        <f t="shared" si="3"/>
        <v>0</v>
      </c>
      <c r="M15" s="385">
        <v>836</v>
      </c>
      <c r="N15" s="375"/>
    </row>
    <row r="16" spans="1:14" s="17" customFormat="1" ht="15" customHeight="1">
      <c r="A16" s="91">
        <v>9</v>
      </c>
      <c r="B16" s="21" t="s">
        <v>18</v>
      </c>
      <c r="C16" s="23"/>
      <c r="D16" s="110">
        <f t="shared" si="1"/>
        <v>0</v>
      </c>
      <c r="E16" s="160"/>
      <c r="F16" s="155"/>
      <c r="G16" s="28"/>
      <c r="H16" s="66">
        <f t="shared" si="2"/>
        <v>0</v>
      </c>
      <c r="I16" s="53"/>
      <c r="J16" s="27"/>
      <c r="K16" s="28"/>
      <c r="L16" s="92">
        <f t="shared" si="3"/>
        <v>0</v>
      </c>
      <c r="M16" s="408"/>
      <c r="N16" s="374"/>
    </row>
    <row r="17" spans="1:14" s="17" customFormat="1" ht="15" customHeight="1">
      <c r="A17" s="91">
        <v>10</v>
      </c>
      <c r="B17" s="21" t="s">
        <v>9</v>
      </c>
      <c r="C17" s="23"/>
      <c r="D17" s="110">
        <f t="shared" si="1"/>
        <v>0</v>
      </c>
      <c r="E17" s="160"/>
      <c r="F17" s="155"/>
      <c r="G17" s="28"/>
      <c r="H17" s="66">
        <f t="shared" si="2"/>
        <v>0</v>
      </c>
      <c r="I17" s="53"/>
      <c r="J17" s="27"/>
      <c r="K17" s="28"/>
      <c r="L17" s="92">
        <f t="shared" si="3"/>
        <v>0</v>
      </c>
      <c r="M17" s="408"/>
      <c r="N17" s="374"/>
    </row>
    <row r="18" spans="1:14" s="17" customFormat="1" ht="15" customHeight="1">
      <c r="A18" s="84">
        <v>11</v>
      </c>
      <c r="B18" s="22" t="s">
        <v>10</v>
      </c>
      <c r="C18" s="22"/>
      <c r="D18" s="110">
        <f t="shared" si="1"/>
        <v>0</v>
      </c>
      <c r="E18" s="208"/>
      <c r="F18" s="207"/>
      <c r="G18" s="30"/>
      <c r="H18" s="67">
        <f t="shared" si="2"/>
        <v>0</v>
      </c>
      <c r="I18" s="54"/>
      <c r="J18" s="29"/>
      <c r="K18" s="30"/>
      <c r="L18" s="93">
        <f t="shared" si="3"/>
        <v>0</v>
      </c>
      <c r="M18" s="408"/>
      <c r="N18" s="374"/>
    </row>
    <row r="19" spans="1:14" s="17" customFormat="1" ht="15" customHeight="1">
      <c r="A19" s="91">
        <v>12</v>
      </c>
      <c r="B19" s="23" t="s">
        <v>16</v>
      </c>
      <c r="C19" s="23"/>
      <c r="D19" s="111">
        <f t="shared" si="1"/>
        <v>12000</v>
      </c>
      <c r="E19" s="208">
        <v>1000</v>
      </c>
      <c r="F19" s="207">
        <v>11000</v>
      </c>
      <c r="G19" s="30"/>
      <c r="H19" s="67">
        <f t="shared" si="2"/>
        <v>12000</v>
      </c>
      <c r="I19" s="54"/>
      <c r="J19" s="29"/>
      <c r="K19" s="30"/>
      <c r="L19" s="93">
        <f t="shared" si="3"/>
        <v>0</v>
      </c>
      <c r="M19" s="408"/>
      <c r="N19" s="374"/>
    </row>
    <row r="20" spans="1:14" s="17" customFormat="1" ht="15" customHeight="1">
      <c r="A20" s="91">
        <v>13</v>
      </c>
      <c r="B20" s="23" t="s">
        <v>11</v>
      </c>
      <c r="C20" s="23"/>
      <c r="D20" s="111">
        <f t="shared" si="1"/>
        <v>0</v>
      </c>
      <c r="E20" s="54"/>
      <c r="F20" s="29"/>
      <c r="G20" s="30"/>
      <c r="H20" s="67">
        <f t="shared" si="2"/>
        <v>0</v>
      </c>
      <c r="I20" s="54"/>
      <c r="J20" s="29"/>
      <c r="K20" s="30"/>
      <c r="L20" s="93">
        <f t="shared" si="3"/>
        <v>0</v>
      </c>
      <c r="M20" s="408"/>
      <c r="N20" s="374"/>
    </row>
    <row r="21" spans="1:14" s="17" customFormat="1" ht="15" customHeight="1" thickBot="1">
      <c r="A21" s="94">
        <v>14</v>
      </c>
      <c r="B21" s="95" t="s">
        <v>15</v>
      </c>
      <c r="C21" s="95"/>
      <c r="D21" s="112">
        <f t="shared" si="1"/>
        <v>0</v>
      </c>
      <c r="E21" s="96"/>
      <c r="F21" s="97"/>
      <c r="G21" s="98"/>
      <c r="H21" s="99">
        <f t="shared" si="2"/>
        <v>0</v>
      </c>
      <c r="I21" s="96"/>
      <c r="J21" s="97"/>
      <c r="K21" s="98"/>
      <c r="L21" s="100">
        <f t="shared" si="3"/>
        <v>0</v>
      </c>
      <c r="M21" s="408"/>
      <c r="N21" s="374"/>
    </row>
    <row r="22" spans="1:14" s="301" customFormat="1" ht="11.25">
      <c r="A22" s="223" t="s">
        <v>31</v>
      </c>
      <c r="B22" s="223" t="s">
        <v>30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408"/>
      <c r="N22" s="374"/>
    </row>
    <row r="23" spans="1:14" s="301" customFormat="1" ht="11.25">
      <c r="A23" s="223" t="s">
        <v>114</v>
      </c>
      <c r="B23" s="223" t="s">
        <v>188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408"/>
      <c r="N23" s="374"/>
    </row>
    <row r="24" spans="1:14" s="307" customFormat="1" ht="11.25">
      <c r="A24" s="223" t="s">
        <v>14</v>
      </c>
      <c r="B24" s="223" t="s">
        <v>189</v>
      </c>
      <c r="C24" s="223"/>
      <c r="D24" s="223"/>
      <c r="E24" s="223"/>
      <c r="F24" s="223"/>
      <c r="G24" s="223"/>
      <c r="H24" s="223"/>
      <c r="I24" s="223"/>
      <c r="J24" s="223"/>
      <c r="K24" s="223"/>
      <c r="M24" s="405"/>
      <c r="N24" s="371"/>
    </row>
    <row r="25" spans="1:14" s="307" customFormat="1" ht="11.25">
      <c r="A25" s="215" t="s">
        <v>32</v>
      </c>
      <c r="B25" s="215"/>
      <c r="C25" s="215"/>
      <c r="D25" s="223"/>
      <c r="E25" s="390"/>
      <c r="F25" s="223"/>
      <c r="G25" s="223"/>
      <c r="H25" s="223"/>
      <c r="I25" s="223"/>
      <c r="J25" s="223"/>
      <c r="K25" s="223"/>
      <c r="M25" s="405"/>
      <c r="N25" s="371"/>
    </row>
    <row r="26" spans="1:14" s="24" customFormat="1" ht="12.75">
      <c r="A26"/>
      <c r="B26"/>
      <c r="C26"/>
      <c r="D26"/>
      <c r="E26"/>
      <c r="F26" s="31"/>
      <c r="G26" s="31"/>
      <c r="H26" s="32"/>
      <c r="I26"/>
      <c r="J26"/>
      <c r="K26" s="32"/>
      <c r="M26" s="409"/>
      <c r="N26" s="376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47"/>
  <dimension ref="A2:L25"/>
  <sheetViews>
    <sheetView workbookViewId="0" topLeftCell="A1">
      <selection activeCell="B25" sqref="B25"/>
    </sheetView>
  </sheetViews>
  <sheetFormatPr defaultColWidth="9.00390625" defaultRowHeight="12.75"/>
  <cols>
    <col min="1" max="1" width="4.625" style="420" customWidth="1"/>
    <col min="2" max="2" width="5.625" style="420" customWidth="1"/>
    <col min="3" max="3" width="34.375" style="420" customWidth="1"/>
    <col min="4" max="4" width="10.875" style="420" customWidth="1"/>
    <col min="5" max="5" width="10.125" style="420" customWidth="1"/>
    <col min="6" max="6" width="10.00390625" style="421" customWidth="1"/>
    <col min="7" max="7" width="9.625" style="421" customWidth="1"/>
    <col min="8" max="8" width="10.125" style="423" customWidth="1"/>
    <col min="9" max="9" width="8.00390625" style="420" customWidth="1"/>
    <col min="10" max="10" width="8.75390625" style="420" customWidth="1"/>
    <col min="11" max="11" width="7.875" style="423" customWidth="1"/>
    <col min="12" max="12" width="8.75390625" style="423" customWidth="1"/>
    <col min="13" max="14" width="10.25390625" style="423" customWidth="1"/>
    <col min="15" max="15" width="5.00390625" style="420" bestFit="1" customWidth="1"/>
    <col min="16" max="19" width="10.875" style="424" customWidth="1"/>
    <col min="20" max="16384" width="9.125" style="420" customWidth="1"/>
  </cols>
  <sheetData>
    <row r="2" spans="8:12" ht="13.5" thickBot="1">
      <c r="H2" s="421"/>
      <c r="I2" s="421"/>
      <c r="J2" s="421"/>
      <c r="K2" s="421"/>
      <c r="L2" s="422" t="s">
        <v>13</v>
      </c>
    </row>
    <row r="3" spans="1:12" s="1" customFormat="1" ht="15" customHeight="1">
      <c r="A3" s="425"/>
      <c r="B3" s="426"/>
      <c r="C3" s="427"/>
      <c r="D3" s="807" t="s">
        <v>23</v>
      </c>
      <c r="E3" s="808"/>
      <c r="F3" s="808"/>
      <c r="G3" s="808"/>
      <c r="H3" s="808"/>
      <c r="I3" s="808"/>
      <c r="J3" s="808"/>
      <c r="K3" s="808"/>
      <c r="L3" s="809"/>
    </row>
    <row r="4" spans="1:12" s="1" customFormat="1" ht="12.75">
      <c r="A4" s="76"/>
      <c r="B4" s="778" t="s">
        <v>184</v>
      </c>
      <c r="C4" s="779"/>
      <c r="D4" s="102"/>
      <c r="E4" s="781" t="s">
        <v>21</v>
      </c>
      <c r="F4" s="782"/>
      <c r="G4" s="782"/>
      <c r="H4" s="810"/>
      <c r="I4" s="781" t="s">
        <v>22</v>
      </c>
      <c r="J4" s="782"/>
      <c r="K4" s="782"/>
      <c r="L4" s="811"/>
    </row>
    <row r="5" spans="1:12" s="1" customFormat="1" ht="12.75">
      <c r="A5" s="76"/>
      <c r="B5" s="780"/>
      <c r="C5" s="779"/>
      <c r="D5" s="102" t="s">
        <v>0</v>
      </c>
      <c r="E5" s="3"/>
      <c r="F5" s="4" t="s">
        <v>1</v>
      </c>
      <c r="G5" s="5"/>
      <c r="H5" s="69" t="s">
        <v>20</v>
      </c>
      <c r="I5" s="3"/>
      <c r="J5" s="4" t="s">
        <v>1</v>
      </c>
      <c r="K5" s="5"/>
      <c r="L5" s="77" t="s">
        <v>20</v>
      </c>
    </row>
    <row r="6" spans="1:12" s="14" customFormat="1" ht="12.75">
      <c r="A6" s="78"/>
      <c r="B6" s="68" t="s">
        <v>2</v>
      </c>
      <c r="C6" s="6" t="s">
        <v>134</v>
      </c>
      <c r="D6" s="103" t="s">
        <v>26</v>
      </c>
      <c r="E6" s="7" t="s">
        <v>3</v>
      </c>
      <c r="F6" s="8" t="s">
        <v>4</v>
      </c>
      <c r="G6" s="9" t="s">
        <v>5</v>
      </c>
      <c r="H6" s="60" t="s">
        <v>24</v>
      </c>
      <c r="I6" s="7" t="s">
        <v>3</v>
      </c>
      <c r="J6" s="8" t="s">
        <v>4</v>
      </c>
      <c r="K6" s="9" t="s">
        <v>5</v>
      </c>
      <c r="L6" s="79" t="s">
        <v>25</v>
      </c>
    </row>
    <row r="7" spans="1:12" s="294" customFormat="1" ht="12">
      <c r="A7" s="293"/>
      <c r="B7" s="11"/>
      <c r="C7" s="11"/>
      <c r="D7" s="104">
        <v>1</v>
      </c>
      <c r="E7" s="11">
        <v>2</v>
      </c>
      <c r="F7" s="12">
        <v>3</v>
      </c>
      <c r="G7" s="13">
        <v>4</v>
      </c>
      <c r="H7" s="61">
        <v>5</v>
      </c>
      <c r="I7" s="11">
        <v>6</v>
      </c>
      <c r="J7" s="12">
        <v>7</v>
      </c>
      <c r="K7" s="13">
        <v>8</v>
      </c>
      <c r="L7" s="81">
        <v>9</v>
      </c>
    </row>
    <row r="8" spans="1:12" s="17" customFormat="1" ht="15" customHeight="1">
      <c r="A8" s="82">
        <v>1</v>
      </c>
      <c r="B8" s="15" t="s">
        <v>28</v>
      </c>
      <c r="C8" s="15"/>
      <c r="D8" s="105">
        <f aca="true" t="shared" si="0" ref="D8:L8">SUM(D16:D21)+D9</f>
        <v>0</v>
      </c>
      <c r="E8" s="71">
        <f t="shared" si="0"/>
        <v>0</v>
      </c>
      <c r="F8" s="72">
        <f t="shared" si="0"/>
        <v>0</v>
      </c>
      <c r="G8" s="73">
        <f t="shared" si="0"/>
        <v>0</v>
      </c>
      <c r="H8" s="70">
        <f t="shared" si="0"/>
        <v>0</v>
      </c>
      <c r="I8" s="71">
        <f t="shared" si="0"/>
        <v>0</v>
      </c>
      <c r="J8" s="72">
        <f t="shared" si="0"/>
        <v>0</v>
      </c>
      <c r="K8" s="73">
        <f t="shared" si="0"/>
        <v>0</v>
      </c>
      <c r="L8" s="83">
        <f t="shared" si="0"/>
        <v>0</v>
      </c>
    </row>
    <row r="9" spans="1:12" s="17" customFormat="1" ht="15" customHeight="1">
      <c r="A9" s="84">
        <v>2</v>
      </c>
      <c r="B9" s="22" t="s">
        <v>27</v>
      </c>
      <c r="C9" s="47"/>
      <c r="D9" s="106">
        <f aca="true" t="shared" si="1" ref="D9:D21">H9+L9</f>
        <v>0</v>
      </c>
      <c r="E9" s="295">
        <f>SUM(E10:E15)</f>
        <v>0</v>
      </c>
      <c r="F9" s="296">
        <f>SUM(F10:F15)</f>
        <v>0</v>
      </c>
      <c r="G9" s="297">
        <f>SUM(G10:G15)</f>
        <v>0</v>
      </c>
      <c r="H9" s="298">
        <f aca="true" t="shared" si="2" ref="H9:H21">SUM(E9:G9)</f>
        <v>0</v>
      </c>
      <c r="I9" s="295">
        <f>SUM(I10:I15)</f>
        <v>0</v>
      </c>
      <c r="J9" s="296">
        <f>SUM(J10:J15)</f>
        <v>0</v>
      </c>
      <c r="K9" s="297">
        <f>SUM(K10:K15)</f>
        <v>0</v>
      </c>
      <c r="L9" s="85">
        <f aca="true" t="shared" si="3" ref="L9:L21">SUM(I9:K9)</f>
        <v>0</v>
      </c>
    </row>
    <row r="10" spans="1:12" s="20" customFormat="1" ht="15" customHeight="1">
      <c r="A10" s="86">
        <v>3</v>
      </c>
      <c r="B10" s="19"/>
      <c r="C10" s="18" t="s">
        <v>6</v>
      </c>
      <c r="D10" s="107">
        <f t="shared" si="1"/>
        <v>0</v>
      </c>
      <c r="E10" s="299"/>
      <c r="F10" s="300"/>
      <c r="G10" s="26"/>
      <c r="H10" s="63">
        <f t="shared" si="2"/>
        <v>0</v>
      </c>
      <c r="I10" s="50"/>
      <c r="J10" s="25"/>
      <c r="K10" s="26"/>
      <c r="L10" s="87">
        <f t="shared" si="3"/>
        <v>0</v>
      </c>
    </row>
    <row r="11" spans="1:12" s="20" customFormat="1" ht="15" customHeight="1">
      <c r="A11" s="86">
        <v>4</v>
      </c>
      <c r="B11" s="19"/>
      <c r="C11" s="18" t="s">
        <v>7</v>
      </c>
      <c r="D11" s="108">
        <f t="shared" si="1"/>
        <v>0</v>
      </c>
      <c r="E11" s="299"/>
      <c r="F11" s="300"/>
      <c r="G11" s="26"/>
      <c r="H11" s="63">
        <f t="shared" si="2"/>
        <v>0</v>
      </c>
      <c r="I11" s="50"/>
      <c r="J11" s="25"/>
      <c r="K11" s="26"/>
      <c r="L11" s="87">
        <f t="shared" si="3"/>
        <v>0</v>
      </c>
    </row>
    <row r="12" spans="1:12" s="20" customFormat="1" ht="15" customHeight="1">
      <c r="A12" s="86">
        <v>5</v>
      </c>
      <c r="B12" s="19"/>
      <c r="C12" s="18" t="s">
        <v>185</v>
      </c>
      <c r="D12" s="108">
        <f t="shared" si="1"/>
        <v>0</v>
      </c>
      <c r="E12" s="299"/>
      <c r="F12" s="300"/>
      <c r="G12" s="26"/>
      <c r="H12" s="63">
        <f t="shared" si="2"/>
        <v>0</v>
      </c>
      <c r="I12" s="50"/>
      <c r="J12" s="25"/>
      <c r="K12" s="26"/>
      <c r="L12" s="87">
        <f t="shared" si="3"/>
        <v>0</v>
      </c>
    </row>
    <row r="13" spans="1:12" s="20" customFormat="1" ht="15" customHeight="1">
      <c r="A13" s="86">
        <v>6</v>
      </c>
      <c r="B13" s="19"/>
      <c r="C13" s="18" t="s">
        <v>186</v>
      </c>
      <c r="D13" s="108">
        <f t="shared" si="1"/>
        <v>0</v>
      </c>
      <c r="E13" s="217"/>
      <c r="F13" s="218"/>
      <c r="G13" s="49"/>
      <c r="H13" s="64">
        <f t="shared" si="2"/>
        <v>0</v>
      </c>
      <c r="I13" s="51"/>
      <c r="J13" s="48"/>
      <c r="K13" s="49"/>
      <c r="L13" s="88">
        <f t="shared" si="3"/>
        <v>0</v>
      </c>
    </row>
    <row r="14" spans="1:12" s="20" customFormat="1" ht="15" customHeight="1">
      <c r="A14" s="86">
        <v>7</v>
      </c>
      <c r="B14" s="19"/>
      <c r="C14" s="18" t="s">
        <v>105</v>
      </c>
      <c r="D14" s="108">
        <f t="shared" si="1"/>
        <v>0</v>
      </c>
      <c r="E14" s="217"/>
      <c r="F14" s="218"/>
      <c r="G14" s="49"/>
      <c r="H14" s="64">
        <f t="shared" si="2"/>
        <v>0</v>
      </c>
      <c r="I14" s="51"/>
      <c r="J14" s="48"/>
      <c r="K14" s="49"/>
      <c r="L14" s="88">
        <f t="shared" si="3"/>
        <v>0</v>
      </c>
    </row>
    <row r="15" spans="1:12" s="20" customFormat="1" ht="15" customHeight="1">
      <c r="A15" s="89">
        <v>8</v>
      </c>
      <c r="B15" s="43"/>
      <c r="C15" s="44" t="s">
        <v>8</v>
      </c>
      <c r="D15" s="219">
        <f t="shared" si="1"/>
        <v>0</v>
      </c>
      <c r="E15" s="220"/>
      <c r="F15" s="221"/>
      <c r="G15" s="46"/>
      <c r="H15" s="65">
        <f t="shared" si="2"/>
        <v>0</v>
      </c>
      <c r="I15" s="52"/>
      <c r="J15" s="45"/>
      <c r="K15" s="46"/>
      <c r="L15" s="90">
        <f t="shared" si="3"/>
        <v>0</v>
      </c>
    </row>
    <row r="16" spans="1:12" s="17" customFormat="1" ht="15" customHeight="1">
      <c r="A16" s="91">
        <v>9</v>
      </c>
      <c r="B16" s="21" t="s">
        <v>18</v>
      </c>
      <c r="C16" s="23"/>
      <c r="D16" s="110">
        <f t="shared" si="1"/>
        <v>0</v>
      </c>
      <c r="E16" s="160"/>
      <c r="F16" s="155"/>
      <c r="G16" s="28"/>
      <c r="H16" s="66">
        <f t="shared" si="2"/>
        <v>0</v>
      </c>
      <c r="I16" s="53"/>
      <c r="J16" s="27"/>
      <c r="K16" s="28"/>
      <c r="L16" s="92">
        <f t="shared" si="3"/>
        <v>0</v>
      </c>
    </row>
    <row r="17" spans="1:12" s="17" customFormat="1" ht="15" customHeight="1">
      <c r="A17" s="91">
        <v>10</v>
      </c>
      <c r="B17" s="21" t="s">
        <v>9</v>
      </c>
      <c r="C17" s="23"/>
      <c r="D17" s="110">
        <f t="shared" si="1"/>
        <v>0</v>
      </c>
      <c r="E17" s="160"/>
      <c r="F17" s="155"/>
      <c r="G17" s="28"/>
      <c r="H17" s="66">
        <f t="shared" si="2"/>
        <v>0</v>
      </c>
      <c r="I17" s="53"/>
      <c r="J17" s="27"/>
      <c r="K17" s="28"/>
      <c r="L17" s="92">
        <f t="shared" si="3"/>
        <v>0</v>
      </c>
    </row>
    <row r="18" spans="1:12" s="17" customFormat="1" ht="15" customHeight="1">
      <c r="A18" s="84">
        <v>11</v>
      </c>
      <c r="B18" s="22" t="s">
        <v>10</v>
      </c>
      <c r="C18" s="22"/>
      <c r="D18" s="110">
        <f t="shared" si="1"/>
        <v>0</v>
      </c>
      <c r="E18" s="208"/>
      <c r="F18" s="207"/>
      <c r="G18" s="30"/>
      <c r="H18" s="67">
        <f t="shared" si="2"/>
        <v>0</v>
      </c>
      <c r="I18" s="54"/>
      <c r="J18" s="29"/>
      <c r="K18" s="30"/>
      <c r="L18" s="93">
        <f t="shared" si="3"/>
        <v>0</v>
      </c>
    </row>
    <row r="19" spans="1:12" s="17" customFormat="1" ht="15" customHeight="1">
      <c r="A19" s="91">
        <v>12</v>
      </c>
      <c r="B19" s="23" t="s">
        <v>16</v>
      </c>
      <c r="C19" s="23"/>
      <c r="D19" s="111">
        <f t="shared" si="1"/>
        <v>0</v>
      </c>
      <c r="E19" s="208"/>
      <c r="F19" s="207"/>
      <c r="G19" s="30"/>
      <c r="H19" s="67">
        <f t="shared" si="2"/>
        <v>0</v>
      </c>
      <c r="I19" s="54"/>
      <c r="J19" s="29"/>
      <c r="K19" s="30"/>
      <c r="L19" s="93">
        <f t="shared" si="3"/>
        <v>0</v>
      </c>
    </row>
    <row r="20" spans="1:12" s="17" customFormat="1" ht="15" customHeight="1">
      <c r="A20" s="91">
        <v>13</v>
      </c>
      <c r="B20" s="23" t="s">
        <v>11</v>
      </c>
      <c r="C20" s="23"/>
      <c r="D20" s="111">
        <f t="shared" si="1"/>
        <v>0</v>
      </c>
      <c r="E20" s="54"/>
      <c r="F20" s="29"/>
      <c r="G20" s="30"/>
      <c r="H20" s="67">
        <f t="shared" si="2"/>
        <v>0</v>
      </c>
      <c r="I20" s="54"/>
      <c r="J20" s="29"/>
      <c r="K20" s="30"/>
      <c r="L20" s="93">
        <f t="shared" si="3"/>
        <v>0</v>
      </c>
    </row>
    <row r="21" spans="1:12" s="17" customFormat="1" ht="15" customHeight="1" thickBot="1">
      <c r="A21" s="94">
        <v>14</v>
      </c>
      <c r="B21" s="95" t="s">
        <v>187</v>
      </c>
      <c r="C21" s="95"/>
      <c r="D21" s="112">
        <f t="shared" si="1"/>
        <v>0</v>
      </c>
      <c r="E21" s="96"/>
      <c r="F21" s="97"/>
      <c r="G21" s="98"/>
      <c r="H21" s="99">
        <f t="shared" si="2"/>
        <v>0</v>
      </c>
      <c r="I21" s="96"/>
      <c r="J21" s="97"/>
      <c r="K21" s="98"/>
      <c r="L21" s="100">
        <f t="shared" si="3"/>
        <v>0</v>
      </c>
    </row>
    <row r="22" spans="1:12" s="301" customFormat="1" ht="11.25">
      <c r="A22" s="223" t="s">
        <v>31</v>
      </c>
      <c r="B22" s="223" t="s">
        <v>30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</row>
    <row r="23" spans="1:12" s="301" customFormat="1" ht="11.25">
      <c r="A23" s="223" t="s">
        <v>114</v>
      </c>
      <c r="B23" s="223" t="s">
        <v>188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</row>
    <row r="24" spans="1:12" s="301" customFormat="1" ht="11.25">
      <c r="A24" s="223" t="s">
        <v>14</v>
      </c>
      <c r="B24" s="223" t="s">
        <v>189</v>
      </c>
      <c r="C24" s="223"/>
      <c r="D24" s="223"/>
      <c r="E24" s="223"/>
      <c r="F24" s="223"/>
      <c r="G24" s="223"/>
      <c r="H24" s="223"/>
      <c r="I24" s="223"/>
      <c r="J24" s="223"/>
      <c r="K24" s="223"/>
      <c r="L24" s="223"/>
    </row>
    <row r="25" spans="1:5" s="223" customFormat="1" ht="11.25">
      <c r="A25" s="215" t="s">
        <v>32</v>
      </c>
      <c r="B25" s="215"/>
      <c r="C25" s="215"/>
      <c r="E25" s="390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scale="90" r:id="rId1"/>
  <headerFooter alignWithMargins="0">
    <oddHeader>&amp;L&amp;"Arial CE,kurzíva\&amp;11Osnova rozpočtu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5" sqref="E5"/>
    </sheetView>
  </sheetViews>
  <sheetFormatPr defaultColWidth="9.00390625" defaultRowHeight="12.75"/>
  <cols>
    <col min="1" max="1" width="6.25390625" style="118" customWidth="1"/>
    <col min="2" max="2" width="39.375" style="118" customWidth="1"/>
    <col min="3" max="3" width="11.375" style="118" customWidth="1"/>
    <col min="4" max="4" width="11.75390625" style="118" customWidth="1"/>
    <col min="5" max="5" width="13.75390625" style="118" customWidth="1"/>
    <col min="6" max="16384" width="9.125" style="118" customWidth="1"/>
  </cols>
  <sheetData>
    <row r="1" ht="12.75">
      <c r="A1" s="118" t="s">
        <v>74</v>
      </c>
    </row>
    <row r="2" ht="15.75">
      <c r="A2" s="173" t="s">
        <v>348</v>
      </c>
    </row>
    <row r="5" ht="13.5" thickBot="1">
      <c r="E5" s="302"/>
    </row>
    <row r="6" spans="1:5" ht="24" customHeight="1">
      <c r="A6" s="174" t="s">
        <v>97</v>
      </c>
      <c r="B6" s="175" t="s">
        <v>98</v>
      </c>
      <c r="C6" s="676" t="s">
        <v>20</v>
      </c>
      <c r="D6" s="677" t="s">
        <v>50</v>
      </c>
      <c r="E6" s="678" t="s">
        <v>342</v>
      </c>
    </row>
    <row r="7" spans="1:5" ht="15" customHeight="1" thickBot="1">
      <c r="A7" s="176"/>
      <c r="B7" s="177"/>
      <c r="C7" s="178">
        <v>1</v>
      </c>
      <c r="D7" s="179">
        <v>2</v>
      </c>
      <c r="E7" s="180">
        <v>3</v>
      </c>
    </row>
    <row r="8" spans="1:5" ht="16.5" customHeight="1">
      <c r="A8" s="181">
        <v>1</v>
      </c>
      <c r="B8" s="182" t="s">
        <v>343</v>
      </c>
      <c r="C8" s="183">
        <f>tab1!C29</f>
        <v>65083</v>
      </c>
      <c r="D8" s="184"/>
      <c r="E8" s="185">
        <f>C8-D8</f>
        <v>65083</v>
      </c>
    </row>
    <row r="9" spans="1:5" ht="16.5" customHeight="1">
      <c r="A9" s="186">
        <v>2</v>
      </c>
      <c r="B9" s="187" t="s">
        <v>344</v>
      </c>
      <c r="C9" s="188">
        <f>tab1!E29</f>
        <v>32464</v>
      </c>
      <c r="D9" s="189">
        <f>SUM(tab1!E8:E25)</f>
        <v>1636</v>
      </c>
      <c r="E9" s="190">
        <f>tab1!E28</f>
        <v>30828</v>
      </c>
    </row>
    <row r="10" spans="1:6" ht="16.5" customHeight="1" thickBot="1">
      <c r="A10" s="181">
        <v>3</v>
      </c>
      <c r="B10" s="182" t="s">
        <v>99</v>
      </c>
      <c r="C10" s="758">
        <f>SUM(D10:E10)</f>
        <v>51812</v>
      </c>
      <c r="D10" s="184">
        <f>tab1!F29-tab1!F27</f>
        <v>36262</v>
      </c>
      <c r="E10" s="759">
        <f>tab1!F27</f>
        <v>15550</v>
      </c>
      <c r="F10" s="191"/>
    </row>
    <row r="11" spans="1:5" ht="16.5" customHeight="1" thickBot="1">
      <c r="A11" s="192">
        <v>4</v>
      </c>
      <c r="B11" s="193" t="s">
        <v>20</v>
      </c>
      <c r="C11" s="194">
        <f>SUM(C8:C10)</f>
        <v>149359</v>
      </c>
      <c r="D11" s="195">
        <f>SUM(D8:D10)</f>
        <v>37898</v>
      </c>
      <c r="E11" s="196">
        <f>SUM(E8:E10)</f>
        <v>111461</v>
      </c>
    </row>
    <row r="12" spans="2:5" s="303" customFormat="1" ht="11.25">
      <c r="B12" s="304" t="s">
        <v>345</v>
      </c>
      <c r="D12" s="305">
        <v>40093</v>
      </c>
      <c r="E12" s="305">
        <f>99000-D12</f>
        <v>58907</v>
      </c>
    </row>
    <row r="13" spans="2:4" s="303" customFormat="1" ht="11.25">
      <c r="B13" s="304" t="s">
        <v>346</v>
      </c>
      <c r="D13" s="305">
        <f>SUM(D11:D12)</f>
        <v>77991</v>
      </c>
    </row>
    <row r="14" spans="1:2" s="303" customFormat="1" ht="11.25">
      <c r="A14" s="306" t="s">
        <v>79</v>
      </c>
      <c r="B14" s="303" t="s">
        <v>347</v>
      </c>
    </row>
  </sheetData>
  <printOptions/>
  <pageMargins left="0.62" right="0.5" top="0.64" bottom="1" header="0.4921259845" footer="0.492125984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2">
      <selection activeCell="B34" sqref="B34"/>
    </sheetView>
  </sheetViews>
  <sheetFormatPr defaultColWidth="9.00390625" defaultRowHeight="12.75"/>
  <cols>
    <col min="1" max="1" width="4.875" style="234" customWidth="1"/>
    <col min="2" max="2" width="14.125" style="234" customWidth="1"/>
    <col min="3" max="3" width="15.125" style="265" customWidth="1"/>
    <col min="4" max="4" width="13.75390625" style="235" customWidth="1"/>
    <col min="5" max="5" width="12.625" style="234" customWidth="1"/>
    <col min="6" max="6" width="13.75390625" style="236" customWidth="1"/>
    <col min="7" max="7" width="12.375" style="234" customWidth="1"/>
    <col min="8" max="9" width="12.125" style="234" customWidth="1"/>
    <col min="10" max="10" width="14.00390625" style="234" customWidth="1"/>
    <col min="11" max="11" width="9.125" style="238" customWidth="1"/>
    <col min="12" max="16384" width="9.125" style="234" customWidth="1"/>
  </cols>
  <sheetData>
    <row r="1" spans="1:7" ht="15.75">
      <c r="A1" s="233" t="s">
        <v>349</v>
      </c>
      <c r="G1" s="237"/>
    </row>
    <row r="2" spans="3:11" s="239" customFormat="1" ht="12.75">
      <c r="C2" s="685"/>
      <c r="D2" s="240"/>
      <c r="F2" s="241"/>
      <c r="H2" s="242"/>
      <c r="I2" s="242"/>
      <c r="K2" s="243"/>
    </row>
    <row r="3" spans="3:11" s="239" customFormat="1" ht="11.25" customHeight="1">
      <c r="C3" s="685"/>
      <c r="D3" s="240"/>
      <c r="F3" s="241"/>
      <c r="H3" s="244"/>
      <c r="I3" s="244"/>
      <c r="J3" s="245"/>
      <c r="K3" s="243"/>
    </row>
    <row r="4" spans="3:10" ht="13.5" thickBot="1">
      <c r="C4" s="686"/>
      <c r="H4" s="687"/>
      <c r="I4" s="688"/>
      <c r="J4" s="246" t="s">
        <v>115</v>
      </c>
    </row>
    <row r="5" spans="1:10" ht="12.75">
      <c r="A5" s="247"/>
      <c r="B5" s="248"/>
      <c r="C5" s="689" t="s">
        <v>116</v>
      </c>
      <c r="D5" s="249"/>
      <c r="E5" s="690" t="s">
        <v>117</v>
      </c>
      <c r="F5" s="691"/>
      <c r="G5" s="812" t="s">
        <v>350</v>
      </c>
      <c r="H5" s="813"/>
      <c r="I5" s="813"/>
      <c r="J5" s="814"/>
    </row>
    <row r="6" spans="1:10" ht="14.25">
      <c r="A6" s="250"/>
      <c r="B6" s="251"/>
      <c r="C6" s="692" t="s">
        <v>351</v>
      </c>
      <c r="D6" s="252"/>
      <c r="E6" s="693" t="s">
        <v>354</v>
      </c>
      <c r="F6" s="694" t="s">
        <v>119</v>
      </c>
      <c r="G6" s="253" t="s">
        <v>131</v>
      </c>
      <c r="H6" s="695" t="s">
        <v>120</v>
      </c>
      <c r="I6" s="696" t="s">
        <v>352</v>
      </c>
      <c r="J6" s="697" t="s">
        <v>121</v>
      </c>
    </row>
    <row r="7" spans="1:10" ht="14.25" thickBot="1">
      <c r="A7" s="254" t="s">
        <v>122</v>
      </c>
      <c r="B7" s="255"/>
      <c r="C7" s="698" t="s">
        <v>123</v>
      </c>
      <c r="D7" s="256" t="s">
        <v>353</v>
      </c>
      <c r="E7" s="699" t="s">
        <v>118</v>
      </c>
      <c r="F7" s="700" t="s">
        <v>124</v>
      </c>
      <c r="G7" s="257" t="s">
        <v>125</v>
      </c>
      <c r="H7" s="701" t="s">
        <v>125</v>
      </c>
      <c r="I7" s="702" t="s">
        <v>126</v>
      </c>
      <c r="J7" s="258" t="s">
        <v>132</v>
      </c>
    </row>
    <row r="8" spans="1:11" s="263" customFormat="1" ht="12.75">
      <c r="A8" s="259"/>
      <c r="B8" s="260"/>
      <c r="C8" s="703">
        <v>1</v>
      </c>
      <c r="D8" s="261">
        <v>2</v>
      </c>
      <c r="E8" s="704">
        <v>3</v>
      </c>
      <c r="F8" s="705">
        <v>4</v>
      </c>
      <c r="G8" s="706">
        <v>6</v>
      </c>
      <c r="H8" s="707">
        <v>7</v>
      </c>
      <c r="I8" s="708">
        <v>8</v>
      </c>
      <c r="J8" s="709">
        <v>9</v>
      </c>
      <c r="K8" s="262"/>
    </row>
    <row r="9" spans="1:10" ht="18" customHeight="1">
      <c r="A9" s="264">
        <v>11</v>
      </c>
      <c r="B9" s="251" t="s">
        <v>51</v>
      </c>
      <c r="C9" s="268">
        <v>14564771.68</v>
      </c>
      <c r="D9" s="268">
        <f aca="true" t="shared" si="0" ref="D9:D20">0.1*C9</f>
        <v>1456477.168</v>
      </c>
      <c r="E9" s="710">
        <v>1456477</v>
      </c>
      <c r="F9" s="711">
        <f aca="true" t="shared" si="1" ref="F9:F20">C9-E9</f>
        <v>13108294.68</v>
      </c>
      <c r="G9" s="712"/>
      <c r="H9" s="760">
        <v>1456477</v>
      </c>
      <c r="I9" s="761"/>
      <c r="J9" s="713">
        <f aca="true" t="shared" si="2" ref="J9:J25">F9-H9-I9</f>
        <v>11651817.68</v>
      </c>
    </row>
    <row r="10" spans="1:10" ht="18" customHeight="1">
      <c r="A10" s="266">
        <v>21</v>
      </c>
      <c r="B10" s="267" t="s">
        <v>52</v>
      </c>
      <c r="C10" s="714">
        <v>9854700.82</v>
      </c>
      <c r="D10" s="714">
        <f t="shared" si="0"/>
        <v>985470.082</v>
      </c>
      <c r="E10" s="715">
        <v>985470</v>
      </c>
      <c r="F10" s="716">
        <f t="shared" si="1"/>
        <v>8869230.82</v>
      </c>
      <c r="G10" s="717"/>
      <c r="H10" s="762"/>
      <c r="I10" s="763">
        <v>2500000</v>
      </c>
      <c r="J10" s="718">
        <f t="shared" si="2"/>
        <v>6369230.82</v>
      </c>
    </row>
    <row r="11" spans="1:10" ht="18" customHeight="1">
      <c r="A11" s="266">
        <v>22</v>
      </c>
      <c r="B11" s="267" t="s">
        <v>53</v>
      </c>
      <c r="C11" s="714">
        <v>6802230.15</v>
      </c>
      <c r="D11" s="714">
        <f t="shared" si="0"/>
        <v>680223.0150000001</v>
      </c>
      <c r="E11" s="715">
        <v>680223</v>
      </c>
      <c r="F11" s="716">
        <f t="shared" si="1"/>
        <v>6122007.15</v>
      </c>
      <c r="G11" s="717"/>
      <c r="H11" s="762">
        <v>680223</v>
      </c>
      <c r="I11" s="763"/>
      <c r="J11" s="718">
        <f t="shared" si="2"/>
        <v>5441784.15</v>
      </c>
    </row>
    <row r="12" spans="1:10" ht="18" customHeight="1">
      <c r="A12" s="266">
        <v>23</v>
      </c>
      <c r="B12" s="267" t="s">
        <v>54</v>
      </c>
      <c r="C12" s="714">
        <v>2113889.68</v>
      </c>
      <c r="D12" s="714">
        <f t="shared" si="0"/>
        <v>211388.96800000002</v>
      </c>
      <c r="E12" s="715">
        <v>211389</v>
      </c>
      <c r="F12" s="716">
        <f t="shared" si="1"/>
        <v>1902500.6800000002</v>
      </c>
      <c r="G12" s="717"/>
      <c r="H12" s="762">
        <v>211389</v>
      </c>
      <c r="I12" s="763">
        <v>1300000</v>
      </c>
      <c r="J12" s="718">
        <f t="shared" si="2"/>
        <v>391111.68000000017</v>
      </c>
    </row>
    <row r="13" spans="1:10" ht="18" customHeight="1">
      <c r="A13" s="266">
        <v>31</v>
      </c>
      <c r="B13" s="267" t="s">
        <v>55</v>
      </c>
      <c r="C13" s="714">
        <v>5314393.77</v>
      </c>
      <c r="D13" s="714">
        <f t="shared" si="0"/>
        <v>531439.377</v>
      </c>
      <c r="E13" s="715">
        <v>531439</v>
      </c>
      <c r="F13" s="716">
        <f t="shared" si="1"/>
        <v>4782954.77</v>
      </c>
      <c r="G13" s="717"/>
      <c r="H13" s="762"/>
      <c r="I13" s="763">
        <v>1000000</v>
      </c>
      <c r="J13" s="718">
        <f t="shared" si="2"/>
        <v>3782954.7699999996</v>
      </c>
    </row>
    <row r="14" spans="1:10" ht="18" customHeight="1">
      <c r="A14" s="266">
        <v>33</v>
      </c>
      <c r="B14" s="267" t="s">
        <v>56</v>
      </c>
      <c r="C14" s="714">
        <v>1932861.5</v>
      </c>
      <c r="D14" s="714">
        <f t="shared" si="0"/>
        <v>193286.15000000002</v>
      </c>
      <c r="E14" s="715">
        <v>193286</v>
      </c>
      <c r="F14" s="716">
        <f t="shared" si="1"/>
        <v>1739575.5</v>
      </c>
      <c r="G14" s="717"/>
      <c r="H14" s="762"/>
      <c r="I14" s="763">
        <v>0</v>
      </c>
      <c r="J14" s="718">
        <f t="shared" si="2"/>
        <v>1739575.5</v>
      </c>
    </row>
    <row r="15" spans="1:10" ht="18" customHeight="1">
      <c r="A15" s="266">
        <v>41</v>
      </c>
      <c r="B15" s="267" t="s">
        <v>57</v>
      </c>
      <c r="C15" s="714">
        <v>2675100.04</v>
      </c>
      <c r="D15" s="714">
        <f t="shared" si="0"/>
        <v>267510.004</v>
      </c>
      <c r="E15" s="715">
        <v>267510</v>
      </c>
      <c r="F15" s="716">
        <f t="shared" si="1"/>
        <v>2407590.04</v>
      </c>
      <c r="G15" s="717"/>
      <c r="H15" s="762"/>
      <c r="I15" s="763">
        <v>0</v>
      </c>
      <c r="J15" s="718">
        <f t="shared" si="2"/>
        <v>2407590.04</v>
      </c>
    </row>
    <row r="16" spans="1:10" ht="18" customHeight="1">
      <c r="A16" s="266">
        <v>51</v>
      </c>
      <c r="B16" s="267" t="s">
        <v>58</v>
      </c>
      <c r="C16" s="714">
        <v>3419960.94</v>
      </c>
      <c r="D16" s="714">
        <f t="shared" si="0"/>
        <v>341996.09400000004</v>
      </c>
      <c r="E16" s="715">
        <v>341996</v>
      </c>
      <c r="F16" s="716">
        <f t="shared" si="1"/>
        <v>3077964.94</v>
      </c>
      <c r="G16" s="717"/>
      <c r="H16" s="762">
        <v>77965</v>
      </c>
      <c r="I16" s="763">
        <v>2500000</v>
      </c>
      <c r="J16" s="718">
        <f t="shared" si="2"/>
        <v>499999.93999999994</v>
      </c>
    </row>
    <row r="17" spans="1:10" ht="18" customHeight="1">
      <c r="A17" s="266">
        <v>56</v>
      </c>
      <c r="B17" s="267" t="s">
        <v>59</v>
      </c>
      <c r="C17" s="714">
        <v>2308687.48</v>
      </c>
      <c r="D17" s="714">
        <f t="shared" si="0"/>
        <v>230868.74800000002</v>
      </c>
      <c r="E17" s="715">
        <v>230869</v>
      </c>
      <c r="F17" s="716">
        <f t="shared" si="1"/>
        <v>2077818.48</v>
      </c>
      <c r="G17" s="717"/>
      <c r="H17" s="762"/>
      <c r="I17" s="763">
        <v>700000</v>
      </c>
      <c r="J17" s="718">
        <f t="shared" si="2"/>
        <v>1377818.48</v>
      </c>
    </row>
    <row r="18" spans="1:10" ht="18" customHeight="1">
      <c r="A18" s="266">
        <v>81</v>
      </c>
      <c r="B18" s="267" t="s">
        <v>60</v>
      </c>
      <c r="C18" s="714">
        <v>125297.34</v>
      </c>
      <c r="D18" s="714">
        <f t="shared" si="0"/>
        <v>12529.734</v>
      </c>
      <c r="E18" s="715">
        <v>12530</v>
      </c>
      <c r="F18" s="716">
        <f t="shared" si="1"/>
        <v>112767.34</v>
      </c>
      <c r="G18" s="717"/>
      <c r="H18" s="762"/>
      <c r="I18" s="763"/>
      <c r="J18" s="718">
        <f t="shared" si="2"/>
        <v>112767.34</v>
      </c>
    </row>
    <row r="19" spans="1:10" ht="18" customHeight="1">
      <c r="A19" s="266">
        <v>82</v>
      </c>
      <c r="B19" s="267" t="s">
        <v>75</v>
      </c>
      <c r="C19" s="714">
        <v>1532.44</v>
      </c>
      <c r="D19" s="714">
        <f t="shared" si="0"/>
        <v>153.244</v>
      </c>
      <c r="E19" s="715">
        <v>153</v>
      </c>
      <c r="F19" s="716">
        <f t="shared" si="1"/>
        <v>1379.44</v>
      </c>
      <c r="G19" s="717"/>
      <c r="H19" s="762"/>
      <c r="I19" s="763"/>
      <c r="J19" s="718">
        <f t="shared" si="2"/>
        <v>1379.44</v>
      </c>
    </row>
    <row r="20" spans="1:10" ht="18" customHeight="1">
      <c r="A20" s="266">
        <v>83</v>
      </c>
      <c r="B20" s="267" t="s">
        <v>61</v>
      </c>
      <c r="C20" s="714">
        <v>12023.35</v>
      </c>
      <c r="D20" s="714">
        <f t="shared" si="0"/>
        <v>1202.335</v>
      </c>
      <c r="E20" s="715">
        <v>1202</v>
      </c>
      <c r="F20" s="716">
        <f t="shared" si="1"/>
        <v>10821.35</v>
      </c>
      <c r="G20" s="717"/>
      <c r="H20" s="762"/>
      <c r="I20" s="763"/>
      <c r="J20" s="718">
        <f t="shared" si="2"/>
        <v>10821.35</v>
      </c>
    </row>
    <row r="21" spans="1:10" ht="18" customHeight="1">
      <c r="A21" s="719">
        <v>84</v>
      </c>
      <c r="B21" s="720" t="s">
        <v>62</v>
      </c>
      <c r="C21" s="721">
        <v>-17279.01</v>
      </c>
      <c r="D21" s="722"/>
      <c r="E21" s="723"/>
      <c r="F21" s="724"/>
      <c r="G21" s="725"/>
      <c r="H21" s="764"/>
      <c r="I21" s="765"/>
      <c r="J21" s="726">
        <f t="shared" si="2"/>
        <v>0</v>
      </c>
    </row>
    <row r="22" spans="1:10" ht="18" customHeight="1">
      <c r="A22" s="266">
        <v>85</v>
      </c>
      <c r="B22" s="267" t="s">
        <v>76</v>
      </c>
      <c r="C22" s="714">
        <v>1159375.72</v>
      </c>
      <c r="D22" s="714">
        <f>0.1*C22</f>
        <v>115937.572</v>
      </c>
      <c r="E22" s="715">
        <v>115938</v>
      </c>
      <c r="F22" s="716">
        <f>C22-E22</f>
        <v>1043437.72</v>
      </c>
      <c r="G22" s="717"/>
      <c r="H22" s="762"/>
      <c r="I22" s="763">
        <v>943438</v>
      </c>
      <c r="J22" s="718">
        <f t="shared" si="2"/>
        <v>99999.71999999997</v>
      </c>
    </row>
    <row r="23" spans="1:10" ht="18" customHeight="1">
      <c r="A23" s="266">
        <v>92</v>
      </c>
      <c r="B23" s="267" t="s">
        <v>63</v>
      </c>
      <c r="C23" s="714">
        <v>2192332.37</v>
      </c>
      <c r="D23" s="714">
        <f>0.1*C23</f>
        <v>219233.23700000002</v>
      </c>
      <c r="E23" s="715">
        <v>219233</v>
      </c>
      <c r="F23" s="716">
        <f>C23-E23</f>
        <v>1973099.37</v>
      </c>
      <c r="G23" s="717"/>
      <c r="H23" s="762"/>
      <c r="I23" s="763"/>
      <c r="J23" s="718">
        <f t="shared" si="2"/>
        <v>1973099.37</v>
      </c>
    </row>
    <row r="24" spans="1:10" ht="18" customHeight="1">
      <c r="A24" s="266">
        <v>96</v>
      </c>
      <c r="B24" s="267" t="s">
        <v>64</v>
      </c>
      <c r="C24" s="714">
        <v>310356.89</v>
      </c>
      <c r="D24" s="714">
        <f>0.1*C24</f>
        <v>31035.689000000002</v>
      </c>
      <c r="E24" s="715">
        <v>31036</v>
      </c>
      <c r="F24" s="716">
        <f>C24-E24</f>
        <v>279320.89</v>
      </c>
      <c r="G24" s="717"/>
      <c r="H24" s="762">
        <v>27900</v>
      </c>
      <c r="I24" s="763"/>
      <c r="J24" s="718">
        <f t="shared" si="2"/>
        <v>251420.89</v>
      </c>
    </row>
    <row r="25" spans="1:10" ht="18" customHeight="1">
      <c r="A25" s="266">
        <v>97</v>
      </c>
      <c r="B25" s="267" t="s">
        <v>65</v>
      </c>
      <c r="C25" s="714">
        <v>1055721.51</v>
      </c>
      <c r="D25" s="714">
        <f>0.1*C25</f>
        <v>105572.15100000001</v>
      </c>
      <c r="E25" s="715">
        <v>105572</v>
      </c>
      <c r="F25" s="716">
        <f>C25-E25</f>
        <v>950149.51</v>
      </c>
      <c r="G25" s="717"/>
      <c r="H25" s="762">
        <v>500000</v>
      </c>
      <c r="I25" s="763">
        <v>300000</v>
      </c>
      <c r="J25" s="718">
        <f t="shared" si="2"/>
        <v>150149.51</v>
      </c>
    </row>
    <row r="26" spans="1:10" ht="18" customHeight="1">
      <c r="A26" s="727">
        <v>99</v>
      </c>
      <c r="B26" s="728" t="s">
        <v>355</v>
      </c>
      <c r="C26" s="729">
        <v>17295556.76</v>
      </c>
      <c r="D26" s="730">
        <f>0.1*(C26+C21)</f>
        <v>1727827.7750000001</v>
      </c>
      <c r="E26" s="731">
        <v>1727828</v>
      </c>
      <c r="F26" s="732">
        <f>C26-E26+C21</f>
        <v>15550449.750000002</v>
      </c>
      <c r="G26" s="733">
        <f>E28</f>
        <v>7112151</v>
      </c>
      <c r="H26" s="766"/>
      <c r="I26" s="767"/>
      <c r="J26" s="734">
        <f>F26-H26-J27</f>
        <v>0</v>
      </c>
    </row>
    <row r="27" spans="1:11" s="236" customFormat="1" ht="18" customHeight="1" thickBot="1">
      <c r="A27" s="735"/>
      <c r="B27" s="736" t="s">
        <v>127</v>
      </c>
      <c r="C27" s="268"/>
      <c r="D27" s="268"/>
      <c r="E27" s="737"/>
      <c r="F27" s="738"/>
      <c r="G27" s="269"/>
      <c r="H27" s="768"/>
      <c r="I27" s="769"/>
      <c r="J27" s="270">
        <f>F26</f>
        <v>15550449.750000002</v>
      </c>
      <c r="K27" s="238"/>
    </row>
    <row r="28" spans="1:10" ht="19.5" customHeight="1" thickBot="1">
      <c r="A28" s="271"/>
      <c r="B28" s="272" t="s">
        <v>104</v>
      </c>
      <c r="C28" s="739">
        <f aca="true" t="shared" si="3" ref="C28:I28">SUM(C9:C26)</f>
        <v>71121513.42999999</v>
      </c>
      <c r="D28" s="273">
        <f t="shared" si="3"/>
        <v>7112151.3429999985</v>
      </c>
      <c r="E28" s="740">
        <f t="shared" si="3"/>
        <v>7112151</v>
      </c>
      <c r="F28" s="273">
        <f t="shared" si="3"/>
        <v>64009362.429999985</v>
      </c>
      <c r="G28" s="741">
        <f t="shared" si="3"/>
        <v>7112151</v>
      </c>
      <c r="H28" s="742">
        <f t="shared" si="3"/>
        <v>2953954</v>
      </c>
      <c r="I28" s="742">
        <f t="shared" si="3"/>
        <v>9243438</v>
      </c>
      <c r="J28" s="743">
        <f>SUM(J9:J27)</f>
        <v>51811970.42999999</v>
      </c>
    </row>
    <row r="29" spans="1:11" s="279" customFormat="1" ht="13.5" customHeight="1">
      <c r="A29" s="274"/>
      <c r="B29" s="274" t="s">
        <v>128</v>
      </c>
      <c r="C29" s="744"/>
      <c r="D29" s="275"/>
      <c r="E29" s="276"/>
      <c r="F29" s="276"/>
      <c r="G29" s="277"/>
      <c r="H29" s="278"/>
      <c r="I29" s="278"/>
      <c r="J29" s="744">
        <f>SUM(G28:J28)</f>
        <v>71121513.42999999</v>
      </c>
      <c r="K29" s="243"/>
    </row>
    <row r="30" spans="1:11" s="281" customFormat="1" ht="11.25">
      <c r="A30" s="280" t="s">
        <v>356</v>
      </c>
      <c r="C30" s="282"/>
      <c r="D30" s="282"/>
      <c r="J30" s="282"/>
      <c r="K30" s="238"/>
    </row>
    <row r="31" spans="1:11" s="279" customFormat="1" ht="11.25">
      <c r="A31" s="280" t="s">
        <v>133</v>
      </c>
      <c r="C31" s="283"/>
      <c r="D31" s="283"/>
      <c r="J31" s="284"/>
      <c r="K31" s="243"/>
    </row>
    <row r="32" spans="1:11" s="279" customFormat="1" ht="11.25">
      <c r="A32" s="280" t="s">
        <v>357</v>
      </c>
      <c r="C32" s="283"/>
      <c r="D32" s="283"/>
      <c r="J32" s="284"/>
      <c r="K32" s="243"/>
    </row>
    <row r="33" spans="3:11" s="285" customFormat="1" ht="12.75">
      <c r="C33" s="745"/>
      <c r="D33" s="286"/>
      <c r="F33" s="287"/>
      <c r="J33" s="288"/>
      <c r="K33" s="243"/>
    </row>
    <row r="34" spans="1:11" s="285" customFormat="1" ht="12.75">
      <c r="A34" s="770" t="s">
        <v>365</v>
      </c>
      <c r="B34" s="771"/>
      <c r="C34" s="745"/>
      <c r="D34" s="286"/>
      <c r="F34" s="287"/>
      <c r="J34" s="288"/>
      <c r="K34" s="243"/>
    </row>
    <row r="35" ht="12.75">
      <c r="A35" s="236" t="s">
        <v>49</v>
      </c>
    </row>
  </sheetData>
  <mergeCells count="1">
    <mergeCell ref="G5:J5"/>
  </mergeCells>
  <printOptions horizontalCentered="1" verticalCentered="1"/>
  <pageMargins left="0.7874015748031497" right="0.31496062992125984" top="0.31496062992125984" bottom="0.31496062992125984" header="0.2362204724409449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5"/>
  <dimension ref="A2:M26"/>
  <sheetViews>
    <sheetView workbookViewId="0" topLeftCell="A1">
      <selection activeCell="I7" sqref="I7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3" width="5.125" style="361" customWidth="1"/>
    <col min="14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13</v>
      </c>
    </row>
    <row r="3" spans="1:13" s="1" customFormat="1" ht="15" customHeight="1">
      <c r="A3" s="74"/>
      <c r="B3" s="75"/>
      <c r="C3" s="101"/>
      <c r="D3" s="775" t="s">
        <v>23</v>
      </c>
      <c r="E3" s="776"/>
      <c r="F3" s="776"/>
      <c r="G3" s="776"/>
      <c r="H3" s="776"/>
      <c r="I3" s="776"/>
      <c r="J3" s="776"/>
      <c r="K3" s="776"/>
      <c r="L3" s="777"/>
      <c r="M3" s="371"/>
    </row>
    <row r="4" spans="1:13" s="1" customFormat="1" ht="12.75">
      <c r="A4" s="76"/>
      <c r="B4" s="778" t="s">
        <v>184</v>
      </c>
      <c r="C4" s="779"/>
      <c r="D4" s="102"/>
      <c r="E4" s="781" t="s">
        <v>21</v>
      </c>
      <c r="F4" s="782"/>
      <c r="G4" s="782"/>
      <c r="H4" s="772"/>
      <c r="I4" s="781" t="s">
        <v>22</v>
      </c>
      <c r="J4" s="782"/>
      <c r="K4" s="782"/>
      <c r="L4" s="783"/>
      <c r="M4" s="371"/>
    </row>
    <row r="5" spans="1:13" s="1" customFormat="1" ht="12.75">
      <c r="A5" s="76"/>
      <c r="B5" s="780"/>
      <c r="C5" s="779"/>
      <c r="D5" s="102" t="s">
        <v>0</v>
      </c>
      <c r="E5" s="3"/>
      <c r="F5" s="4" t="s">
        <v>1</v>
      </c>
      <c r="G5" s="5"/>
      <c r="H5" s="69" t="s">
        <v>20</v>
      </c>
      <c r="I5" s="3"/>
      <c r="J5" s="4" t="s">
        <v>1</v>
      </c>
      <c r="K5" s="5"/>
      <c r="L5" s="77" t="s">
        <v>20</v>
      </c>
      <c r="M5" s="371"/>
    </row>
    <row r="6" spans="1:13" s="14" customFormat="1" ht="12.75">
      <c r="A6" s="78"/>
      <c r="B6" s="68" t="s">
        <v>2</v>
      </c>
      <c r="C6" s="6" t="s">
        <v>46</v>
      </c>
      <c r="D6" s="103" t="s">
        <v>26</v>
      </c>
      <c r="E6" s="7" t="s">
        <v>3</v>
      </c>
      <c r="F6" s="8" t="s">
        <v>4</v>
      </c>
      <c r="G6" s="9" t="s">
        <v>5</v>
      </c>
      <c r="H6" s="60" t="s">
        <v>24</v>
      </c>
      <c r="I6" s="7" t="s">
        <v>3</v>
      </c>
      <c r="J6" s="8" t="s">
        <v>4</v>
      </c>
      <c r="K6" s="9" t="s">
        <v>5</v>
      </c>
      <c r="L6" s="79" t="s">
        <v>25</v>
      </c>
      <c r="M6" s="372"/>
    </row>
    <row r="7" spans="1:13" s="16" customFormat="1" ht="19.5" customHeight="1">
      <c r="A7" s="80"/>
      <c r="B7" s="10"/>
      <c r="C7" s="10"/>
      <c r="D7" s="104">
        <v>1</v>
      </c>
      <c r="E7" s="11">
        <v>2</v>
      </c>
      <c r="F7" s="12">
        <v>3</v>
      </c>
      <c r="G7" s="13">
        <v>4</v>
      </c>
      <c r="H7" s="61">
        <v>5</v>
      </c>
      <c r="I7" s="11">
        <v>6</v>
      </c>
      <c r="J7" s="12">
        <v>7</v>
      </c>
      <c r="K7" s="13">
        <v>8</v>
      </c>
      <c r="L7" s="81">
        <v>9</v>
      </c>
      <c r="M7" s="373"/>
    </row>
    <row r="8" spans="1:13" s="17" customFormat="1" ht="15" customHeight="1">
      <c r="A8" s="82">
        <v>1</v>
      </c>
      <c r="B8" s="15" t="s">
        <v>28</v>
      </c>
      <c r="C8" s="15"/>
      <c r="D8" s="105">
        <f aca="true" t="shared" si="0" ref="D8:L8">SUM(D16:D21)+D9</f>
        <v>10091</v>
      </c>
      <c r="E8" s="71">
        <f t="shared" si="0"/>
        <v>6326</v>
      </c>
      <c r="F8" s="72">
        <f t="shared" si="0"/>
        <v>3600</v>
      </c>
      <c r="G8" s="73">
        <f t="shared" si="0"/>
        <v>165</v>
      </c>
      <c r="H8" s="70">
        <f t="shared" si="0"/>
        <v>10091</v>
      </c>
      <c r="I8" s="71">
        <f t="shared" si="0"/>
        <v>0</v>
      </c>
      <c r="J8" s="72">
        <f t="shared" si="0"/>
        <v>0</v>
      </c>
      <c r="K8" s="73">
        <f t="shared" si="0"/>
        <v>0</v>
      </c>
      <c r="L8" s="83">
        <f t="shared" si="0"/>
        <v>0</v>
      </c>
      <c r="M8" s="374">
        <f>SUM(M9:M15)</f>
        <v>1456</v>
      </c>
    </row>
    <row r="9" spans="1:13" s="17" customFormat="1" ht="15" customHeight="1">
      <c r="A9" s="84">
        <v>2</v>
      </c>
      <c r="B9" s="22" t="s">
        <v>27</v>
      </c>
      <c r="C9" s="47"/>
      <c r="D9" s="106">
        <f aca="true" t="shared" si="1" ref="D9:D21">H9+L9</f>
        <v>2259</v>
      </c>
      <c r="E9" s="57">
        <f>SUM(E10:E15)</f>
        <v>94</v>
      </c>
      <c r="F9" s="222">
        <f>SUM(F10:F15)</f>
        <v>2000</v>
      </c>
      <c r="G9" s="56">
        <f>SUM(G10:G15)</f>
        <v>165</v>
      </c>
      <c r="H9" s="62">
        <f aca="true" t="shared" si="2" ref="H9:H21">SUM(E9:G9)</f>
        <v>2259</v>
      </c>
      <c r="I9" s="57">
        <f>SUM(I10:I15)</f>
        <v>0</v>
      </c>
      <c r="J9" s="222">
        <f>SUM(J10:J15)</f>
        <v>0</v>
      </c>
      <c r="K9" s="56">
        <f>SUM(K10:K15)</f>
        <v>0</v>
      </c>
      <c r="L9" s="85">
        <f aca="true" t="shared" si="3" ref="L9:L21">SUM(I9:K9)</f>
        <v>0</v>
      </c>
      <c r="M9" s="374"/>
    </row>
    <row r="10" spans="1:13" s="20" customFormat="1" ht="15" customHeight="1">
      <c r="A10" s="86">
        <v>3</v>
      </c>
      <c r="B10" s="19"/>
      <c r="C10" s="18" t="s">
        <v>6</v>
      </c>
      <c r="D10" s="107">
        <f t="shared" si="1"/>
        <v>0</v>
      </c>
      <c r="E10" s="50"/>
      <c r="F10" s="25"/>
      <c r="G10" s="26"/>
      <c r="H10" s="63">
        <f t="shared" si="2"/>
        <v>0</v>
      </c>
      <c r="I10" s="50"/>
      <c r="J10" s="25"/>
      <c r="K10" s="26"/>
      <c r="L10" s="87">
        <f t="shared" si="3"/>
        <v>0</v>
      </c>
      <c r="M10" s="375">
        <v>1326</v>
      </c>
    </row>
    <row r="11" spans="1:13" s="20" customFormat="1" ht="15" customHeight="1">
      <c r="A11" s="86">
        <v>4</v>
      </c>
      <c r="B11" s="19"/>
      <c r="C11" s="18" t="s">
        <v>7</v>
      </c>
      <c r="D11" s="108">
        <f t="shared" si="1"/>
        <v>2000</v>
      </c>
      <c r="E11" s="50"/>
      <c r="F11" s="25">
        <v>2000</v>
      </c>
      <c r="G11" s="26"/>
      <c r="H11" s="63">
        <f t="shared" si="2"/>
        <v>2000</v>
      </c>
      <c r="I11" s="50"/>
      <c r="J11" s="25"/>
      <c r="K11" s="26"/>
      <c r="L11" s="87">
        <f t="shared" si="3"/>
        <v>0</v>
      </c>
      <c r="M11" s="375"/>
    </row>
    <row r="12" spans="1:13" s="20" customFormat="1" ht="15" customHeight="1">
      <c r="A12" s="86">
        <v>5</v>
      </c>
      <c r="B12" s="19"/>
      <c r="C12" s="18" t="s">
        <v>17</v>
      </c>
      <c r="D12" s="108">
        <f t="shared" si="1"/>
        <v>0</v>
      </c>
      <c r="E12" s="50"/>
      <c r="F12" s="25"/>
      <c r="G12" s="26"/>
      <c r="H12" s="63">
        <f t="shared" si="2"/>
        <v>0</v>
      </c>
      <c r="I12" s="50"/>
      <c r="J12" s="25"/>
      <c r="K12" s="26"/>
      <c r="L12" s="87">
        <f t="shared" si="3"/>
        <v>0</v>
      </c>
      <c r="M12" s="375"/>
    </row>
    <row r="13" spans="1:13" s="20" customFormat="1" ht="15" customHeight="1">
      <c r="A13" s="86">
        <v>6</v>
      </c>
      <c r="B13" s="19"/>
      <c r="C13" s="18" t="s">
        <v>113</v>
      </c>
      <c r="D13" s="108">
        <f t="shared" si="1"/>
        <v>259</v>
      </c>
      <c r="E13" s="51">
        <v>94</v>
      </c>
      <c r="F13" s="48"/>
      <c r="G13" s="49">
        <v>165</v>
      </c>
      <c r="H13" s="64">
        <f t="shared" si="2"/>
        <v>259</v>
      </c>
      <c r="I13" s="51"/>
      <c r="J13" s="48"/>
      <c r="K13" s="49"/>
      <c r="L13" s="88">
        <f t="shared" si="3"/>
        <v>0</v>
      </c>
      <c r="M13" s="375">
        <f>44+86</f>
        <v>130</v>
      </c>
    </row>
    <row r="14" spans="1:13" s="20" customFormat="1" ht="15" customHeight="1">
      <c r="A14" s="86">
        <v>7</v>
      </c>
      <c r="B14" s="19"/>
      <c r="C14" s="18" t="s">
        <v>105</v>
      </c>
      <c r="D14" s="108">
        <f t="shared" si="1"/>
        <v>0</v>
      </c>
      <c r="E14" s="217"/>
      <c r="F14" s="218"/>
      <c r="G14" s="49"/>
      <c r="H14" s="64">
        <f t="shared" si="2"/>
        <v>0</v>
      </c>
      <c r="I14" s="51"/>
      <c r="J14" s="48"/>
      <c r="K14" s="49"/>
      <c r="L14" s="88">
        <f t="shared" si="3"/>
        <v>0</v>
      </c>
      <c r="M14" s="375"/>
    </row>
    <row r="15" spans="1:13" s="20" customFormat="1" ht="15" customHeight="1">
      <c r="A15" s="89">
        <v>8</v>
      </c>
      <c r="B15" s="43"/>
      <c r="C15" s="44" t="s">
        <v>8</v>
      </c>
      <c r="D15" s="219">
        <f t="shared" si="1"/>
        <v>0</v>
      </c>
      <c r="E15" s="220"/>
      <c r="F15" s="221"/>
      <c r="G15" s="46"/>
      <c r="H15" s="65">
        <f t="shared" si="2"/>
        <v>0</v>
      </c>
      <c r="I15" s="52"/>
      <c r="J15" s="45"/>
      <c r="K15" s="46"/>
      <c r="L15" s="90">
        <f t="shared" si="3"/>
        <v>0</v>
      </c>
      <c r="M15" s="375"/>
    </row>
    <row r="16" spans="1:13" s="17" customFormat="1" ht="15" customHeight="1">
      <c r="A16" s="91">
        <v>9</v>
      </c>
      <c r="B16" s="21" t="s">
        <v>18</v>
      </c>
      <c r="C16" s="23"/>
      <c r="D16" s="110">
        <f t="shared" si="1"/>
        <v>0</v>
      </c>
      <c r="E16" s="160"/>
      <c r="F16" s="155"/>
      <c r="G16" s="28"/>
      <c r="H16" s="66">
        <f t="shared" si="2"/>
        <v>0</v>
      </c>
      <c r="I16" s="53"/>
      <c r="J16" s="27"/>
      <c r="K16" s="28"/>
      <c r="L16" s="92">
        <f t="shared" si="3"/>
        <v>0</v>
      </c>
      <c r="M16" s="374"/>
    </row>
    <row r="17" spans="1:13" s="17" customFormat="1" ht="15" customHeight="1">
      <c r="A17" s="91">
        <v>10</v>
      </c>
      <c r="B17" s="21" t="s">
        <v>9</v>
      </c>
      <c r="C17" s="23"/>
      <c r="D17" s="110">
        <f t="shared" si="1"/>
        <v>0</v>
      </c>
      <c r="E17" s="160"/>
      <c r="F17" s="155"/>
      <c r="G17" s="28"/>
      <c r="H17" s="66">
        <f t="shared" si="2"/>
        <v>0</v>
      </c>
      <c r="I17" s="53"/>
      <c r="J17" s="27"/>
      <c r="K17" s="28"/>
      <c r="L17" s="92">
        <f t="shared" si="3"/>
        <v>0</v>
      </c>
      <c r="M17" s="374"/>
    </row>
    <row r="18" spans="1:13" s="17" customFormat="1" ht="15" customHeight="1">
      <c r="A18" s="84">
        <v>11</v>
      </c>
      <c r="B18" s="22" t="s">
        <v>10</v>
      </c>
      <c r="C18" s="22"/>
      <c r="D18" s="110">
        <f t="shared" si="1"/>
        <v>0</v>
      </c>
      <c r="E18" s="208"/>
      <c r="F18" s="207"/>
      <c r="G18" s="30"/>
      <c r="H18" s="67">
        <f t="shared" si="2"/>
        <v>0</v>
      </c>
      <c r="I18" s="54"/>
      <c r="J18" s="29"/>
      <c r="K18" s="30"/>
      <c r="L18" s="93">
        <f t="shared" si="3"/>
        <v>0</v>
      </c>
      <c r="M18" s="374"/>
    </row>
    <row r="19" spans="1:13" s="17" customFormat="1" ht="15" customHeight="1">
      <c r="A19" s="91">
        <v>12</v>
      </c>
      <c r="B19" s="23" t="s">
        <v>16</v>
      </c>
      <c r="C19" s="23"/>
      <c r="D19" s="111">
        <f t="shared" si="1"/>
        <v>7832</v>
      </c>
      <c r="E19" s="208">
        <v>6232</v>
      </c>
      <c r="F19" s="207">
        <v>1600</v>
      </c>
      <c r="G19" s="30"/>
      <c r="H19" s="67">
        <f t="shared" si="2"/>
        <v>7832</v>
      </c>
      <c r="I19" s="54"/>
      <c r="J19" s="29"/>
      <c r="K19" s="30"/>
      <c r="L19" s="93">
        <f t="shared" si="3"/>
        <v>0</v>
      </c>
      <c r="M19" s="374"/>
    </row>
    <row r="20" spans="1:13" s="17" customFormat="1" ht="15" customHeight="1">
      <c r="A20" s="91">
        <v>13</v>
      </c>
      <c r="B20" s="23" t="s">
        <v>11</v>
      </c>
      <c r="C20" s="23"/>
      <c r="D20" s="111">
        <f t="shared" si="1"/>
        <v>0</v>
      </c>
      <c r="E20" s="54"/>
      <c r="F20" s="29"/>
      <c r="G20" s="30"/>
      <c r="H20" s="67">
        <f t="shared" si="2"/>
        <v>0</v>
      </c>
      <c r="I20" s="54"/>
      <c r="J20" s="29"/>
      <c r="K20" s="30"/>
      <c r="L20" s="93">
        <f t="shared" si="3"/>
        <v>0</v>
      </c>
      <c r="M20" s="374"/>
    </row>
    <row r="21" spans="1:13" s="17" customFormat="1" ht="15" customHeight="1" thickBot="1">
      <c r="A21" s="94">
        <v>14</v>
      </c>
      <c r="B21" s="95" t="s">
        <v>15</v>
      </c>
      <c r="C21" s="95"/>
      <c r="D21" s="112">
        <f t="shared" si="1"/>
        <v>0</v>
      </c>
      <c r="E21" s="96"/>
      <c r="F21" s="97"/>
      <c r="G21" s="98"/>
      <c r="H21" s="99">
        <f t="shared" si="2"/>
        <v>0</v>
      </c>
      <c r="I21" s="96"/>
      <c r="J21" s="97"/>
      <c r="K21" s="98"/>
      <c r="L21" s="100">
        <f t="shared" si="3"/>
        <v>0</v>
      </c>
      <c r="M21" s="374"/>
    </row>
    <row r="22" spans="1:13" s="301" customFormat="1" ht="11.25">
      <c r="A22" s="223" t="s">
        <v>31</v>
      </c>
      <c r="B22" s="223" t="s">
        <v>30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374"/>
    </row>
    <row r="23" spans="1:13" s="301" customFormat="1" ht="11.25">
      <c r="A23" s="223" t="s">
        <v>114</v>
      </c>
      <c r="B23" s="223" t="s">
        <v>188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374"/>
    </row>
    <row r="24" spans="1:13" s="307" customFormat="1" ht="11.25">
      <c r="A24" s="223" t="s">
        <v>14</v>
      </c>
      <c r="B24" s="223" t="s">
        <v>189</v>
      </c>
      <c r="C24" s="223"/>
      <c r="D24" s="223"/>
      <c r="E24" s="223"/>
      <c r="F24" s="223"/>
      <c r="G24" s="223"/>
      <c r="H24" s="223"/>
      <c r="I24" s="223"/>
      <c r="J24" s="223"/>
      <c r="K24" s="223"/>
      <c r="M24" s="371"/>
    </row>
    <row r="25" spans="1:13" s="307" customFormat="1" ht="11.25">
      <c r="A25" s="215" t="s">
        <v>32</v>
      </c>
      <c r="B25" s="215"/>
      <c r="C25" s="215"/>
      <c r="D25" s="223"/>
      <c r="E25" s="390"/>
      <c r="F25" s="223"/>
      <c r="G25" s="223"/>
      <c r="H25" s="223"/>
      <c r="I25" s="223"/>
      <c r="J25" s="223"/>
      <c r="K25" s="223"/>
      <c r="M25" s="371"/>
    </row>
    <row r="26" spans="1:13" s="24" customFormat="1" ht="12.75">
      <c r="A26"/>
      <c r="B26"/>
      <c r="C26"/>
      <c r="D26"/>
      <c r="E26"/>
      <c r="F26" s="31"/>
      <c r="G26" s="31"/>
      <c r="H26" s="32"/>
      <c r="I26"/>
      <c r="J26"/>
      <c r="K26" s="32"/>
      <c r="M26" s="376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4"/>
  <dimension ref="A2:L26"/>
  <sheetViews>
    <sheetView workbookViewId="0" topLeftCell="A1">
      <selection activeCell="I7" sqref="I7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13</v>
      </c>
    </row>
    <row r="3" spans="1:12" s="1" customFormat="1" ht="15" customHeight="1">
      <c r="A3" s="74"/>
      <c r="B3" s="75"/>
      <c r="C3" s="101"/>
      <c r="D3" s="775" t="s">
        <v>23</v>
      </c>
      <c r="E3" s="776"/>
      <c r="F3" s="776"/>
      <c r="G3" s="776"/>
      <c r="H3" s="776"/>
      <c r="I3" s="776"/>
      <c r="J3" s="776"/>
      <c r="K3" s="776"/>
      <c r="L3" s="777"/>
    </row>
    <row r="4" spans="1:12" s="1" customFormat="1" ht="12.75">
      <c r="A4" s="76"/>
      <c r="B4" s="778" t="s">
        <v>184</v>
      </c>
      <c r="C4" s="779"/>
      <c r="D4" s="102"/>
      <c r="E4" s="781" t="s">
        <v>21</v>
      </c>
      <c r="F4" s="782"/>
      <c r="G4" s="782"/>
      <c r="H4" s="772"/>
      <c r="I4" s="781" t="s">
        <v>22</v>
      </c>
      <c r="J4" s="782"/>
      <c r="K4" s="782"/>
      <c r="L4" s="783"/>
    </row>
    <row r="5" spans="1:12" s="1" customFormat="1" ht="12.75">
      <c r="A5" s="76"/>
      <c r="B5" s="780"/>
      <c r="C5" s="779"/>
      <c r="D5" s="102" t="s">
        <v>0</v>
      </c>
      <c r="E5" s="3"/>
      <c r="F5" s="4" t="s">
        <v>1</v>
      </c>
      <c r="G5" s="5"/>
      <c r="H5" s="69" t="s">
        <v>20</v>
      </c>
      <c r="I5" s="3"/>
      <c r="J5" s="4" t="s">
        <v>1</v>
      </c>
      <c r="K5" s="5"/>
      <c r="L5" s="77" t="s">
        <v>20</v>
      </c>
    </row>
    <row r="6" spans="1:12" s="14" customFormat="1" ht="12.75">
      <c r="A6" s="78"/>
      <c r="B6" s="68" t="s">
        <v>2</v>
      </c>
      <c r="C6" s="6" t="s">
        <v>45</v>
      </c>
      <c r="D6" s="103" t="s">
        <v>26</v>
      </c>
      <c r="E6" s="7" t="s">
        <v>3</v>
      </c>
      <c r="F6" s="8" t="s">
        <v>4</v>
      </c>
      <c r="G6" s="9" t="s">
        <v>5</v>
      </c>
      <c r="H6" s="60" t="s">
        <v>24</v>
      </c>
      <c r="I6" s="7" t="s">
        <v>3</v>
      </c>
      <c r="J6" s="8" t="s">
        <v>4</v>
      </c>
      <c r="K6" s="9" t="s">
        <v>5</v>
      </c>
      <c r="L6" s="79" t="s">
        <v>25</v>
      </c>
    </row>
    <row r="7" spans="1:12" s="16" customFormat="1" ht="19.5" customHeight="1">
      <c r="A7" s="80"/>
      <c r="B7" s="10"/>
      <c r="C7" s="10"/>
      <c r="D7" s="104">
        <v>1</v>
      </c>
      <c r="E7" s="11">
        <v>2</v>
      </c>
      <c r="F7" s="12">
        <v>3</v>
      </c>
      <c r="G7" s="13">
        <v>4</v>
      </c>
      <c r="H7" s="61">
        <v>5</v>
      </c>
      <c r="I7" s="11">
        <v>6</v>
      </c>
      <c r="J7" s="12">
        <v>7</v>
      </c>
      <c r="K7" s="13">
        <v>8</v>
      </c>
      <c r="L7" s="81">
        <v>9</v>
      </c>
    </row>
    <row r="8" spans="1:12" s="17" customFormat="1" ht="15" customHeight="1">
      <c r="A8" s="82">
        <v>1</v>
      </c>
      <c r="B8" s="15" t="s">
        <v>28</v>
      </c>
      <c r="C8" s="15"/>
      <c r="D8" s="105">
        <f aca="true" t="shared" si="0" ref="D8:L8">SUM(D16:D21)+D9</f>
        <v>1000</v>
      </c>
      <c r="E8" s="71">
        <f t="shared" si="0"/>
        <v>500</v>
      </c>
      <c r="F8" s="72">
        <f t="shared" si="0"/>
        <v>500</v>
      </c>
      <c r="G8" s="73">
        <f t="shared" si="0"/>
        <v>0</v>
      </c>
      <c r="H8" s="70">
        <f t="shared" si="0"/>
        <v>1000</v>
      </c>
      <c r="I8" s="71">
        <f t="shared" si="0"/>
        <v>0</v>
      </c>
      <c r="J8" s="72">
        <f t="shared" si="0"/>
        <v>0</v>
      </c>
      <c r="K8" s="73">
        <f t="shared" si="0"/>
        <v>0</v>
      </c>
      <c r="L8" s="83">
        <f t="shared" si="0"/>
        <v>0</v>
      </c>
    </row>
    <row r="9" spans="1:12" s="17" customFormat="1" ht="15" customHeight="1">
      <c r="A9" s="84">
        <v>2</v>
      </c>
      <c r="B9" s="22" t="s">
        <v>27</v>
      </c>
      <c r="C9" s="47"/>
      <c r="D9" s="106">
        <f aca="true" t="shared" si="1" ref="D9:D21">H9+L9</f>
        <v>0</v>
      </c>
      <c r="E9" s="57">
        <f>SUM(E10:E15)</f>
        <v>0</v>
      </c>
      <c r="F9" s="222">
        <f>SUM(F10:F15)</f>
        <v>0</v>
      </c>
      <c r="G9" s="56">
        <f>SUM(G10:G15)</f>
        <v>0</v>
      </c>
      <c r="H9" s="62">
        <f aca="true" t="shared" si="2" ref="H9:H21">SUM(E9:G9)</f>
        <v>0</v>
      </c>
      <c r="I9" s="57">
        <f>SUM(I10:I15)</f>
        <v>0</v>
      </c>
      <c r="J9" s="222">
        <f>SUM(J10:J15)</f>
        <v>0</v>
      </c>
      <c r="K9" s="56">
        <f>SUM(K10:K15)</f>
        <v>0</v>
      </c>
      <c r="L9" s="85">
        <f aca="true" t="shared" si="3" ref="L9:L21">SUM(I9:K9)</f>
        <v>0</v>
      </c>
    </row>
    <row r="10" spans="1:12" s="20" customFormat="1" ht="15" customHeight="1">
      <c r="A10" s="86">
        <v>3</v>
      </c>
      <c r="B10" s="19"/>
      <c r="C10" s="18" t="s">
        <v>6</v>
      </c>
      <c r="D10" s="107">
        <f t="shared" si="1"/>
        <v>0</v>
      </c>
      <c r="E10" s="50"/>
      <c r="F10" s="25"/>
      <c r="G10" s="26"/>
      <c r="H10" s="63">
        <f t="shared" si="2"/>
        <v>0</v>
      </c>
      <c r="I10" s="50"/>
      <c r="J10" s="25"/>
      <c r="K10" s="26"/>
      <c r="L10" s="87">
        <f t="shared" si="3"/>
        <v>0</v>
      </c>
    </row>
    <row r="11" spans="1:12" s="20" customFormat="1" ht="15" customHeight="1">
      <c r="A11" s="86">
        <v>4</v>
      </c>
      <c r="B11" s="19"/>
      <c r="C11" s="18" t="s">
        <v>7</v>
      </c>
      <c r="D11" s="108">
        <f t="shared" si="1"/>
        <v>0</v>
      </c>
      <c r="E11" s="50"/>
      <c r="F11" s="25"/>
      <c r="G11" s="26"/>
      <c r="H11" s="63">
        <f t="shared" si="2"/>
        <v>0</v>
      </c>
      <c r="I11" s="50"/>
      <c r="J11" s="25"/>
      <c r="K11" s="26"/>
      <c r="L11" s="87">
        <f t="shared" si="3"/>
        <v>0</v>
      </c>
    </row>
    <row r="12" spans="1:12" s="20" customFormat="1" ht="15" customHeight="1">
      <c r="A12" s="86">
        <v>5</v>
      </c>
      <c r="B12" s="19"/>
      <c r="C12" s="18" t="s">
        <v>17</v>
      </c>
      <c r="D12" s="108">
        <f t="shared" si="1"/>
        <v>0</v>
      </c>
      <c r="E12" s="50"/>
      <c r="F12" s="25"/>
      <c r="G12" s="26"/>
      <c r="H12" s="63">
        <f t="shared" si="2"/>
        <v>0</v>
      </c>
      <c r="I12" s="50"/>
      <c r="J12" s="25"/>
      <c r="K12" s="26"/>
      <c r="L12" s="87">
        <f t="shared" si="3"/>
        <v>0</v>
      </c>
    </row>
    <row r="13" spans="1:12" s="20" customFormat="1" ht="15" customHeight="1">
      <c r="A13" s="86">
        <v>6</v>
      </c>
      <c r="B13" s="19"/>
      <c r="C13" s="18" t="s">
        <v>113</v>
      </c>
      <c r="D13" s="108">
        <f t="shared" si="1"/>
        <v>0</v>
      </c>
      <c r="E13" s="51"/>
      <c r="F13" s="48"/>
      <c r="G13" s="49"/>
      <c r="H13" s="64">
        <f t="shared" si="2"/>
        <v>0</v>
      </c>
      <c r="I13" s="51"/>
      <c r="J13" s="48"/>
      <c r="K13" s="49"/>
      <c r="L13" s="88">
        <f t="shared" si="3"/>
        <v>0</v>
      </c>
    </row>
    <row r="14" spans="1:12" s="20" customFormat="1" ht="15" customHeight="1">
      <c r="A14" s="86">
        <v>7</v>
      </c>
      <c r="B14" s="19"/>
      <c r="C14" s="18" t="s">
        <v>105</v>
      </c>
      <c r="D14" s="108">
        <f t="shared" si="1"/>
        <v>0</v>
      </c>
      <c r="E14" s="217"/>
      <c r="F14" s="218"/>
      <c r="G14" s="49"/>
      <c r="H14" s="64">
        <f t="shared" si="2"/>
        <v>0</v>
      </c>
      <c r="I14" s="51"/>
      <c r="J14" s="48"/>
      <c r="K14" s="49"/>
      <c r="L14" s="88">
        <f t="shared" si="3"/>
        <v>0</v>
      </c>
    </row>
    <row r="15" spans="1:12" s="20" customFormat="1" ht="15" customHeight="1">
      <c r="A15" s="89">
        <v>8</v>
      </c>
      <c r="B15" s="43"/>
      <c r="C15" s="44" t="s">
        <v>8</v>
      </c>
      <c r="D15" s="219">
        <f t="shared" si="1"/>
        <v>0</v>
      </c>
      <c r="E15" s="220"/>
      <c r="F15" s="221"/>
      <c r="G15" s="46"/>
      <c r="H15" s="65">
        <f t="shared" si="2"/>
        <v>0</v>
      </c>
      <c r="I15" s="52"/>
      <c r="J15" s="45"/>
      <c r="K15" s="46"/>
      <c r="L15" s="90">
        <f t="shared" si="3"/>
        <v>0</v>
      </c>
    </row>
    <row r="16" spans="1:12" s="17" customFormat="1" ht="15" customHeight="1">
      <c r="A16" s="91">
        <v>9</v>
      </c>
      <c r="B16" s="21" t="s">
        <v>18</v>
      </c>
      <c r="C16" s="23"/>
      <c r="D16" s="110">
        <f t="shared" si="1"/>
        <v>0</v>
      </c>
      <c r="E16" s="160"/>
      <c r="F16" s="155"/>
      <c r="G16" s="28"/>
      <c r="H16" s="66">
        <f t="shared" si="2"/>
        <v>0</v>
      </c>
      <c r="I16" s="53"/>
      <c r="J16" s="27"/>
      <c r="K16" s="28"/>
      <c r="L16" s="92">
        <f t="shared" si="3"/>
        <v>0</v>
      </c>
    </row>
    <row r="17" spans="1:12" s="17" customFormat="1" ht="15" customHeight="1">
      <c r="A17" s="91">
        <v>10</v>
      </c>
      <c r="B17" s="21" t="s">
        <v>9</v>
      </c>
      <c r="C17" s="23"/>
      <c r="D17" s="110">
        <f t="shared" si="1"/>
        <v>0</v>
      </c>
      <c r="E17" s="160"/>
      <c r="F17" s="155"/>
      <c r="G17" s="28"/>
      <c r="H17" s="66">
        <f t="shared" si="2"/>
        <v>0</v>
      </c>
      <c r="I17" s="53"/>
      <c r="J17" s="27"/>
      <c r="K17" s="28"/>
      <c r="L17" s="92">
        <f t="shared" si="3"/>
        <v>0</v>
      </c>
    </row>
    <row r="18" spans="1:12" s="17" customFormat="1" ht="15" customHeight="1">
      <c r="A18" s="84">
        <v>11</v>
      </c>
      <c r="B18" s="22" t="s">
        <v>10</v>
      </c>
      <c r="C18" s="22"/>
      <c r="D18" s="110">
        <f t="shared" si="1"/>
        <v>0</v>
      </c>
      <c r="E18" s="208"/>
      <c r="F18" s="207"/>
      <c r="G18" s="30"/>
      <c r="H18" s="67">
        <f t="shared" si="2"/>
        <v>0</v>
      </c>
      <c r="I18" s="54"/>
      <c r="J18" s="29"/>
      <c r="K18" s="30"/>
      <c r="L18" s="93">
        <f t="shared" si="3"/>
        <v>0</v>
      </c>
    </row>
    <row r="19" spans="1:12" s="17" customFormat="1" ht="15" customHeight="1">
      <c r="A19" s="91">
        <v>12</v>
      </c>
      <c r="B19" s="23" t="s">
        <v>16</v>
      </c>
      <c r="C19" s="23"/>
      <c r="D19" s="111">
        <f t="shared" si="1"/>
        <v>1000</v>
      </c>
      <c r="E19" s="208">
        <v>500</v>
      </c>
      <c r="F19" s="207">
        <v>500</v>
      </c>
      <c r="G19" s="30"/>
      <c r="H19" s="67">
        <f t="shared" si="2"/>
        <v>1000</v>
      </c>
      <c r="I19" s="54"/>
      <c r="J19" s="29"/>
      <c r="K19" s="30"/>
      <c r="L19" s="93">
        <f t="shared" si="3"/>
        <v>0</v>
      </c>
    </row>
    <row r="20" spans="1:12" s="17" customFormat="1" ht="15" customHeight="1">
      <c r="A20" s="91">
        <v>13</v>
      </c>
      <c r="B20" s="23" t="s">
        <v>11</v>
      </c>
      <c r="C20" s="23"/>
      <c r="D20" s="111">
        <f t="shared" si="1"/>
        <v>0</v>
      </c>
      <c r="E20" s="54"/>
      <c r="F20" s="29"/>
      <c r="G20" s="30"/>
      <c r="H20" s="67">
        <f t="shared" si="2"/>
        <v>0</v>
      </c>
      <c r="I20" s="54"/>
      <c r="J20" s="29"/>
      <c r="K20" s="30"/>
      <c r="L20" s="93">
        <f t="shared" si="3"/>
        <v>0</v>
      </c>
    </row>
    <row r="21" spans="1:12" s="17" customFormat="1" ht="15" customHeight="1" thickBot="1">
      <c r="A21" s="94">
        <v>14</v>
      </c>
      <c r="B21" s="95" t="s">
        <v>15</v>
      </c>
      <c r="C21" s="95"/>
      <c r="D21" s="112">
        <f t="shared" si="1"/>
        <v>0</v>
      </c>
      <c r="E21" s="96"/>
      <c r="F21" s="97"/>
      <c r="G21" s="98"/>
      <c r="H21" s="99">
        <f t="shared" si="2"/>
        <v>0</v>
      </c>
      <c r="I21" s="96"/>
      <c r="J21" s="97"/>
      <c r="K21" s="98"/>
      <c r="L21" s="100">
        <f t="shared" si="3"/>
        <v>0</v>
      </c>
    </row>
    <row r="22" spans="1:12" s="301" customFormat="1" ht="11.25">
      <c r="A22" s="223" t="s">
        <v>31</v>
      </c>
      <c r="B22" s="223" t="s">
        <v>30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</row>
    <row r="23" spans="1:12" s="301" customFormat="1" ht="11.25">
      <c r="A23" s="223" t="s">
        <v>114</v>
      </c>
      <c r="B23" s="223" t="s">
        <v>188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</row>
    <row r="24" spans="1:11" s="307" customFormat="1" ht="11.25">
      <c r="A24" s="223" t="s">
        <v>14</v>
      </c>
      <c r="B24" s="223" t="s">
        <v>189</v>
      </c>
      <c r="C24" s="223"/>
      <c r="D24" s="223"/>
      <c r="E24" s="223"/>
      <c r="F24" s="223"/>
      <c r="G24" s="223"/>
      <c r="H24" s="223"/>
      <c r="I24" s="223"/>
      <c r="J24" s="223"/>
      <c r="K24" s="223"/>
    </row>
    <row r="25" spans="1:11" s="307" customFormat="1" ht="11.25">
      <c r="A25" s="215" t="s">
        <v>32</v>
      </c>
      <c r="B25" s="215"/>
      <c r="C25" s="215"/>
      <c r="D25" s="223"/>
      <c r="E25" s="390"/>
      <c r="F25" s="223"/>
      <c r="G25" s="223"/>
      <c r="H25" s="223"/>
      <c r="I25" s="223"/>
      <c r="J25" s="223"/>
      <c r="K25" s="223"/>
    </row>
    <row r="26" spans="1:11" s="24" customFormat="1" ht="12.75">
      <c r="A26"/>
      <c r="B26"/>
      <c r="C26"/>
      <c r="D26"/>
      <c r="E26"/>
      <c r="F26" s="31"/>
      <c r="G26" s="31"/>
      <c r="H26" s="32"/>
      <c r="I26"/>
      <c r="J26"/>
      <c r="K26" s="32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3"/>
  <dimension ref="A2:M26"/>
  <sheetViews>
    <sheetView workbookViewId="0" topLeftCell="A1">
      <selection activeCell="I7" sqref="I7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3" width="7.25390625" style="361" customWidth="1"/>
    <col min="14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13</v>
      </c>
    </row>
    <row r="3" spans="1:13" s="1" customFormat="1" ht="15" customHeight="1">
      <c r="A3" s="74"/>
      <c r="B3" s="75"/>
      <c r="C3" s="101"/>
      <c r="D3" s="775" t="s">
        <v>23</v>
      </c>
      <c r="E3" s="776"/>
      <c r="F3" s="776"/>
      <c r="G3" s="776"/>
      <c r="H3" s="776"/>
      <c r="I3" s="776"/>
      <c r="J3" s="776"/>
      <c r="K3" s="776"/>
      <c r="L3" s="777"/>
      <c r="M3" s="362"/>
    </row>
    <row r="4" spans="1:13" s="1" customFormat="1" ht="12.75">
      <c r="A4" s="76"/>
      <c r="B4" s="778" t="s">
        <v>184</v>
      </c>
      <c r="C4" s="779"/>
      <c r="D4" s="102"/>
      <c r="E4" s="781" t="s">
        <v>21</v>
      </c>
      <c r="F4" s="782"/>
      <c r="G4" s="782"/>
      <c r="H4" s="772"/>
      <c r="I4" s="781" t="s">
        <v>22</v>
      </c>
      <c r="J4" s="782"/>
      <c r="K4" s="782"/>
      <c r="L4" s="783"/>
      <c r="M4" s="362"/>
    </row>
    <row r="5" spans="1:13" s="1" customFormat="1" ht="12.75">
      <c r="A5" s="76"/>
      <c r="B5" s="780"/>
      <c r="C5" s="779"/>
      <c r="D5" s="102" t="s">
        <v>0</v>
      </c>
      <c r="E5" s="3"/>
      <c r="F5" s="4" t="s">
        <v>1</v>
      </c>
      <c r="G5" s="5"/>
      <c r="H5" s="69" t="s">
        <v>20</v>
      </c>
      <c r="I5" s="3"/>
      <c r="J5" s="4" t="s">
        <v>1</v>
      </c>
      <c r="K5" s="5"/>
      <c r="L5" s="77" t="s">
        <v>20</v>
      </c>
      <c r="M5" s="362"/>
    </row>
    <row r="6" spans="1:13" s="14" customFormat="1" ht="12.75">
      <c r="A6" s="78"/>
      <c r="B6" s="68" t="s">
        <v>2</v>
      </c>
      <c r="C6" s="6" t="s">
        <v>44</v>
      </c>
      <c r="D6" s="103" t="s">
        <v>26</v>
      </c>
      <c r="E6" s="7" t="s">
        <v>3</v>
      </c>
      <c r="F6" s="8" t="s">
        <v>4</v>
      </c>
      <c r="G6" s="9" t="s">
        <v>5</v>
      </c>
      <c r="H6" s="60" t="s">
        <v>24</v>
      </c>
      <c r="I6" s="7" t="s">
        <v>3</v>
      </c>
      <c r="J6" s="8" t="s">
        <v>4</v>
      </c>
      <c r="K6" s="9" t="s">
        <v>5</v>
      </c>
      <c r="L6" s="79" t="s">
        <v>25</v>
      </c>
      <c r="M6" s="363"/>
    </row>
    <row r="7" spans="1:13" s="16" customFormat="1" ht="19.5" customHeight="1">
      <c r="A7" s="80"/>
      <c r="B7" s="10"/>
      <c r="C7" s="10"/>
      <c r="D7" s="104">
        <v>1</v>
      </c>
      <c r="E7" s="11">
        <v>2</v>
      </c>
      <c r="F7" s="12">
        <v>3</v>
      </c>
      <c r="G7" s="13">
        <v>4</v>
      </c>
      <c r="H7" s="61">
        <v>5</v>
      </c>
      <c r="I7" s="11">
        <v>6</v>
      </c>
      <c r="J7" s="12">
        <v>7</v>
      </c>
      <c r="K7" s="13">
        <v>8</v>
      </c>
      <c r="L7" s="81">
        <v>9</v>
      </c>
      <c r="M7" s="364"/>
    </row>
    <row r="8" spans="1:13" s="17" customFormat="1" ht="15" customHeight="1">
      <c r="A8" s="82">
        <v>1</v>
      </c>
      <c r="B8" s="15" t="s">
        <v>28</v>
      </c>
      <c r="C8" s="15"/>
      <c r="D8" s="105">
        <f aca="true" t="shared" si="0" ref="D8:L8">SUM(D16:D21)+D9</f>
        <v>1000</v>
      </c>
      <c r="E8" s="71">
        <f t="shared" si="0"/>
        <v>0</v>
      </c>
      <c r="F8" s="72">
        <f t="shared" si="0"/>
        <v>1000</v>
      </c>
      <c r="G8" s="73">
        <f t="shared" si="0"/>
        <v>0</v>
      </c>
      <c r="H8" s="70">
        <f t="shared" si="0"/>
        <v>1000</v>
      </c>
      <c r="I8" s="71">
        <f t="shared" si="0"/>
        <v>0</v>
      </c>
      <c r="J8" s="72">
        <f t="shared" si="0"/>
        <v>0</v>
      </c>
      <c r="K8" s="73">
        <f t="shared" si="0"/>
        <v>0</v>
      </c>
      <c r="L8" s="83">
        <f t="shared" si="0"/>
        <v>0</v>
      </c>
      <c r="M8" s="366"/>
    </row>
    <row r="9" spans="1:13" s="17" customFormat="1" ht="15" customHeight="1">
      <c r="A9" s="84">
        <v>2</v>
      </c>
      <c r="B9" s="22" t="s">
        <v>27</v>
      </c>
      <c r="C9" s="47"/>
      <c r="D9" s="106">
        <f aca="true" t="shared" si="1" ref="D9:D21">H9+L9</f>
        <v>0</v>
      </c>
      <c r="E9" s="57">
        <f>SUM(E10:E15)</f>
        <v>0</v>
      </c>
      <c r="F9" s="222">
        <f>SUM(F10:F15)</f>
        <v>0</v>
      </c>
      <c r="G9" s="56">
        <f>SUM(G10:G15)</f>
        <v>0</v>
      </c>
      <c r="H9" s="62">
        <f aca="true" t="shared" si="2" ref="H9:H21">SUM(E9:G9)</f>
        <v>0</v>
      </c>
      <c r="I9" s="57">
        <f>SUM(I10:I15)</f>
        <v>0</v>
      </c>
      <c r="J9" s="222">
        <f>SUM(J10:J15)</f>
        <v>0</v>
      </c>
      <c r="K9" s="56">
        <f>SUM(K10:K15)</f>
        <v>0</v>
      </c>
      <c r="L9" s="85">
        <f aca="true" t="shared" si="3" ref="L9:L21">SUM(I9:K9)</f>
        <v>0</v>
      </c>
      <c r="M9" s="366"/>
    </row>
    <row r="10" spans="1:13" s="20" customFormat="1" ht="15" customHeight="1">
      <c r="A10" s="86">
        <v>3</v>
      </c>
      <c r="B10" s="19"/>
      <c r="C10" s="18" t="s">
        <v>6</v>
      </c>
      <c r="D10" s="107">
        <f t="shared" si="1"/>
        <v>0</v>
      </c>
      <c r="E10" s="50"/>
      <c r="F10" s="25"/>
      <c r="G10" s="26"/>
      <c r="H10" s="63">
        <f t="shared" si="2"/>
        <v>0</v>
      </c>
      <c r="I10" s="50"/>
      <c r="J10" s="25"/>
      <c r="K10" s="26"/>
      <c r="L10" s="87">
        <f t="shared" si="3"/>
        <v>0</v>
      </c>
      <c r="M10" s="367"/>
    </row>
    <row r="11" spans="1:13" s="20" customFormat="1" ht="15" customHeight="1">
      <c r="A11" s="86">
        <v>4</v>
      </c>
      <c r="B11" s="19"/>
      <c r="C11" s="18" t="s">
        <v>7</v>
      </c>
      <c r="D11" s="108">
        <f t="shared" si="1"/>
        <v>0</v>
      </c>
      <c r="E11" s="50"/>
      <c r="F11" s="25"/>
      <c r="G11" s="26"/>
      <c r="H11" s="63">
        <f t="shared" si="2"/>
        <v>0</v>
      </c>
      <c r="I11" s="50"/>
      <c r="J11" s="25"/>
      <c r="K11" s="26"/>
      <c r="L11" s="87">
        <f t="shared" si="3"/>
        <v>0</v>
      </c>
      <c r="M11" s="367"/>
    </row>
    <row r="12" spans="1:13" s="20" customFormat="1" ht="15" customHeight="1">
      <c r="A12" s="86">
        <v>5</v>
      </c>
      <c r="B12" s="19"/>
      <c r="C12" s="18" t="s">
        <v>17</v>
      </c>
      <c r="D12" s="108">
        <f t="shared" si="1"/>
        <v>0</v>
      </c>
      <c r="E12" s="50"/>
      <c r="F12" s="25"/>
      <c r="G12" s="26"/>
      <c r="H12" s="63">
        <f t="shared" si="2"/>
        <v>0</v>
      </c>
      <c r="I12" s="50"/>
      <c r="J12" s="25"/>
      <c r="K12" s="26"/>
      <c r="L12" s="87">
        <f t="shared" si="3"/>
        <v>0</v>
      </c>
      <c r="M12" s="367"/>
    </row>
    <row r="13" spans="1:13" s="20" customFormat="1" ht="15" customHeight="1">
      <c r="A13" s="86">
        <v>6</v>
      </c>
      <c r="B13" s="19"/>
      <c r="C13" s="18" t="s">
        <v>113</v>
      </c>
      <c r="D13" s="108">
        <f t="shared" si="1"/>
        <v>0</v>
      </c>
      <c r="E13" s="51"/>
      <c r="F13" s="48"/>
      <c r="G13" s="49"/>
      <c r="H13" s="64">
        <f t="shared" si="2"/>
        <v>0</v>
      </c>
      <c r="I13" s="51"/>
      <c r="J13" s="48"/>
      <c r="K13" s="49"/>
      <c r="L13" s="88">
        <f t="shared" si="3"/>
        <v>0</v>
      </c>
      <c r="M13" s="367">
        <v>40</v>
      </c>
    </row>
    <row r="14" spans="1:13" s="20" customFormat="1" ht="15" customHeight="1">
      <c r="A14" s="86">
        <v>7</v>
      </c>
      <c r="B14" s="19"/>
      <c r="C14" s="18" t="s">
        <v>105</v>
      </c>
      <c r="D14" s="108">
        <f t="shared" si="1"/>
        <v>0</v>
      </c>
      <c r="E14" s="217"/>
      <c r="F14" s="218"/>
      <c r="G14" s="49"/>
      <c r="H14" s="64">
        <f t="shared" si="2"/>
        <v>0</v>
      </c>
      <c r="I14" s="51"/>
      <c r="J14" s="48"/>
      <c r="K14" s="49"/>
      <c r="L14" s="88">
        <f t="shared" si="3"/>
        <v>0</v>
      </c>
      <c r="M14" s="367"/>
    </row>
    <row r="15" spans="1:13" s="20" customFormat="1" ht="15" customHeight="1">
      <c r="A15" s="89">
        <v>8</v>
      </c>
      <c r="B15" s="43"/>
      <c r="C15" s="44" t="s">
        <v>8</v>
      </c>
      <c r="D15" s="219">
        <f t="shared" si="1"/>
        <v>0</v>
      </c>
      <c r="E15" s="220"/>
      <c r="F15" s="221"/>
      <c r="G15" s="46"/>
      <c r="H15" s="65">
        <f t="shared" si="2"/>
        <v>0</v>
      </c>
      <c r="I15" s="52"/>
      <c r="J15" s="45"/>
      <c r="K15" s="46"/>
      <c r="L15" s="90">
        <f t="shared" si="3"/>
        <v>0</v>
      </c>
      <c r="M15" s="367"/>
    </row>
    <row r="16" spans="1:13" s="17" customFormat="1" ht="15" customHeight="1">
      <c r="A16" s="91">
        <v>9</v>
      </c>
      <c r="B16" s="21" t="s">
        <v>18</v>
      </c>
      <c r="C16" s="23"/>
      <c r="D16" s="110">
        <f t="shared" si="1"/>
        <v>0</v>
      </c>
      <c r="E16" s="160"/>
      <c r="F16" s="155"/>
      <c r="G16" s="28"/>
      <c r="H16" s="66">
        <f t="shared" si="2"/>
        <v>0</v>
      </c>
      <c r="I16" s="53"/>
      <c r="J16" s="27"/>
      <c r="K16" s="28"/>
      <c r="L16" s="92">
        <f t="shared" si="3"/>
        <v>0</v>
      </c>
      <c r="M16" s="366"/>
    </row>
    <row r="17" spans="1:13" s="17" customFormat="1" ht="15" customHeight="1">
      <c r="A17" s="91">
        <v>10</v>
      </c>
      <c r="B17" s="21" t="s">
        <v>9</v>
      </c>
      <c r="C17" s="23"/>
      <c r="D17" s="110">
        <f t="shared" si="1"/>
        <v>0</v>
      </c>
      <c r="E17" s="160"/>
      <c r="F17" s="155"/>
      <c r="G17" s="28"/>
      <c r="H17" s="66">
        <f t="shared" si="2"/>
        <v>0</v>
      </c>
      <c r="I17" s="53"/>
      <c r="J17" s="27"/>
      <c r="K17" s="28"/>
      <c r="L17" s="92">
        <f t="shared" si="3"/>
        <v>0</v>
      </c>
      <c r="M17" s="366"/>
    </row>
    <row r="18" spans="1:13" s="17" customFormat="1" ht="15" customHeight="1">
      <c r="A18" s="84">
        <v>11</v>
      </c>
      <c r="B18" s="22" t="s">
        <v>10</v>
      </c>
      <c r="C18" s="22"/>
      <c r="D18" s="110">
        <f t="shared" si="1"/>
        <v>0</v>
      </c>
      <c r="E18" s="208"/>
      <c r="F18" s="207"/>
      <c r="G18" s="30"/>
      <c r="H18" s="67">
        <f t="shared" si="2"/>
        <v>0</v>
      </c>
      <c r="I18" s="54"/>
      <c r="J18" s="29"/>
      <c r="K18" s="30"/>
      <c r="L18" s="93">
        <f t="shared" si="3"/>
        <v>0</v>
      </c>
      <c r="M18" s="366"/>
    </row>
    <row r="19" spans="1:13" s="17" customFormat="1" ht="15" customHeight="1">
      <c r="A19" s="91">
        <v>12</v>
      </c>
      <c r="B19" s="23" t="s">
        <v>16</v>
      </c>
      <c r="C19" s="23"/>
      <c r="D19" s="111">
        <f t="shared" si="1"/>
        <v>1000</v>
      </c>
      <c r="E19" s="208"/>
      <c r="F19" s="207">
        <v>1000</v>
      </c>
      <c r="G19" s="30"/>
      <c r="H19" s="67">
        <f t="shared" si="2"/>
        <v>1000</v>
      </c>
      <c r="I19" s="54"/>
      <c r="J19" s="29"/>
      <c r="K19" s="30"/>
      <c r="L19" s="93">
        <f t="shared" si="3"/>
        <v>0</v>
      </c>
      <c r="M19" s="366"/>
    </row>
    <row r="20" spans="1:13" s="17" customFormat="1" ht="15" customHeight="1">
      <c r="A20" s="91">
        <v>13</v>
      </c>
      <c r="B20" s="23" t="s">
        <v>11</v>
      </c>
      <c r="C20" s="23"/>
      <c r="D20" s="111">
        <f t="shared" si="1"/>
        <v>0</v>
      </c>
      <c r="E20" s="54"/>
      <c r="F20" s="29"/>
      <c r="G20" s="30"/>
      <c r="H20" s="67">
        <f t="shared" si="2"/>
        <v>0</v>
      </c>
      <c r="I20" s="54"/>
      <c r="J20" s="29"/>
      <c r="K20" s="30"/>
      <c r="L20" s="93">
        <f t="shared" si="3"/>
        <v>0</v>
      </c>
      <c r="M20" s="366"/>
    </row>
    <row r="21" spans="1:13" s="17" customFormat="1" ht="15" customHeight="1" thickBot="1">
      <c r="A21" s="94">
        <v>14</v>
      </c>
      <c r="B21" s="95" t="s">
        <v>15</v>
      </c>
      <c r="C21" s="95"/>
      <c r="D21" s="112">
        <f t="shared" si="1"/>
        <v>0</v>
      </c>
      <c r="E21" s="96"/>
      <c r="F21" s="97"/>
      <c r="G21" s="98"/>
      <c r="H21" s="99">
        <f t="shared" si="2"/>
        <v>0</v>
      </c>
      <c r="I21" s="96"/>
      <c r="J21" s="97"/>
      <c r="K21" s="98"/>
      <c r="L21" s="100">
        <f t="shared" si="3"/>
        <v>0</v>
      </c>
      <c r="M21" s="366"/>
    </row>
    <row r="22" spans="1:13" s="301" customFormat="1" ht="11.25">
      <c r="A22" s="223" t="s">
        <v>31</v>
      </c>
      <c r="B22" s="223" t="s">
        <v>30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374"/>
    </row>
    <row r="23" spans="1:13" s="301" customFormat="1" ht="11.25">
      <c r="A23" s="223" t="s">
        <v>114</v>
      </c>
      <c r="B23" s="223" t="s">
        <v>188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374"/>
    </row>
    <row r="24" spans="1:13" s="307" customFormat="1" ht="11.25">
      <c r="A24" s="223" t="s">
        <v>14</v>
      </c>
      <c r="B24" s="223" t="s">
        <v>189</v>
      </c>
      <c r="C24" s="223"/>
      <c r="D24" s="223"/>
      <c r="E24" s="223"/>
      <c r="F24" s="223"/>
      <c r="G24" s="223"/>
      <c r="H24" s="223"/>
      <c r="I24" s="223"/>
      <c r="J24" s="223"/>
      <c r="K24" s="223"/>
      <c r="M24" s="371"/>
    </row>
    <row r="25" spans="1:13" s="307" customFormat="1" ht="11.25">
      <c r="A25" s="215" t="s">
        <v>32</v>
      </c>
      <c r="B25" s="215"/>
      <c r="C25" s="215"/>
      <c r="D25" s="223"/>
      <c r="E25" s="390"/>
      <c r="F25" s="223"/>
      <c r="G25" s="223"/>
      <c r="H25" s="223"/>
      <c r="I25" s="223"/>
      <c r="J25" s="223"/>
      <c r="K25" s="223"/>
      <c r="M25" s="371"/>
    </row>
    <row r="26" spans="1:13" s="24" customFormat="1" ht="12.75">
      <c r="A26"/>
      <c r="B26"/>
      <c r="C26"/>
      <c r="D26"/>
      <c r="E26"/>
      <c r="F26" s="31"/>
      <c r="G26" s="31"/>
      <c r="H26" s="32"/>
      <c r="I26"/>
      <c r="J26"/>
      <c r="K26" s="32"/>
      <c r="M26" s="370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2"/>
  <dimension ref="A2:S29"/>
  <sheetViews>
    <sheetView workbookViewId="0" topLeftCell="A4">
      <selection activeCell="I7" sqref="I7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3" width="5.875" style="361" bestFit="1" customWidth="1"/>
    <col min="14" max="14" width="5.00390625" style="361" bestFit="1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13</v>
      </c>
    </row>
    <row r="3" spans="1:14" s="1" customFormat="1" ht="15" customHeight="1">
      <c r="A3" s="74"/>
      <c r="B3" s="75"/>
      <c r="C3" s="101"/>
      <c r="D3" s="775" t="s">
        <v>23</v>
      </c>
      <c r="E3" s="776"/>
      <c r="F3" s="776"/>
      <c r="G3" s="776"/>
      <c r="H3" s="776"/>
      <c r="I3" s="776"/>
      <c r="J3" s="776"/>
      <c r="K3" s="776"/>
      <c r="L3" s="777"/>
      <c r="M3" s="371"/>
      <c r="N3" s="371"/>
    </row>
    <row r="4" spans="1:14" s="1" customFormat="1" ht="12.75">
      <c r="A4" s="76"/>
      <c r="B4" s="778" t="s">
        <v>184</v>
      </c>
      <c r="C4" s="779"/>
      <c r="D4" s="102"/>
      <c r="E4" s="781" t="s">
        <v>21</v>
      </c>
      <c r="F4" s="782"/>
      <c r="G4" s="782"/>
      <c r="H4" s="772"/>
      <c r="I4" s="781" t="s">
        <v>22</v>
      </c>
      <c r="J4" s="782"/>
      <c r="K4" s="782"/>
      <c r="L4" s="783"/>
      <c r="M4" s="371"/>
      <c r="N4" s="371"/>
    </row>
    <row r="5" spans="1:14" s="1" customFormat="1" ht="12.75">
      <c r="A5" s="76"/>
      <c r="B5" s="780"/>
      <c r="C5" s="779"/>
      <c r="D5" s="102" t="s">
        <v>0</v>
      </c>
      <c r="E5" s="3"/>
      <c r="F5" s="4" t="s">
        <v>1</v>
      </c>
      <c r="G5" s="5"/>
      <c r="H5" s="69" t="s">
        <v>20</v>
      </c>
      <c r="I5" s="3"/>
      <c r="J5" s="4" t="s">
        <v>1</v>
      </c>
      <c r="K5" s="5"/>
      <c r="L5" s="77" t="s">
        <v>20</v>
      </c>
      <c r="M5" s="371"/>
      <c r="N5" s="371"/>
    </row>
    <row r="6" spans="1:14" s="14" customFormat="1" ht="12.75">
      <c r="A6" s="78"/>
      <c r="B6" s="68" t="s">
        <v>2</v>
      </c>
      <c r="C6" s="6" t="s">
        <v>43</v>
      </c>
      <c r="D6" s="103" t="s">
        <v>26</v>
      </c>
      <c r="E6" s="7" t="s">
        <v>3</v>
      </c>
      <c r="F6" s="8" t="s">
        <v>4</v>
      </c>
      <c r="G6" s="9" t="s">
        <v>5</v>
      </c>
      <c r="H6" s="60" t="s">
        <v>24</v>
      </c>
      <c r="I6" s="7" t="s">
        <v>3</v>
      </c>
      <c r="J6" s="8" t="s">
        <v>4</v>
      </c>
      <c r="K6" s="9" t="s">
        <v>5</v>
      </c>
      <c r="L6" s="79" t="s">
        <v>25</v>
      </c>
      <c r="M6" s="372"/>
      <c r="N6" s="372"/>
    </row>
    <row r="7" spans="1:14" s="16" customFormat="1" ht="19.5" customHeight="1">
      <c r="A7" s="80"/>
      <c r="B7" s="10"/>
      <c r="C7" s="10"/>
      <c r="D7" s="104">
        <v>1</v>
      </c>
      <c r="E7" s="11">
        <v>2</v>
      </c>
      <c r="F7" s="12">
        <v>3</v>
      </c>
      <c r="G7" s="13">
        <v>4</v>
      </c>
      <c r="H7" s="61">
        <v>5</v>
      </c>
      <c r="I7" s="11">
        <v>6</v>
      </c>
      <c r="J7" s="12">
        <v>7</v>
      </c>
      <c r="K7" s="13">
        <v>8</v>
      </c>
      <c r="L7" s="81">
        <v>9</v>
      </c>
      <c r="M7" s="373"/>
      <c r="N7" s="373"/>
    </row>
    <row r="8" spans="1:14" s="17" customFormat="1" ht="15" customHeight="1">
      <c r="A8" s="82">
        <v>1</v>
      </c>
      <c r="B8" s="15" t="s">
        <v>28</v>
      </c>
      <c r="C8" s="15"/>
      <c r="D8" s="105">
        <f aca="true" t="shared" si="0" ref="D8:L8">SUM(D16:D21)+D9</f>
        <v>421324</v>
      </c>
      <c r="E8" s="71">
        <f t="shared" si="0"/>
        <v>332592</v>
      </c>
      <c r="F8" s="72">
        <f t="shared" si="0"/>
        <v>86044</v>
      </c>
      <c r="G8" s="73">
        <f t="shared" si="0"/>
        <v>2688</v>
      </c>
      <c r="H8" s="70">
        <f t="shared" si="0"/>
        <v>421324</v>
      </c>
      <c r="I8" s="71">
        <f t="shared" si="0"/>
        <v>0</v>
      </c>
      <c r="J8" s="72">
        <f t="shared" si="0"/>
        <v>0</v>
      </c>
      <c r="K8" s="73">
        <f t="shared" si="0"/>
        <v>0</v>
      </c>
      <c r="L8" s="83">
        <f t="shared" si="0"/>
        <v>0</v>
      </c>
      <c r="M8" s="374"/>
      <c r="N8" s="374"/>
    </row>
    <row r="9" spans="1:14" s="17" customFormat="1" ht="15" customHeight="1">
      <c r="A9" s="84">
        <v>2</v>
      </c>
      <c r="B9" s="22" t="s">
        <v>27</v>
      </c>
      <c r="C9" s="47"/>
      <c r="D9" s="106">
        <f aca="true" t="shared" si="1" ref="D9:D21">H9+L9</f>
        <v>419324</v>
      </c>
      <c r="E9" s="57">
        <f>SUM(E10:E15)</f>
        <v>332092</v>
      </c>
      <c r="F9" s="222">
        <f>SUM(F10:F15)</f>
        <v>84544</v>
      </c>
      <c r="G9" s="56">
        <f>SUM(G10:G15)</f>
        <v>2688</v>
      </c>
      <c r="H9" s="62">
        <f aca="true" t="shared" si="2" ref="H9:H21">SUM(E9:G9)</f>
        <v>419324</v>
      </c>
      <c r="I9" s="57">
        <f>SUM(I10:I15)</f>
        <v>0</v>
      </c>
      <c r="J9" s="222">
        <f>SUM(J10:J15)</f>
        <v>0</v>
      </c>
      <c r="K9" s="56">
        <f>SUM(K10:K15)</f>
        <v>0</v>
      </c>
      <c r="L9" s="85">
        <f aca="true" t="shared" si="3" ref="L9:L21">SUM(I9:K9)</f>
        <v>0</v>
      </c>
      <c r="M9" s="374"/>
      <c r="N9" s="374"/>
    </row>
    <row r="10" spans="1:14" s="20" customFormat="1" ht="15" customHeight="1">
      <c r="A10" s="86">
        <v>3</v>
      </c>
      <c r="B10" s="19"/>
      <c r="C10" s="18" t="s">
        <v>6</v>
      </c>
      <c r="D10" s="107">
        <f t="shared" si="1"/>
        <v>2844</v>
      </c>
      <c r="E10" s="50"/>
      <c r="F10" s="25">
        <v>2844</v>
      </c>
      <c r="G10" s="26"/>
      <c r="H10" s="63">
        <f t="shared" si="2"/>
        <v>2844</v>
      </c>
      <c r="I10" s="50"/>
      <c r="J10" s="25"/>
      <c r="K10" s="26"/>
      <c r="L10" s="87">
        <f t="shared" si="3"/>
        <v>0</v>
      </c>
      <c r="M10" s="375">
        <v>3469</v>
      </c>
      <c r="N10" s="375"/>
    </row>
    <row r="11" spans="1:14" s="20" customFormat="1" ht="15" customHeight="1">
      <c r="A11" s="86">
        <v>4</v>
      </c>
      <c r="B11" s="19"/>
      <c r="C11" s="18" t="s">
        <v>7</v>
      </c>
      <c r="D11" s="108">
        <f t="shared" si="1"/>
        <v>0</v>
      </c>
      <c r="E11" s="50"/>
      <c r="F11" s="25"/>
      <c r="G11" s="26"/>
      <c r="H11" s="63">
        <f t="shared" si="2"/>
        <v>0</v>
      </c>
      <c r="I11" s="50"/>
      <c r="J11" s="25"/>
      <c r="K11" s="26"/>
      <c r="L11" s="87">
        <f t="shared" si="3"/>
        <v>0</v>
      </c>
      <c r="M11" s="375"/>
      <c r="N11" s="375">
        <f>1566</f>
        <v>1566</v>
      </c>
    </row>
    <row r="12" spans="1:14" s="20" customFormat="1" ht="15" customHeight="1">
      <c r="A12" s="86">
        <v>5</v>
      </c>
      <c r="B12" s="19"/>
      <c r="C12" s="18" t="s">
        <v>17</v>
      </c>
      <c r="D12" s="108">
        <f t="shared" si="1"/>
        <v>0</v>
      </c>
      <c r="E12" s="50"/>
      <c r="F12" s="25"/>
      <c r="G12" s="26"/>
      <c r="H12" s="63">
        <f t="shared" si="2"/>
        <v>0</v>
      </c>
      <c r="I12" s="50"/>
      <c r="J12" s="25"/>
      <c r="K12" s="26"/>
      <c r="L12" s="87">
        <f t="shared" si="3"/>
        <v>0</v>
      </c>
      <c r="M12" s="375"/>
      <c r="N12" s="375"/>
    </row>
    <row r="13" spans="1:14" s="20" customFormat="1" ht="15" customHeight="1">
      <c r="A13" s="86">
        <v>6</v>
      </c>
      <c r="B13" s="19"/>
      <c r="C13" s="18" t="s">
        <v>180</v>
      </c>
      <c r="D13" s="108">
        <f t="shared" si="1"/>
        <v>23717</v>
      </c>
      <c r="E13" s="51"/>
      <c r="F13" s="218">
        <v>23717</v>
      </c>
      <c r="G13" s="49"/>
      <c r="H13" s="64">
        <f t="shared" si="2"/>
        <v>23717</v>
      </c>
      <c r="I13" s="51"/>
      <c r="J13" s="48"/>
      <c r="K13" s="49"/>
      <c r="L13" s="88">
        <f t="shared" si="3"/>
        <v>0</v>
      </c>
      <c r="M13" s="375">
        <v>20909</v>
      </c>
      <c r="N13" s="375"/>
    </row>
    <row r="14" spans="1:14" s="20" customFormat="1" ht="15" customHeight="1">
      <c r="A14" s="86">
        <v>7</v>
      </c>
      <c r="B14" s="19"/>
      <c r="C14" s="18" t="s">
        <v>105</v>
      </c>
      <c r="D14" s="108">
        <f t="shared" si="1"/>
        <v>392560</v>
      </c>
      <c r="E14" s="217">
        <v>332092</v>
      </c>
      <c r="F14" s="218">
        <v>57780</v>
      </c>
      <c r="G14" s="49">
        <v>2688</v>
      </c>
      <c r="H14" s="64">
        <f t="shared" si="2"/>
        <v>392560</v>
      </c>
      <c r="I14" s="51"/>
      <c r="J14" s="48"/>
      <c r="K14" s="49"/>
      <c r="L14" s="88">
        <f t="shared" si="3"/>
        <v>0</v>
      </c>
      <c r="M14" s="375"/>
      <c r="N14" s="375"/>
    </row>
    <row r="15" spans="1:14" s="20" customFormat="1" ht="15" customHeight="1">
      <c r="A15" s="89">
        <v>8</v>
      </c>
      <c r="B15" s="43"/>
      <c r="C15" s="44" t="s">
        <v>8</v>
      </c>
      <c r="D15" s="219">
        <f t="shared" si="1"/>
        <v>203</v>
      </c>
      <c r="E15" s="220"/>
      <c r="F15" s="221">
        <v>203</v>
      </c>
      <c r="G15" s="46"/>
      <c r="H15" s="65">
        <f t="shared" si="2"/>
        <v>203</v>
      </c>
      <c r="I15" s="52"/>
      <c r="J15" s="45"/>
      <c r="K15" s="46"/>
      <c r="L15" s="90">
        <f t="shared" si="3"/>
        <v>0</v>
      </c>
      <c r="M15" s="375">
        <v>295</v>
      </c>
      <c r="N15" s="375"/>
    </row>
    <row r="16" spans="1:14" s="17" customFormat="1" ht="15" customHeight="1">
      <c r="A16" s="91">
        <v>9</v>
      </c>
      <c r="B16" s="21" t="s">
        <v>18</v>
      </c>
      <c r="C16" s="23"/>
      <c r="D16" s="110">
        <f t="shared" si="1"/>
        <v>1000</v>
      </c>
      <c r="E16" s="160"/>
      <c r="F16" s="155">
        <v>1000</v>
      </c>
      <c r="G16" s="28"/>
      <c r="H16" s="66">
        <f t="shared" si="2"/>
        <v>1000</v>
      </c>
      <c r="I16" s="53"/>
      <c r="J16" s="27"/>
      <c r="K16" s="28"/>
      <c r="L16" s="92">
        <f t="shared" si="3"/>
        <v>0</v>
      </c>
      <c r="M16" s="374"/>
      <c r="N16" s="374"/>
    </row>
    <row r="17" spans="1:14" s="17" customFormat="1" ht="15" customHeight="1">
      <c r="A17" s="91">
        <v>10</v>
      </c>
      <c r="B17" s="21" t="s">
        <v>9</v>
      </c>
      <c r="C17" s="23"/>
      <c r="D17" s="110">
        <f t="shared" si="1"/>
        <v>0</v>
      </c>
      <c r="E17" s="160"/>
      <c r="F17" s="155"/>
      <c r="G17" s="28"/>
      <c r="H17" s="66">
        <f t="shared" si="2"/>
        <v>0</v>
      </c>
      <c r="I17" s="53"/>
      <c r="J17" s="27"/>
      <c r="K17" s="28"/>
      <c r="L17" s="92">
        <f t="shared" si="3"/>
        <v>0</v>
      </c>
      <c r="M17" s="374"/>
      <c r="N17" s="374"/>
    </row>
    <row r="18" spans="1:14" s="17" customFormat="1" ht="15" customHeight="1">
      <c r="A18" s="84">
        <v>11</v>
      </c>
      <c r="B18" s="22" t="s">
        <v>10</v>
      </c>
      <c r="C18" s="22"/>
      <c r="D18" s="110">
        <f t="shared" si="1"/>
        <v>0</v>
      </c>
      <c r="E18" s="208"/>
      <c r="F18" s="207"/>
      <c r="G18" s="30"/>
      <c r="H18" s="67">
        <f t="shared" si="2"/>
        <v>0</v>
      </c>
      <c r="I18" s="54"/>
      <c r="J18" s="29"/>
      <c r="K18" s="30"/>
      <c r="L18" s="93">
        <f t="shared" si="3"/>
        <v>0</v>
      </c>
      <c r="M18" s="374"/>
      <c r="N18" s="374"/>
    </row>
    <row r="19" spans="1:14" s="17" customFormat="1" ht="15" customHeight="1">
      <c r="A19" s="91">
        <v>12</v>
      </c>
      <c r="B19" s="23" t="s">
        <v>16</v>
      </c>
      <c r="C19" s="23"/>
      <c r="D19" s="111">
        <f t="shared" si="1"/>
        <v>1000</v>
      </c>
      <c r="E19" s="208">
        <v>500</v>
      </c>
      <c r="F19" s="207">
        <v>500</v>
      </c>
      <c r="G19" s="30"/>
      <c r="H19" s="67">
        <f t="shared" si="2"/>
        <v>1000</v>
      </c>
      <c r="I19" s="54"/>
      <c r="J19" s="29"/>
      <c r="K19" s="30"/>
      <c r="L19" s="93">
        <f t="shared" si="3"/>
        <v>0</v>
      </c>
      <c r="M19" s="374"/>
      <c r="N19" s="374"/>
    </row>
    <row r="20" spans="1:14" s="17" customFormat="1" ht="15" customHeight="1">
      <c r="A20" s="91">
        <v>13</v>
      </c>
      <c r="B20" s="23" t="s">
        <v>11</v>
      </c>
      <c r="C20" s="23"/>
      <c r="D20" s="111">
        <f t="shared" si="1"/>
        <v>0</v>
      </c>
      <c r="E20" s="54"/>
      <c r="F20" s="29"/>
      <c r="G20" s="30"/>
      <c r="H20" s="67">
        <f t="shared" si="2"/>
        <v>0</v>
      </c>
      <c r="I20" s="54"/>
      <c r="J20" s="29"/>
      <c r="K20" s="30"/>
      <c r="L20" s="93">
        <f t="shared" si="3"/>
        <v>0</v>
      </c>
      <c r="M20" s="374"/>
      <c r="N20" s="374"/>
    </row>
    <row r="21" spans="1:14" s="17" customFormat="1" ht="15" customHeight="1" thickBot="1">
      <c r="A21" s="94">
        <v>14</v>
      </c>
      <c r="B21" s="95" t="s">
        <v>15</v>
      </c>
      <c r="C21" s="95"/>
      <c r="D21" s="112">
        <f t="shared" si="1"/>
        <v>0</v>
      </c>
      <c r="E21" s="96"/>
      <c r="F21" s="97"/>
      <c r="G21" s="98"/>
      <c r="H21" s="99">
        <f t="shared" si="2"/>
        <v>0</v>
      </c>
      <c r="I21" s="96"/>
      <c r="J21" s="97"/>
      <c r="K21" s="98"/>
      <c r="L21" s="100">
        <f t="shared" si="3"/>
        <v>0</v>
      </c>
      <c r="M21" s="374"/>
      <c r="N21" s="374"/>
    </row>
    <row r="22" spans="1:14" s="301" customFormat="1" ht="11.25">
      <c r="A22" s="223" t="s">
        <v>31</v>
      </c>
      <c r="B22" s="223" t="s">
        <v>30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374"/>
      <c r="N22" s="374"/>
    </row>
    <row r="23" spans="1:14" s="301" customFormat="1" ht="11.25">
      <c r="A23" s="223" t="s">
        <v>114</v>
      </c>
      <c r="B23" s="223" t="s">
        <v>188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374"/>
      <c r="N23" s="374"/>
    </row>
    <row r="24" spans="1:14" s="307" customFormat="1" ht="11.25">
      <c r="A24" s="223" t="s">
        <v>14</v>
      </c>
      <c r="B24" s="223" t="s">
        <v>189</v>
      </c>
      <c r="C24" s="223"/>
      <c r="D24" s="223"/>
      <c r="E24" s="223"/>
      <c r="F24" s="223"/>
      <c r="G24" s="223"/>
      <c r="H24" s="223"/>
      <c r="I24" s="223"/>
      <c r="J24" s="223"/>
      <c r="K24" s="223"/>
      <c r="M24" s="371"/>
      <c r="N24" s="371"/>
    </row>
    <row r="25" spans="1:14" s="307" customFormat="1" ht="11.25">
      <c r="A25" s="215" t="s">
        <v>32</v>
      </c>
      <c r="B25" s="215"/>
      <c r="C25" s="215"/>
      <c r="D25" s="223"/>
      <c r="E25" s="390"/>
      <c r="F25" s="223"/>
      <c r="G25" s="223"/>
      <c r="H25" s="223"/>
      <c r="I25" s="223"/>
      <c r="J25" s="223"/>
      <c r="K25" s="223"/>
      <c r="M25" s="371"/>
      <c r="N25" s="371"/>
    </row>
    <row r="26" spans="1:14" s="24" customFormat="1" ht="12.75">
      <c r="A26"/>
      <c r="B26"/>
      <c r="C26"/>
      <c r="D26"/>
      <c r="E26"/>
      <c r="F26" s="31"/>
      <c r="G26" s="31"/>
      <c r="H26" s="32"/>
      <c r="I26"/>
      <c r="J26"/>
      <c r="K26" s="32"/>
      <c r="M26" s="376"/>
      <c r="N26" s="376"/>
    </row>
    <row r="27" spans="1:19" s="32" customFormat="1" ht="11.25" hidden="1">
      <c r="A27" s="388" t="s">
        <v>181</v>
      </c>
      <c r="B27" s="223" t="s">
        <v>182</v>
      </c>
      <c r="F27" s="387">
        <v>20909</v>
      </c>
      <c r="G27" s="31"/>
      <c r="M27" s="361"/>
      <c r="N27" s="361"/>
      <c r="P27" s="33"/>
      <c r="Q27" s="33"/>
      <c r="R27" s="33"/>
      <c r="S27" s="33"/>
    </row>
    <row r="28" spans="2:19" s="32" customFormat="1" ht="11.25" hidden="1">
      <c r="B28" s="215" t="s">
        <v>366</v>
      </c>
      <c r="F28" s="389">
        <v>10452</v>
      </c>
      <c r="G28" s="31"/>
      <c r="M28" s="361"/>
      <c r="N28" s="361"/>
      <c r="P28" s="33"/>
      <c r="Q28" s="33"/>
      <c r="R28" s="33"/>
      <c r="S28" s="33"/>
    </row>
    <row r="29" spans="6:19" s="32" customFormat="1" ht="11.25" hidden="1">
      <c r="F29" s="387">
        <f>SUM(F27:F28)</f>
        <v>31361</v>
      </c>
      <c r="G29" s="31"/>
      <c r="M29" s="361"/>
      <c r="N29" s="361"/>
      <c r="P29" s="33"/>
      <c r="Q29" s="33"/>
      <c r="R29" s="33"/>
      <c r="S29" s="33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1"/>
  <dimension ref="A2:M26"/>
  <sheetViews>
    <sheetView workbookViewId="0" topLeftCell="A1">
      <selection activeCell="I7" sqref="I7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3" width="5.625" style="361" bestFit="1" customWidth="1"/>
    <col min="14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13</v>
      </c>
    </row>
    <row r="3" spans="1:13" s="1" customFormat="1" ht="15" customHeight="1">
      <c r="A3" s="74"/>
      <c r="B3" s="75"/>
      <c r="C3" s="101"/>
      <c r="D3" s="775" t="s">
        <v>23</v>
      </c>
      <c r="E3" s="776"/>
      <c r="F3" s="776"/>
      <c r="G3" s="776"/>
      <c r="H3" s="776"/>
      <c r="I3" s="776"/>
      <c r="J3" s="776"/>
      <c r="K3" s="776"/>
      <c r="L3" s="777"/>
      <c r="M3" s="362"/>
    </row>
    <row r="4" spans="1:13" s="1" customFormat="1" ht="12.75">
      <c r="A4" s="76"/>
      <c r="B4" s="778" t="s">
        <v>184</v>
      </c>
      <c r="C4" s="779"/>
      <c r="D4" s="102"/>
      <c r="E4" s="781" t="s">
        <v>21</v>
      </c>
      <c r="F4" s="782"/>
      <c r="G4" s="782"/>
      <c r="H4" s="772"/>
      <c r="I4" s="781" t="s">
        <v>22</v>
      </c>
      <c r="J4" s="782"/>
      <c r="K4" s="782"/>
      <c r="L4" s="783"/>
      <c r="M4" s="362"/>
    </row>
    <row r="5" spans="1:13" s="1" customFormat="1" ht="12.75">
      <c r="A5" s="76"/>
      <c r="B5" s="780"/>
      <c r="C5" s="779"/>
      <c r="D5" s="102" t="s">
        <v>0</v>
      </c>
      <c r="E5" s="3"/>
      <c r="F5" s="4" t="s">
        <v>1</v>
      </c>
      <c r="G5" s="5"/>
      <c r="H5" s="69" t="s">
        <v>20</v>
      </c>
      <c r="I5" s="3"/>
      <c r="J5" s="4" t="s">
        <v>1</v>
      </c>
      <c r="K5" s="5"/>
      <c r="L5" s="77" t="s">
        <v>20</v>
      </c>
      <c r="M5" s="362"/>
    </row>
    <row r="6" spans="1:13" s="14" customFormat="1" ht="12.75">
      <c r="A6" s="78"/>
      <c r="B6" s="68" t="s">
        <v>2</v>
      </c>
      <c r="C6" s="6" t="s">
        <v>42</v>
      </c>
      <c r="D6" s="103" t="s">
        <v>26</v>
      </c>
      <c r="E6" s="7" t="s">
        <v>3</v>
      </c>
      <c r="F6" s="8" t="s">
        <v>4</v>
      </c>
      <c r="G6" s="9" t="s">
        <v>5</v>
      </c>
      <c r="H6" s="60" t="s">
        <v>24</v>
      </c>
      <c r="I6" s="7" t="s">
        <v>3</v>
      </c>
      <c r="J6" s="8" t="s">
        <v>4</v>
      </c>
      <c r="K6" s="9" t="s">
        <v>5</v>
      </c>
      <c r="L6" s="79" t="s">
        <v>25</v>
      </c>
      <c r="M6" s="363"/>
    </row>
    <row r="7" spans="1:13" s="16" customFormat="1" ht="19.5" customHeight="1">
      <c r="A7" s="80"/>
      <c r="B7" s="10"/>
      <c r="C7" s="10"/>
      <c r="D7" s="104">
        <v>1</v>
      </c>
      <c r="E7" s="11">
        <v>2</v>
      </c>
      <c r="F7" s="12">
        <v>3</v>
      </c>
      <c r="G7" s="13">
        <v>4</v>
      </c>
      <c r="H7" s="61">
        <v>5</v>
      </c>
      <c r="I7" s="11">
        <v>6</v>
      </c>
      <c r="J7" s="12">
        <v>7</v>
      </c>
      <c r="K7" s="13">
        <v>8</v>
      </c>
      <c r="L7" s="81">
        <v>9</v>
      </c>
      <c r="M7" s="364"/>
    </row>
    <row r="8" spans="1:13" s="17" customFormat="1" ht="15" customHeight="1">
      <c r="A8" s="82">
        <v>1</v>
      </c>
      <c r="B8" s="15" t="s">
        <v>28</v>
      </c>
      <c r="C8" s="15"/>
      <c r="D8" s="105">
        <f aca="true" t="shared" si="0" ref="D8:L8">SUM(D16:D21)+D9</f>
        <v>49656</v>
      </c>
      <c r="E8" s="71">
        <f t="shared" si="0"/>
        <v>45000</v>
      </c>
      <c r="F8" s="72">
        <f t="shared" si="0"/>
        <v>4656</v>
      </c>
      <c r="G8" s="73">
        <f t="shared" si="0"/>
        <v>0</v>
      </c>
      <c r="H8" s="70">
        <f t="shared" si="0"/>
        <v>49656</v>
      </c>
      <c r="I8" s="71">
        <f t="shared" si="0"/>
        <v>0</v>
      </c>
      <c r="J8" s="72">
        <f t="shared" si="0"/>
        <v>0</v>
      </c>
      <c r="K8" s="73">
        <f t="shared" si="0"/>
        <v>0</v>
      </c>
      <c r="L8" s="83">
        <f t="shared" si="0"/>
        <v>0</v>
      </c>
      <c r="M8" s="366"/>
    </row>
    <row r="9" spans="1:13" s="17" customFormat="1" ht="15" customHeight="1">
      <c r="A9" s="84">
        <v>2</v>
      </c>
      <c r="B9" s="22" t="s">
        <v>27</v>
      </c>
      <c r="C9" s="47"/>
      <c r="D9" s="106">
        <f aca="true" t="shared" si="1" ref="D9:D21">H9+L9</f>
        <v>42554</v>
      </c>
      <c r="E9" s="57">
        <f>SUM(E10:E15)</f>
        <v>40000</v>
      </c>
      <c r="F9" s="222">
        <f>SUM(F10:F15)</f>
        <v>2554</v>
      </c>
      <c r="G9" s="56">
        <f>SUM(G10:G15)</f>
        <v>0</v>
      </c>
      <c r="H9" s="62">
        <f aca="true" t="shared" si="2" ref="H9:H21">SUM(E9:G9)</f>
        <v>42554</v>
      </c>
      <c r="I9" s="57">
        <f>SUM(I10:I15)</f>
        <v>0</v>
      </c>
      <c r="J9" s="222">
        <f>SUM(J10:J15)</f>
        <v>0</v>
      </c>
      <c r="K9" s="56">
        <f>SUM(K10:K15)</f>
        <v>0</v>
      </c>
      <c r="L9" s="85">
        <f aca="true" t="shared" si="3" ref="L9:L21">SUM(I9:K9)</f>
        <v>0</v>
      </c>
      <c r="M9" s="366"/>
    </row>
    <row r="10" spans="1:13" s="752" customFormat="1" ht="15" customHeight="1">
      <c r="A10" s="750">
        <v>3</v>
      </c>
      <c r="B10" s="18"/>
      <c r="C10" s="18" t="s">
        <v>6</v>
      </c>
      <c r="D10" s="107">
        <f t="shared" si="1"/>
        <v>0</v>
      </c>
      <c r="E10" s="50"/>
      <c r="F10" s="25"/>
      <c r="G10" s="26"/>
      <c r="H10" s="63">
        <f t="shared" si="2"/>
        <v>0</v>
      </c>
      <c r="I10" s="50"/>
      <c r="J10" s="25"/>
      <c r="K10" s="26"/>
      <c r="L10" s="87">
        <f t="shared" si="3"/>
        <v>0</v>
      </c>
      <c r="M10" s="751"/>
    </row>
    <row r="11" spans="1:13" s="752" customFormat="1" ht="15" customHeight="1">
      <c r="A11" s="750">
        <v>4</v>
      </c>
      <c r="B11" s="18"/>
      <c r="C11" s="18" t="s">
        <v>7</v>
      </c>
      <c r="D11" s="108">
        <f t="shared" si="1"/>
        <v>0</v>
      </c>
      <c r="E11" s="50"/>
      <c r="F11" s="25"/>
      <c r="G11" s="26"/>
      <c r="H11" s="63">
        <f t="shared" si="2"/>
        <v>0</v>
      </c>
      <c r="I11" s="50"/>
      <c r="J11" s="25"/>
      <c r="K11" s="26"/>
      <c r="L11" s="87">
        <f t="shared" si="3"/>
        <v>0</v>
      </c>
      <c r="M11" s="751"/>
    </row>
    <row r="12" spans="1:13" s="752" customFormat="1" ht="15" customHeight="1">
      <c r="A12" s="750">
        <v>5</v>
      </c>
      <c r="B12" s="18"/>
      <c r="C12" s="18" t="s">
        <v>17</v>
      </c>
      <c r="D12" s="108">
        <f t="shared" si="1"/>
        <v>0</v>
      </c>
      <c r="E12" s="50"/>
      <c r="F12" s="25"/>
      <c r="G12" s="26"/>
      <c r="H12" s="63">
        <f t="shared" si="2"/>
        <v>0</v>
      </c>
      <c r="I12" s="50"/>
      <c r="J12" s="25"/>
      <c r="K12" s="26"/>
      <c r="L12" s="87">
        <f t="shared" si="3"/>
        <v>0</v>
      </c>
      <c r="M12" s="751"/>
    </row>
    <row r="13" spans="1:13" s="752" customFormat="1" ht="15" customHeight="1">
      <c r="A13" s="750">
        <v>6</v>
      </c>
      <c r="B13" s="18"/>
      <c r="C13" s="18" t="s">
        <v>113</v>
      </c>
      <c r="D13" s="108">
        <f t="shared" si="1"/>
        <v>2300</v>
      </c>
      <c r="E13" s="50"/>
      <c r="F13" s="25">
        <v>2300</v>
      </c>
      <c r="G13" s="26"/>
      <c r="H13" s="63">
        <f t="shared" si="2"/>
        <v>2300</v>
      </c>
      <c r="I13" s="50"/>
      <c r="J13" s="25"/>
      <c r="K13" s="26"/>
      <c r="L13" s="87">
        <f t="shared" si="3"/>
        <v>0</v>
      </c>
      <c r="M13" s="751">
        <v>1334</v>
      </c>
    </row>
    <row r="14" spans="1:13" s="752" customFormat="1" ht="15" customHeight="1">
      <c r="A14" s="750">
        <v>7</v>
      </c>
      <c r="B14" s="18"/>
      <c r="C14" s="18" t="s">
        <v>105</v>
      </c>
      <c r="D14" s="108">
        <f t="shared" si="1"/>
        <v>40000</v>
      </c>
      <c r="E14" s="299">
        <v>40000</v>
      </c>
      <c r="F14" s="300"/>
      <c r="G14" s="26"/>
      <c r="H14" s="63">
        <f t="shared" si="2"/>
        <v>40000</v>
      </c>
      <c r="I14" s="50"/>
      <c r="J14" s="25"/>
      <c r="K14" s="26"/>
      <c r="L14" s="87">
        <f t="shared" si="3"/>
        <v>0</v>
      </c>
      <c r="M14" s="751"/>
    </row>
    <row r="15" spans="1:13" s="752" customFormat="1" ht="15" customHeight="1">
      <c r="A15" s="753">
        <v>8</v>
      </c>
      <c r="B15" s="44"/>
      <c r="C15" s="44" t="s">
        <v>8</v>
      </c>
      <c r="D15" s="754">
        <f t="shared" si="1"/>
        <v>254</v>
      </c>
      <c r="E15" s="220"/>
      <c r="F15" s="221">
        <v>254</v>
      </c>
      <c r="G15" s="46"/>
      <c r="H15" s="65">
        <f t="shared" si="2"/>
        <v>254</v>
      </c>
      <c r="I15" s="52"/>
      <c r="J15" s="45"/>
      <c r="K15" s="46"/>
      <c r="L15" s="90">
        <f t="shared" si="3"/>
        <v>0</v>
      </c>
      <c r="M15" s="751"/>
    </row>
    <row r="16" spans="1:13" s="17" customFormat="1" ht="15" customHeight="1">
      <c r="A16" s="91">
        <v>9</v>
      </c>
      <c r="B16" s="21" t="s">
        <v>18</v>
      </c>
      <c r="C16" s="23"/>
      <c r="D16" s="110">
        <f t="shared" si="1"/>
        <v>3833</v>
      </c>
      <c r="E16" s="160">
        <v>2000</v>
      </c>
      <c r="F16" s="155">
        <v>1833</v>
      </c>
      <c r="G16" s="28"/>
      <c r="H16" s="66">
        <f t="shared" si="2"/>
        <v>3833</v>
      </c>
      <c r="I16" s="53"/>
      <c r="J16" s="27"/>
      <c r="K16" s="28"/>
      <c r="L16" s="92">
        <f t="shared" si="3"/>
        <v>0</v>
      </c>
      <c r="M16" s="366"/>
    </row>
    <row r="17" spans="1:13" s="17" customFormat="1" ht="15" customHeight="1">
      <c r="A17" s="91">
        <v>10</v>
      </c>
      <c r="B17" s="21" t="s">
        <v>9</v>
      </c>
      <c r="C17" s="23"/>
      <c r="D17" s="110">
        <f t="shared" si="1"/>
        <v>0</v>
      </c>
      <c r="E17" s="160"/>
      <c r="F17" s="155"/>
      <c r="G17" s="28"/>
      <c r="H17" s="66">
        <f t="shared" si="2"/>
        <v>0</v>
      </c>
      <c r="I17" s="53"/>
      <c r="J17" s="27"/>
      <c r="K17" s="28"/>
      <c r="L17" s="92">
        <f t="shared" si="3"/>
        <v>0</v>
      </c>
      <c r="M17" s="366"/>
    </row>
    <row r="18" spans="1:13" s="17" customFormat="1" ht="15" customHeight="1">
      <c r="A18" s="84">
        <v>11</v>
      </c>
      <c r="B18" s="22" t="s">
        <v>10</v>
      </c>
      <c r="C18" s="22"/>
      <c r="D18" s="110">
        <f t="shared" si="1"/>
        <v>0</v>
      </c>
      <c r="E18" s="208"/>
      <c r="F18" s="207"/>
      <c r="G18" s="30"/>
      <c r="H18" s="67">
        <f t="shared" si="2"/>
        <v>0</v>
      </c>
      <c r="I18" s="54"/>
      <c r="J18" s="29"/>
      <c r="K18" s="30"/>
      <c r="L18" s="93">
        <f t="shared" si="3"/>
        <v>0</v>
      </c>
      <c r="M18" s="366"/>
    </row>
    <row r="19" spans="1:13" s="17" customFormat="1" ht="15" customHeight="1">
      <c r="A19" s="91">
        <v>12</v>
      </c>
      <c r="B19" s="23" t="s">
        <v>16</v>
      </c>
      <c r="C19" s="23"/>
      <c r="D19" s="111">
        <f t="shared" si="1"/>
        <v>3269</v>
      </c>
      <c r="E19" s="208">
        <v>3000</v>
      </c>
      <c r="F19" s="207">
        <v>269</v>
      </c>
      <c r="G19" s="30"/>
      <c r="H19" s="67">
        <f t="shared" si="2"/>
        <v>3269</v>
      </c>
      <c r="I19" s="54"/>
      <c r="J19" s="29"/>
      <c r="K19" s="30"/>
      <c r="L19" s="93">
        <f t="shared" si="3"/>
        <v>0</v>
      </c>
      <c r="M19" s="366"/>
    </row>
    <row r="20" spans="1:13" s="17" customFormat="1" ht="15" customHeight="1">
      <c r="A20" s="91">
        <v>13</v>
      </c>
      <c r="B20" s="23" t="s">
        <v>11</v>
      </c>
      <c r="C20" s="23"/>
      <c r="D20" s="111">
        <f t="shared" si="1"/>
        <v>0</v>
      </c>
      <c r="E20" s="54"/>
      <c r="F20" s="29"/>
      <c r="G20" s="30"/>
      <c r="H20" s="67">
        <f t="shared" si="2"/>
        <v>0</v>
      </c>
      <c r="I20" s="54"/>
      <c r="J20" s="29"/>
      <c r="K20" s="30"/>
      <c r="L20" s="93">
        <f t="shared" si="3"/>
        <v>0</v>
      </c>
      <c r="M20" s="366"/>
    </row>
    <row r="21" spans="1:13" s="17" customFormat="1" ht="15" customHeight="1" thickBot="1">
      <c r="A21" s="94">
        <v>14</v>
      </c>
      <c r="B21" s="95" t="s">
        <v>15</v>
      </c>
      <c r="C21" s="95"/>
      <c r="D21" s="112">
        <f t="shared" si="1"/>
        <v>0</v>
      </c>
      <c r="E21" s="96"/>
      <c r="F21" s="97"/>
      <c r="G21" s="98"/>
      <c r="H21" s="99">
        <f t="shared" si="2"/>
        <v>0</v>
      </c>
      <c r="I21" s="96"/>
      <c r="J21" s="97"/>
      <c r="K21" s="98"/>
      <c r="L21" s="100">
        <f t="shared" si="3"/>
        <v>0</v>
      </c>
      <c r="M21" s="366"/>
    </row>
    <row r="22" spans="1:13" s="301" customFormat="1" ht="11.25">
      <c r="A22" s="223" t="s">
        <v>31</v>
      </c>
      <c r="B22" s="223" t="s">
        <v>30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374"/>
    </row>
    <row r="23" spans="1:13" s="301" customFormat="1" ht="11.25">
      <c r="A23" s="223" t="s">
        <v>114</v>
      </c>
      <c r="B23" s="223" t="s">
        <v>188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374"/>
    </row>
    <row r="24" spans="1:13" s="307" customFormat="1" ht="11.25">
      <c r="A24" s="223" t="s">
        <v>14</v>
      </c>
      <c r="B24" s="223" t="s">
        <v>189</v>
      </c>
      <c r="C24" s="223"/>
      <c r="D24" s="223"/>
      <c r="E24" s="223"/>
      <c r="F24" s="223"/>
      <c r="G24" s="223"/>
      <c r="H24" s="223"/>
      <c r="I24" s="223"/>
      <c r="J24" s="223"/>
      <c r="K24" s="223"/>
      <c r="M24" s="371"/>
    </row>
    <row r="25" spans="1:13" s="307" customFormat="1" ht="11.25">
      <c r="A25" s="215" t="s">
        <v>32</v>
      </c>
      <c r="B25" s="215"/>
      <c r="C25" s="215"/>
      <c r="D25" s="223"/>
      <c r="E25" s="390"/>
      <c r="F25" s="223"/>
      <c r="G25" s="223"/>
      <c r="H25" s="223"/>
      <c r="I25" s="223"/>
      <c r="J25" s="223"/>
      <c r="K25" s="223"/>
      <c r="M25" s="371"/>
    </row>
    <row r="26" spans="1:13" s="24" customFormat="1" ht="12.75">
      <c r="A26"/>
      <c r="B26"/>
      <c r="C26"/>
      <c r="D26"/>
      <c r="E26"/>
      <c r="F26" s="31"/>
      <c r="G26" s="31"/>
      <c r="H26" s="32"/>
      <c r="I26"/>
      <c r="J26"/>
      <c r="K26" s="32"/>
      <c r="M26" s="370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40"/>
  <dimension ref="A2:N26"/>
  <sheetViews>
    <sheetView workbookViewId="0" topLeftCell="A1">
      <selection activeCell="I7" sqref="I7"/>
    </sheetView>
  </sheetViews>
  <sheetFormatPr defaultColWidth="9.00390625" defaultRowHeight="12.75"/>
  <cols>
    <col min="1" max="1" width="4.625" style="0" customWidth="1"/>
    <col min="2" max="2" width="5.625" style="0" customWidth="1"/>
    <col min="3" max="3" width="34.375" style="0" customWidth="1"/>
    <col min="4" max="4" width="10.875" style="0" customWidth="1"/>
    <col min="5" max="5" width="10.125" style="0" customWidth="1"/>
    <col min="6" max="6" width="10.00390625" style="31" customWidth="1"/>
    <col min="7" max="7" width="9.625" style="31" customWidth="1"/>
    <col min="8" max="8" width="10.125" style="32" customWidth="1"/>
    <col min="9" max="9" width="8.00390625" style="0" customWidth="1"/>
    <col min="10" max="10" width="8.75390625" style="0" customWidth="1"/>
    <col min="11" max="11" width="7.875" style="32" customWidth="1"/>
    <col min="12" max="12" width="8.75390625" style="32" customWidth="1"/>
    <col min="13" max="13" width="4.125" style="361" bestFit="1" customWidth="1"/>
    <col min="14" max="14" width="10.25390625" style="32" customWidth="1"/>
    <col min="15" max="15" width="5.00390625" style="0" bestFit="1" customWidth="1"/>
    <col min="16" max="19" width="10.875" style="33" customWidth="1"/>
  </cols>
  <sheetData>
    <row r="2" spans="8:12" ht="13.5" thickBot="1">
      <c r="H2" s="31"/>
      <c r="I2" s="31"/>
      <c r="J2" s="31"/>
      <c r="K2" s="31"/>
      <c r="L2" s="55" t="s">
        <v>13</v>
      </c>
    </row>
    <row r="3" spans="1:13" s="1" customFormat="1" ht="15" customHeight="1">
      <c r="A3" s="74"/>
      <c r="B3" s="75"/>
      <c r="C3" s="101"/>
      <c r="D3" s="775" t="s">
        <v>23</v>
      </c>
      <c r="E3" s="776"/>
      <c r="F3" s="776"/>
      <c r="G3" s="776"/>
      <c r="H3" s="776"/>
      <c r="I3" s="776"/>
      <c r="J3" s="776"/>
      <c r="K3" s="776"/>
      <c r="L3" s="777"/>
      <c r="M3" s="362"/>
    </row>
    <row r="4" spans="1:13" s="1" customFormat="1" ht="12.75">
      <c r="A4" s="76"/>
      <c r="B4" s="778" t="s">
        <v>184</v>
      </c>
      <c r="C4" s="779"/>
      <c r="D4" s="102"/>
      <c r="E4" s="781" t="s">
        <v>21</v>
      </c>
      <c r="F4" s="782"/>
      <c r="G4" s="782"/>
      <c r="H4" s="772"/>
      <c r="I4" s="781" t="s">
        <v>22</v>
      </c>
      <c r="J4" s="782"/>
      <c r="K4" s="782"/>
      <c r="L4" s="783"/>
      <c r="M4" s="362"/>
    </row>
    <row r="5" spans="1:14" s="1" customFormat="1" ht="12.75">
      <c r="A5" s="76"/>
      <c r="B5" s="780"/>
      <c r="C5" s="779"/>
      <c r="D5" s="102" t="s">
        <v>0</v>
      </c>
      <c r="E5" s="3"/>
      <c r="F5" s="4" t="s">
        <v>1</v>
      </c>
      <c r="G5" s="5"/>
      <c r="H5" s="69" t="s">
        <v>20</v>
      </c>
      <c r="I5" s="3"/>
      <c r="J5" s="4" t="s">
        <v>1</v>
      </c>
      <c r="K5" s="5"/>
      <c r="L5" s="77" t="s">
        <v>20</v>
      </c>
      <c r="M5" s="371"/>
      <c r="N5" s="307"/>
    </row>
    <row r="6" spans="1:14" s="14" customFormat="1" ht="12.75">
      <c r="A6" s="78"/>
      <c r="B6" s="68" t="s">
        <v>2</v>
      </c>
      <c r="C6" s="6" t="s">
        <v>41</v>
      </c>
      <c r="D6" s="103" t="s">
        <v>26</v>
      </c>
      <c r="E6" s="7" t="s">
        <v>3</v>
      </c>
      <c r="F6" s="8" t="s">
        <v>4</v>
      </c>
      <c r="G6" s="9" t="s">
        <v>5</v>
      </c>
      <c r="H6" s="60" t="s">
        <v>24</v>
      </c>
      <c r="I6" s="7" t="s">
        <v>3</v>
      </c>
      <c r="J6" s="8" t="s">
        <v>4</v>
      </c>
      <c r="K6" s="9" t="s">
        <v>5</v>
      </c>
      <c r="L6" s="79" t="s">
        <v>25</v>
      </c>
      <c r="M6" s="372"/>
      <c r="N6" s="346"/>
    </row>
    <row r="7" spans="1:14" s="16" customFormat="1" ht="19.5" customHeight="1">
      <c r="A7" s="80"/>
      <c r="B7" s="10"/>
      <c r="C7" s="10"/>
      <c r="D7" s="104">
        <v>1</v>
      </c>
      <c r="E7" s="11">
        <v>2</v>
      </c>
      <c r="F7" s="12">
        <v>3</v>
      </c>
      <c r="G7" s="13">
        <v>4</v>
      </c>
      <c r="H7" s="61">
        <v>5</v>
      </c>
      <c r="I7" s="11">
        <v>6</v>
      </c>
      <c r="J7" s="12">
        <v>7</v>
      </c>
      <c r="K7" s="13">
        <v>8</v>
      </c>
      <c r="L7" s="81">
        <v>9</v>
      </c>
      <c r="M7" s="373"/>
      <c r="N7" s="347"/>
    </row>
    <row r="8" spans="1:14" s="17" customFormat="1" ht="15" customHeight="1">
      <c r="A8" s="82">
        <v>1</v>
      </c>
      <c r="B8" s="15" t="s">
        <v>28</v>
      </c>
      <c r="C8" s="15"/>
      <c r="D8" s="105">
        <f aca="true" t="shared" si="0" ref="D8:L8">SUM(D16:D21)+D9</f>
        <v>4643</v>
      </c>
      <c r="E8" s="71">
        <f t="shared" si="0"/>
        <v>2534</v>
      </c>
      <c r="F8" s="72">
        <f t="shared" si="0"/>
        <v>2109</v>
      </c>
      <c r="G8" s="73">
        <f t="shared" si="0"/>
        <v>0</v>
      </c>
      <c r="H8" s="70">
        <f t="shared" si="0"/>
        <v>4643</v>
      </c>
      <c r="I8" s="71">
        <f t="shared" si="0"/>
        <v>0</v>
      </c>
      <c r="J8" s="72">
        <f t="shared" si="0"/>
        <v>0</v>
      </c>
      <c r="K8" s="73">
        <f t="shared" si="0"/>
        <v>0</v>
      </c>
      <c r="L8" s="83">
        <f t="shared" si="0"/>
        <v>0</v>
      </c>
      <c r="M8" s="374"/>
      <c r="N8" s="301"/>
    </row>
    <row r="9" spans="1:14" s="17" customFormat="1" ht="15" customHeight="1">
      <c r="A9" s="84">
        <v>2</v>
      </c>
      <c r="B9" s="22" t="s">
        <v>27</v>
      </c>
      <c r="C9" s="47"/>
      <c r="D9" s="106">
        <f aca="true" t="shared" si="1" ref="D9:D21">H9+L9</f>
        <v>1109</v>
      </c>
      <c r="E9" s="57">
        <f>SUM(E10:E15)</f>
        <v>0</v>
      </c>
      <c r="F9" s="222">
        <f>SUM(F10:F15)</f>
        <v>1109</v>
      </c>
      <c r="G9" s="56">
        <f>SUM(G10:G15)</f>
        <v>0</v>
      </c>
      <c r="H9" s="62">
        <f aca="true" t="shared" si="2" ref="H9:H21">SUM(E9:G9)</f>
        <v>1109</v>
      </c>
      <c r="I9" s="57">
        <f>SUM(I10:I15)</f>
        <v>0</v>
      </c>
      <c r="J9" s="222">
        <f>SUM(J10:J15)</f>
        <v>0</v>
      </c>
      <c r="K9" s="56">
        <f>SUM(K10:K15)</f>
        <v>0</v>
      </c>
      <c r="L9" s="85">
        <f aca="true" t="shared" si="3" ref="L9:L21">SUM(I9:K9)</f>
        <v>0</v>
      </c>
      <c r="M9" s="374"/>
      <c r="N9" s="301"/>
    </row>
    <row r="10" spans="1:14" s="20" customFormat="1" ht="15" customHeight="1">
      <c r="A10" s="86">
        <v>3</v>
      </c>
      <c r="B10" s="19"/>
      <c r="C10" s="18" t="s">
        <v>6</v>
      </c>
      <c r="D10" s="107">
        <f t="shared" si="1"/>
        <v>1109</v>
      </c>
      <c r="E10" s="50"/>
      <c r="F10" s="25">
        <v>1109</v>
      </c>
      <c r="G10" s="26"/>
      <c r="H10" s="63">
        <f t="shared" si="2"/>
        <v>1109</v>
      </c>
      <c r="I10" s="50"/>
      <c r="J10" s="25"/>
      <c r="K10" s="26"/>
      <c r="L10" s="87">
        <f t="shared" si="3"/>
        <v>0</v>
      </c>
      <c r="M10" s="375"/>
      <c r="N10" s="348"/>
    </row>
    <row r="11" spans="1:14" s="20" customFormat="1" ht="15" customHeight="1">
      <c r="A11" s="86">
        <v>4</v>
      </c>
      <c r="B11" s="19"/>
      <c r="C11" s="18" t="s">
        <v>7</v>
      </c>
      <c r="D11" s="108">
        <f t="shared" si="1"/>
        <v>0</v>
      </c>
      <c r="E11" s="50"/>
      <c r="F11" s="25"/>
      <c r="G11" s="26"/>
      <c r="H11" s="63">
        <f t="shared" si="2"/>
        <v>0</v>
      </c>
      <c r="I11" s="50"/>
      <c r="J11" s="25"/>
      <c r="K11" s="26"/>
      <c r="L11" s="87">
        <f t="shared" si="3"/>
        <v>0</v>
      </c>
      <c r="M11" s="375"/>
      <c r="N11" s="348"/>
    </row>
    <row r="12" spans="1:14" s="20" customFormat="1" ht="15" customHeight="1">
      <c r="A12" s="86">
        <v>5</v>
      </c>
      <c r="B12" s="19"/>
      <c r="C12" s="18" t="s">
        <v>17</v>
      </c>
      <c r="D12" s="108">
        <f t="shared" si="1"/>
        <v>0</v>
      </c>
      <c r="E12" s="50"/>
      <c r="F12" s="25"/>
      <c r="G12" s="26"/>
      <c r="H12" s="63">
        <f t="shared" si="2"/>
        <v>0</v>
      </c>
      <c r="I12" s="50"/>
      <c r="J12" s="25"/>
      <c r="K12" s="26"/>
      <c r="L12" s="87">
        <f t="shared" si="3"/>
        <v>0</v>
      </c>
      <c r="M12" s="375"/>
      <c r="N12" s="348"/>
    </row>
    <row r="13" spans="1:14" s="20" customFormat="1" ht="15" customHeight="1">
      <c r="A13" s="86">
        <v>6</v>
      </c>
      <c r="B13" s="19"/>
      <c r="C13" s="18" t="s">
        <v>113</v>
      </c>
      <c r="D13" s="108">
        <f t="shared" si="1"/>
        <v>0</v>
      </c>
      <c r="E13" s="51"/>
      <c r="F13" s="48"/>
      <c r="G13" s="49"/>
      <c r="H13" s="64">
        <f t="shared" si="2"/>
        <v>0</v>
      </c>
      <c r="I13" s="51"/>
      <c r="J13" s="48"/>
      <c r="K13" s="49"/>
      <c r="L13" s="88">
        <f t="shared" si="3"/>
        <v>0</v>
      </c>
      <c r="M13" s="375">
        <v>300</v>
      </c>
      <c r="N13" s="348"/>
    </row>
    <row r="14" spans="1:14" s="20" customFormat="1" ht="15" customHeight="1">
      <c r="A14" s="86">
        <v>7</v>
      </c>
      <c r="B14" s="19"/>
      <c r="C14" s="18" t="s">
        <v>105</v>
      </c>
      <c r="D14" s="108">
        <f t="shared" si="1"/>
        <v>0</v>
      </c>
      <c r="E14" s="217"/>
      <c r="F14" s="218"/>
      <c r="G14" s="49"/>
      <c r="H14" s="64">
        <f t="shared" si="2"/>
        <v>0</v>
      </c>
      <c r="I14" s="51"/>
      <c r="J14" s="48"/>
      <c r="K14" s="49"/>
      <c r="L14" s="88">
        <f t="shared" si="3"/>
        <v>0</v>
      </c>
      <c r="M14" s="375"/>
      <c r="N14" s="348"/>
    </row>
    <row r="15" spans="1:14" s="20" customFormat="1" ht="15" customHeight="1">
      <c r="A15" s="89">
        <v>8</v>
      </c>
      <c r="B15" s="43"/>
      <c r="C15" s="44" t="s">
        <v>8</v>
      </c>
      <c r="D15" s="219">
        <f t="shared" si="1"/>
        <v>0</v>
      </c>
      <c r="E15" s="220"/>
      <c r="F15" s="221"/>
      <c r="G15" s="46"/>
      <c r="H15" s="65">
        <f t="shared" si="2"/>
        <v>0</v>
      </c>
      <c r="I15" s="52"/>
      <c r="J15" s="45"/>
      <c r="K15" s="46"/>
      <c r="L15" s="90">
        <f t="shared" si="3"/>
        <v>0</v>
      </c>
      <c r="M15" s="375"/>
      <c r="N15" s="348"/>
    </row>
    <row r="16" spans="1:14" s="17" customFormat="1" ht="15" customHeight="1">
      <c r="A16" s="91">
        <v>9</v>
      </c>
      <c r="B16" s="21" t="s">
        <v>18</v>
      </c>
      <c r="C16" s="23"/>
      <c r="D16" s="110">
        <f t="shared" si="1"/>
        <v>0</v>
      </c>
      <c r="E16" s="160"/>
      <c r="F16" s="155"/>
      <c r="G16" s="28"/>
      <c r="H16" s="66">
        <f t="shared" si="2"/>
        <v>0</v>
      </c>
      <c r="I16" s="53"/>
      <c r="J16" s="27"/>
      <c r="K16" s="28"/>
      <c r="L16" s="92">
        <f t="shared" si="3"/>
        <v>0</v>
      </c>
      <c r="M16" s="374"/>
      <c r="N16" s="301"/>
    </row>
    <row r="17" spans="1:14" s="17" customFormat="1" ht="15" customHeight="1">
      <c r="A17" s="91">
        <v>10</v>
      </c>
      <c r="B17" s="21" t="s">
        <v>9</v>
      </c>
      <c r="C17" s="23"/>
      <c r="D17" s="110">
        <f t="shared" si="1"/>
        <v>0</v>
      </c>
      <c r="E17" s="160"/>
      <c r="F17" s="155"/>
      <c r="G17" s="28"/>
      <c r="H17" s="66">
        <f t="shared" si="2"/>
        <v>0</v>
      </c>
      <c r="I17" s="53"/>
      <c r="J17" s="27"/>
      <c r="K17" s="28"/>
      <c r="L17" s="92">
        <f t="shared" si="3"/>
        <v>0</v>
      </c>
      <c r="M17" s="374"/>
      <c r="N17" s="301"/>
    </row>
    <row r="18" spans="1:14" s="17" customFormat="1" ht="15" customHeight="1">
      <c r="A18" s="84">
        <v>11</v>
      </c>
      <c r="B18" s="22" t="s">
        <v>10</v>
      </c>
      <c r="C18" s="22"/>
      <c r="D18" s="110">
        <f t="shared" si="1"/>
        <v>0</v>
      </c>
      <c r="E18" s="208"/>
      <c r="F18" s="207"/>
      <c r="G18" s="30"/>
      <c r="H18" s="67">
        <f t="shared" si="2"/>
        <v>0</v>
      </c>
      <c r="I18" s="54"/>
      <c r="J18" s="29"/>
      <c r="K18" s="30"/>
      <c r="L18" s="93">
        <f t="shared" si="3"/>
        <v>0</v>
      </c>
      <c r="M18" s="374"/>
      <c r="N18" s="301"/>
    </row>
    <row r="19" spans="1:14" s="17" customFormat="1" ht="15" customHeight="1">
      <c r="A19" s="91">
        <v>12</v>
      </c>
      <c r="B19" s="23" t="s">
        <v>16</v>
      </c>
      <c r="C19" s="23"/>
      <c r="D19" s="111">
        <f t="shared" si="1"/>
        <v>3534</v>
      </c>
      <c r="E19" s="208">
        <v>2534</v>
      </c>
      <c r="F19" s="207">
        <v>1000</v>
      </c>
      <c r="G19" s="30"/>
      <c r="H19" s="67">
        <f t="shared" si="2"/>
        <v>3534</v>
      </c>
      <c r="I19" s="54"/>
      <c r="J19" s="29"/>
      <c r="K19" s="30"/>
      <c r="L19" s="93">
        <f t="shared" si="3"/>
        <v>0</v>
      </c>
      <c r="M19" s="374"/>
      <c r="N19" s="301"/>
    </row>
    <row r="20" spans="1:14" s="17" customFormat="1" ht="15" customHeight="1">
      <c r="A20" s="91">
        <v>13</v>
      </c>
      <c r="B20" s="23" t="s">
        <v>11</v>
      </c>
      <c r="C20" s="23"/>
      <c r="D20" s="111">
        <f t="shared" si="1"/>
        <v>0</v>
      </c>
      <c r="E20" s="54"/>
      <c r="F20" s="29"/>
      <c r="G20" s="30"/>
      <c r="H20" s="67">
        <f t="shared" si="2"/>
        <v>0</v>
      </c>
      <c r="I20" s="54"/>
      <c r="J20" s="29"/>
      <c r="K20" s="30"/>
      <c r="L20" s="93">
        <f t="shared" si="3"/>
        <v>0</v>
      </c>
      <c r="M20" s="374"/>
      <c r="N20" s="301"/>
    </row>
    <row r="21" spans="1:13" s="17" customFormat="1" ht="15" customHeight="1" thickBot="1">
      <c r="A21" s="94">
        <v>14</v>
      </c>
      <c r="B21" s="95" t="s">
        <v>15</v>
      </c>
      <c r="C21" s="95"/>
      <c r="D21" s="112">
        <f t="shared" si="1"/>
        <v>0</v>
      </c>
      <c r="E21" s="96"/>
      <c r="F21" s="97"/>
      <c r="G21" s="98"/>
      <c r="H21" s="99">
        <f t="shared" si="2"/>
        <v>0</v>
      </c>
      <c r="I21" s="96"/>
      <c r="J21" s="97"/>
      <c r="K21" s="98"/>
      <c r="L21" s="100">
        <f t="shared" si="3"/>
        <v>0</v>
      </c>
      <c r="M21" s="366"/>
    </row>
    <row r="22" spans="1:13" s="301" customFormat="1" ht="11.25">
      <c r="A22" s="223" t="s">
        <v>31</v>
      </c>
      <c r="B22" s="223" t="s">
        <v>30</v>
      </c>
      <c r="C22" s="223"/>
      <c r="D22" s="223"/>
      <c r="E22" s="223"/>
      <c r="F22" s="223"/>
      <c r="G22" s="223"/>
      <c r="H22" s="223"/>
      <c r="I22" s="223"/>
      <c r="J22" s="223"/>
      <c r="K22" s="223"/>
      <c r="L22" s="223"/>
      <c r="M22" s="374"/>
    </row>
    <row r="23" spans="1:13" s="301" customFormat="1" ht="11.25">
      <c r="A23" s="223" t="s">
        <v>114</v>
      </c>
      <c r="B23" s="223" t="s">
        <v>188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374"/>
    </row>
    <row r="24" spans="1:13" s="307" customFormat="1" ht="11.25">
      <c r="A24" s="223" t="s">
        <v>14</v>
      </c>
      <c r="B24" s="223" t="s">
        <v>189</v>
      </c>
      <c r="C24" s="223"/>
      <c r="D24" s="223"/>
      <c r="E24" s="223"/>
      <c r="F24" s="223"/>
      <c r="G24" s="223"/>
      <c r="H24" s="223"/>
      <c r="I24" s="223"/>
      <c r="J24" s="223"/>
      <c r="K24" s="223"/>
      <c r="M24" s="371"/>
    </row>
    <row r="25" spans="1:13" s="307" customFormat="1" ht="11.25">
      <c r="A25" s="215" t="s">
        <v>32</v>
      </c>
      <c r="B25" s="215"/>
      <c r="C25" s="215"/>
      <c r="D25" s="223"/>
      <c r="E25" s="390"/>
      <c r="F25" s="223"/>
      <c r="G25" s="223"/>
      <c r="H25" s="223"/>
      <c r="I25" s="223"/>
      <c r="J25" s="223"/>
      <c r="K25" s="223"/>
      <c r="M25" s="371"/>
    </row>
    <row r="26" spans="1:13" s="24" customFormat="1" ht="12.75">
      <c r="A26"/>
      <c r="B26"/>
      <c r="C26"/>
      <c r="D26"/>
      <c r="E26"/>
      <c r="F26" s="31"/>
      <c r="G26" s="31"/>
      <c r="H26" s="32"/>
      <c r="I26"/>
      <c r="J26"/>
      <c r="K26" s="32"/>
      <c r="M26" s="370"/>
    </row>
  </sheetData>
  <mergeCells count="4">
    <mergeCell ref="D3:L3"/>
    <mergeCell ref="B4:C5"/>
    <mergeCell ref="E4:H4"/>
    <mergeCell ref="I4:L4"/>
  </mergeCells>
  <printOptions horizontalCentered="1"/>
  <pageMargins left="0.5905511811023623" right="0.31496062992125984" top="0.5" bottom="0.24" header="0.1968503937007874" footer="0.16"/>
  <pageSetup horizontalDpi="600" verticalDpi="600" orientation="landscape" paperSize="9" r:id="rId1"/>
  <headerFooter alignWithMargins="0">
    <oddHeader>&amp;L&amp;"Arial CE,kurzíva\&amp;11Osnova rozpočtu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Kovarova</dc:creator>
  <cp:keywords/>
  <dc:description/>
  <cp:lastModifiedBy>Foukalova</cp:lastModifiedBy>
  <cp:lastPrinted>2011-03-21T15:49:32Z</cp:lastPrinted>
  <dcterms:created xsi:type="dcterms:W3CDTF">2005-03-04T12:19:32Z</dcterms:created>
  <dcterms:modified xsi:type="dcterms:W3CDTF">2011-03-21T15:49:55Z</dcterms:modified>
  <cp:category/>
  <cp:version/>
  <cp:contentType/>
  <cp:contentStatus/>
</cp:coreProperties>
</file>