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61" windowWidth="24240" windowHeight="13740" tabRatio="599" firstSheet="2" activeTab="5"/>
  </bookViews>
  <sheets>
    <sheet name="str1" sheetId="1" r:id="rId1"/>
    <sheet name="str2" sheetId="2" r:id="rId2"/>
    <sheet name="str3" sheetId="3" r:id="rId3"/>
    <sheet name="str4" sheetId="4" r:id="rId4"/>
    <sheet name="str5" sheetId="5" r:id="rId5"/>
    <sheet name="rozpis pro rozpocet" sheetId="6" r:id="rId6"/>
    <sheet name="přil0-spec výzkum" sheetId="7" r:id="rId7"/>
    <sheet name="příl.1 - cp 2012" sheetId="8" r:id="rId8"/>
    <sheet name="příl4-opravy-old" sheetId="9" state="hidden" r:id="rId9"/>
    <sheet name="příl2-opravy" sheetId="10" r:id="rId10"/>
    <sheet name="příl3-osnova rozpočtu" sheetId="11" r:id="rId11"/>
  </sheets>
  <externalReferences>
    <externalReference r:id="rId14"/>
  </externalReferences>
  <definedNames>
    <definedName name="bla" localSheetId="7">#REF!</definedName>
    <definedName name="bla" localSheetId="6">#REF!</definedName>
    <definedName name="bla">#REF!</definedName>
    <definedName name="_xlnm.Print_Area" localSheetId="8">'příl4-opravy-old'!$B$3:$F$46</definedName>
  </definedNames>
  <calcPr fullCalcOnLoad="1"/>
</workbook>
</file>

<file path=xl/comments8.xml><?xml version="1.0" encoding="utf-8"?>
<comments xmlns="http://schemas.openxmlformats.org/spreadsheetml/2006/main">
  <authors>
    <author>Jarka</author>
  </authors>
  <commentList>
    <comment ref="R35" authorId="0">
      <text>
        <r>
          <rPr>
            <b/>
            <sz val="8"/>
            <rFont val="Tahoma"/>
            <family val="2"/>
          </rPr>
          <t>Upraveno ve vedení</t>
        </r>
        <r>
          <rPr>
            <sz val="8"/>
            <rFont val="Tahoma"/>
            <family val="2"/>
          </rPr>
          <t xml:space="preserve">
</t>
        </r>
      </text>
    </comment>
    <comment ref="R157" authorId="0">
      <text>
        <r>
          <rPr>
            <b/>
            <sz val="8"/>
            <rFont val="Tahoma"/>
            <family val="2"/>
          </rPr>
          <t>Upraveno ve vedení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Upraveno ve vedení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<sst xmlns="http://schemas.openxmlformats.org/spreadsheetml/2006/main" count="1210" uniqueCount="667">
  <si>
    <t>Příspěvek celkem</t>
  </si>
  <si>
    <t>SUKB</t>
  </si>
  <si>
    <t>index</t>
  </si>
  <si>
    <t>ř.</t>
  </si>
  <si>
    <t xml:space="preserve">   Činnost</t>
  </si>
  <si>
    <t xml:space="preserve">   C e l k e m</t>
  </si>
  <si>
    <t>Fakulta</t>
  </si>
  <si>
    <t>LF</t>
  </si>
  <si>
    <t>FF</t>
  </si>
  <si>
    <t>PrF</t>
  </si>
  <si>
    <t>FSS</t>
  </si>
  <si>
    <t>PřF</t>
  </si>
  <si>
    <t>FI</t>
  </si>
  <si>
    <t>PdF</t>
  </si>
  <si>
    <t>FSpS</t>
  </si>
  <si>
    <t>ESF</t>
  </si>
  <si>
    <t>celkem</t>
  </si>
  <si>
    <t>ÚVT</t>
  </si>
  <si>
    <t>RMU</t>
  </si>
  <si>
    <t>vzděl.č.</t>
  </si>
  <si>
    <t>ostatní</t>
  </si>
  <si>
    <t>na</t>
  </si>
  <si>
    <t>podíl</t>
  </si>
  <si>
    <t>přínos</t>
  </si>
  <si>
    <t>výzkum</t>
  </si>
  <si>
    <t>odpisy</t>
  </si>
  <si>
    <t>CJV</t>
  </si>
  <si>
    <t>CZS</t>
  </si>
  <si>
    <t>plán</t>
  </si>
  <si>
    <t>č.</t>
  </si>
  <si>
    <t>akce</t>
  </si>
  <si>
    <t xml:space="preserve"> celkem účtováno přes rektorát</t>
  </si>
  <si>
    <t xml:space="preserve"> celkem účtováno přes FI</t>
  </si>
  <si>
    <t>81 - SKM</t>
  </si>
  <si>
    <t>96 - CJV</t>
  </si>
  <si>
    <t>97 - CZS</t>
  </si>
  <si>
    <t>z toho</t>
  </si>
  <si>
    <t>bez CA</t>
  </si>
  <si>
    <t>RR</t>
  </si>
  <si>
    <t>č.ř.</t>
  </si>
  <si>
    <t>MU celkem</t>
  </si>
  <si>
    <t>činnost</t>
  </si>
  <si>
    <t xml:space="preserve">Hospodářské </t>
  </si>
  <si>
    <t>středisko</t>
  </si>
  <si>
    <t>fakulty celkem</t>
  </si>
  <si>
    <t>Seznam příloh:</t>
  </si>
  <si>
    <t xml:space="preserve">příloha 1 - </t>
  </si>
  <si>
    <t>Plán</t>
  </si>
  <si>
    <t>Upravený</t>
  </si>
  <si>
    <t>Skutečnost</t>
  </si>
  <si>
    <t xml:space="preserve">   z toho:</t>
  </si>
  <si>
    <t xml:space="preserve">v tom - </t>
  </si>
  <si>
    <t>mzdy</t>
  </si>
  <si>
    <t>OON</t>
  </si>
  <si>
    <t>energie</t>
  </si>
  <si>
    <t>opravy, údržba</t>
  </si>
  <si>
    <t>materiál</t>
  </si>
  <si>
    <t>služby</t>
  </si>
  <si>
    <t>cestovné</t>
  </si>
  <si>
    <t>stipendia</t>
  </si>
  <si>
    <t>C-doktorská stipendia</t>
  </si>
  <si>
    <t>112*</t>
  </si>
  <si>
    <t>D-zahr.st.,CEEPUS,AKTION,Socrates</t>
  </si>
  <si>
    <t>113*</t>
  </si>
  <si>
    <t>F-vzdělávací projekty, I-rozvojové programy, J,M,H,E</t>
  </si>
  <si>
    <t>G-FRVŠ</t>
  </si>
  <si>
    <t>116*</t>
  </si>
  <si>
    <t>Ostatní dotace ze SR a od úz.celků bez VaV</t>
  </si>
  <si>
    <t>151*,161*</t>
  </si>
  <si>
    <t>Výzkumné záměry</t>
  </si>
  <si>
    <t>Projekty VaV ze SR a od úz.celků</t>
  </si>
  <si>
    <t>Doplňková činnost</t>
  </si>
  <si>
    <t>8*</t>
  </si>
  <si>
    <t>111*</t>
  </si>
  <si>
    <t>Čerpání fondů</t>
  </si>
  <si>
    <t>na vzděl.č.</t>
  </si>
  <si>
    <t>z toho vzdělávací č.</t>
  </si>
  <si>
    <t>Cesnet - poplatky</t>
  </si>
  <si>
    <t>na spec.</t>
  </si>
  <si>
    <t>Celkem MU</t>
  </si>
  <si>
    <t>SKM</t>
  </si>
  <si>
    <t>Poříčí 31</t>
  </si>
  <si>
    <t xml:space="preserve">příloha 3 -  </t>
  </si>
  <si>
    <t>Celkem</t>
  </si>
  <si>
    <t>RS</t>
  </si>
  <si>
    <t>Schváleno v AS fakulty dne:</t>
  </si>
  <si>
    <t>Podpis:</t>
  </si>
  <si>
    <t>82 - Správa UKB</t>
  </si>
  <si>
    <t>99 - RMU</t>
  </si>
  <si>
    <t>energetický management</t>
  </si>
  <si>
    <t>údržba areálu UKB (rozvoj.území Bohunice)</t>
  </si>
  <si>
    <t>audit vč.účet. a daň.poradenství, služby INTRASTAT</t>
  </si>
  <si>
    <t>vstupní a výst.prohlídky zaměstnanců MU</t>
  </si>
  <si>
    <t>poplatky, spojené s členstvím MU v zahr.org.+RVŠ</t>
  </si>
  <si>
    <t xml:space="preserve"> celkem nové náklady - účtováno přes ÚVT</t>
  </si>
  <si>
    <t>bez</t>
  </si>
  <si>
    <t>84 - SPSSN</t>
  </si>
  <si>
    <t>SPSSN</t>
  </si>
  <si>
    <t>UCT</t>
  </si>
  <si>
    <t>83 - UCT</t>
  </si>
  <si>
    <r>
      <t xml:space="preserve">   financování nedotačních odpisů fakult </t>
    </r>
    <r>
      <rPr>
        <sz val="9"/>
        <rFont val="Arial CE"/>
        <family val="2"/>
      </rPr>
      <t>(odpisy majetku, který nebyl pořízen z dotace)</t>
    </r>
  </si>
  <si>
    <t xml:space="preserve">   financování nedotačních odpisů režijních pracovišť</t>
  </si>
  <si>
    <t xml:space="preserve">RMU </t>
  </si>
  <si>
    <t xml:space="preserve">pojištění zahr.cest </t>
  </si>
  <si>
    <t xml:space="preserve">92 - ÚVT </t>
  </si>
  <si>
    <t>pojištění majetku MU a studentů</t>
  </si>
  <si>
    <t>interní vzdělávání</t>
  </si>
  <si>
    <t>právní poradenství</t>
  </si>
  <si>
    <t xml:space="preserve">znalecké posudky </t>
  </si>
  <si>
    <t>www stránky MU (překlady,digitalizace ...)</t>
  </si>
  <si>
    <t>ediční činnost</t>
  </si>
  <si>
    <t>Universitas</t>
  </si>
  <si>
    <t>pěvecký sbor MU</t>
  </si>
  <si>
    <t>nájem Řečkovice</t>
  </si>
  <si>
    <t>daň z nemovitostí</t>
  </si>
  <si>
    <t>věcná břemena</t>
  </si>
  <si>
    <t>všeobecná tělesná výchova</t>
  </si>
  <si>
    <t xml:space="preserve"> celkem účtováno přes FSpS</t>
  </si>
  <si>
    <t xml:space="preserve">   příspěvek na vzdělávací činnost</t>
  </si>
  <si>
    <t xml:space="preserve">  na Program</t>
  </si>
  <si>
    <t xml:space="preserve">Financování nedotačních odpisů fakult </t>
  </si>
  <si>
    <t>85 - IBA</t>
  </si>
  <si>
    <t xml:space="preserve">U3V </t>
  </si>
  <si>
    <t xml:space="preserve">Poradenské centrum </t>
  </si>
  <si>
    <t>studentské projekty (program rektora)</t>
  </si>
  <si>
    <t xml:space="preserve">nájem Tomešova </t>
  </si>
  <si>
    <t>stěhování do UKB - LF</t>
  </si>
  <si>
    <t xml:space="preserve">stěhování do UKB - PřF </t>
  </si>
  <si>
    <t>nájem Šumavská</t>
  </si>
  <si>
    <t xml:space="preserve"> celkem účtováno přes SPSSN</t>
  </si>
  <si>
    <t>SKM (81)</t>
  </si>
  <si>
    <t>SUKB (82)</t>
  </si>
  <si>
    <t>UCT (83)</t>
  </si>
  <si>
    <t>SPSSN (84)</t>
  </si>
  <si>
    <t>IBA (85)</t>
  </si>
  <si>
    <t>ÚVT (92)</t>
  </si>
  <si>
    <t>CZS (97)</t>
  </si>
  <si>
    <t>RMU (99)</t>
  </si>
  <si>
    <t>IBA</t>
  </si>
  <si>
    <t>provozní pasport (technologický pasport budov )</t>
  </si>
  <si>
    <t>časopis muni.cz vč.fotobanky</t>
  </si>
  <si>
    <t>Převody z fondů/použití fondů</t>
  </si>
  <si>
    <t>fondů</t>
  </si>
  <si>
    <t>FPP</t>
  </si>
  <si>
    <t>FÚUP</t>
  </si>
  <si>
    <t>FO</t>
  </si>
  <si>
    <t>Fstip</t>
  </si>
  <si>
    <t>Náklady celkem (ř.2+14až25)</t>
  </si>
  <si>
    <t xml:space="preserve"> A-vzděl.č.,specif.VaV,SKM,vlastní,fondy:</t>
  </si>
  <si>
    <t>115*,118*,114*</t>
  </si>
  <si>
    <t>13* bez 139*,14*</t>
  </si>
  <si>
    <t>119*, 139*</t>
  </si>
  <si>
    <t xml:space="preserve">Účelové příspěvky  na VaV </t>
  </si>
  <si>
    <t>251*</t>
  </si>
  <si>
    <t>Výnosy celkem (ř.27 až 43)</t>
  </si>
  <si>
    <t>A-příspěvek na vzdělávací činnost</t>
  </si>
  <si>
    <t>Dotace na SKM, přísp.na ubytovací a soc.stip.</t>
  </si>
  <si>
    <t>12*, 117*</t>
  </si>
  <si>
    <t>Účelové příspěvky bez VaV</t>
  </si>
  <si>
    <t>VaV - Výzkumné záměry</t>
  </si>
  <si>
    <t>VaV - ze SR a od úz.celků</t>
  </si>
  <si>
    <t>Vlastní zdroje (hl.č.za úplatu)</t>
  </si>
  <si>
    <t>Hospodářský výsledek dílčí (ř.27+32+36+41+42+43-2-25)</t>
  </si>
  <si>
    <t>Hospodářský výsledek (ř.26-1)</t>
  </si>
  <si>
    <t>Komentář:</t>
  </si>
  <si>
    <t>Výměnu NEI příspěvku za příspěvek na kapitálové výdaje plánujte v nákladech do ř.13 a plánovanou částku uveďte zde:</t>
  </si>
  <si>
    <t>název akce</t>
  </si>
  <si>
    <t>místo</t>
  </si>
  <si>
    <t>Veveří 70</t>
  </si>
  <si>
    <t xml:space="preserve">FF </t>
  </si>
  <si>
    <t>rezerva</t>
  </si>
  <si>
    <t xml:space="preserve">Příspěvek do centralizovaných zdrojů celkem </t>
  </si>
  <si>
    <t xml:space="preserve">Účelové příspěvky bez VaV </t>
  </si>
  <si>
    <t xml:space="preserve">Účelové příspěvky na VaV </t>
  </si>
  <si>
    <t>přiděleno</t>
  </si>
  <si>
    <t>odvody</t>
  </si>
  <si>
    <t>Náklady na dotační odpisy plánujte na ř. 11, odpovídající částku účtovanou dle vyhl.504 do výnosů plánujte na ř. 41.</t>
  </si>
  <si>
    <t>součet</t>
  </si>
  <si>
    <t>Centrum pro radiační,chem.a biol.bezpečnost</t>
  </si>
  <si>
    <t>výroční zprávy</t>
  </si>
  <si>
    <t>bydleni.muni.cz</t>
  </si>
  <si>
    <t>Mendel muzeum</t>
  </si>
  <si>
    <t>SW licence (antivir.ochrana, campus licence,ALEPH,..)</t>
  </si>
  <si>
    <t>Pohotovosti-Magion,Inet,www.muni.cz</t>
  </si>
  <si>
    <t>pozáruční servis "Privátní hlasové sítě"</t>
  </si>
  <si>
    <t>roční popl.za pronájem kolektorů</t>
  </si>
  <si>
    <t>centrální správa tiskových center fakult</t>
  </si>
  <si>
    <t>servisní podpora zařízení Cisco MU</t>
  </si>
  <si>
    <t>centrální datové úložiště MU</t>
  </si>
  <si>
    <t>bezpečnost sítě</t>
  </si>
  <si>
    <t xml:space="preserve">CJV (96) </t>
  </si>
  <si>
    <t>CTT</t>
  </si>
  <si>
    <t>celkem účtováno přes CTT</t>
  </si>
  <si>
    <r>
      <t xml:space="preserve">CA </t>
    </r>
    <r>
      <rPr>
        <i/>
        <vertAlign val="superscript"/>
        <sz val="10"/>
        <rFont val="Arial CE"/>
        <family val="0"/>
      </rPr>
      <t>*)</t>
    </r>
  </si>
  <si>
    <t>CTT (87)</t>
  </si>
  <si>
    <r>
      <t xml:space="preserve">Hosp.středisko: </t>
    </r>
    <r>
      <rPr>
        <sz val="10"/>
        <color indexed="12"/>
        <rFont val="Arial CE"/>
        <family val="2"/>
      </rPr>
      <t>&lt;</t>
    </r>
    <r>
      <rPr>
        <b/>
        <i/>
        <sz val="10"/>
        <color indexed="12"/>
        <rFont val="Arial CE"/>
        <family val="0"/>
      </rPr>
      <t>doplnit č.HS a název&gt;</t>
    </r>
  </si>
  <si>
    <t>přidělené</t>
  </si>
  <si>
    <t>prostředky</t>
  </si>
  <si>
    <t>Veslařská 70</t>
  </si>
  <si>
    <t>Kotlářská 2</t>
  </si>
  <si>
    <t xml:space="preserve">oprava střechy </t>
  </si>
  <si>
    <t>Klácelova 2</t>
  </si>
  <si>
    <t>Fsoc</t>
  </si>
  <si>
    <t>požadavky</t>
  </si>
  <si>
    <t xml:space="preserve">   manager Programu (náhrada za BOVIS)</t>
  </si>
  <si>
    <t>velké opravy a údržba</t>
  </si>
  <si>
    <t>veletrhy (Gaudeamus a zahr.)</t>
  </si>
  <si>
    <t xml:space="preserve">provoz auly </t>
  </si>
  <si>
    <t xml:space="preserve">kurzy češtiny </t>
  </si>
  <si>
    <t>1a</t>
  </si>
  <si>
    <t>1b</t>
  </si>
  <si>
    <t xml:space="preserve">   Podprogram 233 332 - UKB </t>
  </si>
  <si>
    <t>organizační zajištění projektů RMU</t>
  </si>
  <si>
    <t>Khonovo stipendium (CZS)</t>
  </si>
  <si>
    <t>nájem archiv</t>
  </si>
  <si>
    <t xml:space="preserve">IS MU (inf.systém MU) </t>
  </si>
  <si>
    <t xml:space="preserve">podpora správy a rozvoje IS MU </t>
  </si>
  <si>
    <t>digitální knihovna-Bartošek</t>
  </si>
  <si>
    <t>nadstavbové nástroje EIZ (služby k digi knihovně)</t>
  </si>
  <si>
    <t>inteligentni budovy a GIS</t>
  </si>
  <si>
    <t>Podpora el.oběhu dokladů a FK</t>
  </si>
  <si>
    <t>licence ESRI (ESRI Site Licence ArcGIS)</t>
  </si>
  <si>
    <t>přístupové a zabezpečovací systémy</t>
  </si>
  <si>
    <t xml:space="preserve">akademické soutěže studentů </t>
  </si>
  <si>
    <t xml:space="preserve">   institucionální podpora VaV</t>
  </si>
  <si>
    <t>institucionální podpora VaV</t>
  </si>
  <si>
    <t xml:space="preserve">výměna NIV/INV </t>
  </si>
  <si>
    <t xml:space="preserve">  na spolufin.VaVpI</t>
  </si>
  <si>
    <t>1c</t>
  </si>
  <si>
    <t xml:space="preserve"> na spolufin. INV u VZ</t>
  </si>
  <si>
    <t>1d</t>
  </si>
  <si>
    <t>VaV - institucionální podpora</t>
  </si>
  <si>
    <t>13a</t>
  </si>
  <si>
    <t>13b</t>
  </si>
  <si>
    <t>z toho vnitro - ú.549 ?</t>
  </si>
  <si>
    <t>odbor veřejných zakázek</t>
  </si>
  <si>
    <t>Botanická zahrada</t>
  </si>
  <si>
    <t>technologická pasportizace</t>
  </si>
  <si>
    <t>databáze Scopus</t>
  </si>
  <si>
    <t>podpora SW AW Caesar</t>
  </si>
  <si>
    <t>Podpora EIS Magion</t>
  </si>
  <si>
    <t>Podpora Oracle</t>
  </si>
  <si>
    <r>
      <t xml:space="preserve">Příspěvek 1. Celkem  MV1 </t>
    </r>
    <r>
      <rPr>
        <sz val="10"/>
        <rFont val="Arial CE"/>
        <family val="0"/>
      </rPr>
      <t>(Příloha 1)</t>
    </r>
  </si>
  <si>
    <r>
      <t xml:space="preserve">V. Financování celouniverzitních aktivit a režijních pracovišť </t>
    </r>
    <r>
      <rPr>
        <sz val="10"/>
        <rFont val="Arial CE"/>
        <family val="0"/>
      </rPr>
      <t>(v tis. Kč)</t>
    </r>
  </si>
  <si>
    <t>strukturální fondy aj.proj.spoluf.EU</t>
  </si>
  <si>
    <t>4* bez FÚUP z dotací</t>
  </si>
  <si>
    <t>Příspěvek 1. Mandatorní výdaje</t>
  </si>
  <si>
    <t>Příspěvek 2. Celouniverzitní aktivity a celouniverzitní součásti</t>
  </si>
  <si>
    <t>v tis Kč</t>
  </si>
  <si>
    <t>č</t>
  </si>
  <si>
    <t xml:space="preserve">fakulta </t>
  </si>
  <si>
    <t>PD Erding</t>
  </si>
  <si>
    <t>náklad smlouvy</t>
  </si>
  <si>
    <t>akcept.-smlouva</t>
  </si>
  <si>
    <t>zhotovitel</t>
  </si>
  <si>
    <t>termín</t>
  </si>
  <si>
    <t>SoD</t>
  </si>
  <si>
    <t>poznámka</t>
  </si>
  <si>
    <t>fakturováno</t>
  </si>
  <si>
    <t>součet faktur</t>
  </si>
  <si>
    <t>zbývá dofakturovat</t>
  </si>
  <si>
    <t>náklady v Kč vč. DPH</t>
  </si>
  <si>
    <t>opravy (repliky )11 ks oken s vitráží</t>
  </si>
  <si>
    <t>přibliž.odhad</t>
  </si>
  <si>
    <t>oprava zastřešení světlíku nad aulou</t>
  </si>
  <si>
    <t>nátěr dvorních fasád , oprva trllin a poškození</t>
  </si>
  <si>
    <t>oprava fasády aZTI z nádvorní strany</t>
  </si>
  <si>
    <t>Poříčí 7</t>
  </si>
  <si>
    <t>může být i inv.</t>
  </si>
  <si>
    <t xml:space="preserve">oprava obkladů fasády </t>
  </si>
  <si>
    <t>Poříčí 9</t>
  </si>
  <si>
    <t>oprava dilatační spáry</t>
  </si>
  <si>
    <t>oprava střechy nad učebnou č.30</t>
  </si>
  <si>
    <t>oprava podlahy ve strojní dílně</t>
  </si>
  <si>
    <t>oprava střešních oken v 7.NP</t>
  </si>
  <si>
    <t>oprava suterén.rozvodu vody</t>
  </si>
  <si>
    <t>město Brno</t>
  </si>
  <si>
    <t>oprava střechy</t>
  </si>
  <si>
    <t>oprava obvod. pláště</t>
  </si>
  <si>
    <t>nátěry a repase oken v bud. D</t>
  </si>
  <si>
    <t>A.Nováka 1</t>
  </si>
  <si>
    <t>výměna prosklené stěny na schodišti</t>
  </si>
  <si>
    <t>celková oprava krovu a střechy</t>
  </si>
  <si>
    <t>Gorkého 5/7</t>
  </si>
  <si>
    <t>oprava podlahy ve skleníku</t>
  </si>
  <si>
    <t>oprava čelních skel skleníků</t>
  </si>
  <si>
    <t>Joštova 10</t>
  </si>
  <si>
    <t>Botanická 68a</t>
  </si>
  <si>
    <t>výměna řídícího systému</t>
  </si>
  <si>
    <t>Lipová 41a</t>
  </si>
  <si>
    <t>nátěr kovových kcí na budově</t>
  </si>
  <si>
    <t>oprava střešní izolace plochých střech + odtokové žlaby</t>
  </si>
  <si>
    <t>oprava kanalizace dle projektu v r.2008 - II.etapa+ oprava mostků a vstupu do budov</t>
  </si>
  <si>
    <t>Vinařská 5</t>
  </si>
  <si>
    <t>zpracovala Benžová 15.10.2009</t>
  </si>
  <si>
    <t>Demontáže závěsných kabelů Barvičova atd.</t>
  </si>
  <si>
    <t>výměna prosklené plochy ve vstupní hale</t>
  </si>
  <si>
    <t>Plán velkých oprav v roce 2010</t>
  </si>
  <si>
    <t xml:space="preserve">   režijní pracoviště bez instit.podpory (CP 2)</t>
  </si>
  <si>
    <t xml:space="preserve">   součet CA (CP1)</t>
  </si>
  <si>
    <t>MV Finanční činnosti (ř. 1+2+3+4)</t>
  </si>
  <si>
    <t>CA bez RR</t>
  </si>
  <si>
    <t xml:space="preserve">   centralizované aktivity bez RR</t>
  </si>
  <si>
    <t xml:space="preserve">   rezerva rektora - RR </t>
  </si>
  <si>
    <t>% z přínosu</t>
  </si>
  <si>
    <t xml:space="preserve">Plán financování centralizovaných oprav </t>
  </si>
  <si>
    <t>celkem účtováno přes PdF</t>
  </si>
  <si>
    <t>celkem účtováno přes PřF</t>
  </si>
  <si>
    <t xml:space="preserve">            SPN (režie) - ú.547*</t>
  </si>
  <si>
    <t>podpora</t>
  </si>
  <si>
    <t>instituc.</t>
  </si>
  <si>
    <r>
      <t xml:space="preserve">b) Rozpis příspěvku a institucionální podpory VaV </t>
    </r>
    <r>
      <rPr>
        <sz val="9"/>
        <rFont val="Arial CE"/>
        <family val="2"/>
      </rPr>
      <t>včetně rozpisu centralizovaných prostředků na příslušná HS</t>
    </r>
  </si>
  <si>
    <r>
      <t xml:space="preserve">a) Rozpis příspěvku a a institucionální podpory VaV na příslušná hosp.střediska (HS) </t>
    </r>
    <r>
      <rPr>
        <sz val="9"/>
        <rFont val="Arial CE"/>
        <family val="2"/>
      </rPr>
      <t>- bez rozpisu centralizovaných prostředků (CP)</t>
    </r>
  </si>
  <si>
    <t xml:space="preserve">VII. Rozpis příspěvku a institucionální podpory VaV na jednotlivá hospodářská střediska </t>
  </si>
  <si>
    <t>propagační akce VaV (Festival vědy, …)</t>
  </si>
  <si>
    <t>Evaluace VaV na MU</t>
  </si>
  <si>
    <t>ochrana duševního vlastnictví (vč.udržovacích popl. a odpisů)</t>
  </si>
  <si>
    <t>nájem Údolní (bez tělocvičny) + pozemek nám.Míru</t>
  </si>
  <si>
    <t>LF - nájemné Dětská nemocnice (k.psychol.,preventivní pediatrie)</t>
  </si>
  <si>
    <t>nájem FF (Veveří) + Solniční</t>
  </si>
  <si>
    <t xml:space="preserve">stěhování FF </t>
  </si>
  <si>
    <t>Antarktická stanice</t>
  </si>
  <si>
    <t>expozice MU v Technickém muzeu - spolufinancování</t>
  </si>
  <si>
    <t>podpora centraliz.nákupů VT a AVT</t>
  </si>
  <si>
    <t>Statistica/SPSS</t>
  </si>
  <si>
    <t>obnova vybavení CPS a UPC</t>
  </si>
  <si>
    <t>upgrade podpory invntarizace majetku</t>
  </si>
  <si>
    <t>podpora tréninkové činnosti VŠ studentů</t>
  </si>
  <si>
    <t>rezerva rektora (1% z příspěvku MŠMT,max.16 mil.)</t>
  </si>
  <si>
    <t xml:space="preserve"> splátky NFV</t>
  </si>
  <si>
    <t xml:space="preserve">   reko Telč - prvotní vybavení</t>
  </si>
  <si>
    <t>IP</t>
  </si>
  <si>
    <t>rok 2011</t>
  </si>
  <si>
    <t>r o k   2 0 1 1</t>
  </si>
  <si>
    <t>I. Normativní prostředky z MŠMT v tis. Kč</t>
  </si>
  <si>
    <t>NIV pro INV akce</t>
  </si>
  <si>
    <t>z toho rozpis ze SR</t>
  </si>
  <si>
    <t>z toho ze SR</t>
  </si>
  <si>
    <t>Projekty VaV z dotací ze zahr. a OP VaV</t>
  </si>
  <si>
    <t>261*,2195</t>
  </si>
  <si>
    <t>152*,153*,157*,159*,167*,169*,19*,257*,259*,267*,269*</t>
  </si>
  <si>
    <t>Příspěvek 2. Celkem (CP1+CP2)</t>
  </si>
  <si>
    <t>výměna NEI/INV+VaVpI</t>
  </si>
  <si>
    <t xml:space="preserve">příloha 2 - </t>
  </si>
  <si>
    <t xml:space="preserve">CP1 + CP2 </t>
  </si>
  <si>
    <t>MV + CP1 + CP2</t>
  </si>
  <si>
    <t>Náklady na tvorbu sociálního fondu ve výši 1 % z mezd (z ř.3) plánujte na ř. 5, tj. plán celkových odvodů bude 34+1=35 % resp. u dotačních projektů na řádky odpovídající příslušnému zdroji financování</t>
  </si>
  <si>
    <t>Prostředky získané ze SR jako spolupříjemci (partneři) dotačních projektů plánujte - projekty VaV na ř. 24 a 40, ostatní na ř. 20 a 35</t>
  </si>
  <si>
    <t xml:space="preserve">   Přínos na vzdělavací č. a instit.podpora celkem (ř.3)</t>
  </si>
  <si>
    <t xml:space="preserve">   Příspěvek. Celkem (ř.8+ř.13)</t>
  </si>
  <si>
    <t>režijní prac.(ř.54 až 63)</t>
  </si>
  <si>
    <r>
      <t xml:space="preserve">   </t>
    </r>
    <r>
      <rPr>
        <sz val="8"/>
        <rFont val="Arial CE"/>
        <family val="2"/>
      </rPr>
      <t>výměna NEI příspěvku za příspěvek na kapitálové výdaje+spoluf. OP VaVpI PO4</t>
    </r>
  </si>
  <si>
    <t xml:space="preserve">   NEI související s INV </t>
  </si>
  <si>
    <t>viz HS CTT, ř.86</t>
  </si>
  <si>
    <t>viz HS CTT, ř.54</t>
  </si>
  <si>
    <t>Příspěvek na nedotační odpisy plánujte ve výnosech na ř. 27 (výnos je součástí rozpisu rozdělení příspěvku na HS, č.č.1112), náklad je součástí celkových nákladů na účetní odpisy na ř.11)</t>
  </si>
  <si>
    <t>A + K pro A</t>
  </si>
  <si>
    <t>rok 2012</t>
  </si>
  <si>
    <t>2012/11</t>
  </si>
  <si>
    <t>CUS</t>
  </si>
  <si>
    <t>Ukazatel A</t>
  </si>
  <si>
    <t>Ukazatel K pro A</t>
  </si>
  <si>
    <t>K pro A</t>
  </si>
  <si>
    <t>UKAZATEL</t>
  </si>
  <si>
    <t>Příjmy z vlastní činnosti</t>
  </si>
  <si>
    <t xml:space="preserve">Cizinci </t>
  </si>
  <si>
    <t>„Samoplátci“</t>
  </si>
  <si>
    <t>Vyslaní v rámci mobilitních programů</t>
  </si>
  <si>
    <t>Přijatí v rámci mobilitních programů</t>
  </si>
  <si>
    <t>Index</t>
  </si>
  <si>
    <t>Cizinci počet</t>
  </si>
  <si>
    <t xml:space="preserve">Vyslaní </t>
  </si>
  <si>
    <t>CELKEM</t>
  </si>
  <si>
    <t>A+K</t>
  </si>
  <si>
    <t>MPU</t>
  </si>
  <si>
    <t>Ceitec</t>
  </si>
  <si>
    <r>
      <t>Rozdělení příspěvku</t>
    </r>
    <r>
      <rPr>
        <b/>
        <vertAlign val="superscript"/>
        <sz val="18"/>
        <rFont val="Arial CE"/>
        <family val="0"/>
      </rPr>
      <t xml:space="preserve"> </t>
    </r>
    <r>
      <rPr>
        <b/>
        <sz val="18"/>
        <rFont val="Arial CE"/>
        <family val="0"/>
      </rPr>
      <t xml:space="preserve"> MŠMT a institucionální podpory VaV na rok 2012 v rámci MU</t>
    </r>
  </si>
  <si>
    <t>Snížené</t>
  </si>
  <si>
    <t>NEI</t>
  </si>
  <si>
    <t>Odvod</t>
  </si>
  <si>
    <t>z</t>
  </si>
  <si>
    <t>%</t>
  </si>
  <si>
    <t>výnosů</t>
  </si>
  <si>
    <t>výnosy*</t>
  </si>
  <si>
    <t>* bez tvorby fondů, dotačních odpisů a příjmů od spolupříjemců</t>
  </si>
  <si>
    <t>odvod</t>
  </si>
  <si>
    <t>příděleno</t>
  </si>
  <si>
    <t>pokles v %</t>
  </si>
  <si>
    <t>nominálně</t>
  </si>
  <si>
    <t>potřeba</t>
  </si>
  <si>
    <t>dofinancovat</t>
  </si>
  <si>
    <t xml:space="preserve">podíl </t>
  </si>
  <si>
    <t>kompenzaci</t>
  </si>
  <si>
    <t>II. Výpočet přínosu fakult na výši příspěvku MŠMT na vzdělávací činnost pro MU na rok 2012</t>
  </si>
  <si>
    <t>r o k   2 0 1 2</t>
  </si>
  <si>
    <t>Bc.</t>
  </si>
  <si>
    <t>Mgr.</t>
  </si>
  <si>
    <t>NMgr.</t>
  </si>
  <si>
    <t>PhD.</t>
  </si>
  <si>
    <t>Účelové NEI na výzkum</t>
  </si>
  <si>
    <t>A + K</t>
  </si>
  <si>
    <t>v gesci</t>
  </si>
  <si>
    <t>Požadavky</t>
  </si>
  <si>
    <t>OVaV</t>
  </si>
  <si>
    <t>Ekon?</t>
  </si>
  <si>
    <t xml:space="preserve">  za INV příspěvek na centraliz.akce (zejm.stavby)</t>
  </si>
  <si>
    <t>Q/Ekon?</t>
  </si>
  <si>
    <t>žádáno o 10m</t>
  </si>
  <si>
    <t xml:space="preserve">v gesci </t>
  </si>
  <si>
    <t>požadavek</t>
  </si>
  <si>
    <t>skut.1-9</t>
  </si>
  <si>
    <t>odhad</t>
  </si>
  <si>
    <t>uplatňuje</t>
  </si>
  <si>
    <t>Q</t>
  </si>
  <si>
    <t>EO RMU</t>
  </si>
  <si>
    <t>ProvO</t>
  </si>
  <si>
    <t>IO</t>
  </si>
  <si>
    <t>OVZ</t>
  </si>
  <si>
    <t>R</t>
  </si>
  <si>
    <t>PersO</t>
  </si>
  <si>
    <t>PO, začlenit do zak.velkých oprav</t>
  </si>
  <si>
    <t>Pror. Němec</t>
  </si>
  <si>
    <t>OVVM</t>
  </si>
  <si>
    <t>TiskO</t>
  </si>
  <si>
    <t>Pror. Fiala</t>
  </si>
  <si>
    <t>NMU</t>
  </si>
  <si>
    <t>Nakladatelství</t>
  </si>
  <si>
    <t>zapojení publikací MU do světové distrib.sítě</t>
  </si>
  <si>
    <t>STO</t>
  </si>
  <si>
    <t>x</t>
  </si>
  <si>
    <t>zak.zrušit</t>
  </si>
  <si>
    <t>Pror. Dvořák</t>
  </si>
  <si>
    <t>OVPP</t>
  </si>
  <si>
    <t>MM</t>
  </si>
  <si>
    <t>Pror. Černá</t>
  </si>
  <si>
    <t>pro CZS</t>
  </si>
  <si>
    <t>viz PdF</t>
  </si>
  <si>
    <t>OAK</t>
  </si>
  <si>
    <t>RP -řízení kvality na MU</t>
  </si>
  <si>
    <t>Pror. Bareš</t>
  </si>
  <si>
    <t xml:space="preserve">Komenského nám. </t>
  </si>
  <si>
    <t xml:space="preserve">ProvO </t>
  </si>
  <si>
    <t>nájem pro FI</t>
  </si>
  <si>
    <t>Pror. Janíček</t>
  </si>
  <si>
    <t>viz níže (č.1111)</t>
  </si>
  <si>
    <t>studentské aktivity</t>
  </si>
  <si>
    <t>celkem účtováno přes FSS</t>
  </si>
  <si>
    <t>RP, OPVK</t>
  </si>
  <si>
    <t>UVT</t>
  </si>
  <si>
    <t>pronájem Gotex</t>
  </si>
  <si>
    <t>pronájem Komenského</t>
  </si>
  <si>
    <t>pronájem Žerotínovo nám.</t>
  </si>
  <si>
    <t>2011-RP</t>
  </si>
  <si>
    <t>Pror.Černá</t>
  </si>
  <si>
    <t>bude upřesněno po závěrečném vyúčtování (dle celkových nákladů)</t>
  </si>
  <si>
    <t xml:space="preserve"> celkem účtováno přes UCT</t>
  </si>
  <si>
    <t>7,9 mil. mzdy zak. 1122</t>
  </si>
  <si>
    <t>CEITEC MU</t>
  </si>
  <si>
    <t>CEITEC CŘS</t>
  </si>
  <si>
    <t xml:space="preserve"> </t>
  </si>
  <si>
    <r>
      <t xml:space="preserve">Příspěvek 2 - Financování celouniverzitních aktivit  v roce 2012 </t>
    </r>
  </si>
  <si>
    <t xml:space="preserve">   Institucionální podpora pro Ceitec, ÚVT a IBA</t>
  </si>
  <si>
    <t>sl. 6 - 9</t>
  </si>
  <si>
    <t>sl.6 / 9</t>
  </si>
  <si>
    <t>nad 5 %</t>
  </si>
  <si>
    <t>v %</t>
  </si>
  <si>
    <t>před komp.</t>
  </si>
  <si>
    <t>po komp.</t>
  </si>
  <si>
    <t>sl. 15 / sl . 9 - 1</t>
  </si>
  <si>
    <t>nerozlišeno</t>
  </si>
  <si>
    <t>korig.body</t>
  </si>
  <si>
    <t>FSS*</t>
  </si>
  <si>
    <t>PdF**</t>
  </si>
  <si>
    <t>Korigované body RIV</t>
  </si>
  <si>
    <t>Ceitec MU</t>
  </si>
  <si>
    <t xml:space="preserve">dokrytí </t>
  </si>
  <si>
    <t>Přiděleno po výměně</t>
  </si>
  <si>
    <t>k.č.</t>
  </si>
  <si>
    <t>87 - CTT</t>
  </si>
  <si>
    <t>FSpS vč. CUS</t>
  </si>
  <si>
    <t>č.činosti</t>
  </si>
  <si>
    <t>Financování odpisů režijních součástí (nedotačních) č.činnosti 1112</t>
  </si>
  <si>
    <t>NIV pro INV č.činnosti 1112</t>
  </si>
  <si>
    <t xml:space="preserve">   podpora dostavby UKB - HS SUKB (Hort)</t>
  </si>
  <si>
    <r>
      <t xml:space="preserve">   K rozdělení fakultám včetně CUS + CJV</t>
    </r>
    <r>
      <rPr>
        <sz val="10"/>
        <rFont val="Arial CE"/>
        <family val="0"/>
      </rPr>
      <t>(ř.14-ř.15-ř.16)</t>
    </r>
  </si>
  <si>
    <t>met. 2011</t>
  </si>
  <si>
    <t>met.2011</t>
  </si>
  <si>
    <t>metodika 2011</t>
  </si>
  <si>
    <t>potřeba dofinancovat z FPP</t>
  </si>
  <si>
    <t>Přehled požadavků velkých oprav r. 2012</t>
  </si>
  <si>
    <t xml:space="preserve">předpoklad </t>
  </si>
  <si>
    <t>akceptováno</t>
  </si>
  <si>
    <t>oprava kanalizace - přípojky stok A,B,C</t>
  </si>
  <si>
    <t>bude provedeno ve   VaVpI, stoka D v INV 2012</t>
  </si>
  <si>
    <t>tělocvična - oprava střechy vč. Výměny střešních světlíků nad uč. 29 a posilonvnou</t>
  </si>
  <si>
    <t>popis dle postupu v r. 20111</t>
  </si>
  <si>
    <t>výměna hřebenáčů střechy vč. výměny hřebenáčů a střeš. tašek na vikýřích ul. Ypsilantiho</t>
  </si>
  <si>
    <t>zd Erding</t>
  </si>
  <si>
    <t>úprava a oplocení pozemku</t>
  </si>
  <si>
    <t>oprava poškození prasklé zdi</t>
  </si>
  <si>
    <t>Vinohrady 100</t>
  </si>
  <si>
    <t>výměna lan výtahu</t>
  </si>
  <si>
    <t>výměna oken KSoP a Kma</t>
  </si>
  <si>
    <t>oprava klempíř. konstrukcí a fasády atiky</t>
  </si>
  <si>
    <t>opraqva fasády ze dvora Ypsilantiho</t>
  </si>
  <si>
    <t>žádný není</t>
  </si>
  <si>
    <t xml:space="preserve">Demontáže závěsných kabelů Barvičova atd.
</t>
  </si>
  <si>
    <t>výměna ocelových oken v tělocvičně II. etapa</t>
  </si>
  <si>
    <t>Vinařská 5d</t>
  </si>
  <si>
    <t>oprava Červené budovy</t>
  </si>
  <si>
    <t>Veslařská 183</t>
  </si>
  <si>
    <t>rozdělit na inv + opravu _?</t>
  </si>
  <si>
    <t>nejedná se o servis ?</t>
  </si>
  <si>
    <t>oprava soklu zdiva+ výmalba stěn a stropů</t>
  </si>
  <si>
    <t>Žerotínovo nám. 9</t>
  </si>
  <si>
    <t xml:space="preserve">oprava balustrády RMU - II. etapa  </t>
  </si>
  <si>
    <t>pokračování akce z r. 2011</t>
  </si>
  <si>
    <t>sanace vlhkého zdiva I.PP - I. Etapa</t>
  </si>
  <si>
    <t>oprava parapetů a par. říms</t>
  </si>
  <si>
    <t>Komenského 2</t>
  </si>
  <si>
    <t>nátěry oken, dveří, oken.rámů</t>
  </si>
  <si>
    <t>doplnění a úprava reg. systému KÚ JMK</t>
  </si>
  <si>
    <t>revitalizační nátěr střechy na budově D včetně nátěru klemp. prvků</t>
  </si>
  <si>
    <t>A. Nováka 1</t>
  </si>
  <si>
    <t>sanace základové zdi ze strany Gorkého 9</t>
  </si>
  <si>
    <t>sanace základové zdi z ul. Údolní a Joštova</t>
  </si>
  <si>
    <t>Joštova 13</t>
  </si>
  <si>
    <t>nájem v Řečkovicích</t>
  </si>
  <si>
    <t>29a</t>
  </si>
  <si>
    <t>oprava bytových jader</t>
  </si>
  <si>
    <t>reko schjodišť a izolace krčků mezi bloky</t>
  </si>
  <si>
    <t>Vinařská 6</t>
  </si>
  <si>
    <t>oprava atiky a střeš. Okap. Žlabů - II. etapa</t>
  </si>
  <si>
    <t>výměna oken</t>
  </si>
  <si>
    <t xml:space="preserve">rekonstrukce koupelen </t>
  </si>
  <si>
    <t>Tvrdého 5/7</t>
  </si>
  <si>
    <t>ZPD</t>
  </si>
  <si>
    <t>08</t>
  </si>
  <si>
    <t>09</t>
  </si>
  <si>
    <t>dovybavení koridoru UKB pro místa pro sezení</t>
  </si>
  <si>
    <t>UKB</t>
  </si>
  <si>
    <t>oprava zatékání do anat. Ústavu</t>
  </si>
  <si>
    <t>pokračování akce z r.2011</t>
  </si>
  <si>
    <t xml:space="preserve">výměna nefunkčních zámků v šatnách u knihovny </t>
  </si>
  <si>
    <t>popsat sama</t>
  </si>
  <si>
    <t>zpracovala Benžová 26.1.2012</t>
  </si>
  <si>
    <t>korig.body bez nerozlišeno</t>
  </si>
  <si>
    <t>penále body</t>
  </si>
  <si>
    <t>korigované body mínus penále</t>
  </si>
  <si>
    <t>MPÚ</t>
  </si>
  <si>
    <t>CDV</t>
  </si>
  <si>
    <t>(dle výsledků 2010)</t>
  </si>
  <si>
    <t>dohodnuté převody</t>
  </si>
  <si>
    <t>4 = sl.2-sl.3</t>
  </si>
  <si>
    <t>podíl na IP v tis. Kč</t>
  </si>
  <si>
    <t>IP celkem</t>
  </si>
  <si>
    <t>IP po zaokr.</t>
  </si>
  <si>
    <t>Výpočet ukazatele K (VKM) na rok 2012</t>
  </si>
  <si>
    <t>Celkem fak.</t>
  </si>
  <si>
    <t>po zaokr.</t>
  </si>
  <si>
    <t xml:space="preserve">Příspěvek 1 - mandatorní výdaje v roce 2012 </t>
  </si>
  <si>
    <r>
      <t>(</t>
    </r>
    <r>
      <rPr>
        <sz val="10"/>
        <rFont val="Arial CE"/>
        <family val="0"/>
      </rPr>
      <t>z příspěvku MŠMT na ukazatel A+K) - v tis. Kč</t>
    </r>
  </si>
  <si>
    <r>
      <t xml:space="preserve"> (</t>
    </r>
    <r>
      <rPr>
        <sz val="10"/>
        <rFont val="Arial CE"/>
        <family val="0"/>
      </rPr>
      <t>z příspěvku MŠMT na ukazatel A+K) - v tis. Kč</t>
    </r>
  </si>
  <si>
    <t>Prof. prům. přep. stav</t>
  </si>
  <si>
    <t>Doc. prům. přep. stav</t>
  </si>
  <si>
    <t>Prof. + doc.</t>
  </si>
  <si>
    <t>zaměst. absolventů</t>
  </si>
  <si>
    <t>K</t>
  </si>
  <si>
    <t>Způsob rozdělení vychází z Pravidel sestavování rozpočtu MU pro rok 2012 (Směrnice MU č. 9/2011)</t>
  </si>
  <si>
    <t>Ukazatel A + K pro A</t>
  </si>
  <si>
    <t>nerozl.</t>
  </si>
  <si>
    <t>Ukazatel K  (VKM)</t>
  </si>
  <si>
    <t>Započítané body RIV v tis. Kč</t>
  </si>
  <si>
    <t>Účelové NEI na výzkum  v tis. Kč</t>
  </si>
  <si>
    <t>Příjmy z vlastní činnosti  v tis. Kč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</si>
  <si>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</si>
  <si>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</si>
  <si>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</si>
  <si>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</si>
  <si>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</si>
  <si>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</si>
  <si>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</si>
  <si>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</si>
  <si>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</si>
  <si>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K          celkem  v tis. Kč (sl.1+2+3+4+5+6+7+8+9)</t>
  </si>
  <si>
    <t>K (VKM)</t>
  </si>
  <si>
    <t>III. Výpočet přínosu na institucionální podporu výzkumných organizací (dále IP) pro MU na rok 2012</t>
  </si>
  <si>
    <t>fakulty</t>
  </si>
  <si>
    <t>z toho:</t>
  </si>
  <si>
    <t>* včetně bodů MPU</t>
  </si>
  <si>
    <t>** včetně bodů CDV</t>
  </si>
  <si>
    <r>
      <t>CP1</t>
    </r>
    <r>
      <rPr>
        <sz val="8"/>
        <color indexed="9"/>
        <rFont val="Arial CE"/>
        <family val="0"/>
      </rPr>
      <t xml:space="preserve"> (č.č.1112)</t>
    </r>
  </si>
  <si>
    <r>
      <t xml:space="preserve">CP2 Centralizovaná střediska </t>
    </r>
    <r>
      <rPr>
        <sz val="8"/>
        <color indexed="9"/>
        <rFont val="Arial CE"/>
        <family val="0"/>
      </rPr>
      <t>(č.č. 1111)</t>
    </r>
  </si>
  <si>
    <t>závazek MU vůči FMN - tvorba fondu na opravy (1% z FMN ročně)</t>
  </si>
  <si>
    <t>Příspěvek 1 + 2 (MV+CP)</t>
  </si>
  <si>
    <t>Osnova rozpočtu na rok 2012</t>
  </si>
  <si>
    <t xml:space="preserve">metodika 2012 </t>
  </si>
  <si>
    <t>MV + CP</t>
  </si>
  <si>
    <t>CELKEM MV + CP</t>
  </si>
  <si>
    <t>COV</t>
  </si>
  <si>
    <t>Rekapitulace:</t>
  </si>
  <si>
    <t>z toho RMU 1111 v CP</t>
  </si>
  <si>
    <t>zbývá na CP (ř.3-4)</t>
  </si>
  <si>
    <t>Přiděleno fak. + CJV+CUS</t>
  </si>
  <si>
    <t>MV -výměna NEI na INV</t>
  </si>
  <si>
    <t>potřeba CP bez výměny (odvod sl.4 - ř.2)</t>
  </si>
  <si>
    <t>rozdíl = chybí (ř.5-6)</t>
  </si>
  <si>
    <t>dofinancovat RMU z FPP (ř.8-9=ř.7)</t>
  </si>
  <si>
    <t xml:space="preserve">           RMU - odvod</t>
  </si>
  <si>
    <t>VI. Příspěvek fakult do centralizovaných zdrojů pro účetní období kalendářního roku 2012</t>
  </si>
  <si>
    <r>
      <t xml:space="preserve">rež.prac. </t>
    </r>
    <r>
      <rPr>
        <sz val="9"/>
        <rFont val="Arial CE"/>
        <family val="2"/>
      </rPr>
      <t>bez CA (CP2)</t>
    </r>
  </si>
  <si>
    <t>MV</t>
  </si>
  <si>
    <t>CP1 bez RR</t>
  </si>
  <si>
    <t>součet ř.22  až 25</t>
  </si>
  <si>
    <r>
      <t xml:space="preserve">MU celkem </t>
    </r>
    <r>
      <rPr>
        <sz val="10"/>
        <rFont val="Arial CE"/>
        <family val="0"/>
      </rPr>
      <t>(ř.17 +26)</t>
    </r>
  </si>
  <si>
    <t>Nedot.odpisy rež.souč.</t>
  </si>
  <si>
    <t>213*,214*,22*,2115,2125,2126,2151</t>
  </si>
  <si>
    <r>
      <t>Rozpočet 2012</t>
    </r>
    <r>
      <rPr>
        <b/>
        <sz val="12"/>
        <color indexed="10"/>
        <rFont val="Arial CE"/>
        <family val="0"/>
      </rPr>
      <t xml:space="preserve"> (v tis.Kč)</t>
    </r>
  </si>
  <si>
    <r>
      <t>111*,12*,117*,152*,153*,157*,159*,167*,169*,</t>
    </r>
    <r>
      <rPr>
        <sz val="8"/>
        <rFont val="Arial CE"/>
        <family val="2"/>
      </rPr>
      <t>19*</t>
    </r>
    <r>
      <rPr>
        <sz val="8"/>
        <rFont val="Arial CE"/>
        <family val="2"/>
      </rPr>
      <t xml:space="preserve">,211* </t>
    </r>
    <r>
      <rPr>
        <sz val="8"/>
        <color indexed="10"/>
        <rFont val="Arial CE"/>
        <family val="0"/>
      </rPr>
      <t>- 2115-</t>
    </r>
    <r>
      <rPr>
        <sz val="8"/>
        <rFont val="Arial CE"/>
        <family val="2"/>
      </rPr>
      <t>257*,259*,267*,269*,4*</t>
    </r>
  </si>
  <si>
    <t>rezerva (1% z příspěvku na ukazatel A, max.16 mil.)*</t>
  </si>
  <si>
    <t>* v tom nedotační odpisy CTT ve výši 33 tis. Kč</t>
  </si>
  <si>
    <t>počet</t>
  </si>
  <si>
    <t>Přinos</t>
  </si>
  <si>
    <t>abs.Ph.D.</t>
  </si>
  <si>
    <t>abs.Mgr.</t>
  </si>
  <si>
    <t>stud.Ph.D.</t>
  </si>
  <si>
    <t>ze</t>
  </si>
  <si>
    <t>hodnocení</t>
  </si>
  <si>
    <t>ukazatel</t>
  </si>
  <si>
    <t>podíl na MU</t>
  </si>
  <si>
    <t>specifického</t>
  </si>
  <si>
    <t>výsledků</t>
  </si>
  <si>
    <t>matrika</t>
  </si>
  <si>
    <t>V</t>
  </si>
  <si>
    <t>D</t>
  </si>
  <si>
    <t>M</t>
  </si>
  <si>
    <t>A</t>
  </si>
  <si>
    <t>výzkumu</t>
  </si>
  <si>
    <t>váha</t>
  </si>
  <si>
    <t>rozdíl</t>
  </si>
  <si>
    <t xml:space="preserve">V </t>
  </si>
  <si>
    <t xml:space="preserve">A </t>
  </si>
  <si>
    <t>Vp</t>
  </si>
  <si>
    <t>Dp</t>
  </si>
  <si>
    <t>Mp</t>
  </si>
  <si>
    <t>Ap</t>
  </si>
  <si>
    <t xml:space="preserve">U </t>
  </si>
  <si>
    <t>limit</t>
  </si>
  <si>
    <t>limit/zaokr.</t>
  </si>
  <si>
    <t>administrace</t>
  </si>
  <si>
    <t>(bez administrace)</t>
  </si>
  <si>
    <t>2011/2012</t>
  </si>
  <si>
    <t>FSS+MPÚ</t>
  </si>
  <si>
    <t>FI+ÚVT</t>
  </si>
  <si>
    <t>ESF+"CDV"</t>
  </si>
  <si>
    <t>sl.N-sl.R</t>
  </si>
  <si>
    <r>
      <t xml:space="preserve">Přínosy fakult na specifický výzkum pro účetní období kalendářního roku 2012 </t>
    </r>
    <r>
      <rPr>
        <sz val="8"/>
        <rFont val="Arial CE"/>
        <family val="2"/>
      </rPr>
      <t>(bez CJV, IBA, SPSSN)</t>
    </r>
  </si>
  <si>
    <t>činnost 2126</t>
  </si>
  <si>
    <t>sl. 8 = 6+7</t>
  </si>
  <si>
    <r>
      <t>IV. Výpočet přínosu - normativní prostředky celkem</t>
    </r>
    <r>
      <rPr>
        <sz val="12"/>
        <rFont val="Arial CE"/>
        <family val="0"/>
      </rPr>
      <t xml:space="preserve"> </t>
    </r>
  </si>
  <si>
    <t>dokrytí</t>
  </si>
  <si>
    <t xml:space="preserve">FPP </t>
  </si>
  <si>
    <t>z centraliz.</t>
  </si>
  <si>
    <t>celkem + FPP</t>
  </si>
  <si>
    <t>Fakulty + CJV :</t>
  </si>
  <si>
    <t>V Brně 10.2.2012</t>
  </si>
  <si>
    <t>Zaokrouhleno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</si>
</sst>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"/>
    <numFmt numFmtId="173" formatCode="0.000"/>
    <numFmt numFmtId="174" formatCode="#,##0.000"/>
    <numFmt numFmtId="175" formatCode="_-* #,##0.0\ _K_č_-;\-* #,##0.0\ _K_č_-;_-* &quot;-&quot;??\ _K_č_-;_-@_-"/>
    <numFmt numFmtId="176" formatCode="0.000%"/>
    <numFmt numFmtId="177" formatCode="0.0000"/>
  </numFmts>
  <fonts count="121">
    <font>
      <sz val="10"/>
      <name val="Arial CE"/>
      <family val="0"/>
    </font>
    <font>
      <i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i/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i/>
      <vertAlign val="superscript"/>
      <sz val="9"/>
      <name val="Arial CE"/>
      <family val="0"/>
    </font>
    <font>
      <sz val="8"/>
      <color indexed="10"/>
      <name val="Arial CE"/>
      <family val="0"/>
    </font>
    <font>
      <sz val="9"/>
      <color indexed="10"/>
      <name val="Arial CE"/>
      <family val="0"/>
    </font>
    <font>
      <b/>
      <sz val="8"/>
      <color indexed="8"/>
      <name val="Arial CE"/>
      <family val="0"/>
    </font>
    <font>
      <sz val="8"/>
      <name val="Arial"/>
      <family val="2"/>
    </font>
    <font>
      <i/>
      <sz val="8"/>
      <color indexed="8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vertAlign val="superscript"/>
      <sz val="10"/>
      <name val="Arial CE"/>
      <family val="2"/>
    </font>
    <font>
      <sz val="9"/>
      <color indexed="8"/>
      <name val="Arial CE"/>
      <family val="2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b/>
      <sz val="10"/>
      <color indexed="59"/>
      <name val="Arial CE"/>
      <family val="2"/>
    </font>
    <font>
      <b/>
      <vertAlign val="superscript"/>
      <sz val="18"/>
      <name val="Arial CE"/>
      <family val="0"/>
    </font>
    <font>
      <sz val="10"/>
      <name val="Arial"/>
      <family val="2"/>
    </font>
    <font>
      <b/>
      <i/>
      <sz val="9"/>
      <name val="Arial CE"/>
      <family val="2"/>
    </font>
    <font>
      <sz val="9"/>
      <color indexed="12"/>
      <name val="Arial CE"/>
      <family val="0"/>
    </font>
    <font>
      <i/>
      <sz val="9"/>
      <color indexed="8"/>
      <name val="Arial CE"/>
      <family val="0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12"/>
      <name val="Arial CE"/>
      <family val="2"/>
    </font>
    <font>
      <i/>
      <sz val="9"/>
      <color indexed="12"/>
      <name val="Arial CE"/>
      <family val="2"/>
    </font>
    <font>
      <b/>
      <sz val="9"/>
      <color indexed="10"/>
      <name val="Arial CE"/>
      <family val="0"/>
    </font>
    <font>
      <i/>
      <sz val="8"/>
      <color indexed="10"/>
      <name val="Arial CE"/>
      <family val="2"/>
    </font>
    <font>
      <i/>
      <vertAlign val="superscript"/>
      <sz val="10"/>
      <name val="Arial CE"/>
      <family val="0"/>
    </font>
    <font>
      <i/>
      <sz val="8"/>
      <color indexed="12"/>
      <name val="Arial CE"/>
      <family val="0"/>
    </font>
    <font>
      <b/>
      <i/>
      <sz val="10"/>
      <color indexed="12"/>
      <name val="Arial CE"/>
      <family val="0"/>
    </font>
    <font>
      <b/>
      <i/>
      <sz val="8"/>
      <color indexed="12"/>
      <name val="Arial CE"/>
      <family val="0"/>
    </font>
    <font>
      <sz val="8"/>
      <color indexed="9"/>
      <name val="Arial CE"/>
      <family val="0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i/>
      <sz val="9"/>
      <color indexed="9"/>
      <name val="Arial CE"/>
      <family val="2"/>
    </font>
    <font>
      <b/>
      <sz val="10"/>
      <color indexed="8"/>
      <name val="Arial CE"/>
      <family val="0"/>
    </font>
    <font>
      <sz val="10"/>
      <color indexed="8"/>
      <name val="Arial"/>
      <family val="2"/>
    </font>
    <font>
      <b/>
      <sz val="12"/>
      <color indexed="10"/>
      <name val="Arial CE"/>
      <family val="0"/>
    </font>
    <font>
      <b/>
      <i/>
      <sz val="8"/>
      <color indexed="8"/>
      <name val="Arial CE"/>
      <family val="0"/>
    </font>
    <font>
      <i/>
      <sz val="10"/>
      <color indexed="8"/>
      <name val="Arial CE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9"/>
      <name val="Arial CE"/>
      <family val="0"/>
    </font>
    <font>
      <b/>
      <sz val="8"/>
      <color indexed="9"/>
      <name val="Arial CE"/>
      <family val="0"/>
    </font>
    <font>
      <b/>
      <sz val="18"/>
      <name val="Arial CE"/>
      <family val="0"/>
    </font>
    <font>
      <sz val="1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i/>
      <sz val="8"/>
      <color indexed="9"/>
      <name val="Arial CE"/>
      <family val="2"/>
    </font>
    <font>
      <i/>
      <vertAlign val="superscript"/>
      <sz val="8"/>
      <color indexed="9"/>
      <name val="Arial CE"/>
      <family val="2"/>
    </font>
    <font>
      <i/>
      <sz val="10"/>
      <color indexed="21"/>
      <name val="Arial CE"/>
      <family val="2"/>
    </font>
    <font>
      <i/>
      <sz val="8"/>
      <color indexed="21"/>
      <name val="Arial CE"/>
      <family val="0"/>
    </font>
    <font>
      <sz val="8"/>
      <color indexed="18"/>
      <name val="Arial"/>
      <family val="2"/>
    </font>
    <font>
      <sz val="7"/>
      <name val="Arial CE"/>
      <family val="0"/>
    </font>
    <font>
      <sz val="8"/>
      <color indexed="41"/>
      <name val="Arial CE"/>
      <family val="2"/>
    </font>
    <font>
      <b/>
      <sz val="8"/>
      <color indexed="12"/>
      <name val="Arial CE"/>
      <family val="0"/>
    </font>
    <font>
      <b/>
      <sz val="8"/>
      <color indexed="10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color indexed="8"/>
      <name val="Arial"/>
      <family val="2"/>
    </font>
    <font>
      <b/>
      <sz val="8"/>
      <color indexed="21"/>
      <name val="Arial CE"/>
      <family val="0"/>
    </font>
    <font>
      <sz val="12"/>
      <name val="Arial CE"/>
      <family val="0"/>
    </font>
    <font>
      <b/>
      <i/>
      <sz val="8"/>
      <name val="Arial CE"/>
      <family val="2"/>
    </font>
    <font>
      <b/>
      <i/>
      <sz val="8"/>
      <color indexed="10"/>
      <name val="Arial CE"/>
      <family val="0"/>
    </font>
    <font>
      <vertAlign val="superscript"/>
      <sz val="8"/>
      <color indexed="12"/>
      <name val="Arial CE"/>
      <family val="2"/>
    </font>
    <font>
      <i/>
      <sz val="10"/>
      <color indexed="12"/>
      <name val="Arial CE"/>
      <family val="2"/>
    </font>
    <font>
      <b/>
      <sz val="10"/>
      <color indexed="12"/>
      <name val="Arial CE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41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</fills>
  <borders count="2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hair"/>
      <right style="hair"/>
      <top style="thin"/>
      <bottom style="medium"/>
    </border>
    <border>
      <left style="hair"/>
      <right style="hair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>
        <color indexed="63"/>
      </right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/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/>
      <bottom style="medium">
        <color indexed="10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thick">
        <color indexed="10"/>
      </right>
      <top style="medium"/>
      <bottom style="hair"/>
    </border>
    <border>
      <left style="thick">
        <color indexed="10"/>
      </left>
      <right style="thick">
        <color indexed="10"/>
      </right>
      <top style="hair"/>
      <bottom style="hair"/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7" borderId="0" applyNumberFormat="0" applyBorder="0" applyAlignment="0" applyProtection="0"/>
    <xf numFmtId="0" fontId="53" fillId="9" borderId="0" applyNumberFormat="0" applyBorder="0" applyAlignment="0" applyProtection="0"/>
    <xf numFmtId="0" fontId="53" fillId="8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1" borderId="0" applyNumberFormat="0" applyBorder="0" applyAlignment="0" applyProtection="0"/>
    <xf numFmtId="0" fontId="53" fillId="15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7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8" borderId="0" applyNumberFormat="0" applyBorder="0" applyAlignment="0" applyProtection="0"/>
    <xf numFmtId="0" fontId="54" fillId="11" borderId="0" applyNumberFormat="0" applyBorder="0" applyAlignment="0" applyProtection="0"/>
    <xf numFmtId="0" fontId="54" fillId="15" borderId="0" applyNumberFormat="0" applyBorder="0" applyAlignment="0" applyProtection="0"/>
    <xf numFmtId="0" fontId="54" fillId="14" borderId="0" applyNumberFormat="0" applyBorder="0" applyAlignment="0" applyProtection="0"/>
    <xf numFmtId="0" fontId="54" fillId="18" borderId="0" applyNumberFormat="0" applyBorder="0" applyAlignment="0" applyProtection="0"/>
    <xf numFmtId="0" fontId="54" fillId="7" borderId="0" applyNumberFormat="0" applyBorder="0" applyAlignment="0" applyProtection="0"/>
    <xf numFmtId="0" fontId="54" fillId="18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18" borderId="0" applyNumberFormat="0" applyBorder="0" applyAlignment="0" applyProtection="0"/>
    <xf numFmtId="0" fontId="54" fillId="23" borderId="0" applyNumberFormat="0" applyBorder="0" applyAlignment="0" applyProtection="0"/>
    <xf numFmtId="0" fontId="56" fillId="3" borderId="0" applyNumberFormat="0" applyBorder="0" applyAlignment="0" applyProtection="0"/>
    <xf numFmtId="0" fontId="67" fillId="8" borderId="1" applyNumberFormat="0" applyAlignment="0" applyProtection="0"/>
    <xf numFmtId="0" fontId="55" fillId="0" borderId="2" applyNumberFormat="0" applyFill="0" applyAlignment="0" applyProtection="0"/>
    <xf numFmtId="0" fontId="55" fillId="0" borderId="2" applyNumberFormat="0" applyFill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4" fillId="4" borderId="0" applyNumberFormat="0" applyBorder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9" fillId="0" borderId="5" applyNumberFormat="0" applyFill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24" borderId="6" applyNumberFormat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66" fillId="7" borderId="1" applyNumberFormat="0" applyAlignment="0" applyProtection="0"/>
    <xf numFmtId="0" fontId="57" fillId="24" borderId="6" applyNumberFormat="0" applyAlignment="0" applyProtection="0"/>
    <xf numFmtId="0" fontId="57" fillId="24" borderId="6" applyNumberFormat="0" applyAlignment="0" applyProtection="0"/>
    <xf numFmtId="0" fontId="63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3" fillId="0" borderId="0">
      <alignment/>
      <protection/>
    </xf>
    <xf numFmtId="0" fontId="28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8" fillId="0" borderId="0">
      <alignment/>
      <protection/>
    </xf>
    <xf numFmtId="0" fontId="5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9" borderId="10" applyNumberFormat="0" applyFont="0" applyAlignment="0" applyProtection="0"/>
    <xf numFmtId="0" fontId="68" fillId="8" borderId="11" applyNumberFormat="0" applyAlignment="0" applyProtection="0"/>
    <xf numFmtId="0" fontId="28" fillId="9" borderId="10" applyNumberFormat="0" applyFont="0" applyAlignment="0" applyProtection="0"/>
    <xf numFmtId="0" fontId="28" fillId="9" borderId="10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66" fillId="7" borderId="1" applyNumberFormat="0" applyAlignment="0" applyProtection="0"/>
    <xf numFmtId="0" fontId="66" fillId="7" borderId="1" applyNumberFormat="0" applyAlignment="0" applyProtection="0"/>
    <xf numFmtId="0" fontId="67" fillId="14" borderId="1" applyNumberFormat="0" applyAlignment="0" applyProtection="0"/>
    <xf numFmtId="0" fontId="67" fillId="14" borderId="1" applyNumberFormat="0" applyAlignment="0" applyProtection="0"/>
    <xf numFmtId="0" fontId="68" fillId="14" borderId="11" applyNumberFormat="0" applyAlignment="0" applyProtection="0"/>
    <xf numFmtId="0" fontId="68" fillId="14" borderId="11" applyNumberFormat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</cellStyleXfs>
  <cellXfs count="2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10" fillId="0" borderId="0" xfId="0" applyFont="1" applyAlignment="1">
      <alignment/>
    </xf>
    <xf numFmtId="3" fontId="0" fillId="0" borderId="17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18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0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3" fillId="0" borderId="34" xfId="0" applyFont="1" applyBorder="1" applyAlignment="1">
      <alignment/>
    </xf>
    <xf numFmtId="0" fontId="4" fillId="0" borderId="35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10" fillId="15" borderId="36" xfId="0" applyNumberFormat="1" applyFont="1" applyFill="1" applyBorder="1" applyAlignment="1">
      <alignment/>
    </xf>
    <xf numFmtId="3" fontId="11" fillId="15" borderId="22" xfId="0" applyNumberFormat="1" applyFont="1" applyFill="1" applyBorder="1" applyAlignment="1">
      <alignment/>
    </xf>
    <xf numFmtId="3" fontId="10" fillId="15" borderId="19" xfId="0" applyNumberFormat="1" applyFont="1" applyFill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0" fontId="1" fillId="0" borderId="40" xfId="0" applyFont="1" applyBorder="1" applyAlignment="1">
      <alignment horizontal="center"/>
    </xf>
    <xf numFmtId="3" fontId="1" fillId="0" borderId="41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45" xfId="0" applyFont="1" applyBorder="1" applyAlignment="1">
      <alignment/>
    </xf>
    <xf numFmtId="0" fontId="0" fillId="0" borderId="34" xfId="0" applyFont="1" applyBorder="1" applyAlignment="1">
      <alignment/>
    </xf>
    <xf numFmtId="0" fontId="10" fillId="15" borderId="46" xfId="0" applyFont="1" applyFill="1" applyBorder="1" applyAlignment="1">
      <alignment/>
    </xf>
    <xf numFmtId="0" fontId="10" fillId="15" borderId="18" xfId="0" applyFont="1" applyFill="1" applyBorder="1" applyAlignment="1">
      <alignment/>
    </xf>
    <xf numFmtId="0" fontId="3" fillId="15" borderId="41" xfId="0" applyFont="1" applyFill="1" applyBorder="1" applyAlignment="1">
      <alignment horizontal="center"/>
    </xf>
    <xf numFmtId="0" fontId="13" fillId="15" borderId="47" xfId="0" applyFont="1" applyFill="1" applyBorder="1" applyAlignment="1">
      <alignment horizontal="left"/>
    </xf>
    <xf numFmtId="0" fontId="10" fillId="15" borderId="26" xfId="0" applyFont="1" applyFill="1" applyBorder="1" applyAlignment="1">
      <alignment/>
    </xf>
    <xf numFmtId="0" fontId="10" fillId="15" borderId="14" xfId="0" applyFont="1" applyFill="1" applyBorder="1" applyAlignment="1">
      <alignment/>
    </xf>
    <xf numFmtId="0" fontId="13" fillId="15" borderId="28" xfId="0" applyFont="1" applyFill="1" applyBorder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" fontId="3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3" fontId="1" fillId="0" borderId="4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0" fontId="0" fillId="0" borderId="53" xfId="0" applyFont="1" applyBorder="1" applyAlignment="1">
      <alignment horizontal="center"/>
    </xf>
    <xf numFmtId="3" fontId="10" fillId="15" borderId="53" xfId="0" applyNumberFormat="1" applyFont="1" applyFill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0" fontId="1" fillId="0" borderId="54" xfId="0" applyFont="1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8" xfId="0" applyFont="1" applyBorder="1" applyAlignment="1">
      <alignment horizontal="left"/>
    </xf>
    <xf numFmtId="0" fontId="3" fillId="0" borderId="48" xfId="0" applyFont="1" applyBorder="1" applyAlignment="1">
      <alignment/>
    </xf>
    <xf numFmtId="0" fontId="4" fillId="0" borderId="59" xfId="0" applyFont="1" applyBorder="1" applyAlignment="1">
      <alignment horizontal="left"/>
    </xf>
    <xf numFmtId="0" fontId="2" fillId="0" borderId="0" xfId="145" applyFont="1">
      <alignment/>
      <protection/>
    </xf>
    <xf numFmtId="0" fontId="3" fillId="0" borderId="0" xfId="145" applyFont="1" applyAlignment="1">
      <alignment horizontal="center"/>
      <protection/>
    </xf>
    <xf numFmtId="0" fontId="3" fillId="0" borderId="0" xfId="145" applyFont="1">
      <alignment/>
      <protection/>
    </xf>
    <xf numFmtId="0" fontId="4" fillId="0" borderId="0" xfId="145" applyFont="1">
      <alignment/>
      <protection/>
    </xf>
    <xf numFmtId="0" fontId="0" fillId="0" borderId="0" xfId="145" applyFont="1">
      <alignment/>
      <protection/>
    </xf>
    <xf numFmtId="0" fontId="4" fillId="0" borderId="0" xfId="145" applyFont="1">
      <alignment/>
      <protection/>
    </xf>
    <xf numFmtId="0" fontId="3" fillId="0" borderId="0" xfId="145" applyFont="1">
      <alignment/>
      <protection/>
    </xf>
    <xf numFmtId="0" fontId="7" fillId="0" borderId="0" xfId="145" applyFont="1">
      <alignment/>
      <protection/>
    </xf>
    <xf numFmtId="0" fontId="8" fillId="0" borderId="0" xfId="145" applyFont="1">
      <alignment/>
      <protection/>
    </xf>
    <xf numFmtId="0" fontId="8" fillId="0" borderId="0" xfId="145" applyFont="1">
      <alignment/>
      <protection/>
    </xf>
    <xf numFmtId="0" fontId="16" fillId="0" borderId="0" xfId="145" applyFont="1">
      <alignment/>
      <protection/>
    </xf>
    <xf numFmtId="3" fontId="10" fillId="0" borderId="60" xfId="0" applyNumberFormat="1" applyFont="1" applyBorder="1" applyAlignment="1">
      <alignment/>
    </xf>
    <xf numFmtId="0" fontId="3" fillId="0" borderId="61" xfId="145" applyFont="1" applyBorder="1">
      <alignment/>
      <protection/>
    </xf>
    <xf numFmtId="3" fontId="10" fillId="0" borderId="0" xfId="0" applyNumberFormat="1" applyFont="1" applyAlignment="1">
      <alignment/>
    </xf>
    <xf numFmtId="0" fontId="20" fillId="0" borderId="62" xfId="0" applyFont="1" applyBorder="1" applyAlignment="1">
      <alignment horizontal="center"/>
    </xf>
    <xf numFmtId="3" fontId="20" fillId="0" borderId="63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6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6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22" fillId="0" borderId="0" xfId="0" applyFont="1" applyAlignment="1">
      <alignment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3" fontId="0" fillId="0" borderId="73" xfId="0" applyNumberFormat="1" applyFont="1" applyBorder="1" applyAlignment="1">
      <alignment/>
    </xf>
    <xf numFmtId="3" fontId="0" fillId="0" borderId="74" xfId="0" applyNumberFormat="1" applyFont="1" applyBorder="1" applyAlignment="1">
      <alignment/>
    </xf>
    <xf numFmtId="3" fontId="0" fillId="0" borderId="75" xfId="0" applyNumberFormat="1" applyFont="1" applyBorder="1" applyAlignment="1">
      <alignment/>
    </xf>
    <xf numFmtId="3" fontId="0" fillId="0" borderId="76" xfId="0" applyNumberFormat="1" applyFont="1" applyBorder="1" applyAlignment="1">
      <alignment/>
    </xf>
    <xf numFmtId="3" fontId="0" fillId="0" borderId="77" xfId="0" applyNumberFormat="1" applyFont="1" applyBorder="1" applyAlignment="1">
      <alignment/>
    </xf>
    <xf numFmtId="3" fontId="0" fillId="0" borderId="78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0" fontId="0" fillId="0" borderId="79" xfId="0" applyFont="1" applyBorder="1" applyAlignment="1">
      <alignment horizontal="center"/>
    </xf>
    <xf numFmtId="3" fontId="10" fillId="15" borderId="80" xfId="0" applyNumberFormat="1" applyFont="1" applyFill="1" applyBorder="1" applyAlignment="1">
      <alignment/>
    </xf>
    <xf numFmtId="0" fontId="0" fillId="0" borderId="80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3" fontId="0" fillId="0" borderId="42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76" xfId="0" applyNumberFormat="1" applyFont="1" applyBorder="1" applyAlignment="1">
      <alignment/>
    </xf>
    <xf numFmtId="3" fontId="1" fillId="0" borderId="75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1" fontId="24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172" fontId="17" fillId="0" borderId="64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3" fontId="21" fillId="0" borderId="74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 horizontal="center"/>
    </xf>
    <xf numFmtId="1" fontId="21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1" fontId="21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3" fillId="0" borderId="0" xfId="145" applyFont="1" applyAlignment="1">
      <alignment horizontal="right"/>
      <protection/>
    </xf>
    <xf numFmtId="0" fontId="3" fillId="0" borderId="0" xfId="145" applyFont="1" applyFill="1" applyBorder="1">
      <alignment/>
      <protection/>
    </xf>
    <xf numFmtId="0" fontId="19" fillId="0" borderId="0" xfId="145" applyFont="1">
      <alignment/>
      <protection/>
    </xf>
    <xf numFmtId="0" fontId="10" fillId="0" borderId="62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10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4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33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3" fillId="0" borderId="84" xfId="0" applyFont="1" applyBorder="1" applyAlignment="1">
      <alignment horizontal="center"/>
    </xf>
    <xf numFmtId="0" fontId="32" fillId="0" borderId="0" xfId="0" applyFont="1" applyAlignment="1">
      <alignment/>
    </xf>
    <xf numFmtId="0" fontId="0" fillId="7" borderId="85" xfId="0" applyFont="1" applyFill="1" applyBorder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5" fillId="0" borderId="0" xfId="0" applyFont="1" applyAlignment="1">
      <alignment/>
    </xf>
    <xf numFmtId="0" fontId="30" fillId="0" borderId="0" xfId="0" applyFont="1" applyAlignment="1">
      <alignment/>
    </xf>
    <xf numFmtId="0" fontId="4" fillId="0" borderId="0" xfId="0" applyFont="1" applyAlignment="1">
      <alignment horizontal="left"/>
    </xf>
    <xf numFmtId="0" fontId="15" fillId="0" borderId="0" xfId="0" applyFont="1" applyAlignment="1">
      <alignment/>
    </xf>
    <xf numFmtId="0" fontId="17" fillId="0" borderId="64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left"/>
    </xf>
    <xf numFmtId="0" fontId="17" fillId="0" borderId="26" xfId="0" applyFont="1" applyFill="1" applyBorder="1" applyAlignment="1">
      <alignment horizontal="left"/>
    </xf>
    <xf numFmtId="3" fontId="17" fillId="0" borderId="16" xfId="0" applyNumberFormat="1" applyFont="1" applyFill="1" applyBorder="1" applyAlignment="1">
      <alignment horizontal="left"/>
    </xf>
    <xf numFmtId="3" fontId="17" fillId="0" borderId="26" xfId="0" applyNumberFormat="1" applyFont="1" applyFill="1" applyBorder="1" applyAlignment="1">
      <alignment horizontal="left"/>
    </xf>
    <xf numFmtId="0" fontId="23" fillId="0" borderId="0" xfId="145" applyFont="1">
      <alignment/>
      <protection/>
    </xf>
    <xf numFmtId="3" fontId="0" fillId="0" borderId="69" xfId="0" applyNumberFormat="1" applyFont="1" applyBorder="1" applyAlignment="1">
      <alignment/>
    </xf>
    <xf numFmtId="3" fontId="0" fillId="0" borderId="70" xfId="0" applyNumberFormat="1" applyFont="1" applyBorder="1" applyAlignment="1">
      <alignment/>
    </xf>
    <xf numFmtId="3" fontId="1" fillId="0" borderId="86" xfId="0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4" fontId="15" fillId="0" borderId="0" xfId="145" applyNumberFormat="1" applyFont="1">
      <alignment/>
      <protection/>
    </xf>
    <xf numFmtId="0" fontId="3" fillId="0" borderId="0" xfId="145" applyFont="1" applyFill="1">
      <alignment/>
      <protection/>
    </xf>
    <xf numFmtId="0" fontId="8" fillId="0" borderId="0" xfId="145" applyFont="1" applyFill="1">
      <alignment/>
      <protection/>
    </xf>
    <xf numFmtId="0" fontId="36" fillId="0" borderId="0" xfId="145" applyFont="1" applyFill="1">
      <alignment/>
      <protection/>
    </xf>
    <xf numFmtId="0" fontId="36" fillId="0" borderId="0" xfId="145" applyFont="1">
      <alignment/>
      <protection/>
    </xf>
    <xf numFmtId="3" fontId="38" fillId="0" borderId="0" xfId="0" applyNumberFormat="1" applyFont="1" applyAlignment="1">
      <alignment/>
    </xf>
    <xf numFmtId="3" fontId="15" fillId="0" borderId="0" xfId="0" applyNumberFormat="1" applyFont="1" applyFill="1" applyAlignment="1">
      <alignment/>
    </xf>
    <xf numFmtId="3" fontId="21" fillId="0" borderId="72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3" fontId="16" fillId="0" borderId="0" xfId="0" applyNumberFormat="1" applyFont="1" applyFill="1" applyBorder="1" applyAlignment="1">
      <alignment/>
    </xf>
    <xf numFmtId="0" fontId="4" fillId="0" borderId="63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3" fontId="10" fillId="15" borderId="18" xfId="0" applyNumberFormat="1" applyFont="1" applyFill="1" applyBorder="1" applyAlignment="1">
      <alignment/>
    </xf>
    <xf numFmtId="3" fontId="9" fillId="15" borderId="18" xfId="0" applyNumberFormat="1" applyFont="1" applyFill="1" applyBorder="1" applyAlignment="1">
      <alignment/>
    </xf>
    <xf numFmtId="3" fontId="9" fillId="15" borderId="41" xfId="0" applyNumberFormat="1" applyFont="1" applyFill="1" applyBorder="1" applyAlignment="1">
      <alignment/>
    </xf>
    <xf numFmtId="3" fontId="4" fillId="15" borderId="60" xfId="0" applyNumberFormat="1" applyFont="1" applyFill="1" applyBorder="1" applyAlignment="1">
      <alignment/>
    </xf>
    <xf numFmtId="3" fontId="0" fillId="0" borderId="8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4" fillId="0" borderId="89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left"/>
    </xf>
    <xf numFmtId="3" fontId="1" fillId="0" borderId="8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90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7" fillId="0" borderId="91" xfId="0" applyNumberFormat="1" applyFont="1" applyBorder="1" applyAlignment="1">
      <alignment/>
    </xf>
    <xf numFmtId="0" fontId="8" fillId="0" borderId="0" xfId="0" applyFont="1" applyAlignment="1">
      <alignment/>
    </xf>
    <xf numFmtId="3" fontId="0" fillId="0" borderId="8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90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4" fillId="0" borderId="91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92" xfId="0" applyNumberFormat="1" applyFont="1" applyBorder="1" applyAlignment="1">
      <alignment/>
    </xf>
    <xf numFmtId="3" fontId="4" fillId="0" borderId="93" xfId="0" applyNumberFormat="1" applyFont="1" applyBorder="1" applyAlignment="1">
      <alignment/>
    </xf>
    <xf numFmtId="3" fontId="0" fillId="0" borderId="94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3" fontId="3" fillId="0" borderId="84" xfId="0" applyNumberFormat="1" applyFont="1" applyBorder="1" applyAlignment="1">
      <alignment/>
    </xf>
    <xf numFmtId="3" fontId="4" fillId="0" borderId="95" xfId="0" applyNumberFormat="1" applyFont="1" applyBorder="1" applyAlignment="1">
      <alignment/>
    </xf>
    <xf numFmtId="3" fontId="0" fillId="0" borderId="8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4" fillId="0" borderId="87" xfId="0" applyNumberFormat="1" applyFont="1" applyBorder="1" applyAlignment="1">
      <alignment/>
    </xf>
    <xf numFmtId="0" fontId="32" fillId="0" borderId="0" xfId="0" applyFont="1" applyAlignment="1">
      <alignment/>
    </xf>
    <xf numFmtId="0" fontId="9" fillId="0" borderId="0" xfId="145" applyFont="1">
      <alignment/>
      <protection/>
    </xf>
    <xf numFmtId="0" fontId="0" fillId="0" borderId="81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64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6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87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96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3" fontId="0" fillId="0" borderId="89" xfId="0" applyNumberFormat="1" applyFont="1" applyFill="1" applyBorder="1" applyAlignment="1">
      <alignment/>
    </xf>
    <xf numFmtId="2" fontId="0" fillId="0" borderId="31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97" xfId="0" applyNumberFormat="1" applyFont="1" applyFill="1" applyBorder="1" applyAlignment="1">
      <alignment/>
    </xf>
    <xf numFmtId="2" fontId="0" fillId="0" borderId="98" xfId="0" applyNumberFormat="1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60" xfId="0" applyNumberFormat="1" applyFont="1" applyFill="1" applyBorder="1" applyAlignment="1">
      <alignment/>
    </xf>
    <xf numFmtId="2" fontId="0" fillId="0" borderId="47" xfId="0" applyNumberFormat="1" applyFont="1" applyFill="1" applyBorder="1" applyAlignment="1">
      <alignment horizontal="center"/>
    </xf>
    <xf numFmtId="0" fontId="2" fillId="0" borderId="0" xfId="144" applyFont="1">
      <alignment/>
      <protection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0" fillId="0" borderId="62" xfId="0" applyFont="1" applyBorder="1" applyAlignment="1">
      <alignment horizontal="center"/>
    </xf>
    <xf numFmtId="3" fontId="0" fillId="0" borderId="63" xfId="0" applyNumberFormat="1" applyFont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34" xfId="0" applyFont="1" applyBorder="1" applyAlignment="1">
      <alignment/>
    </xf>
    <xf numFmtId="3" fontId="0" fillId="0" borderId="93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3" fontId="0" fillId="0" borderId="97" xfId="0" applyNumberFormat="1" applyFont="1" applyBorder="1" applyAlignment="1">
      <alignment/>
    </xf>
    <xf numFmtId="0" fontId="0" fillId="0" borderId="88" xfId="0" applyFont="1" applyBorder="1" applyAlignment="1">
      <alignment horizontal="center"/>
    </xf>
    <xf numFmtId="0" fontId="0" fillId="0" borderId="29" xfId="0" applyFont="1" applyBorder="1" applyAlignment="1">
      <alignment/>
    </xf>
    <xf numFmtId="3" fontId="0" fillId="0" borderId="89" xfId="0" applyNumberFormat="1" applyFont="1" applyBorder="1" applyAlignment="1">
      <alignment/>
    </xf>
    <xf numFmtId="0" fontId="0" fillId="0" borderId="99" xfId="0" applyFont="1" applyBorder="1" applyAlignment="1">
      <alignment horizontal="center"/>
    </xf>
    <xf numFmtId="0" fontId="0" fillId="0" borderId="51" xfId="0" applyFont="1" applyBorder="1" applyAlignment="1">
      <alignment/>
    </xf>
    <xf numFmtId="3" fontId="0" fillId="0" borderId="10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75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7" fillId="26" borderId="33" xfId="0" applyFont="1" applyFill="1" applyBorder="1" applyAlignment="1">
      <alignment horizontal="left"/>
    </xf>
    <xf numFmtId="3" fontId="16" fillId="0" borderId="0" xfId="0" applyNumberFormat="1" applyFont="1" applyAlignment="1">
      <alignment/>
    </xf>
    <xf numFmtId="3" fontId="16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2" fillId="0" borderId="0" xfId="145" applyFont="1" applyAlignment="1">
      <alignment horizontal="left"/>
      <protection/>
    </xf>
    <xf numFmtId="0" fontId="10" fillId="0" borderId="0" xfId="145" applyFont="1">
      <alignment/>
      <protection/>
    </xf>
    <xf numFmtId="14" fontId="12" fillId="0" borderId="0" xfId="145" applyNumberFormat="1" applyFont="1">
      <alignment/>
      <protection/>
    </xf>
    <xf numFmtId="0" fontId="51" fillId="0" borderId="0" xfId="145" applyFont="1">
      <alignment/>
      <protection/>
    </xf>
    <xf numFmtId="0" fontId="12" fillId="0" borderId="0" xfId="145" applyFont="1" applyAlignment="1">
      <alignment horizontal="left"/>
      <protection/>
    </xf>
    <xf numFmtId="3" fontId="9" fillId="0" borderId="0" xfId="145" applyNumberFormat="1" applyFont="1">
      <alignment/>
      <protection/>
    </xf>
    <xf numFmtId="0" fontId="4" fillId="0" borderId="0" xfId="145" applyFont="1" applyFill="1" applyAlignment="1">
      <alignment horizontal="center"/>
      <protection/>
    </xf>
    <xf numFmtId="0" fontId="15" fillId="0" borderId="0" xfId="145" applyFont="1" applyFill="1" applyAlignment="1">
      <alignment horizontal="center"/>
      <protection/>
    </xf>
    <xf numFmtId="0" fontId="70" fillId="0" borderId="0" xfId="145" applyFont="1" applyFill="1" applyBorder="1">
      <alignment/>
      <protection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26" borderId="21" xfId="0" applyFont="1" applyFill="1" applyBorder="1" applyAlignment="1">
      <alignment/>
    </xf>
    <xf numFmtId="0" fontId="7" fillId="26" borderId="32" xfId="0" applyFont="1" applyFill="1" applyBorder="1" applyAlignment="1">
      <alignment horizontal="center"/>
    </xf>
    <xf numFmtId="3" fontId="7" fillId="26" borderId="80" xfId="0" applyNumberFormat="1" applyFont="1" applyFill="1" applyBorder="1" applyAlignment="1">
      <alignment/>
    </xf>
    <xf numFmtId="3" fontId="7" fillId="26" borderId="21" xfId="0" applyNumberFormat="1" applyFont="1" applyFill="1" applyBorder="1" applyAlignment="1">
      <alignment/>
    </xf>
    <xf numFmtId="3" fontId="7" fillId="26" borderId="90" xfId="0" applyNumberFormat="1" applyFont="1" applyFill="1" applyBorder="1" applyAlignment="1">
      <alignment/>
    </xf>
    <xf numFmtId="3" fontId="7" fillId="26" borderId="32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145" applyFont="1" applyBorder="1">
      <alignment/>
      <protection/>
    </xf>
    <xf numFmtId="0" fontId="10" fillId="0" borderId="0" xfId="145" applyFont="1" applyBorder="1">
      <alignment/>
      <protection/>
    </xf>
    <xf numFmtId="0" fontId="0" fillId="0" borderId="0" xfId="145" applyFont="1" applyBorder="1">
      <alignment/>
      <protection/>
    </xf>
    <xf numFmtId="0" fontId="3" fillId="0" borderId="0" xfId="145" applyFont="1" applyBorder="1">
      <alignment/>
      <protection/>
    </xf>
    <xf numFmtId="0" fontId="28" fillId="0" borderId="0" xfId="146">
      <alignment/>
      <protection/>
    </xf>
    <xf numFmtId="0" fontId="76" fillId="0" borderId="0" xfId="146" applyFont="1" applyAlignment="1">
      <alignment horizontal="center" vertical="justify"/>
      <protection/>
    </xf>
    <xf numFmtId="0" fontId="77" fillId="0" borderId="0" xfId="146" applyFont="1" applyAlignment="1">
      <alignment vertical="center" wrapText="1"/>
      <protection/>
    </xf>
    <xf numFmtId="0" fontId="77" fillId="0" borderId="0" xfId="146" applyFont="1" applyAlignment="1">
      <alignment horizontal="left"/>
      <protection/>
    </xf>
    <xf numFmtId="3" fontId="77" fillId="0" borderId="0" xfId="146" applyNumberFormat="1" applyFont="1" applyAlignment="1">
      <alignment horizontal="right"/>
      <protection/>
    </xf>
    <xf numFmtId="0" fontId="77" fillId="0" borderId="0" xfId="146" applyFont="1">
      <alignment/>
      <protection/>
    </xf>
    <xf numFmtId="4" fontId="77" fillId="0" borderId="0" xfId="146" applyNumberFormat="1" applyFont="1">
      <alignment/>
      <protection/>
    </xf>
    <xf numFmtId="0" fontId="77" fillId="0" borderId="0" xfId="146" applyFont="1" applyAlignment="1">
      <alignment horizontal="right"/>
      <protection/>
    </xf>
    <xf numFmtId="4" fontId="77" fillId="0" borderId="0" xfId="146" applyNumberFormat="1" applyFont="1" applyAlignment="1">
      <alignment horizontal="right"/>
      <protection/>
    </xf>
    <xf numFmtId="0" fontId="77" fillId="0" borderId="0" xfId="146" applyFont="1" applyFill="1">
      <alignment/>
      <protection/>
    </xf>
    <xf numFmtId="4" fontId="77" fillId="0" borderId="0" xfId="146" applyNumberFormat="1" applyFont="1" applyFill="1">
      <alignment/>
      <protection/>
    </xf>
    <xf numFmtId="0" fontId="77" fillId="0" borderId="0" xfId="146" applyFont="1" applyFill="1" applyAlignment="1">
      <alignment horizontal="left"/>
      <protection/>
    </xf>
    <xf numFmtId="4" fontId="77" fillId="0" borderId="0" xfId="146" applyNumberFormat="1" applyFont="1" applyFill="1" applyAlignment="1">
      <alignment horizontal="right"/>
      <protection/>
    </xf>
    <xf numFmtId="0" fontId="77" fillId="0" borderId="0" xfId="146" applyFont="1" applyFill="1" applyAlignment="1">
      <alignment horizontal="right"/>
      <protection/>
    </xf>
    <xf numFmtId="0" fontId="28" fillId="0" borderId="0" xfId="146" applyFill="1">
      <alignment/>
      <protection/>
    </xf>
    <xf numFmtId="0" fontId="28" fillId="0" borderId="0" xfId="146" applyFont="1">
      <alignment/>
      <protection/>
    </xf>
    <xf numFmtId="0" fontId="48" fillId="0" borderId="0" xfId="146" applyFont="1" applyAlignment="1">
      <alignment horizontal="left"/>
      <protection/>
    </xf>
    <xf numFmtId="3" fontId="48" fillId="0" borderId="0" xfId="146" applyNumberFormat="1" applyFont="1" applyAlignment="1">
      <alignment horizontal="right"/>
      <protection/>
    </xf>
    <xf numFmtId="0" fontId="48" fillId="0" borderId="0" xfId="146" applyFont="1">
      <alignment/>
      <protection/>
    </xf>
    <xf numFmtId="3" fontId="48" fillId="0" borderId="0" xfId="146" applyNumberFormat="1" applyFont="1">
      <alignment/>
      <protection/>
    </xf>
    <xf numFmtId="4" fontId="48" fillId="0" borderId="0" xfId="146" applyNumberFormat="1" applyFont="1">
      <alignment/>
      <protection/>
    </xf>
    <xf numFmtId="3" fontId="48" fillId="0" borderId="0" xfId="146" applyNumberFormat="1" applyFont="1" applyAlignment="1">
      <alignment horizontal="left"/>
      <protection/>
    </xf>
    <xf numFmtId="0" fontId="28" fillId="0" borderId="0" xfId="146" applyFont="1" applyAlignment="1">
      <alignment horizontal="left"/>
      <protection/>
    </xf>
    <xf numFmtId="4" fontId="28" fillId="0" borderId="0" xfId="146" applyNumberFormat="1" applyFont="1" applyAlignment="1">
      <alignment horizontal="right"/>
      <protection/>
    </xf>
    <xf numFmtId="0" fontId="28" fillId="0" borderId="0" xfId="146" applyFont="1" applyAlignment="1">
      <alignment horizontal="right"/>
      <protection/>
    </xf>
    <xf numFmtId="14" fontId="76" fillId="0" borderId="0" xfId="146" applyNumberFormat="1" applyFont="1" applyAlignment="1">
      <alignment horizontal="center" vertical="justify"/>
      <protection/>
    </xf>
    <xf numFmtId="0" fontId="80" fillId="0" borderId="0" xfId="146" applyFont="1" applyAlignment="1">
      <alignment horizontal="left"/>
      <protection/>
    </xf>
    <xf numFmtId="3" fontId="80" fillId="0" borderId="0" xfId="146" applyNumberFormat="1" applyFont="1" applyAlignment="1">
      <alignment horizontal="right"/>
      <protection/>
    </xf>
    <xf numFmtId="0" fontId="82" fillId="0" borderId="0" xfId="146" applyFont="1">
      <alignment/>
      <protection/>
    </xf>
    <xf numFmtId="3" fontId="82" fillId="0" borderId="0" xfId="146" applyNumberFormat="1" applyFont="1">
      <alignment/>
      <protection/>
    </xf>
    <xf numFmtId="4" fontId="82" fillId="0" borderId="0" xfId="146" applyNumberFormat="1" applyFont="1">
      <alignment/>
      <protection/>
    </xf>
    <xf numFmtId="3" fontId="82" fillId="0" borderId="0" xfId="146" applyNumberFormat="1" applyFont="1" applyAlignment="1">
      <alignment horizontal="left"/>
      <protection/>
    </xf>
    <xf numFmtId="0" fontId="81" fillId="0" borderId="0" xfId="146" applyFont="1" applyAlignment="1">
      <alignment horizontal="left"/>
      <protection/>
    </xf>
    <xf numFmtId="3" fontId="77" fillId="0" borderId="0" xfId="146" applyNumberFormat="1" applyFont="1" applyAlignment="1">
      <alignment horizontal="left"/>
      <protection/>
    </xf>
    <xf numFmtId="0" fontId="80" fillId="0" borderId="0" xfId="146" applyFont="1" applyAlignment="1">
      <alignment vertical="center" wrapText="1"/>
      <protection/>
    </xf>
    <xf numFmtId="0" fontId="80" fillId="0" borderId="0" xfId="146" applyFont="1">
      <alignment/>
      <protection/>
    </xf>
    <xf numFmtId="4" fontId="80" fillId="0" borderId="0" xfId="146" applyNumberFormat="1" applyFont="1">
      <alignment/>
      <protection/>
    </xf>
    <xf numFmtId="0" fontId="83" fillId="0" borderId="0" xfId="146" applyFont="1" applyFill="1" applyAlignment="1">
      <alignment horizontal="left" vertical="justify"/>
      <protection/>
    </xf>
    <xf numFmtId="0" fontId="84" fillId="0" borderId="0" xfId="146" applyFont="1" applyFill="1">
      <alignment/>
      <protection/>
    </xf>
    <xf numFmtId="4" fontId="84" fillId="0" borderId="0" xfId="146" applyNumberFormat="1" applyFont="1" applyFill="1">
      <alignment/>
      <protection/>
    </xf>
    <xf numFmtId="0" fontId="84" fillId="0" borderId="0" xfId="146" applyFont="1" applyFill="1" applyAlignment="1">
      <alignment horizontal="left"/>
      <protection/>
    </xf>
    <xf numFmtId="4" fontId="84" fillId="0" borderId="0" xfId="146" applyNumberFormat="1" applyFont="1" applyFill="1" applyAlignment="1">
      <alignment horizontal="right"/>
      <protection/>
    </xf>
    <xf numFmtId="0" fontId="84" fillId="0" borderId="0" xfId="146" applyFont="1" applyFill="1" applyAlignment="1">
      <alignment horizontal="right"/>
      <protection/>
    </xf>
    <xf numFmtId="0" fontId="79" fillId="0" borderId="101" xfId="146" applyFont="1" applyBorder="1" applyAlignment="1">
      <alignment horizontal="center"/>
      <protection/>
    </xf>
    <xf numFmtId="0" fontId="79" fillId="0" borderId="102" xfId="146" applyFont="1" applyBorder="1" applyAlignment="1">
      <alignment horizontal="center"/>
      <protection/>
    </xf>
    <xf numFmtId="4" fontId="79" fillId="0" borderId="41" xfId="146" applyNumberFormat="1" applyFont="1" applyBorder="1" applyAlignment="1">
      <alignment horizontal="center"/>
      <protection/>
    </xf>
    <xf numFmtId="0" fontId="79" fillId="0" borderId="41" xfId="146" applyFont="1" applyBorder="1" applyAlignment="1">
      <alignment horizontal="center"/>
      <protection/>
    </xf>
    <xf numFmtId="0" fontId="79" fillId="0" borderId="103" xfId="146" applyFont="1" applyBorder="1" applyAlignment="1">
      <alignment horizontal="center"/>
      <protection/>
    </xf>
    <xf numFmtId="4" fontId="79" fillId="3" borderId="104" xfId="146" applyNumberFormat="1" applyFont="1" applyFill="1" applyBorder="1" applyAlignment="1">
      <alignment horizontal="center"/>
      <protection/>
    </xf>
    <xf numFmtId="4" fontId="79" fillId="3" borderId="105" xfId="146" applyNumberFormat="1" applyFont="1" applyFill="1" applyBorder="1" applyAlignment="1">
      <alignment horizontal="center"/>
      <protection/>
    </xf>
    <xf numFmtId="4" fontId="79" fillId="3" borderId="106" xfId="146" applyNumberFormat="1" applyFont="1" applyFill="1" applyBorder="1" applyAlignment="1">
      <alignment horizontal="center"/>
      <protection/>
    </xf>
    <xf numFmtId="0" fontId="79" fillId="0" borderId="0" xfId="146" applyFont="1" applyAlignment="1">
      <alignment horizontal="center"/>
      <protection/>
    </xf>
    <xf numFmtId="0" fontId="79" fillId="0" borderId="23" xfId="146" applyFont="1" applyBorder="1">
      <alignment/>
      <protection/>
    </xf>
    <xf numFmtId="3" fontId="85" fillId="0" borderId="107" xfId="146" applyNumberFormat="1" applyFont="1" applyBorder="1">
      <alignment/>
      <protection/>
    </xf>
    <xf numFmtId="4" fontId="85" fillId="0" borderId="90" xfId="146" applyNumberFormat="1" applyFont="1" applyFill="1" applyBorder="1">
      <alignment/>
      <protection/>
    </xf>
    <xf numFmtId="4" fontId="85" fillId="0" borderId="32" xfId="146" applyNumberFormat="1" applyFont="1" applyFill="1" applyBorder="1">
      <alignment/>
      <protection/>
    </xf>
    <xf numFmtId="3" fontId="85" fillId="0" borderId="32" xfId="146" applyNumberFormat="1" applyFont="1" applyFill="1" applyBorder="1" applyAlignment="1">
      <alignment horizontal="left"/>
      <protection/>
    </xf>
    <xf numFmtId="0" fontId="85" fillId="0" borderId="32" xfId="146" applyFont="1" applyBorder="1" applyAlignment="1">
      <alignment horizontal="left"/>
      <protection/>
    </xf>
    <xf numFmtId="3" fontId="79" fillId="0" borderId="107" xfId="146" applyNumberFormat="1" applyFont="1" applyBorder="1" applyAlignment="1">
      <alignment horizontal="left"/>
      <protection/>
    </xf>
    <xf numFmtId="4" fontId="79" fillId="0" borderId="108" xfId="146" applyNumberFormat="1" applyFont="1" applyBorder="1" applyAlignment="1">
      <alignment horizontal="right"/>
      <protection/>
    </xf>
    <xf numFmtId="4" fontId="79" fillId="0" borderId="92" xfId="146" applyNumberFormat="1" applyFont="1" applyBorder="1" applyAlignment="1">
      <alignment horizontal="right"/>
      <protection/>
    </xf>
    <xf numFmtId="0" fontId="79" fillId="0" borderId="109" xfId="146" applyFont="1" applyBorder="1" applyAlignment="1">
      <alignment horizontal="right"/>
      <protection/>
    </xf>
    <xf numFmtId="0" fontId="79" fillId="0" borderId="0" xfId="146" applyFont="1">
      <alignment/>
      <protection/>
    </xf>
    <xf numFmtId="0" fontId="79" fillId="0" borderId="38" xfId="146" applyFont="1" applyBorder="1">
      <alignment/>
      <protection/>
    </xf>
    <xf numFmtId="3" fontId="85" fillId="27" borderId="92" xfId="146" applyNumberFormat="1" applyFont="1" applyFill="1" applyBorder="1" applyAlignment="1">
      <alignment horizontal="left"/>
      <protection/>
    </xf>
    <xf numFmtId="0" fontId="85" fillId="27" borderId="92" xfId="146" applyFont="1" applyFill="1" applyBorder="1" applyAlignment="1">
      <alignment horizontal="left"/>
      <protection/>
    </xf>
    <xf numFmtId="4" fontId="79" fillId="3" borderId="108" xfId="146" applyNumberFormat="1" applyFont="1" applyFill="1" applyBorder="1" applyAlignment="1">
      <alignment horizontal="right"/>
      <protection/>
    </xf>
    <xf numFmtId="4" fontId="79" fillId="3" borderId="92" xfId="146" applyNumberFormat="1" applyFont="1" applyFill="1" applyBorder="1" applyAlignment="1">
      <alignment horizontal="right"/>
      <protection/>
    </xf>
    <xf numFmtId="4" fontId="79" fillId="27" borderId="109" xfId="146" applyNumberFormat="1" applyFont="1" applyFill="1" applyBorder="1" applyAlignment="1">
      <alignment horizontal="right"/>
      <protection/>
    </xf>
    <xf numFmtId="0" fontId="79" fillId="0" borderId="38" xfId="146" applyFont="1" applyFill="1" applyBorder="1">
      <alignment/>
      <protection/>
    </xf>
    <xf numFmtId="4" fontId="85" fillId="0" borderId="90" xfId="146" applyNumberFormat="1" applyFont="1" applyFill="1" applyBorder="1" applyAlignment="1">
      <alignment horizontal="center"/>
      <protection/>
    </xf>
    <xf numFmtId="4" fontId="85" fillId="0" borderId="32" xfId="146" applyNumberFormat="1" applyFont="1" applyFill="1" applyBorder="1" applyAlignment="1">
      <alignment horizontal="center"/>
      <protection/>
    </xf>
    <xf numFmtId="3" fontId="85" fillId="0" borderId="32" xfId="146" applyNumberFormat="1" applyFont="1" applyFill="1" applyBorder="1" applyAlignment="1">
      <alignment horizontal="center"/>
      <protection/>
    </xf>
    <xf numFmtId="0" fontId="85" fillId="0" borderId="32" xfId="146" applyFont="1" applyFill="1" applyBorder="1" applyAlignment="1">
      <alignment horizontal="left"/>
      <protection/>
    </xf>
    <xf numFmtId="3" fontId="79" fillId="0" borderId="110" xfId="146" applyNumberFormat="1" applyFont="1" applyFill="1" applyBorder="1" applyAlignment="1">
      <alignment horizontal="center"/>
      <protection/>
    </xf>
    <xf numFmtId="4" fontId="79" fillId="0" borderId="90" xfId="146" applyNumberFormat="1" applyFont="1" applyFill="1" applyBorder="1" applyAlignment="1">
      <alignment horizontal="right"/>
      <protection/>
    </xf>
    <xf numFmtId="4" fontId="79" fillId="0" borderId="32" xfId="146" applyNumberFormat="1" applyFont="1" applyFill="1" applyBorder="1" applyAlignment="1">
      <alignment horizontal="right"/>
      <protection/>
    </xf>
    <xf numFmtId="4" fontId="79" fillId="0" borderId="110" xfId="146" applyNumberFormat="1" applyFont="1" applyFill="1" applyBorder="1" applyAlignment="1">
      <alignment horizontal="right"/>
      <protection/>
    </xf>
    <xf numFmtId="0" fontId="79" fillId="0" borderId="0" xfId="146" applyFont="1" applyFill="1">
      <alignment/>
      <protection/>
    </xf>
    <xf numFmtId="3" fontId="79" fillId="27" borderId="90" xfId="146" applyNumberFormat="1" applyFont="1" applyFill="1" applyBorder="1" applyAlignment="1">
      <alignment horizontal="center"/>
      <protection/>
    </xf>
    <xf numFmtId="3" fontId="79" fillId="27" borderId="32" xfId="146" applyNumberFormat="1" applyFont="1" applyFill="1" applyBorder="1" applyAlignment="1">
      <alignment horizontal="center"/>
      <protection/>
    </xf>
    <xf numFmtId="3" fontId="79" fillId="27" borderId="110" xfId="146" applyNumberFormat="1" applyFont="1" applyFill="1" applyBorder="1" applyAlignment="1">
      <alignment horizontal="center"/>
      <protection/>
    </xf>
    <xf numFmtId="3" fontId="79" fillId="0" borderId="0" xfId="146" applyNumberFormat="1" applyFont="1" applyFill="1" applyBorder="1" applyAlignment="1">
      <alignment horizontal="left"/>
      <protection/>
    </xf>
    <xf numFmtId="0" fontId="79" fillId="0" borderId="111" xfId="146" applyFont="1" applyBorder="1">
      <alignment/>
      <protection/>
    </xf>
    <xf numFmtId="3" fontId="85" fillId="27" borderId="108" xfId="146" applyNumberFormat="1" applyFont="1" applyFill="1" applyBorder="1">
      <alignment/>
      <protection/>
    </xf>
    <xf numFmtId="4" fontId="85" fillId="27" borderId="92" xfId="146" applyNumberFormat="1" applyFont="1" applyFill="1" applyBorder="1">
      <alignment/>
      <protection/>
    </xf>
    <xf numFmtId="3" fontId="85" fillId="0" borderId="92" xfId="146" applyNumberFormat="1" applyFont="1" applyBorder="1">
      <alignment/>
      <protection/>
    </xf>
    <xf numFmtId="4" fontId="85" fillId="27" borderId="92" xfId="146" applyNumberFormat="1" applyFont="1" applyFill="1" applyBorder="1" applyAlignment="1">
      <alignment horizontal="left"/>
      <protection/>
    </xf>
    <xf numFmtId="0" fontId="79" fillId="27" borderId="112" xfId="146" applyFont="1" applyFill="1" applyBorder="1" applyAlignment="1">
      <alignment horizontal="left"/>
      <protection/>
    </xf>
    <xf numFmtId="4" fontId="85" fillId="3" borderId="108" xfId="146" applyNumberFormat="1" applyFont="1" applyFill="1" applyBorder="1" applyAlignment="1">
      <alignment horizontal="right"/>
      <protection/>
    </xf>
    <xf numFmtId="4" fontId="79" fillId="27" borderId="92" xfId="146" applyNumberFormat="1" applyFont="1" applyFill="1" applyBorder="1" applyAlignment="1">
      <alignment horizontal="right"/>
      <protection/>
    </xf>
    <xf numFmtId="3" fontId="79" fillId="27" borderId="108" xfId="146" applyNumberFormat="1" applyFont="1" applyFill="1" applyBorder="1">
      <alignment/>
      <protection/>
    </xf>
    <xf numFmtId="4" fontId="79" fillId="27" borderId="92" xfId="146" applyNumberFormat="1" applyFont="1" applyFill="1" applyBorder="1">
      <alignment/>
      <protection/>
    </xf>
    <xf numFmtId="3" fontId="79" fillId="0" borderId="92" xfId="146" applyNumberFormat="1" applyFont="1" applyBorder="1">
      <alignment/>
      <protection/>
    </xf>
    <xf numFmtId="4" fontId="79" fillId="27" borderId="92" xfId="146" applyNumberFormat="1" applyFont="1" applyFill="1" applyBorder="1" applyAlignment="1">
      <alignment horizontal="left"/>
      <protection/>
    </xf>
    <xf numFmtId="3" fontId="79" fillId="27" borderId="92" xfId="146" applyNumberFormat="1" applyFont="1" applyFill="1" applyBorder="1" applyAlignment="1">
      <alignment horizontal="left"/>
      <protection/>
    </xf>
    <xf numFmtId="0" fontId="79" fillId="0" borderId="23" xfId="146" applyFont="1" applyFill="1" applyBorder="1">
      <alignment/>
      <protection/>
    </xf>
    <xf numFmtId="0" fontId="85" fillId="0" borderId="92" xfId="146" applyFont="1" applyFill="1" applyBorder="1" applyAlignment="1">
      <alignment horizontal="left"/>
      <protection/>
    </xf>
    <xf numFmtId="4" fontId="85" fillId="0" borderId="108" xfId="146" applyNumberFormat="1" applyFont="1" applyFill="1" applyBorder="1">
      <alignment/>
      <protection/>
    </xf>
    <xf numFmtId="4" fontId="85" fillId="0" borderId="92" xfId="146" applyNumberFormat="1" applyFont="1" applyFill="1" applyBorder="1">
      <alignment/>
      <protection/>
    </xf>
    <xf numFmtId="4" fontId="85" fillId="0" borderId="112" xfId="146" applyNumberFormat="1" applyFont="1" applyFill="1" applyBorder="1">
      <alignment/>
      <protection/>
    </xf>
    <xf numFmtId="0" fontId="85" fillId="15" borderId="92" xfId="146" applyFont="1" applyFill="1" applyBorder="1" applyAlignment="1">
      <alignment horizontal="left"/>
      <protection/>
    </xf>
    <xf numFmtId="3" fontId="85" fillId="15" borderId="108" xfId="146" applyNumberFormat="1" applyFont="1" applyFill="1" applyBorder="1">
      <alignment/>
      <protection/>
    </xf>
    <xf numFmtId="4" fontId="85" fillId="15" borderId="92" xfId="146" applyNumberFormat="1" applyFont="1" applyFill="1" applyBorder="1">
      <alignment/>
      <protection/>
    </xf>
    <xf numFmtId="4" fontId="85" fillId="15" borderId="92" xfId="146" applyNumberFormat="1" applyFont="1" applyFill="1" applyBorder="1" applyAlignment="1">
      <alignment horizontal="left"/>
      <protection/>
    </xf>
    <xf numFmtId="3" fontId="85" fillId="15" borderId="92" xfId="146" applyNumberFormat="1" applyFont="1" applyFill="1" applyBorder="1" applyAlignment="1">
      <alignment horizontal="left"/>
      <protection/>
    </xf>
    <xf numFmtId="0" fontId="79" fillId="15" borderId="112" xfId="146" applyFont="1" applyFill="1" applyBorder="1" applyAlignment="1">
      <alignment horizontal="left"/>
      <protection/>
    </xf>
    <xf numFmtId="4" fontId="79" fillId="15" borderId="92" xfId="146" applyNumberFormat="1" applyFont="1" applyFill="1" applyBorder="1" applyAlignment="1">
      <alignment horizontal="right"/>
      <protection/>
    </xf>
    <xf numFmtId="4" fontId="79" fillId="0" borderId="109" xfId="146" applyNumberFormat="1" applyFont="1" applyBorder="1" applyAlignment="1">
      <alignment horizontal="right"/>
      <protection/>
    </xf>
    <xf numFmtId="4" fontId="85" fillId="15" borderId="108" xfId="146" applyNumberFormat="1" applyFont="1" applyFill="1" applyBorder="1">
      <alignment/>
      <protection/>
    </xf>
    <xf numFmtId="175" fontId="79" fillId="15" borderId="112" xfId="80" applyNumberFormat="1" applyFont="1" applyFill="1" applyBorder="1" applyAlignment="1">
      <alignment horizontal="left"/>
    </xf>
    <xf numFmtId="3" fontId="79" fillId="0" borderId="0" xfId="146" applyNumberFormat="1" applyFont="1">
      <alignment/>
      <protection/>
    </xf>
    <xf numFmtId="3" fontId="85" fillId="15" borderId="92" xfId="146" applyNumberFormat="1" applyFont="1" applyFill="1" applyBorder="1">
      <alignment/>
      <protection/>
    </xf>
    <xf numFmtId="0" fontId="85" fillId="0" borderId="92" xfId="146" applyFont="1" applyBorder="1" applyAlignment="1">
      <alignment horizontal="left"/>
      <protection/>
    </xf>
    <xf numFmtId="4" fontId="79" fillId="0" borderId="108" xfId="146" applyNumberFormat="1" applyFont="1" applyBorder="1">
      <alignment/>
      <protection/>
    </xf>
    <xf numFmtId="4" fontId="79" fillId="0" borderId="92" xfId="146" applyNumberFormat="1" applyFont="1" applyBorder="1">
      <alignment/>
      <protection/>
    </xf>
    <xf numFmtId="0" fontId="79" fillId="0" borderId="92" xfId="146" applyFont="1" applyBorder="1" applyAlignment="1">
      <alignment horizontal="left"/>
      <protection/>
    </xf>
    <xf numFmtId="175" fontId="79" fillId="0" borderId="112" xfId="80" applyNumberFormat="1" applyFont="1" applyBorder="1" applyAlignment="1">
      <alignment horizontal="left"/>
    </xf>
    <xf numFmtId="0" fontId="76" fillId="0" borderId="0" xfId="146" applyFont="1">
      <alignment/>
      <protection/>
    </xf>
    <xf numFmtId="0" fontId="85" fillId="3" borderId="92" xfId="146" applyFont="1" applyFill="1" applyBorder="1" applyAlignment="1">
      <alignment horizontal="left"/>
      <protection/>
    </xf>
    <xf numFmtId="4" fontId="85" fillId="3" borderId="108" xfId="146" applyNumberFormat="1" applyFont="1" applyFill="1" applyBorder="1">
      <alignment/>
      <protection/>
    </xf>
    <xf numFmtId="4" fontId="85" fillId="3" borderId="92" xfId="146" applyNumberFormat="1" applyFont="1" applyFill="1" applyBorder="1">
      <alignment/>
      <protection/>
    </xf>
    <xf numFmtId="3" fontId="85" fillId="3" borderId="92" xfId="146" applyNumberFormat="1" applyFont="1" applyFill="1" applyBorder="1">
      <alignment/>
      <protection/>
    </xf>
    <xf numFmtId="3" fontId="85" fillId="3" borderId="92" xfId="146" applyNumberFormat="1" applyFont="1" applyFill="1" applyBorder="1" applyAlignment="1">
      <alignment horizontal="left"/>
      <protection/>
    </xf>
    <xf numFmtId="175" fontId="79" fillId="3" borderId="112" xfId="80" applyNumberFormat="1" applyFont="1" applyFill="1" applyBorder="1" applyAlignment="1">
      <alignment horizontal="left"/>
    </xf>
    <xf numFmtId="4" fontId="79" fillId="3" borderId="109" xfId="146" applyNumberFormat="1" applyFont="1" applyFill="1" applyBorder="1" applyAlignment="1">
      <alignment horizontal="right"/>
      <protection/>
    </xf>
    <xf numFmtId="0" fontId="79" fillId="0" borderId="111" xfId="146" applyFont="1" applyFill="1" applyBorder="1">
      <alignment/>
      <protection/>
    </xf>
    <xf numFmtId="3" fontId="85" fillId="0" borderId="92" xfId="146" applyNumberFormat="1" applyFont="1" applyFill="1" applyBorder="1">
      <alignment/>
      <protection/>
    </xf>
    <xf numFmtId="3" fontId="85" fillId="0" borderId="92" xfId="146" applyNumberFormat="1" applyFont="1" applyFill="1" applyBorder="1" applyAlignment="1">
      <alignment horizontal="left"/>
      <protection/>
    </xf>
    <xf numFmtId="175" fontId="79" fillId="0" borderId="112" xfId="80" applyNumberFormat="1" applyFont="1" applyFill="1" applyBorder="1" applyAlignment="1">
      <alignment horizontal="left"/>
    </xf>
    <xf numFmtId="4" fontId="79" fillId="0" borderId="108" xfId="146" applyNumberFormat="1" applyFont="1" applyFill="1" applyBorder="1" applyAlignment="1">
      <alignment horizontal="right"/>
      <protection/>
    </xf>
    <xf numFmtId="4" fontId="79" fillId="0" borderId="92" xfId="146" applyNumberFormat="1" applyFont="1" applyFill="1" applyBorder="1" applyAlignment="1">
      <alignment horizontal="right"/>
      <protection/>
    </xf>
    <xf numFmtId="4" fontId="79" fillId="0" borderId="109" xfId="146" applyNumberFormat="1" applyFont="1" applyFill="1" applyBorder="1" applyAlignment="1">
      <alignment horizontal="right"/>
      <protection/>
    </xf>
    <xf numFmtId="0" fontId="76" fillId="0" borderId="111" xfId="146" applyFont="1" applyFill="1" applyBorder="1">
      <alignment/>
      <protection/>
    </xf>
    <xf numFmtId="0" fontId="76" fillId="0" borderId="0" xfId="146" applyFont="1" applyFill="1">
      <alignment/>
      <protection/>
    </xf>
    <xf numFmtId="0" fontId="85" fillId="7" borderId="92" xfId="146" applyFont="1" applyFill="1" applyBorder="1" applyAlignment="1">
      <alignment horizontal="left"/>
      <protection/>
    </xf>
    <xf numFmtId="4" fontId="85" fillId="7" borderId="108" xfId="146" applyNumberFormat="1" applyFont="1" applyFill="1" applyBorder="1">
      <alignment/>
      <protection/>
    </xf>
    <xf numFmtId="4" fontId="85" fillId="7" borderId="92" xfId="146" applyNumberFormat="1" applyFont="1" applyFill="1" applyBorder="1">
      <alignment/>
      <protection/>
    </xf>
    <xf numFmtId="3" fontId="85" fillId="7" borderId="92" xfId="146" applyNumberFormat="1" applyFont="1" applyFill="1" applyBorder="1" applyAlignment="1">
      <alignment horizontal="left"/>
      <protection/>
    </xf>
    <xf numFmtId="175" fontId="79" fillId="7" borderId="112" xfId="80" applyNumberFormat="1" applyFont="1" applyFill="1" applyBorder="1" applyAlignment="1">
      <alignment horizontal="left"/>
    </xf>
    <xf numFmtId="4" fontId="79" fillId="7" borderId="92" xfId="146" applyNumberFormat="1" applyFont="1" applyFill="1" applyBorder="1" applyAlignment="1">
      <alignment horizontal="right"/>
      <protection/>
    </xf>
    <xf numFmtId="4" fontId="79" fillId="7" borderId="109" xfId="146" applyNumberFormat="1" applyFont="1" applyFill="1" applyBorder="1" applyAlignment="1">
      <alignment horizontal="right"/>
      <protection/>
    </xf>
    <xf numFmtId="0" fontId="87" fillId="0" borderId="0" xfId="146" applyFont="1">
      <alignment/>
      <protection/>
    </xf>
    <xf numFmtId="4" fontId="79" fillId="7" borderId="113" xfId="146" applyNumberFormat="1" applyFont="1" applyFill="1" applyBorder="1" applyAlignment="1">
      <alignment horizontal="right"/>
      <protection/>
    </xf>
    <xf numFmtId="4" fontId="79" fillId="0" borderId="113" xfId="146" applyNumberFormat="1" applyFont="1" applyFill="1" applyBorder="1" applyAlignment="1">
      <alignment horizontal="right"/>
      <protection/>
    </xf>
    <xf numFmtId="0" fontId="85" fillId="4" borderId="92" xfId="146" applyFont="1" applyFill="1" applyBorder="1" applyAlignment="1">
      <alignment horizontal="left"/>
      <protection/>
    </xf>
    <xf numFmtId="3" fontId="85" fillId="4" borderId="92" xfId="146" applyNumberFormat="1" applyFont="1" applyFill="1" applyBorder="1" applyAlignment="1">
      <alignment horizontal="right"/>
      <protection/>
    </xf>
    <xf numFmtId="3" fontId="85" fillId="4" borderId="108" xfId="146" applyNumberFormat="1" applyFont="1" applyFill="1" applyBorder="1" applyAlignment="1">
      <alignment horizontal="right"/>
      <protection/>
    </xf>
    <xf numFmtId="175" fontId="79" fillId="4" borderId="112" xfId="80" applyNumberFormat="1" applyFont="1" applyFill="1" applyBorder="1" applyAlignment="1">
      <alignment horizontal="left"/>
    </xf>
    <xf numFmtId="4" fontId="79" fillId="27" borderId="108" xfId="146" applyNumberFormat="1" applyFont="1" applyFill="1" applyBorder="1" applyAlignment="1">
      <alignment horizontal="right"/>
      <protection/>
    </xf>
    <xf numFmtId="4" fontId="79" fillId="27" borderId="113" xfId="146" applyNumberFormat="1" applyFont="1" applyFill="1" applyBorder="1" applyAlignment="1">
      <alignment horizontal="right"/>
      <protection/>
    </xf>
    <xf numFmtId="4" fontId="85" fillId="4" borderId="108" xfId="146" applyNumberFormat="1" applyFont="1" applyFill="1" applyBorder="1">
      <alignment/>
      <protection/>
    </xf>
    <xf numFmtId="4" fontId="85" fillId="4" borderId="92" xfId="146" applyNumberFormat="1" applyFont="1" applyFill="1" applyBorder="1">
      <alignment/>
      <protection/>
    </xf>
    <xf numFmtId="3" fontId="85" fillId="4" borderId="92" xfId="146" applyNumberFormat="1" applyFont="1" applyFill="1" applyBorder="1">
      <alignment/>
      <protection/>
    </xf>
    <xf numFmtId="3" fontId="85" fillId="4" borderId="92" xfId="146" applyNumberFormat="1" applyFont="1" applyFill="1" applyBorder="1" applyAlignment="1">
      <alignment horizontal="left"/>
      <protection/>
    </xf>
    <xf numFmtId="4" fontId="79" fillId="4" borderId="108" xfId="146" applyNumberFormat="1" applyFont="1" applyFill="1" applyBorder="1">
      <alignment/>
      <protection/>
    </xf>
    <xf numFmtId="4" fontId="79" fillId="4" borderId="92" xfId="146" applyNumberFormat="1" applyFont="1" applyFill="1" applyBorder="1">
      <alignment/>
      <protection/>
    </xf>
    <xf numFmtId="3" fontId="79" fillId="4" borderId="92" xfId="146" applyNumberFormat="1" applyFont="1" applyFill="1" applyBorder="1">
      <alignment/>
      <protection/>
    </xf>
    <xf numFmtId="3" fontId="79" fillId="4" borderId="92" xfId="146" applyNumberFormat="1" applyFont="1" applyFill="1" applyBorder="1" applyAlignment="1">
      <alignment horizontal="left"/>
      <protection/>
    </xf>
    <xf numFmtId="0" fontId="79" fillId="4" borderId="92" xfId="146" applyFont="1" applyFill="1" applyBorder="1" applyAlignment="1">
      <alignment horizontal="left"/>
      <protection/>
    </xf>
    <xf numFmtId="4" fontId="85" fillId="0" borderId="108" xfId="146" applyNumberFormat="1" applyFont="1" applyBorder="1">
      <alignment/>
      <protection/>
    </xf>
    <xf numFmtId="4" fontId="85" fillId="0" borderId="92" xfId="146" applyNumberFormat="1" applyFont="1" applyBorder="1">
      <alignment/>
      <protection/>
    </xf>
    <xf numFmtId="3" fontId="85" fillId="0" borderId="92" xfId="146" applyNumberFormat="1" applyFont="1" applyBorder="1" applyAlignment="1">
      <alignment horizontal="left"/>
      <protection/>
    </xf>
    <xf numFmtId="0" fontId="79" fillId="0" borderId="112" xfId="146" applyFont="1" applyBorder="1" applyAlignment="1">
      <alignment horizontal="left"/>
      <protection/>
    </xf>
    <xf numFmtId="175" fontId="79" fillId="27" borderId="112" xfId="80" applyNumberFormat="1" applyFont="1" applyFill="1" applyBorder="1" applyAlignment="1">
      <alignment horizontal="left" vertical="center" wrapText="1"/>
    </xf>
    <xf numFmtId="3" fontId="79" fillId="0" borderId="92" xfId="146" applyNumberFormat="1" applyFont="1" applyBorder="1" applyAlignment="1">
      <alignment horizontal="left"/>
      <protection/>
    </xf>
    <xf numFmtId="4" fontId="79" fillId="15" borderId="108" xfId="146" applyNumberFormat="1" applyFont="1" applyFill="1" applyBorder="1">
      <alignment/>
      <protection/>
    </xf>
    <xf numFmtId="4" fontId="79" fillId="15" borderId="92" xfId="146" applyNumberFormat="1" applyFont="1" applyFill="1" applyBorder="1">
      <alignment/>
      <protection/>
    </xf>
    <xf numFmtId="3" fontId="79" fillId="15" borderId="92" xfId="146" applyNumberFormat="1" applyFont="1" applyFill="1" applyBorder="1" applyAlignment="1">
      <alignment horizontal="left"/>
      <protection/>
    </xf>
    <xf numFmtId="3" fontId="85" fillId="7" borderId="92" xfId="146" applyNumberFormat="1" applyFont="1" applyFill="1" applyBorder="1">
      <alignment/>
      <protection/>
    </xf>
    <xf numFmtId="0" fontId="79" fillId="0" borderId="49" xfId="146" applyFont="1" applyBorder="1">
      <alignment/>
      <protection/>
    </xf>
    <xf numFmtId="0" fontId="79" fillId="0" borderId="101" xfId="146" applyFont="1" applyBorder="1">
      <alignment/>
      <protection/>
    </xf>
    <xf numFmtId="0" fontId="76" fillId="0" borderId="0" xfId="146" applyFont="1" applyBorder="1">
      <alignment/>
      <protection/>
    </xf>
    <xf numFmtId="0" fontId="76" fillId="0" borderId="0" xfId="146" applyFont="1" applyBorder="1" applyAlignment="1">
      <alignment wrapText="1"/>
      <protection/>
    </xf>
    <xf numFmtId="4" fontId="86" fillId="0" borderId="114" xfId="146" applyNumberFormat="1" applyFont="1" applyBorder="1" applyAlignment="1">
      <alignment wrapText="1"/>
      <protection/>
    </xf>
    <xf numFmtId="4" fontId="86" fillId="0" borderId="30" xfId="146" applyNumberFormat="1" applyFont="1" applyBorder="1" applyAlignment="1">
      <alignment wrapText="1"/>
      <protection/>
    </xf>
    <xf numFmtId="3" fontId="86" fillId="0" borderId="30" xfId="146" applyNumberFormat="1" applyFont="1" applyBorder="1" applyAlignment="1">
      <alignment wrapText="1"/>
      <protection/>
    </xf>
    <xf numFmtId="0" fontId="86" fillId="0" borderId="30" xfId="146" applyFont="1" applyBorder="1" applyAlignment="1">
      <alignment wrapText="1"/>
      <protection/>
    </xf>
    <xf numFmtId="175" fontId="76" fillId="0" borderId="115" xfId="80" applyNumberFormat="1" applyFont="1" applyBorder="1" applyAlignment="1">
      <alignment wrapText="1"/>
    </xf>
    <xf numFmtId="4" fontId="76" fillId="0" borderId="116" xfId="146" applyNumberFormat="1" applyFont="1" applyBorder="1" applyAlignment="1">
      <alignment wrapText="1"/>
      <protection/>
    </xf>
    <xf numFmtId="4" fontId="76" fillId="0" borderId="84" xfId="146" applyNumberFormat="1" applyFont="1" applyBorder="1" applyAlignment="1">
      <alignment wrapText="1"/>
      <protection/>
    </xf>
    <xf numFmtId="4" fontId="76" fillId="0" borderId="117" xfId="146" applyNumberFormat="1" applyFont="1" applyBorder="1" applyAlignment="1">
      <alignment wrapText="1"/>
      <protection/>
    </xf>
    <xf numFmtId="4" fontId="76" fillId="0" borderId="0" xfId="146" applyNumberFormat="1" applyFont="1" applyAlignment="1">
      <alignment wrapText="1"/>
      <protection/>
    </xf>
    <xf numFmtId="0" fontId="76" fillId="0" borderId="0" xfId="146" applyFont="1" applyAlignment="1">
      <alignment wrapText="1"/>
      <protection/>
    </xf>
    <xf numFmtId="4" fontId="86" fillId="0" borderId="108" xfId="146" applyNumberFormat="1" applyFont="1" applyBorder="1">
      <alignment/>
      <protection/>
    </xf>
    <xf numFmtId="4" fontId="86" fillId="0" borderId="92" xfId="146" applyNumberFormat="1" applyFont="1" applyBorder="1">
      <alignment/>
      <protection/>
    </xf>
    <xf numFmtId="3" fontId="86" fillId="0" borderId="92" xfId="146" applyNumberFormat="1" applyFont="1" applyBorder="1">
      <alignment/>
      <protection/>
    </xf>
    <xf numFmtId="0" fontId="86" fillId="0" borderId="92" xfId="146" applyFont="1" applyBorder="1" applyAlignment="1">
      <alignment horizontal="left"/>
      <protection/>
    </xf>
    <xf numFmtId="175" fontId="76" fillId="0" borderId="112" xfId="80" applyNumberFormat="1" applyFont="1" applyBorder="1" applyAlignment="1">
      <alignment horizontal="left"/>
    </xf>
    <xf numFmtId="4" fontId="76" fillId="0" borderId="0" xfId="146" applyNumberFormat="1" applyFont="1" applyBorder="1" applyAlignment="1">
      <alignment horizontal="right"/>
      <protection/>
    </xf>
    <xf numFmtId="4" fontId="76" fillId="0" borderId="0" xfId="146" applyNumberFormat="1" applyFont="1">
      <alignment/>
      <protection/>
    </xf>
    <xf numFmtId="4" fontId="86" fillId="0" borderId="0" xfId="146" applyNumberFormat="1" applyFont="1" applyBorder="1">
      <alignment/>
      <protection/>
    </xf>
    <xf numFmtId="3" fontId="86" fillId="0" borderId="0" xfId="146" applyNumberFormat="1" applyFont="1" applyBorder="1">
      <alignment/>
      <protection/>
    </xf>
    <xf numFmtId="0" fontId="86" fillId="0" borderId="0" xfId="146" applyFont="1" applyBorder="1" applyAlignment="1">
      <alignment horizontal="left"/>
      <protection/>
    </xf>
    <xf numFmtId="175" fontId="76" fillId="0" borderId="0" xfId="80" applyNumberFormat="1" applyFont="1" applyBorder="1" applyAlignment="1">
      <alignment horizontal="left"/>
    </xf>
    <xf numFmtId="3" fontId="86" fillId="0" borderId="118" xfId="146" applyNumberFormat="1" applyFont="1" applyBorder="1" applyAlignment="1">
      <alignment horizontal="right"/>
      <protection/>
    </xf>
    <xf numFmtId="3" fontId="85" fillId="0" borderId="90" xfId="146" applyNumberFormat="1" applyFont="1" applyBorder="1" applyAlignment="1">
      <alignment horizontal="right"/>
      <protection/>
    </xf>
    <xf numFmtId="0" fontId="85" fillId="0" borderId="119" xfId="146" applyFont="1" applyFill="1" applyBorder="1" applyAlignment="1">
      <alignment horizontal="left"/>
      <protection/>
    </xf>
    <xf numFmtId="0" fontId="85" fillId="0" borderId="75" xfId="146" applyFont="1" applyFill="1" applyBorder="1" applyAlignment="1">
      <alignment horizontal="left"/>
      <protection/>
    </xf>
    <xf numFmtId="0" fontId="85" fillId="0" borderId="77" xfId="146" applyFont="1" applyFill="1" applyBorder="1" applyAlignment="1">
      <alignment horizontal="left"/>
      <protection/>
    </xf>
    <xf numFmtId="0" fontId="79" fillId="0" borderId="75" xfId="146" applyFont="1" applyFill="1" applyBorder="1" applyAlignment="1">
      <alignment horizontal="left"/>
      <protection/>
    </xf>
    <xf numFmtId="0" fontId="79" fillId="0" borderId="77" xfId="146" applyFont="1" applyFill="1" applyBorder="1" applyAlignment="1">
      <alignment horizontal="left"/>
      <protection/>
    </xf>
    <xf numFmtId="3" fontId="79" fillId="0" borderId="120" xfId="146" applyNumberFormat="1" applyFont="1" applyFill="1" applyBorder="1" applyAlignment="1">
      <alignment horizontal="right"/>
      <protection/>
    </xf>
    <xf numFmtId="3" fontId="85" fillId="0" borderId="34" xfId="146" applyNumberFormat="1" applyFont="1" applyFill="1" applyBorder="1" applyAlignment="1">
      <alignment horizontal="right"/>
      <protection/>
    </xf>
    <xf numFmtId="3" fontId="79" fillId="0" borderId="48" xfId="146" applyNumberFormat="1" applyFont="1" applyFill="1" applyBorder="1" applyAlignment="1">
      <alignment horizontal="right"/>
      <protection/>
    </xf>
    <xf numFmtId="3" fontId="85" fillId="0" borderId="120" xfId="146" applyNumberFormat="1" applyFont="1" applyFill="1" applyBorder="1" applyAlignment="1">
      <alignment horizontal="right"/>
      <protection/>
    </xf>
    <xf numFmtId="3" fontId="79" fillId="0" borderId="34" xfId="146" applyNumberFormat="1" applyFont="1" applyFill="1" applyBorder="1" applyAlignment="1">
      <alignment horizontal="right"/>
      <protection/>
    </xf>
    <xf numFmtId="3" fontId="85" fillId="0" borderId="48" xfId="146" applyNumberFormat="1" applyFont="1" applyFill="1" applyBorder="1" applyAlignment="1">
      <alignment horizontal="right"/>
      <protection/>
    </xf>
    <xf numFmtId="0" fontId="79" fillId="0" borderId="111" xfId="146" applyFont="1" applyBorder="1" applyAlignment="1">
      <alignment vertical="center"/>
      <protection/>
    </xf>
    <xf numFmtId="0" fontId="85" fillId="14" borderId="73" xfId="146" applyFont="1" applyFill="1" applyBorder="1" applyAlignment="1">
      <alignment horizontal="left" vertical="center"/>
      <protection/>
    </xf>
    <xf numFmtId="3" fontId="85" fillId="14" borderId="0" xfId="146" applyNumberFormat="1" applyFont="1" applyFill="1" applyBorder="1" applyAlignment="1">
      <alignment horizontal="right" vertical="center"/>
      <protection/>
    </xf>
    <xf numFmtId="4" fontId="85" fillId="14" borderId="108" xfId="146" applyNumberFormat="1" applyFont="1" applyFill="1" applyBorder="1" applyAlignment="1">
      <alignment vertical="center"/>
      <protection/>
    </xf>
    <xf numFmtId="4" fontId="85" fillId="14" borderId="92" xfId="146" applyNumberFormat="1" applyFont="1" applyFill="1" applyBorder="1" applyAlignment="1">
      <alignment vertical="center"/>
      <protection/>
    </xf>
    <xf numFmtId="3" fontId="85" fillId="14" borderId="92" xfId="146" applyNumberFormat="1" applyFont="1" applyFill="1" applyBorder="1" applyAlignment="1">
      <alignment vertical="center"/>
      <protection/>
    </xf>
    <xf numFmtId="3" fontId="85" fillId="14" borderId="92" xfId="146" applyNumberFormat="1" applyFont="1" applyFill="1" applyBorder="1" applyAlignment="1">
      <alignment horizontal="left" vertical="center"/>
      <protection/>
    </xf>
    <xf numFmtId="0" fontId="85" fillId="14" borderId="92" xfId="146" applyFont="1" applyFill="1" applyBorder="1" applyAlignment="1">
      <alignment horizontal="left" vertical="center"/>
      <protection/>
    </xf>
    <xf numFmtId="175" fontId="79" fillId="14" borderId="112" xfId="80" applyNumberFormat="1" applyFont="1" applyFill="1" applyBorder="1" applyAlignment="1">
      <alignment horizontal="left" vertical="center"/>
    </xf>
    <xf numFmtId="4" fontId="79" fillId="3" borderId="108" xfId="146" applyNumberFormat="1" applyFont="1" applyFill="1" applyBorder="1" applyAlignment="1">
      <alignment horizontal="right" vertical="center"/>
      <protection/>
    </xf>
    <xf numFmtId="4" fontId="79" fillId="3" borderId="92" xfId="146" applyNumberFormat="1" applyFont="1" applyFill="1" applyBorder="1" applyAlignment="1">
      <alignment horizontal="right" vertical="center"/>
      <protection/>
    </xf>
    <xf numFmtId="4" fontId="79" fillId="4" borderId="92" xfId="146" applyNumberFormat="1" applyFont="1" applyFill="1" applyBorder="1" applyAlignment="1">
      <alignment horizontal="right" vertical="center"/>
      <protection/>
    </xf>
    <xf numFmtId="4" fontId="79" fillId="4" borderId="109" xfId="146" applyNumberFormat="1" applyFont="1" applyFill="1" applyBorder="1" applyAlignment="1">
      <alignment horizontal="right" vertical="center"/>
      <protection/>
    </xf>
    <xf numFmtId="0" fontId="79" fillId="0" borderId="0" xfId="146" applyFont="1" applyAlignment="1">
      <alignment vertical="center"/>
      <protection/>
    </xf>
    <xf numFmtId="0" fontId="79" fillId="0" borderId="85" xfId="146" applyFont="1" applyFill="1" applyBorder="1" applyAlignment="1">
      <alignment horizontal="left" wrapText="1"/>
      <protection/>
    </xf>
    <xf numFmtId="3" fontId="79" fillId="0" borderId="121" xfId="146" applyNumberFormat="1" applyFont="1" applyFill="1" applyBorder="1" applyAlignment="1">
      <alignment horizontal="right"/>
      <protection/>
    </xf>
    <xf numFmtId="4" fontId="85" fillId="27" borderId="108" xfId="146" applyNumberFormat="1" applyFont="1" applyFill="1" applyBorder="1" applyAlignment="1">
      <alignment vertical="center"/>
      <protection/>
    </xf>
    <xf numFmtId="4" fontId="85" fillId="27" borderId="92" xfId="146" applyNumberFormat="1" applyFont="1" applyFill="1" applyBorder="1" applyAlignment="1">
      <alignment vertical="center"/>
      <protection/>
    </xf>
    <xf numFmtId="3" fontId="85" fillId="27" borderId="92" xfId="146" applyNumberFormat="1" applyFont="1" applyFill="1" applyBorder="1" applyAlignment="1">
      <alignment vertical="center"/>
      <protection/>
    </xf>
    <xf numFmtId="3" fontId="85" fillId="27" borderId="92" xfId="146" applyNumberFormat="1" applyFont="1" applyFill="1" applyBorder="1" applyAlignment="1">
      <alignment horizontal="left" vertical="center"/>
      <protection/>
    </xf>
    <xf numFmtId="0" fontId="85" fillId="27" borderId="92" xfId="146" applyFont="1" applyFill="1" applyBorder="1" applyAlignment="1">
      <alignment horizontal="left" vertical="center"/>
      <protection/>
    </xf>
    <xf numFmtId="4" fontId="79" fillId="0" borderId="92" xfId="146" applyNumberFormat="1" applyFont="1" applyBorder="1" applyAlignment="1">
      <alignment horizontal="right" vertical="center"/>
      <protection/>
    </xf>
    <xf numFmtId="4" fontId="79" fillId="0" borderId="109" xfId="146" applyNumberFormat="1" applyFont="1" applyBorder="1" applyAlignment="1">
      <alignment horizontal="right" vertical="center"/>
      <protection/>
    </xf>
    <xf numFmtId="0" fontId="85" fillId="15" borderId="42" xfId="146" applyFont="1" applyFill="1" applyBorder="1" applyAlignment="1">
      <alignment horizontal="left"/>
      <protection/>
    </xf>
    <xf numFmtId="3" fontId="86" fillId="15" borderId="17" xfId="146" applyNumberFormat="1" applyFont="1" applyFill="1" applyBorder="1" applyAlignment="1">
      <alignment horizontal="right"/>
      <protection/>
    </xf>
    <xf numFmtId="0" fontId="85" fillId="15" borderId="17" xfId="146" applyFont="1" applyFill="1" applyBorder="1" applyAlignment="1">
      <alignment vertical="center" wrapText="1"/>
      <protection/>
    </xf>
    <xf numFmtId="0" fontId="48" fillId="0" borderId="120" xfId="146" applyFont="1" applyFill="1" applyBorder="1" applyAlignment="1">
      <alignment vertical="center" wrapText="1"/>
      <protection/>
    </xf>
    <xf numFmtId="0" fontId="48" fillId="0" borderId="48" xfId="146" applyFont="1" applyFill="1" applyBorder="1" applyAlignment="1">
      <alignment vertical="center" wrapText="1"/>
      <protection/>
    </xf>
    <xf numFmtId="0" fontId="28" fillId="0" borderId="34" xfId="146" applyFont="1" applyFill="1" applyBorder="1" applyAlignment="1">
      <alignment vertical="center" wrapText="1"/>
      <protection/>
    </xf>
    <xf numFmtId="0" fontId="28" fillId="0" borderId="48" xfId="146" applyFont="1" applyFill="1" applyBorder="1" applyAlignment="1">
      <alignment vertical="center" wrapText="1"/>
      <protection/>
    </xf>
    <xf numFmtId="0" fontId="28" fillId="15" borderId="17" xfId="146" applyFont="1" applyFill="1" applyBorder="1" applyAlignment="1">
      <alignment vertical="center" wrapText="1"/>
      <protection/>
    </xf>
    <xf numFmtId="0" fontId="28" fillId="0" borderId="120" xfId="146" applyFont="1" applyFill="1" applyBorder="1" applyAlignment="1">
      <alignment vertical="center" wrapText="1"/>
      <protection/>
    </xf>
    <xf numFmtId="0" fontId="28" fillId="0" borderId="70" xfId="146" applyFont="1" applyFill="1" applyBorder="1" applyAlignment="1">
      <alignment vertical="center" wrapText="1"/>
      <protection/>
    </xf>
    <xf numFmtId="0" fontId="48" fillId="14" borderId="0" xfId="146" applyFont="1" applyFill="1" applyBorder="1" applyAlignment="1">
      <alignment vertical="center" wrapText="1"/>
      <protection/>
    </xf>
    <xf numFmtId="0" fontId="48" fillId="15" borderId="17" xfId="146" applyFont="1" applyFill="1" applyBorder="1" applyAlignment="1">
      <alignment vertical="center" wrapText="1"/>
      <protection/>
    </xf>
    <xf numFmtId="0" fontId="48" fillId="0" borderId="34" xfId="146" applyFont="1" applyFill="1" applyBorder="1" applyAlignment="1">
      <alignment vertical="center" wrapText="1"/>
      <protection/>
    </xf>
    <xf numFmtId="0" fontId="48" fillId="0" borderId="70" xfId="146" applyFont="1" applyFill="1" applyBorder="1" applyAlignment="1">
      <alignment vertical="center" wrapText="1"/>
      <protection/>
    </xf>
    <xf numFmtId="0" fontId="28" fillId="0" borderId="111" xfId="146" applyFont="1" applyFill="1" applyBorder="1" applyAlignment="1">
      <alignment vertical="center" wrapText="1"/>
      <protection/>
    </xf>
    <xf numFmtId="3" fontId="79" fillId="0" borderId="122" xfId="146" applyNumberFormat="1" applyFont="1" applyBorder="1" applyAlignment="1">
      <alignment horizontal="center"/>
      <protection/>
    </xf>
    <xf numFmtId="0" fontId="79" fillId="0" borderId="123" xfId="146" applyFont="1" applyBorder="1" applyAlignment="1">
      <alignment horizontal="center"/>
      <protection/>
    </xf>
    <xf numFmtId="3" fontId="79" fillId="0" borderId="124" xfId="146" applyNumberFormat="1" applyFont="1" applyFill="1" applyBorder="1" applyAlignment="1">
      <alignment horizontal="right"/>
      <protection/>
    </xf>
    <xf numFmtId="3" fontId="85" fillId="0" borderId="76" xfId="146" applyNumberFormat="1" applyFont="1" applyFill="1" applyBorder="1" applyAlignment="1">
      <alignment horizontal="right"/>
      <protection/>
    </xf>
    <xf numFmtId="3" fontId="79" fillId="0" borderId="78" xfId="146" applyNumberFormat="1" applyFont="1" applyFill="1" applyBorder="1" applyAlignment="1">
      <alignment horizontal="right"/>
      <protection/>
    </xf>
    <xf numFmtId="3" fontId="86" fillId="15" borderId="43" xfId="146" applyNumberFormat="1" applyFont="1" applyFill="1" applyBorder="1" applyAlignment="1">
      <alignment horizontal="right"/>
      <protection/>
    </xf>
    <xf numFmtId="3" fontId="85" fillId="0" borderId="124" xfId="146" applyNumberFormat="1" applyFont="1" applyFill="1" applyBorder="1" applyAlignment="1">
      <alignment horizontal="right"/>
      <protection/>
    </xf>
    <xf numFmtId="3" fontId="79" fillId="0" borderId="76" xfId="146" applyNumberFormat="1" applyFont="1" applyFill="1" applyBorder="1" applyAlignment="1">
      <alignment horizontal="right"/>
      <protection/>
    </xf>
    <xf numFmtId="0" fontId="76" fillId="14" borderId="22" xfId="146" applyFont="1" applyFill="1" applyBorder="1" applyAlignment="1">
      <alignment horizontal="center" vertical="center"/>
      <protection/>
    </xf>
    <xf numFmtId="3" fontId="85" fillId="14" borderId="74" xfId="146" applyNumberFormat="1" applyFont="1" applyFill="1" applyBorder="1" applyAlignment="1">
      <alignment vertical="center"/>
      <protection/>
    </xf>
    <xf numFmtId="3" fontId="85" fillId="0" borderId="78" xfId="146" applyNumberFormat="1" applyFont="1" applyFill="1" applyBorder="1" applyAlignment="1">
      <alignment horizontal="right"/>
      <protection/>
    </xf>
    <xf numFmtId="3" fontId="85" fillId="0" borderId="76" xfId="146" applyNumberFormat="1" applyFont="1" applyFill="1" applyBorder="1">
      <alignment/>
      <protection/>
    </xf>
    <xf numFmtId="3" fontId="79" fillId="0" borderId="125" xfId="146" applyNumberFormat="1" applyFont="1" applyFill="1" applyBorder="1" applyAlignment="1">
      <alignment horizontal="right"/>
      <protection/>
    </xf>
    <xf numFmtId="3" fontId="86" fillId="13" borderId="42" xfId="146" applyNumberFormat="1" applyFont="1" applyFill="1" applyBorder="1" applyAlignment="1">
      <alignment wrapText="1"/>
      <protection/>
    </xf>
    <xf numFmtId="3" fontId="86" fillId="13" borderId="43" xfId="146" applyNumberFormat="1" applyFont="1" applyFill="1" applyBorder="1" applyAlignment="1">
      <alignment wrapText="1"/>
      <protection/>
    </xf>
    <xf numFmtId="3" fontId="86" fillId="13" borderId="44" xfId="146" applyNumberFormat="1" applyFont="1" applyFill="1" applyBorder="1" applyAlignment="1">
      <alignment horizontal="right"/>
      <protection/>
    </xf>
    <xf numFmtId="0" fontId="76" fillId="13" borderId="46" xfId="146" applyFont="1" applyFill="1" applyBorder="1" applyAlignment="1">
      <alignment horizontal="left"/>
      <protection/>
    </xf>
    <xf numFmtId="3" fontId="86" fillId="13" borderId="126" xfId="146" applyNumberFormat="1" applyFont="1" applyFill="1" applyBorder="1" applyAlignment="1">
      <alignment horizontal="right"/>
      <protection/>
    </xf>
    <xf numFmtId="0" fontId="76" fillId="13" borderId="18" xfId="146" applyFont="1" applyFill="1" applyBorder="1" applyAlignment="1">
      <alignment horizontal="left"/>
      <protection/>
    </xf>
    <xf numFmtId="0" fontId="86" fillId="13" borderId="18" xfId="146" applyFont="1" applyFill="1" applyBorder="1" applyAlignment="1">
      <alignment horizontal="left"/>
      <protection/>
    </xf>
    <xf numFmtId="0" fontId="86" fillId="13" borderId="127" xfId="146" applyFont="1" applyFill="1" applyBorder="1" applyAlignment="1">
      <alignment wrapText="1"/>
      <protection/>
    </xf>
    <xf numFmtId="3" fontId="86" fillId="0" borderId="128" xfId="146" applyNumberFormat="1" applyFont="1" applyBorder="1" applyAlignment="1">
      <alignment horizontal="right"/>
      <protection/>
    </xf>
    <xf numFmtId="0" fontId="86" fillId="0" borderId="129" xfId="146" applyFont="1" applyBorder="1" applyAlignment="1">
      <alignment horizontal="left"/>
      <protection/>
    </xf>
    <xf numFmtId="172" fontId="17" fillId="0" borderId="0" xfId="0" applyNumberFormat="1" applyFont="1" applyFill="1" applyBorder="1" applyAlignment="1">
      <alignment/>
    </xf>
    <xf numFmtId="2" fontId="4" fillId="0" borderId="0" xfId="145" applyNumberFormat="1" applyFont="1">
      <alignment/>
      <protection/>
    </xf>
    <xf numFmtId="2" fontId="15" fillId="0" borderId="0" xfId="145" applyNumberFormat="1" applyFont="1">
      <alignment/>
      <protection/>
    </xf>
    <xf numFmtId="3" fontId="1" fillId="0" borderId="130" xfId="0" applyNumberFormat="1" applyFont="1" applyBorder="1" applyAlignment="1">
      <alignment/>
    </xf>
    <xf numFmtId="0" fontId="88" fillId="0" borderId="0" xfId="0" applyFont="1" applyAlignment="1">
      <alignment/>
    </xf>
    <xf numFmtId="2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89" fillId="0" borderId="0" xfId="0" applyFont="1" applyAlignment="1">
      <alignment/>
    </xf>
    <xf numFmtId="3" fontId="88" fillId="0" borderId="0" xfId="0" applyNumberFormat="1" applyFont="1" applyAlignment="1">
      <alignment/>
    </xf>
    <xf numFmtId="3" fontId="86" fillId="15" borderId="125" xfId="146" applyNumberFormat="1" applyFont="1" applyFill="1" applyBorder="1" applyAlignment="1">
      <alignment horizontal="right"/>
      <protection/>
    </xf>
    <xf numFmtId="3" fontId="43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29" fillId="0" borderId="0" xfId="145" applyFont="1" applyFill="1" applyBorder="1">
      <alignment/>
      <protection/>
    </xf>
    <xf numFmtId="3" fontId="23" fillId="0" borderId="0" xfId="145" applyNumberFormat="1" applyFont="1" applyFill="1" applyBorder="1">
      <alignment/>
      <protection/>
    </xf>
    <xf numFmtId="3" fontId="21" fillId="0" borderId="0" xfId="145" applyNumberFormat="1" applyFont="1" applyFill="1" applyBorder="1">
      <alignment/>
      <protection/>
    </xf>
    <xf numFmtId="0" fontId="19" fillId="0" borderId="0" xfId="145" applyFont="1" applyFill="1" applyBorder="1">
      <alignment/>
      <protection/>
    </xf>
    <xf numFmtId="0" fontId="3" fillId="0" borderId="0" xfId="145" applyFont="1" applyFill="1" applyBorder="1" applyAlignment="1">
      <alignment horizontal="center"/>
      <protection/>
    </xf>
    <xf numFmtId="0" fontId="23" fillId="0" borderId="0" xfId="145" applyFont="1" applyFill="1" applyBorder="1" applyAlignment="1">
      <alignment horizontal="center"/>
      <protection/>
    </xf>
    <xf numFmtId="0" fontId="3" fillId="0" borderId="0" xfId="145" applyFont="1" applyFill="1" applyBorder="1" applyAlignment="1">
      <alignment horizontal="center"/>
      <protection/>
    </xf>
    <xf numFmtId="0" fontId="70" fillId="0" borderId="0" xfId="145" applyFont="1" applyFill="1" applyBorder="1" applyAlignment="1">
      <alignment horizontal="center"/>
      <protection/>
    </xf>
    <xf numFmtId="3" fontId="70" fillId="0" borderId="0" xfId="145" applyNumberFormat="1" applyFont="1" applyFill="1" applyBorder="1" applyAlignment="1">
      <alignment horizontal="right"/>
      <protection/>
    </xf>
    <xf numFmtId="0" fontId="50" fillId="0" borderId="0" xfId="145" applyFont="1" applyFill="1" applyBorder="1">
      <alignment/>
      <protection/>
    </xf>
    <xf numFmtId="3" fontId="4" fillId="0" borderId="0" xfId="145" applyNumberFormat="1" applyFont="1" applyFill="1" applyBorder="1">
      <alignment/>
      <protection/>
    </xf>
    <xf numFmtId="3" fontId="16" fillId="0" borderId="0" xfId="145" applyNumberFormat="1" applyFont="1" applyFill="1" applyBorder="1">
      <alignment/>
      <protection/>
    </xf>
    <xf numFmtId="0" fontId="88" fillId="0" borderId="0" xfId="145" applyFont="1" applyFill="1" applyBorder="1">
      <alignment/>
      <protection/>
    </xf>
    <xf numFmtId="0" fontId="91" fillId="0" borderId="0" xfId="145" applyFont="1" applyFill="1" applyBorder="1">
      <alignment/>
      <protection/>
    </xf>
    <xf numFmtId="3" fontId="9" fillId="0" borderId="0" xfId="145" applyNumberFormat="1" applyFont="1" applyFill="1" applyBorder="1">
      <alignment/>
      <protection/>
    </xf>
    <xf numFmtId="3" fontId="16" fillId="0" borderId="0" xfId="145" applyNumberFormat="1" applyFont="1" applyFill="1" applyBorder="1">
      <alignment/>
      <protection/>
    </xf>
    <xf numFmtId="0" fontId="8" fillId="0" borderId="0" xfId="145" applyFont="1" applyFill="1" applyBorder="1" applyAlignment="1">
      <alignment horizontal="center"/>
      <protection/>
    </xf>
    <xf numFmtId="3" fontId="31" fillId="0" borderId="0" xfId="145" applyNumberFormat="1" applyFont="1" applyFill="1" applyBorder="1">
      <alignment/>
      <protection/>
    </xf>
    <xf numFmtId="3" fontId="23" fillId="0" borderId="0" xfId="145" applyNumberFormat="1" applyFont="1" applyFill="1" applyBorder="1" applyAlignment="1">
      <alignment horizontal="right"/>
      <protection/>
    </xf>
    <xf numFmtId="3" fontId="23" fillId="0" borderId="0" xfId="145" applyNumberFormat="1" applyFont="1" applyFill="1" applyBorder="1">
      <alignment/>
      <protection/>
    </xf>
    <xf numFmtId="3" fontId="30" fillId="0" borderId="0" xfId="145" applyNumberFormat="1" applyFont="1" applyFill="1" applyBorder="1" applyAlignment="1">
      <alignment horizontal="right"/>
      <protection/>
    </xf>
    <xf numFmtId="3" fontId="31" fillId="0" borderId="0" xfId="145" applyNumberFormat="1" applyFont="1" applyFill="1" applyBorder="1" applyAlignment="1">
      <alignment horizontal="right"/>
      <protection/>
    </xf>
    <xf numFmtId="0" fontId="9" fillId="0" borderId="0" xfId="145" applyFont="1" applyFill="1" applyBorder="1" applyAlignment="1">
      <alignment horizontal="center"/>
      <protection/>
    </xf>
    <xf numFmtId="0" fontId="9" fillId="0" borderId="0" xfId="145" applyFont="1" applyFill="1" applyBorder="1">
      <alignment/>
      <protection/>
    </xf>
    <xf numFmtId="0" fontId="3" fillId="0" borderId="0" xfId="145" applyFont="1" applyFill="1" applyBorder="1">
      <alignment/>
      <protection/>
    </xf>
    <xf numFmtId="0" fontId="4" fillId="0" borderId="0" xfId="145" applyFont="1" applyFill="1" applyBorder="1">
      <alignment/>
      <protection/>
    </xf>
    <xf numFmtId="0" fontId="4" fillId="0" borderId="0" xfId="145" applyFont="1" applyFill="1" applyBorder="1">
      <alignment/>
      <protection/>
    </xf>
    <xf numFmtId="2" fontId="38" fillId="0" borderId="0" xfId="145" applyNumberFormat="1" applyFont="1" applyFill="1" applyBorder="1">
      <alignment/>
      <protection/>
    </xf>
    <xf numFmtId="0" fontId="40" fillId="0" borderId="0" xfId="145" applyFont="1" applyFill="1" applyBorder="1">
      <alignment/>
      <protection/>
    </xf>
    <xf numFmtId="2" fontId="40" fillId="0" borderId="0" xfId="145" applyNumberFormat="1" applyFont="1" applyFill="1" applyBorder="1">
      <alignment/>
      <protection/>
    </xf>
    <xf numFmtId="0" fontId="71" fillId="0" borderId="0" xfId="145" applyFont="1" applyFill="1" applyBorder="1">
      <alignment/>
      <protection/>
    </xf>
    <xf numFmtId="0" fontId="42" fillId="0" borderId="0" xfId="145" applyFont="1" applyFill="1" applyBorder="1">
      <alignment/>
      <protection/>
    </xf>
    <xf numFmtId="4" fontId="3" fillId="0" borderId="20" xfId="0" applyNumberFormat="1" applyFont="1" applyFill="1" applyBorder="1" applyAlignment="1">
      <alignment/>
    </xf>
    <xf numFmtId="9" fontId="4" fillId="0" borderId="44" xfId="0" applyNumberFormat="1" applyFont="1" applyBorder="1" applyAlignment="1">
      <alignment horizontal="center"/>
    </xf>
    <xf numFmtId="9" fontId="4" fillId="0" borderId="19" xfId="0" applyNumberFormat="1" applyFont="1" applyBorder="1" applyAlignment="1">
      <alignment horizontal="center"/>
    </xf>
    <xf numFmtId="0" fontId="10" fillId="27" borderId="63" xfId="0" applyFont="1" applyFill="1" applyBorder="1" applyAlignment="1">
      <alignment horizontal="center"/>
    </xf>
    <xf numFmtId="0" fontId="10" fillId="27" borderId="87" xfId="0" applyFont="1" applyFill="1" applyBorder="1" applyAlignment="1">
      <alignment horizontal="center"/>
    </xf>
    <xf numFmtId="3" fontId="10" fillId="27" borderId="89" xfId="0" applyNumberFormat="1" applyFont="1" applyFill="1" applyBorder="1" applyAlignment="1">
      <alignment/>
    </xf>
    <xf numFmtId="3" fontId="10" fillId="27" borderId="97" xfId="0" applyNumberFormat="1" applyFont="1" applyFill="1" applyBorder="1" applyAlignment="1">
      <alignment/>
    </xf>
    <xf numFmtId="3" fontId="10" fillId="27" borderId="60" xfId="0" applyNumberFormat="1" applyFont="1" applyFill="1" applyBorder="1" applyAlignment="1">
      <alignment/>
    </xf>
    <xf numFmtId="0" fontId="0" fillId="28" borderId="87" xfId="0" applyFont="1" applyFill="1" applyBorder="1" applyAlignment="1">
      <alignment horizontal="center"/>
    </xf>
    <xf numFmtId="3" fontId="0" fillId="28" borderId="89" xfId="0" applyNumberFormat="1" applyFont="1" applyFill="1" applyBorder="1" applyAlignment="1">
      <alignment/>
    </xf>
    <xf numFmtId="3" fontId="0" fillId="28" borderId="97" xfId="0" applyNumberFormat="1" applyFont="1" applyFill="1" applyBorder="1" applyAlignment="1">
      <alignment/>
    </xf>
    <xf numFmtId="3" fontId="0" fillId="28" borderId="60" xfId="0" applyNumberFormat="1" applyFont="1" applyFill="1" applyBorder="1" applyAlignment="1">
      <alignment/>
    </xf>
    <xf numFmtId="3" fontId="21" fillId="0" borderId="76" xfId="0" applyNumberFormat="1" applyFont="1" applyFill="1" applyBorder="1" applyAlignment="1">
      <alignment/>
    </xf>
    <xf numFmtId="3" fontId="9" fillId="0" borderId="118" xfId="0" applyNumberFormat="1" applyFont="1" applyFill="1" applyBorder="1" applyAlignment="1">
      <alignment/>
    </xf>
    <xf numFmtId="3" fontId="0" fillId="0" borderId="108" xfId="0" applyNumberFormat="1" applyFont="1" applyBorder="1" applyAlignment="1">
      <alignment/>
    </xf>
    <xf numFmtId="3" fontId="1" fillId="0" borderId="13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3" fontId="37" fillId="0" borderId="0" xfId="0" applyNumberFormat="1" applyFont="1" applyAlignment="1">
      <alignment/>
    </xf>
    <xf numFmtId="3" fontId="37" fillId="0" borderId="0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3" fontId="38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9" fillId="15" borderId="82" xfId="0" applyFont="1" applyFill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18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4" fillId="0" borderId="35" xfId="0" applyFont="1" applyFill="1" applyBorder="1" applyAlignment="1">
      <alignment horizontal="left"/>
    </xf>
    <xf numFmtId="0" fontId="4" fillId="0" borderId="132" xfId="0" applyFont="1" applyFill="1" applyBorder="1" applyAlignment="1">
      <alignment horizontal="center" wrapText="1"/>
    </xf>
    <xf numFmtId="0" fontId="8" fillId="0" borderId="54" xfId="0" applyFont="1" applyBorder="1" applyAlignment="1">
      <alignment/>
    </xf>
    <xf numFmtId="0" fontId="21" fillId="0" borderId="0" xfId="145" applyFont="1">
      <alignment/>
      <protection/>
    </xf>
    <xf numFmtId="0" fontId="20" fillId="0" borderId="0" xfId="145" applyFont="1">
      <alignment/>
      <protection/>
    </xf>
    <xf numFmtId="0" fontId="21" fillId="0" borderId="0" xfId="145" applyFont="1" applyFill="1" applyBorder="1">
      <alignment/>
      <protection/>
    </xf>
    <xf numFmtId="0" fontId="17" fillId="0" borderId="0" xfId="145" applyFont="1" applyFill="1" applyBorder="1">
      <alignment/>
      <protection/>
    </xf>
    <xf numFmtId="174" fontId="4" fillId="0" borderId="0" xfId="145" applyNumberFormat="1" applyFont="1" applyFill="1" applyBorder="1">
      <alignment/>
      <protection/>
    </xf>
    <xf numFmtId="0" fontId="32" fillId="0" borderId="0" xfId="0" applyFont="1" applyFill="1" applyAlignment="1">
      <alignment/>
    </xf>
    <xf numFmtId="0" fontId="0" fillId="0" borderId="19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0" fillId="0" borderId="87" xfId="0" applyNumberFormat="1" applyFont="1" applyFill="1" applyBorder="1" applyAlignment="1">
      <alignment/>
    </xf>
    <xf numFmtId="0" fontId="0" fillId="28" borderId="87" xfId="0" applyFill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8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4" fillId="0" borderId="52" xfId="0" applyNumberFormat="1" applyFont="1" applyFill="1" applyBorder="1" applyAlignment="1">
      <alignment/>
    </xf>
    <xf numFmtId="3" fontId="3" fillId="13" borderId="100" xfId="0" applyNumberFormat="1" applyFont="1" applyFill="1" applyBorder="1" applyAlignment="1">
      <alignment/>
    </xf>
    <xf numFmtId="3" fontId="3" fillId="13" borderId="60" xfId="0" applyNumberFormat="1" applyFont="1" applyFill="1" applyBorder="1" applyAlignment="1">
      <alignment/>
    </xf>
    <xf numFmtId="3" fontId="4" fillId="0" borderId="133" xfId="0" applyNumberFormat="1" applyFont="1" applyFill="1" applyBorder="1" applyAlignment="1">
      <alignment/>
    </xf>
    <xf numFmtId="3" fontId="4" fillId="0" borderId="85" xfId="0" applyNumberFormat="1" applyFont="1" applyFill="1" applyBorder="1" applyAlignment="1">
      <alignment/>
    </xf>
    <xf numFmtId="3" fontId="4" fillId="0" borderId="125" xfId="0" applyNumberFormat="1" applyFont="1" applyFill="1" applyBorder="1" applyAlignment="1">
      <alignment/>
    </xf>
    <xf numFmtId="0" fontId="0" fillId="15" borderId="63" xfId="0" applyFill="1" applyBorder="1" applyAlignment="1">
      <alignment horizontal="center"/>
    </xf>
    <xf numFmtId="3" fontId="3" fillId="15" borderId="100" xfId="0" applyNumberFormat="1" applyFont="1" applyFill="1" applyBorder="1" applyAlignment="1">
      <alignment/>
    </xf>
    <xf numFmtId="3" fontId="3" fillId="15" borderId="60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3" fontId="4" fillId="0" borderId="43" xfId="0" applyNumberFormat="1" applyFont="1" applyFill="1" applyBorder="1" applyAlignment="1">
      <alignment/>
    </xf>
    <xf numFmtId="0" fontId="3" fillId="0" borderId="134" xfId="0" applyFont="1" applyFill="1" applyBorder="1" applyAlignment="1">
      <alignment horizontal="center"/>
    </xf>
    <xf numFmtId="0" fontId="3" fillId="0" borderId="132" xfId="0" applyFont="1" applyFill="1" applyBorder="1" applyAlignment="1">
      <alignment horizontal="center"/>
    </xf>
    <xf numFmtId="0" fontId="0" fillId="0" borderId="118" xfId="0" applyFill="1" applyBorder="1" applyAlignment="1">
      <alignment horizontal="center"/>
    </xf>
    <xf numFmtId="3" fontId="4" fillId="0" borderId="9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44" xfId="0" applyNumberFormat="1" applyFont="1" applyFill="1" applyBorder="1" applyAlignment="1">
      <alignment/>
    </xf>
    <xf numFmtId="3" fontId="3" fillId="15" borderId="97" xfId="0" applyNumberFormat="1" applyFont="1" applyFill="1" applyBorder="1" applyAlignment="1">
      <alignment/>
    </xf>
    <xf numFmtId="3" fontId="3" fillId="13" borderId="97" xfId="0" applyNumberFormat="1" applyFont="1" applyFill="1" applyBorder="1" applyAlignment="1">
      <alignment/>
    </xf>
    <xf numFmtId="0" fontId="3" fillId="15" borderId="87" xfId="0" applyFont="1" applyFill="1" applyBorder="1" applyAlignment="1">
      <alignment horizontal="center"/>
    </xf>
    <xf numFmtId="0" fontId="4" fillId="0" borderId="135" xfId="0" applyFont="1" applyFill="1" applyBorder="1" applyAlignment="1">
      <alignment horizontal="center"/>
    </xf>
    <xf numFmtId="0" fontId="4" fillId="0" borderId="136" xfId="0" applyFont="1" applyFill="1" applyBorder="1" applyAlignment="1">
      <alignment horizontal="center"/>
    </xf>
    <xf numFmtId="0" fontId="4" fillId="0" borderId="137" xfId="0" applyFont="1" applyFill="1" applyBorder="1" applyAlignment="1">
      <alignment/>
    </xf>
    <xf numFmtId="0" fontId="4" fillId="0" borderId="138" xfId="0" applyFont="1" applyFill="1" applyBorder="1" applyAlignment="1">
      <alignment/>
    </xf>
    <xf numFmtId="0" fontId="10" fillId="13" borderId="63" xfId="0" applyFont="1" applyFill="1" applyBorder="1" applyAlignment="1">
      <alignment horizontal="center"/>
    </xf>
    <xf numFmtId="0" fontId="9" fillId="13" borderId="87" xfId="0" applyFont="1" applyFill="1" applyBorder="1" applyAlignment="1">
      <alignment horizontal="center"/>
    </xf>
    <xf numFmtId="0" fontId="4" fillId="0" borderId="121" xfId="0" applyFont="1" applyFill="1" applyBorder="1" applyAlignment="1">
      <alignment/>
    </xf>
    <xf numFmtId="4" fontId="4" fillId="0" borderId="133" xfId="0" applyNumberFormat="1" applyFont="1" applyFill="1" applyBorder="1" applyAlignment="1">
      <alignment/>
    </xf>
    <xf numFmtId="4" fontId="4" fillId="0" borderId="85" xfId="0" applyNumberFormat="1" applyFont="1" applyFill="1" applyBorder="1" applyAlignment="1">
      <alignment/>
    </xf>
    <xf numFmtId="3" fontId="4" fillId="2" borderId="125" xfId="0" applyNumberFormat="1" applyFont="1" applyFill="1" applyBorder="1" applyAlignment="1">
      <alignment/>
    </xf>
    <xf numFmtId="4" fontId="13" fillId="0" borderId="132" xfId="0" applyNumberFormat="1" applyFont="1" applyFill="1" applyBorder="1" applyAlignment="1">
      <alignment/>
    </xf>
    <xf numFmtId="3" fontId="13" fillId="2" borderId="118" xfId="0" applyNumberFormat="1" applyFont="1" applyFill="1" applyBorder="1" applyAlignment="1">
      <alignment/>
    </xf>
    <xf numFmtId="0" fontId="4" fillId="0" borderId="51" xfId="0" applyFont="1" applyFill="1" applyBorder="1" applyAlignment="1">
      <alignment/>
    </xf>
    <xf numFmtId="4" fontId="4" fillId="0" borderId="99" xfId="0" applyNumberFormat="1" applyFont="1" applyFill="1" applyBorder="1" applyAlignment="1">
      <alignment/>
    </xf>
    <xf numFmtId="4" fontId="4" fillId="0" borderId="50" xfId="0" applyNumberFormat="1" applyFont="1" applyFill="1" applyBorder="1" applyAlignment="1">
      <alignment/>
    </xf>
    <xf numFmtId="3" fontId="4" fillId="2" borderId="52" xfId="0" applyNumberFormat="1" applyFont="1" applyFill="1" applyBorder="1" applyAlignment="1">
      <alignment/>
    </xf>
    <xf numFmtId="4" fontId="13" fillId="0" borderId="19" xfId="0" applyNumberFormat="1" applyFont="1" applyFill="1" applyBorder="1" applyAlignment="1">
      <alignment/>
    </xf>
    <xf numFmtId="4" fontId="13" fillId="0" borderId="20" xfId="0" applyNumberFormat="1" applyFont="1" applyFill="1" applyBorder="1" applyAlignment="1">
      <alignment/>
    </xf>
    <xf numFmtId="3" fontId="13" fillId="2" borderId="44" xfId="0" applyNumberFormat="1" applyFont="1" applyFill="1" applyBorder="1" applyAlignment="1">
      <alignment/>
    </xf>
    <xf numFmtId="0" fontId="92" fillId="13" borderId="139" xfId="115" applyFont="1" applyFill="1" applyBorder="1" applyAlignment="1">
      <alignment horizontal="center" vertical="center"/>
      <protection/>
    </xf>
    <xf numFmtId="0" fontId="92" fillId="13" borderId="140" xfId="115" applyFont="1" applyFill="1" applyBorder="1" applyAlignment="1">
      <alignment horizontal="center" vertical="center"/>
      <protection/>
    </xf>
    <xf numFmtId="0" fontId="18" fillId="8" borderId="140" xfId="115" applyFont="1" applyFill="1" applyBorder="1" applyAlignment="1">
      <alignment horizontal="center" vertical="center"/>
      <protection/>
    </xf>
    <xf numFmtId="3" fontId="13" fillId="0" borderId="134" xfId="0" applyNumberFormat="1" applyFont="1" applyFill="1" applyBorder="1" applyAlignment="1">
      <alignment/>
    </xf>
    <xf numFmtId="3" fontId="13" fillId="0" borderId="132" xfId="0" applyNumberFormat="1" applyFont="1" applyFill="1" applyBorder="1" applyAlignment="1">
      <alignment/>
    </xf>
    <xf numFmtId="0" fontId="4" fillId="0" borderId="141" xfId="0" applyFont="1" applyFill="1" applyBorder="1" applyAlignment="1">
      <alignment horizontal="center"/>
    </xf>
    <xf numFmtId="0" fontId="4" fillId="0" borderId="142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139" xfId="0" applyFont="1" applyBorder="1" applyAlignment="1">
      <alignment wrapText="1"/>
    </xf>
    <xf numFmtId="9" fontId="4" fillId="13" borderId="140" xfId="0" applyNumberFormat="1" applyFont="1" applyFill="1" applyBorder="1" applyAlignment="1">
      <alignment horizontal="center" wrapText="1"/>
    </xf>
    <xf numFmtId="0" fontId="13" fillId="0" borderId="123" xfId="0" applyFont="1" applyFill="1" applyBorder="1" applyAlignment="1">
      <alignment/>
    </xf>
    <xf numFmtId="9" fontId="4" fillId="13" borderId="123" xfId="0" applyNumberFormat="1" applyFont="1" applyFill="1" applyBorder="1" applyAlignment="1">
      <alignment horizontal="center" wrapText="1"/>
    </xf>
    <xf numFmtId="174" fontId="4" fillId="8" borderId="85" xfId="142" applyNumberFormat="1" applyFont="1" applyFill="1" applyBorder="1" applyAlignment="1">
      <alignment vertical="center"/>
      <protection/>
    </xf>
    <xf numFmtId="4" fontId="4" fillId="8" borderId="85" xfId="144" applyNumberFormat="1" applyFont="1" applyFill="1" applyBorder="1" applyAlignment="1">
      <alignment vertical="center"/>
      <protection/>
    </xf>
    <xf numFmtId="3" fontId="4" fillId="8" borderId="85" xfId="144" applyNumberFormat="1" applyFont="1" applyFill="1" applyBorder="1" applyAlignment="1">
      <alignment vertical="center"/>
      <protection/>
    </xf>
    <xf numFmtId="0" fontId="0" fillId="0" borderId="139" xfId="0" applyFont="1" applyFill="1" applyBorder="1" applyAlignment="1">
      <alignment horizontal="right"/>
    </xf>
    <xf numFmtId="3" fontId="3" fillId="0" borderId="140" xfId="0" applyNumberFormat="1" applyFont="1" applyFill="1" applyBorder="1" applyAlignment="1">
      <alignment/>
    </xf>
    <xf numFmtId="3" fontId="3" fillId="0" borderId="123" xfId="0" applyNumberFormat="1" applyFont="1" applyFill="1" applyBorder="1" applyAlignment="1">
      <alignment/>
    </xf>
    <xf numFmtId="0" fontId="0" fillId="0" borderId="133" xfId="0" applyFont="1" applyFill="1" applyBorder="1" applyAlignment="1">
      <alignment horizontal="right"/>
    </xf>
    <xf numFmtId="3" fontId="9" fillId="0" borderId="85" xfId="0" applyNumberFormat="1" applyFont="1" applyFill="1" applyBorder="1" applyAlignment="1">
      <alignment/>
    </xf>
    <xf numFmtId="3" fontId="3" fillId="0" borderId="85" xfId="0" applyNumberFormat="1" applyFont="1" applyFill="1" applyBorder="1" applyAlignment="1">
      <alignment/>
    </xf>
    <xf numFmtId="0" fontId="10" fillId="0" borderId="134" xfId="0" applyFont="1" applyFill="1" applyBorder="1" applyAlignment="1">
      <alignment/>
    </xf>
    <xf numFmtId="3" fontId="9" fillId="0" borderId="132" xfId="0" applyNumberFormat="1" applyFont="1" applyFill="1" applyBorder="1" applyAlignment="1">
      <alignment/>
    </xf>
    <xf numFmtId="0" fontId="0" fillId="0" borderId="143" xfId="0" applyFont="1" applyFill="1" applyBorder="1" applyAlignment="1">
      <alignment/>
    </xf>
    <xf numFmtId="0" fontId="0" fillId="0" borderId="111" xfId="0" applyFont="1" applyFill="1" applyBorder="1" applyAlignment="1">
      <alignment/>
    </xf>
    <xf numFmtId="0" fontId="0" fillId="0" borderId="111" xfId="0" applyFont="1" applyFill="1" applyBorder="1" applyAlignment="1">
      <alignment/>
    </xf>
    <xf numFmtId="0" fontId="0" fillId="0" borderId="111" xfId="0" applyFill="1" applyBorder="1" applyAlignment="1">
      <alignment/>
    </xf>
    <xf numFmtId="0" fontId="10" fillId="0" borderId="101" xfId="0" applyFont="1" applyFill="1" applyBorder="1" applyAlignment="1">
      <alignment/>
    </xf>
    <xf numFmtId="3" fontId="3" fillId="0" borderId="122" xfId="0" applyNumberFormat="1" applyFont="1" applyFill="1" applyBorder="1" applyAlignment="1">
      <alignment/>
    </xf>
    <xf numFmtId="3" fontId="3" fillId="0" borderId="144" xfId="0" applyNumberFormat="1" applyFont="1" applyFill="1" applyBorder="1" applyAlignment="1">
      <alignment/>
    </xf>
    <xf numFmtId="3" fontId="9" fillId="0" borderId="128" xfId="0" applyNumberFormat="1" applyFont="1" applyFill="1" applyBorder="1" applyAlignment="1">
      <alignment/>
    </xf>
    <xf numFmtId="3" fontId="9" fillId="0" borderId="139" xfId="0" applyNumberFormat="1" applyFont="1" applyFill="1" applyBorder="1" applyAlignment="1">
      <alignment/>
    </xf>
    <xf numFmtId="3" fontId="9" fillId="0" borderId="133" xfId="0" applyNumberFormat="1" applyFont="1" applyFill="1" applyBorder="1" applyAlignment="1">
      <alignment/>
    </xf>
    <xf numFmtId="3" fontId="9" fillId="0" borderId="125" xfId="0" applyNumberFormat="1" applyFont="1" applyFill="1" applyBorder="1" applyAlignment="1">
      <alignment/>
    </xf>
    <xf numFmtId="3" fontId="9" fillId="0" borderId="134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/>
    </xf>
    <xf numFmtId="0" fontId="93" fillId="0" borderId="0" xfId="0" applyFont="1" applyAlignment="1">
      <alignment/>
    </xf>
    <xf numFmtId="0" fontId="0" fillId="0" borderId="99" xfId="0" applyFont="1" applyFill="1" applyBorder="1" applyAlignment="1">
      <alignment horizontal="center"/>
    </xf>
    <xf numFmtId="0" fontId="4" fillId="0" borderId="0" xfId="145" applyFont="1" applyFill="1">
      <alignment/>
      <protection/>
    </xf>
    <xf numFmtId="0" fontId="32" fillId="0" borderId="0" xfId="145" applyFont="1" applyAlignment="1">
      <alignment horizontal="left"/>
      <protection/>
    </xf>
    <xf numFmtId="0" fontId="4" fillId="0" borderId="0" xfId="145" applyFont="1" applyAlignment="1">
      <alignment horizontal="left"/>
      <protection/>
    </xf>
    <xf numFmtId="0" fontId="29" fillId="0" borderId="0" xfId="145" applyFont="1" applyBorder="1" applyAlignment="1">
      <alignment horizontal="center"/>
      <protection/>
    </xf>
    <xf numFmtId="0" fontId="8" fillId="0" borderId="0" xfId="145" applyFont="1" applyBorder="1">
      <alignment/>
      <protection/>
    </xf>
    <xf numFmtId="0" fontId="32" fillId="0" borderId="0" xfId="145" applyFont="1" applyAlignment="1">
      <alignment horizontal="center"/>
      <protection/>
    </xf>
    <xf numFmtId="0" fontId="21" fillId="0" borderId="0" xfId="145" applyFont="1" applyFill="1">
      <alignment/>
      <protection/>
    </xf>
    <xf numFmtId="14" fontId="32" fillId="0" borderId="0" xfId="145" applyNumberFormat="1" applyFont="1" applyAlignment="1">
      <alignment horizontal="left"/>
      <protection/>
    </xf>
    <xf numFmtId="0" fontId="4" fillId="0" borderId="0" xfId="145" applyFont="1" applyAlignment="1">
      <alignment horizontal="right"/>
      <protection/>
    </xf>
    <xf numFmtId="3" fontId="7" fillId="0" borderId="0" xfId="145" applyNumberFormat="1" applyFont="1" applyFill="1" applyBorder="1">
      <alignment/>
      <protection/>
    </xf>
    <xf numFmtId="3" fontId="32" fillId="0" borderId="0" xfId="145" applyNumberFormat="1" applyFont="1" applyFill="1" applyBorder="1" applyAlignment="1">
      <alignment horizontal="left"/>
      <protection/>
    </xf>
    <xf numFmtId="3" fontId="17" fillId="0" borderId="0" xfId="145" applyNumberFormat="1" applyFont="1" applyFill="1" applyBorder="1" applyAlignment="1">
      <alignment horizontal="left"/>
      <protection/>
    </xf>
    <xf numFmtId="0" fontId="94" fillId="0" borderId="0" xfId="145" applyFont="1" applyFill="1" applyBorder="1" applyAlignment="1">
      <alignment horizontal="center"/>
      <protection/>
    </xf>
    <xf numFmtId="0" fontId="19" fillId="0" borderId="0" xfId="145" applyFont="1" applyFill="1" applyBorder="1" applyAlignment="1">
      <alignment horizontal="center"/>
      <protection/>
    </xf>
    <xf numFmtId="0" fontId="13" fillId="0" borderId="0" xfId="145" applyFont="1" applyFill="1" applyBorder="1" applyAlignment="1">
      <alignment horizontal="left"/>
      <protection/>
    </xf>
    <xf numFmtId="0" fontId="4" fillId="0" borderId="0" xfId="145" applyFont="1" applyFill="1" applyBorder="1" applyAlignment="1">
      <alignment horizontal="center"/>
      <protection/>
    </xf>
    <xf numFmtId="0" fontId="4" fillId="0" borderId="0" xfId="145" applyFont="1" applyFill="1" applyBorder="1" applyAlignment="1">
      <alignment horizontal="center"/>
      <protection/>
    </xf>
    <xf numFmtId="3" fontId="71" fillId="0" borderId="0" xfId="145" applyNumberFormat="1" applyFont="1" applyFill="1" applyBorder="1" applyAlignment="1">
      <alignment horizontal="right"/>
      <protection/>
    </xf>
    <xf numFmtId="3" fontId="71" fillId="0" borderId="0" xfId="145" applyNumberFormat="1" applyFont="1" applyFill="1" applyBorder="1" applyAlignment="1">
      <alignment horizontal="left"/>
      <protection/>
    </xf>
    <xf numFmtId="3" fontId="4" fillId="0" borderId="0" xfId="145" applyNumberFormat="1" applyFont="1" applyFill="1" applyBorder="1" applyAlignment="1">
      <alignment horizontal="right"/>
      <protection/>
    </xf>
    <xf numFmtId="3" fontId="4" fillId="0" borderId="0" xfId="145" applyNumberFormat="1" applyFont="1" applyFill="1" applyBorder="1">
      <alignment/>
      <protection/>
    </xf>
    <xf numFmtId="3" fontId="15" fillId="0" borderId="0" xfId="145" applyNumberFormat="1" applyFont="1" applyFill="1" applyBorder="1">
      <alignment/>
      <protection/>
    </xf>
    <xf numFmtId="3" fontId="32" fillId="0" borderId="0" xfId="145" applyNumberFormat="1" applyFont="1" applyFill="1" applyBorder="1">
      <alignment/>
      <protection/>
    </xf>
    <xf numFmtId="0" fontId="32" fillId="0" borderId="0" xfId="145" applyFont="1" applyFill="1" applyBorder="1" applyAlignment="1">
      <alignment horizontal="center"/>
      <protection/>
    </xf>
    <xf numFmtId="3" fontId="19" fillId="0" borderId="0" xfId="145" applyNumberFormat="1" applyFont="1" applyFill="1" applyBorder="1">
      <alignment/>
      <protection/>
    </xf>
    <xf numFmtId="3" fontId="15" fillId="0" borderId="0" xfId="145" applyNumberFormat="1" applyFont="1" applyFill="1" applyBorder="1">
      <alignment/>
      <protection/>
    </xf>
    <xf numFmtId="3" fontId="13" fillId="0" borderId="0" xfId="145" applyNumberFormat="1" applyFont="1" applyFill="1" applyBorder="1" applyAlignment="1">
      <alignment horizontal="left"/>
      <protection/>
    </xf>
    <xf numFmtId="3" fontId="38" fillId="0" borderId="0" xfId="145" applyNumberFormat="1" applyFont="1" applyFill="1" applyBorder="1">
      <alignment/>
      <protection/>
    </xf>
    <xf numFmtId="3" fontId="40" fillId="0" borderId="0" xfId="145" applyNumberFormat="1" applyFont="1" applyFill="1" applyBorder="1" applyAlignment="1">
      <alignment horizontal="left"/>
      <protection/>
    </xf>
    <xf numFmtId="3" fontId="19" fillId="0" borderId="0" xfId="145" applyNumberFormat="1" applyFont="1" applyFill="1" applyBorder="1" applyAlignment="1">
      <alignment horizontal="left"/>
      <protection/>
    </xf>
    <xf numFmtId="3" fontId="7" fillId="0" borderId="0" xfId="145" applyNumberFormat="1" applyFont="1" applyFill="1" applyBorder="1">
      <alignment/>
      <protection/>
    </xf>
    <xf numFmtId="3" fontId="96" fillId="0" borderId="0" xfId="145" applyNumberFormat="1" applyFont="1" applyFill="1" applyBorder="1" applyAlignment="1">
      <alignment horizontal="left"/>
      <protection/>
    </xf>
    <xf numFmtId="3" fontId="50" fillId="0" borderId="0" xfId="145" applyNumberFormat="1" applyFont="1" applyFill="1" applyBorder="1" applyAlignment="1">
      <alignment horizontal="left"/>
      <protection/>
    </xf>
    <xf numFmtId="3" fontId="4" fillId="0" borderId="0" xfId="145" applyNumberFormat="1" applyFont="1" applyFill="1" applyBorder="1" applyAlignment="1">
      <alignment horizontal="right"/>
      <protection/>
    </xf>
    <xf numFmtId="3" fontId="32" fillId="0" borderId="0" xfId="145" applyNumberFormat="1" applyFont="1" applyFill="1" applyBorder="1" applyAlignment="1">
      <alignment horizontal="right"/>
      <protection/>
    </xf>
    <xf numFmtId="3" fontId="15" fillId="0" borderId="0" xfId="145" applyNumberFormat="1" applyFont="1" applyFill="1" applyBorder="1" applyAlignment="1">
      <alignment horizontal="left"/>
      <protection/>
    </xf>
    <xf numFmtId="3" fontId="4" fillId="0" borderId="0" xfId="145" applyNumberFormat="1" applyFont="1" applyFill="1" applyBorder="1" applyAlignment="1">
      <alignment horizontal="left"/>
      <protection/>
    </xf>
    <xf numFmtId="4" fontId="4" fillId="0" borderId="0" xfId="145" applyNumberFormat="1" applyFont="1" applyFill="1" applyBorder="1">
      <alignment/>
      <protection/>
    </xf>
    <xf numFmtId="3" fontId="7" fillId="0" borderId="0" xfId="145" applyNumberFormat="1" applyFont="1" applyFill="1" applyBorder="1" applyAlignment="1">
      <alignment horizontal="right"/>
      <protection/>
    </xf>
    <xf numFmtId="3" fontId="38" fillId="0" borderId="0" xfId="145" applyNumberFormat="1" applyFont="1" applyFill="1" applyBorder="1" applyAlignment="1">
      <alignment horizontal="left"/>
      <protection/>
    </xf>
    <xf numFmtId="0" fontId="32" fillId="0" borderId="0" xfId="145" applyFont="1" applyFill="1" applyBorder="1" applyAlignment="1">
      <alignment horizontal="left"/>
      <protection/>
    </xf>
    <xf numFmtId="0" fontId="4" fillId="0" borderId="0" xfId="145" applyFont="1" applyFill="1" applyBorder="1" applyAlignment="1">
      <alignment horizontal="left"/>
      <protection/>
    </xf>
    <xf numFmtId="3" fontId="21" fillId="0" borderId="0" xfId="145" applyNumberFormat="1" applyFont="1" applyFill="1" applyBorder="1">
      <alignment/>
      <protection/>
    </xf>
    <xf numFmtId="0" fontId="15" fillId="0" borderId="0" xfId="145" applyFont="1" applyFill="1" applyBorder="1">
      <alignment/>
      <protection/>
    </xf>
    <xf numFmtId="3" fontId="95" fillId="0" borderId="0" xfId="145" applyNumberFormat="1" applyFont="1" applyFill="1" applyBorder="1" applyAlignment="1">
      <alignment horizontal="left"/>
      <protection/>
    </xf>
    <xf numFmtId="0" fontId="95" fillId="0" borderId="0" xfId="145" applyFont="1" applyFill="1" applyBorder="1" applyAlignment="1">
      <alignment horizontal="center"/>
      <protection/>
    </xf>
    <xf numFmtId="0" fontId="71" fillId="0" borderId="0" xfId="145" applyFont="1" applyFill="1" applyBorder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15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3" fontId="9" fillId="0" borderId="145" xfId="0" applyNumberFormat="1" applyFont="1" applyFill="1" applyBorder="1" applyAlignment="1">
      <alignment/>
    </xf>
    <xf numFmtId="3" fontId="9" fillId="0" borderId="146" xfId="0" applyNumberFormat="1" applyFont="1" applyFill="1" applyBorder="1" applyAlignment="1">
      <alignment/>
    </xf>
    <xf numFmtId="3" fontId="3" fillId="0" borderId="125" xfId="0" applyNumberFormat="1" applyFont="1" applyFill="1" applyBorder="1" applyAlignment="1">
      <alignment/>
    </xf>
    <xf numFmtId="174" fontId="18" fillId="0" borderId="85" xfId="0" applyNumberFormat="1" applyFont="1" applyFill="1" applyBorder="1" applyAlignment="1">
      <alignment/>
    </xf>
    <xf numFmtId="174" fontId="18" fillId="0" borderId="140" xfId="0" applyNumberFormat="1" applyFont="1" applyFill="1" applyBorder="1" applyAlignment="1">
      <alignment/>
    </xf>
    <xf numFmtId="0" fontId="4" fillId="0" borderId="139" xfId="0" applyFont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/>
    </xf>
    <xf numFmtId="3" fontId="21" fillId="0" borderId="30" xfId="0" applyNumberFormat="1" applyFont="1" applyFill="1" applyBorder="1" applyAlignment="1">
      <alignment/>
    </xf>
    <xf numFmtId="10" fontId="21" fillId="0" borderId="30" xfId="0" applyNumberFormat="1" applyFont="1" applyFill="1" applyBorder="1" applyAlignment="1">
      <alignment/>
    </xf>
    <xf numFmtId="9" fontId="21" fillId="0" borderId="30" xfId="0" applyNumberFormat="1" applyFont="1" applyFill="1" applyBorder="1" applyAlignment="1">
      <alignment/>
    </xf>
    <xf numFmtId="3" fontId="21" fillId="0" borderId="92" xfId="0" applyNumberFormat="1" applyFont="1" applyFill="1" applyBorder="1" applyAlignment="1">
      <alignment/>
    </xf>
    <xf numFmtId="10" fontId="21" fillId="0" borderId="92" xfId="0" applyNumberFormat="1" applyFont="1" applyFill="1" applyBorder="1" applyAlignment="1">
      <alignment/>
    </xf>
    <xf numFmtId="9" fontId="21" fillId="0" borderId="92" xfId="0" applyNumberFormat="1" applyFont="1" applyFill="1" applyBorder="1" applyAlignment="1">
      <alignment/>
    </xf>
    <xf numFmtId="3" fontId="17" fillId="0" borderId="57" xfId="0" applyNumberFormat="1" applyFont="1" applyFill="1" applyBorder="1" applyAlignment="1">
      <alignment/>
    </xf>
    <xf numFmtId="3" fontId="21" fillId="0" borderId="57" xfId="0" applyNumberFormat="1" applyFont="1" applyFill="1" applyBorder="1" applyAlignment="1">
      <alignment/>
    </xf>
    <xf numFmtId="9" fontId="21" fillId="0" borderId="57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0" fillId="0" borderId="30" xfId="0" applyNumberFormat="1" applyFont="1" applyBorder="1" applyAlignment="1">
      <alignment/>
    </xf>
    <xf numFmtId="3" fontId="0" fillId="0" borderId="92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147" xfId="0" applyNumberFormat="1" applyFont="1" applyBorder="1" applyAlignment="1">
      <alignment/>
    </xf>
    <xf numFmtId="3" fontId="10" fillId="0" borderId="41" xfId="0" applyNumberFormat="1" applyFont="1" applyBorder="1" applyAlignment="1">
      <alignment/>
    </xf>
    <xf numFmtId="3" fontId="0" fillId="0" borderId="148" xfId="0" applyNumberFormat="1" applyFont="1" applyBorder="1" applyAlignment="1">
      <alignment/>
    </xf>
    <xf numFmtId="0" fontId="0" fillId="0" borderId="149" xfId="0" applyFont="1" applyBorder="1" applyAlignment="1">
      <alignment horizontal="center"/>
    </xf>
    <xf numFmtId="0" fontId="0" fillId="0" borderId="150" xfId="0" applyFont="1" applyBorder="1" applyAlignment="1">
      <alignment/>
    </xf>
    <xf numFmtId="0" fontId="0" fillId="0" borderId="151" xfId="0" applyFont="1" applyBorder="1" applyAlignment="1">
      <alignment horizontal="center"/>
    </xf>
    <xf numFmtId="0" fontId="0" fillId="0" borderId="152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1" fillId="0" borderId="46" xfId="0" applyFont="1" applyBorder="1" applyAlignment="1">
      <alignment horizontal="center"/>
    </xf>
    <xf numFmtId="0" fontId="11" fillId="0" borderId="39" xfId="0" applyFont="1" applyBorder="1" applyAlignment="1">
      <alignment horizontal="left"/>
    </xf>
    <xf numFmtId="0" fontId="11" fillId="0" borderId="18" xfId="0" applyFont="1" applyBorder="1" applyAlignment="1">
      <alignment/>
    </xf>
    <xf numFmtId="3" fontId="11" fillId="0" borderId="41" xfId="0" applyNumberFormat="1" applyFont="1" applyBorder="1" applyAlignment="1">
      <alignment/>
    </xf>
    <xf numFmtId="0" fontId="4" fillId="13" borderId="0" xfId="145" applyFont="1" applyFill="1">
      <alignment/>
      <protection/>
    </xf>
    <xf numFmtId="0" fontId="0" fillId="0" borderId="46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9" fillId="15" borderId="19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7" fillId="0" borderId="146" xfId="0" applyFont="1" applyFill="1" applyBorder="1" applyAlignment="1">
      <alignment horizontal="center"/>
    </xf>
    <xf numFmtId="0" fontId="17" fillId="0" borderId="74" xfId="0" applyFont="1" applyFill="1" applyBorder="1" applyAlignment="1">
      <alignment horizontal="center"/>
    </xf>
    <xf numFmtId="0" fontId="17" fillId="0" borderId="72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0" fontId="21" fillId="0" borderId="114" xfId="0" applyNumberFormat="1" applyFont="1" applyFill="1" applyBorder="1" applyAlignment="1">
      <alignment/>
    </xf>
    <xf numFmtId="10" fontId="21" fillId="0" borderId="108" xfId="0" applyNumberFormat="1" applyFont="1" applyFill="1" applyBorder="1" applyAlignment="1">
      <alignment/>
    </xf>
    <xf numFmtId="10" fontId="21" fillId="0" borderId="153" xfId="0" applyNumberFormat="1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98" xfId="0" applyFont="1" applyFill="1" applyBorder="1" applyAlignment="1">
      <alignment/>
    </xf>
    <xf numFmtId="3" fontId="21" fillId="0" borderId="154" xfId="0" applyNumberFormat="1" applyFont="1" applyFill="1" applyBorder="1" applyAlignment="1">
      <alignment/>
    </xf>
    <xf numFmtId="3" fontId="21" fillId="0" borderId="115" xfId="0" applyNumberFormat="1" applyFont="1" applyFill="1" applyBorder="1" applyAlignment="1">
      <alignment/>
    </xf>
    <xf numFmtId="3" fontId="21" fillId="0" borderId="155" xfId="0" applyNumberFormat="1" applyFont="1" applyFill="1" applyBorder="1" applyAlignment="1">
      <alignment/>
    </xf>
    <xf numFmtId="3" fontId="21" fillId="0" borderId="112" xfId="0" applyNumberFormat="1" applyFont="1" applyFill="1" applyBorder="1" applyAlignment="1">
      <alignment/>
    </xf>
    <xf numFmtId="3" fontId="17" fillId="0" borderId="156" xfId="0" applyNumberFormat="1" applyFont="1" applyFill="1" applyBorder="1" applyAlignment="1">
      <alignment/>
    </xf>
    <xf numFmtId="3" fontId="17" fillId="0" borderId="157" xfId="0" applyNumberFormat="1" applyFont="1" applyFill="1" applyBorder="1" applyAlignment="1">
      <alignment/>
    </xf>
    <xf numFmtId="0" fontId="17" fillId="0" borderId="64" xfId="0" applyFont="1" applyFill="1" applyBorder="1" applyAlignment="1">
      <alignment horizontal="center"/>
    </xf>
    <xf numFmtId="0" fontId="17" fillId="0" borderId="26" xfId="0" applyFont="1" applyFill="1" applyBorder="1" applyAlignment="1">
      <alignment/>
    </xf>
    <xf numFmtId="0" fontId="18" fillId="0" borderId="68" xfId="111" applyFont="1" applyFill="1" applyBorder="1">
      <alignment/>
      <protection/>
    </xf>
    <xf numFmtId="0" fontId="18" fillId="0" borderId="68" xfId="0" applyFont="1" applyFill="1" applyBorder="1" applyAlignment="1">
      <alignment/>
    </xf>
    <xf numFmtId="0" fontId="34" fillId="0" borderId="68" xfId="0" applyFont="1" applyFill="1" applyBorder="1" applyAlignment="1">
      <alignment/>
    </xf>
    <xf numFmtId="0" fontId="17" fillId="0" borderId="158" xfId="0" applyFont="1" applyFill="1" applyBorder="1" applyAlignment="1">
      <alignment/>
    </xf>
    <xf numFmtId="10" fontId="17" fillId="0" borderId="57" xfId="0" applyNumberFormat="1" applyFont="1" applyFill="1" applyBorder="1" applyAlignment="1">
      <alignment/>
    </xf>
    <xf numFmtId="3" fontId="21" fillId="0" borderId="78" xfId="0" applyNumberFormat="1" applyFont="1" applyFill="1" applyBorder="1" applyAlignment="1">
      <alignment/>
    </xf>
    <xf numFmtId="10" fontId="21" fillId="0" borderId="31" xfId="0" applyNumberFormat="1" applyFont="1" applyFill="1" applyBorder="1" applyAlignment="1">
      <alignment/>
    </xf>
    <xf numFmtId="10" fontId="21" fillId="0" borderId="35" xfId="0" applyNumberFormat="1" applyFont="1" applyFill="1" applyBorder="1" applyAlignment="1">
      <alignment/>
    </xf>
    <xf numFmtId="10" fontId="17" fillId="0" borderId="159" xfId="0" applyNumberFormat="1" applyFont="1" applyFill="1" applyBorder="1" applyAlignment="1">
      <alignment/>
    </xf>
    <xf numFmtId="0" fontId="21" fillId="19" borderId="63" xfId="0" applyFont="1" applyFill="1" applyBorder="1" applyAlignment="1">
      <alignment horizontal="center"/>
    </xf>
    <xf numFmtId="0" fontId="21" fillId="19" borderId="97" xfId="0" applyFont="1" applyFill="1" applyBorder="1" applyAlignment="1">
      <alignment horizontal="center"/>
    </xf>
    <xf numFmtId="0" fontId="21" fillId="19" borderId="87" xfId="0" applyFont="1" applyFill="1" applyBorder="1" applyAlignment="1">
      <alignment horizontal="center"/>
    </xf>
    <xf numFmtId="3" fontId="17" fillId="19" borderId="89" xfId="0" applyNumberFormat="1" applyFont="1" applyFill="1" applyBorder="1" applyAlignment="1">
      <alignment/>
    </xf>
    <xf numFmtId="3" fontId="17" fillId="19" borderId="93" xfId="0" applyNumberFormat="1" applyFont="1" applyFill="1" applyBorder="1" applyAlignment="1">
      <alignment/>
    </xf>
    <xf numFmtId="3" fontId="17" fillId="19" borderId="160" xfId="0" applyNumberFormat="1" applyFont="1" applyFill="1" applyBorder="1" applyAlignment="1">
      <alignment/>
    </xf>
    <xf numFmtId="0" fontId="21" fillId="0" borderId="161" xfId="0" applyFont="1" applyFill="1" applyBorder="1" applyAlignment="1">
      <alignment/>
    </xf>
    <xf numFmtId="0" fontId="21" fillId="0" borderId="68" xfId="0" applyFont="1" applyFill="1" applyBorder="1" applyAlignment="1">
      <alignment/>
    </xf>
    <xf numFmtId="3" fontId="10" fillId="15" borderId="88" xfId="0" applyNumberFormat="1" applyFont="1" applyFill="1" applyBorder="1" applyAlignment="1">
      <alignment/>
    </xf>
    <xf numFmtId="3" fontId="10" fillId="15" borderId="53" xfId="0" applyNumberFormat="1" applyFont="1" applyFill="1" applyBorder="1" applyAlignment="1">
      <alignment/>
    </xf>
    <xf numFmtId="3" fontId="10" fillId="15" borderId="94" xfId="0" applyNumberFormat="1" applyFont="1" applyFill="1" applyBorder="1" applyAlignment="1">
      <alignment/>
    </xf>
    <xf numFmtId="3" fontId="10" fillId="15" borderId="133" xfId="0" applyNumberFormat="1" applyFont="1" applyFill="1" applyBorder="1" applyAlignment="1">
      <alignment/>
    </xf>
    <xf numFmtId="3" fontId="10" fillId="15" borderId="162" xfId="0" applyNumberFormat="1" applyFont="1" applyFill="1" applyBorder="1" applyAlignment="1">
      <alignment/>
    </xf>
    <xf numFmtId="3" fontId="10" fillId="15" borderId="79" xfId="0" applyNumberFormat="1" applyFont="1" applyFill="1" applyBorder="1" applyAlignment="1">
      <alignment/>
    </xf>
    <xf numFmtId="3" fontId="10" fillId="15" borderId="19" xfId="0" applyNumberFormat="1" applyFont="1" applyFill="1" applyBorder="1" applyAlignment="1">
      <alignment/>
    </xf>
    <xf numFmtId="3" fontId="51" fillId="0" borderId="37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92" xfId="0" applyNumberFormat="1" applyFont="1" applyFill="1" applyBorder="1" applyAlignment="1">
      <alignment/>
    </xf>
    <xf numFmtId="3" fontId="1" fillId="0" borderId="113" xfId="0" applyNumberFormat="1" applyFont="1" applyFill="1" applyBorder="1" applyAlignment="1">
      <alignment/>
    </xf>
    <xf numFmtId="3" fontId="90" fillId="0" borderId="92" xfId="0" applyNumberFormat="1" applyFont="1" applyFill="1" applyBorder="1" applyAlignment="1">
      <alignment/>
    </xf>
    <xf numFmtId="3" fontId="1" fillId="0" borderId="84" xfId="0" applyNumberFormat="1" applyFont="1" applyFill="1" applyBorder="1" applyAlignment="1">
      <alignment/>
    </xf>
    <xf numFmtId="3" fontId="1" fillId="0" borderId="163" xfId="0" applyNumberFormat="1" applyFont="1" applyFill="1" applyBorder="1" applyAlignment="1">
      <alignment/>
    </xf>
    <xf numFmtId="3" fontId="1" fillId="0" borderId="14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4" fillId="13" borderId="100" xfId="0" applyNumberFormat="1" applyFont="1" applyFill="1" applyBorder="1" applyAlignment="1">
      <alignment/>
    </xf>
    <xf numFmtId="3" fontId="4" fillId="13" borderId="6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9" fillId="0" borderId="36" xfId="0" applyNumberFormat="1" applyFont="1" applyFill="1" applyBorder="1" applyAlignment="1">
      <alignment/>
    </xf>
    <xf numFmtId="0" fontId="0" fillId="0" borderId="74" xfId="0" applyFont="1" applyBorder="1" applyAlignment="1">
      <alignment horizontal="center"/>
    </xf>
    <xf numFmtId="0" fontId="99" fillId="0" borderId="0" xfId="112" applyFont="1">
      <alignment/>
      <protection/>
    </xf>
    <xf numFmtId="4" fontId="99" fillId="0" borderId="0" xfId="112" applyNumberFormat="1" applyFont="1">
      <alignment/>
      <protection/>
    </xf>
    <xf numFmtId="0" fontId="99" fillId="0" borderId="0" xfId="112" applyFont="1" applyAlignment="1">
      <alignment horizontal="left"/>
      <protection/>
    </xf>
    <xf numFmtId="4" fontId="99" fillId="0" borderId="0" xfId="112" applyNumberFormat="1" applyFont="1" applyAlignment="1">
      <alignment horizontal="right"/>
      <protection/>
    </xf>
    <xf numFmtId="0" fontId="99" fillId="0" borderId="0" xfId="112" applyFont="1" applyAlignment="1">
      <alignment horizontal="right"/>
      <protection/>
    </xf>
    <xf numFmtId="0" fontId="99" fillId="0" borderId="0" xfId="112" applyFont="1" applyAlignment="1">
      <alignment horizontal="center"/>
      <protection/>
    </xf>
    <xf numFmtId="49" fontId="99" fillId="0" borderId="0" xfId="112" applyNumberFormat="1" applyFont="1">
      <alignment/>
      <protection/>
    </xf>
    <xf numFmtId="0" fontId="99" fillId="0" borderId="0" xfId="112" applyNumberFormat="1" applyFont="1" applyFill="1">
      <alignment/>
      <protection/>
    </xf>
    <xf numFmtId="0" fontId="28" fillId="0" borderId="0" xfId="112">
      <alignment/>
      <protection/>
    </xf>
    <xf numFmtId="0" fontId="76" fillId="0" borderId="0" xfId="112" applyFont="1" applyAlignment="1">
      <alignment horizontal="center" vertical="justify"/>
      <protection/>
    </xf>
    <xf numFmtId="0" fontId="77" fillId="0" borderId="0" xfId="112" applyFont="1" applyAlignment="1">
      <alignment vertical="center" wrapText="1"/>
      <protection/>
    </xf>
    <xf numFmtId="0" fontId="77" fillId="0" borderId="0" xfId="112" applyFont="1" applyAlignment="1">
      <alignment horizontal="left"/>
      <protection/>
    </xf>
    <xf numFmtId="3" fontId="77" fillId="0" borderId="0" xfId="112" applyNumberFormat="1" applyFont="1" applyAlignment="1">
      <alignment horizontal="right"/>
      <protection/>
    </xf>
    <xf numFmtId="0" fontId="77" fillId="0" borderId="0" xfId="112" applyFont="1">
      <alignment/>
      <protection/>
    </xf>
    <xf numFmtId="3" fontId="77" fillId="0" borderId="0" xfId="112" applyNumberFormat="1" applyFont="1" applyAlignment="1">
      <alignment horizontal="right" wrapText="1"/>
      <protection/>
    </xf>
    <xf numFmtId="4" fontId="77" fillId="0" borderId="0" xfId="112" applyNumberFormat="1" applyFont="1">
      <alignment/>
      <protection/>
    </xf>
    <xf numFmtId="0" fontId="77" fillId="0" borderId="0" xfId="112" applyFont="1" applyAlignment="1">
      <alignment horizontal="right"/>
      <protection/>
    </xf>
    <xf numFmtId="4" fontId="77" fillId="0" borderId="0" xfId="112" applyNumberFormat="1" applyFont="1" applyAlignment="1">
      <alignment horizontal="right"/>
      <protection/>
    </xf>
    <xf numFmtId="0" fontId="77" fillId="0" borderId="0" xfId="112" applyFont="1" applyAlignment="1">
      <alignment horizontal="center"/>
      <protection/>
    </xf>
    <xf numFmtId="49" fontId="77" fillId="0" borderId="0" xfId="112" applyNumberFormat="1" applyFont="1">
      <alignment/>
      <protection/>
    </xf>
    <xf numFmtId="0" fontId="77" fillId="0" borderId="0" xfId="112" applyNumberFormat="1" applyFont="1" applyFill="1">
      <alignment/>
      <protection/>
    </xf>
    <xf numFmtId="0" fontId="77" fillId="0" borderId="0" xfId="112" applyFont="1" applyFill="1">
      <alignment/>
      <protection/>
    </xf>
    <xf numFmtId="0" fontId="78" fillId="0" borderId="0" xfId="112" applyFont="1" applyFill="1" applyAlignment="1">
      <alignment horizontal="left" vertical="justify" wrapText="1"/>
      <protection/>
    </xf>
    <xf numFmtId="4" fontId="77" fillId="0" borderId="0" xfId="112" applyNumberFormat="1" applyFont="1" applyFill="1">
      <alignment/>
      <protection/>
    </xf>
    <xf numFmtId="0" fontId="77" fillId="0" borderId="0" xfId="112" applyFont="1" applyFill="1" applyAlignment="1">
      <alignment horizontal="left"/>
      <protection/>
    </xf>
    <xf numFmtId="4" fontId="77" fillId="0" borderId="0" xfId="112" applyNumberFormat="1" applyFont="1" applyFill="1" applyAlignment="1">
      <alignment horizontal="right"/>
      <protection/>
    </xf>
    <xf numFmtId="0" fontId="77" fillId="0" borderId="0" xfId="112" applyFont="1" applyFill="1" applyAlignment="1">
      <alignment horizontal="right"/>
      <protection/>
    </xf>
    <xf numFmtId="0" fontId="77" fillId="0" borderId="0" xfId="112" applyFont="1" applyFill="1" applyAlignment="1">
      <alignment horizontal="center"/>
      <protection/>
    </xf>
    <xf numFmtId="49" fontId="77" fillId="0" borderId="0" xfId="112" applyNumberFormat="1" applyFont="1" applyFill="1">
      <alignment/>
      <protection/>
    </xf>
    <xf numFmtId="0" fontId="28" fillId="0" borderId="0" xfId="112" applyFill="1">
      <alignment/>
      <protection/>
    </xf>
    <xf numFmtId="0" fontId="100" fillId="0" borderId="0" xfId="112" applyFont="1" applyFill="1" applyAlignment="1">
      <alignment horizontal="left" vertical="justify"/>
      <protection/>
    </xf>
    <xf numFmtId="0" fontId="84" fillId="0" borderId="0" xfId="112" applyFont="1" applyFill="1">
      <alignment/>
      <protection/>
    </xf>
    <xf numFmtId="0" fontId="100" fillId="0" borderId="0" xfId="112" applyFont="1" applyFill="1" applyBorder="1" applyAlignment="1">
      <alignment horizontal="left" vertical="justify" wrapText="1"/>
      <protection/>
    </xf>
    <xf numFmtId="4" fontId="84" fillId="0" borderId="0" xfId="112" applyNumberFormat="1" applyFont="1" applyFill="1">
      <alignment/>
      <protection/>
    </xf>
    <xf numFmtId="0" fontId="84" fillId="0" borderId="0" xfId="112" applyFont="1" applyFill="1" applyAlignment="1">
      <alignment horizontal="left"/>
      <protection/>
    </xf>
    <xf numFmtId="4" fontId="84" fillId="0" borderId="0" xfId="112" applyNumberFormat="1" applyFont="1" applyFill="1" applyAlignment="1">
      <alignment horizontal="right"/>
      <protection/>
    </xf>
    <xf numFmtId="0" fontId="84" fillId="0" borderId="0" xfId="112" applyFont="1" applyFill="1" applyAlignment="1">
      <alignment horizontal="right"/>
      <protection/>
    </xf>
    <xf numFmtId="0" fontId="84" fillId="0" borderId="0" xfId="112" applyFont="1" applyFill="1" applyAlignment="1">
      <alignment horizontal="center"/>
      <protection/>
    </xf>
    <xf numFmtId="49" fontId="84" fillId="0" borderId="0" xfId="112" applyNumberFormat="1" applyFont="1" applyFill="1">
      <alignment/>
      <protection/>
    </xf>
    <xf numFmtId="0" fontId="84" fillId="0" borderId="0" xfId="112" applyNumberFormat="1" applyFont="1" applyFill="1">
      <alignment/>
      <protection/>
    </xf>
    <xf numFmtId="0" fontId="28" fillId="0" borderId="101" xfId="112" applyFont="1" applyBorder="1" applyAlignment="1">
      <alignment horizontal="center"/>
      <protection/>
    </xf>
    <xf numFmtId="0" fontId="28" fillId="0" borderId="63" xfId="112" applyFont="1" applyBorder="1" applyAlignment="1">
      <alignment horizontal="center"/>
      <protection/>
    </xf>
    <xf numFmtId="0" fontId="77" fillId="0" borderId="63" xfId="112" applyFont="1" applyBorder="1" applyAlignment="1">
      <alignment wrapText="1"/>
      <protection/>
    </xf>
    <xf numFmtId="0" fontId="77" fillId="0" borderId="63" xfId="112" applyFont="1" applyBorder="1" applyAlignment="1">
      <alignment horizontal="center"/>
      <protection/>
    </xf>
    <xf numFmtId="3" fontId="77" fillId="0" borderId="46" xfId="112" applyNumberFormat="1" applyFont="1" applyBorder="1" applyAlignment="1">
      <alignment horizontal="center"/>
      <protection/>
    </xf>
    <xf numFmtId="0" fontId="77" fillId="0" borderId="60" xfId="112" applyFont="1" applyBorder="1" applyAlignment="1">
      <alignment horizontal="center"/>
      <protection/>
    </xf>
    <xf numFmtId="3" fontId="77" fillId="0" borderId="46" xfId="112" applyNumberFormat="1" applyFont="1" applyBorder="1" applyAlignment="1">
      <alignment horizontal="center" wrapText="1"/>
      <protection/>
    </xf>
    <xf numFmtId="0" fontId="77" fillId="0" borderId="102" xfId="112" applyFont="1" applyBorder="1" applyAlignment="1">
      <alignment horizontal="center"/>
      <protection/>
    </xf>
    <xf numFmtId="4" fontId="77" fillId="0" borderId="41" xfId="112" applyNumberFormat="1" applyFont="1" applyBorder="1" applyAlignment="1">
      <alignment horizontal="center"/>
      <protection/>
    </xf>
    <xf numFmtId="0" fontId="77" fillId="0" borderId="41" xfId="112" applyFont="1" applyBorder="1" applyAlignment="1">
      <alignment horizontal="center"/>
      <protection/>
    </xf>
    <xf numFmtId="0" fontId="77" fillId="0" borderId="103" xfId="112" applyFont="1" applyBorder="1" applyAlignment="1">
      <alignment horizontal="center"/>
      <protection/>
    </xf>
    <xf numFmtId="4" fontId="77" fillId="3" borderId="104" xfId="112" applyNumberFormat="1" applyFont="1" applyFill="1" applyBorder="1" applyAlignment="1">
      <alignment horizontal="center"/>
      <protection/>
    </xf>
    <xf numFmtId="4" fontId="77" fillId="3" borderId="105" xfId="112" applyNumberFormat="1" applyFont="1" applyFill="1" applyBorder="1" applyAlignment="1">
      <alignment horizontal="center"/>
      <protection/>
    </xf>
    <xf numFmtId="4" fontId="77" fillId="3" borderId="164" xfId="112" applyNumberFormat="1" applyFont="1" applyFill="1" applyBorder="1" applyAlignment="1">
      <alignment horizontal="center"/>
      <protection/>
    </xf>
    <xf numFmtId="0" fontId="77" fillId="0" borderId="64" xfId="112" applyFont="1" applyBorder="1" applyAlignment="1">
      <alignment horizontal="center"/>
      <protection/>
    </xf>
    <xf numFmtId="49" fontId="77" fillId="0" borderId="13" xfId="112" applyNumberFormat="1" applyFont="1" applyBorder="1" applyAlignment="1">
      <alignment horizontal="center"/>
      <protection/>
    </xf>
    <xf numFmtId="0" fontId="77" fillId="0" borderId="13" xfId="112" applyFont="1" applyBorder="1" applyAlignment="1">
      <alignment horizontal="center"/>
      <protection/>
    </xf>
    <xf numFmtId="0" fontId="77" fillId="0" borderId="25" xfId="112" applyFont="1" applyBorder="1" applyAlignment="1">
      <alignment horizontal="center"/>
      <protection/>
    </xf>
    <xf numFmtId="0" fontId="28" fillId="0" borderId="0" xfId="112" applyFont="1" applyAlignment="1">
      <alignment horizontal="center"/>
      <protection/>
    </xf>
    <xf numFmtId="0" fontId="77" fillId="0" borderId="0" xfId="112" applyNumberFormat="1" applyFont="1" applyFill="1" applyAlignment="1">
      <alignment horizontal="center"/>
      <protection/>
    </xf>
    <xf numFmtId="0" fontId="28" fillId="0" borderId="23" xfId="112" applyFont="1" applyBorder="1">
      <alignment/>
      <protection/>
    </xf>
    <xf numFmtId="0" fontId="79" fillId="0" borderId="97" xfId="112" applyFont="1" applyBorder="1" applyAlignment="1">
      <alignment horizontal="center" vertical="justify"/>
      <protection/>
    </xf>
    <xf numFmtId="0" fontId="80" fillId="0" borderId="97" xfId="112" applyFont="1" applyBorder="1" applyAlignment="1">
      <alignment vertical="center" wrapText="1"/>
      <protection/>
    </xf>
    <xf numFmtId="0" fontId="80" fillId="0" borderId="91" xfId="112" applyFont="1" applyBorder="1" applyAlignment="1">
      <alignment horizontal="left"/>
      <protection/>
    </xf>
    <xf numFmtId="3" fontId="80" fillId="0" borderId="165" xfId="112" applyNumberFormat="1" applyFont="1" applyBorder="1" applyAlignment="1">
      <alignment horizontal="right"/>
      <protection/>
    </xf>
    <xf numFmtId="3" fontId="80" fillId="0" borderId="107" xfId="112" applyNumberFormat="1" applyFont="1" applyBorder="1">
      <alignment/>
      <protection/>
    </xf>
    <xf numFmtId="3" fontId="80" fillId="0" borderId="21" xfId="112" applyNumberFormat="1" applyFont="1" applyBorder="1" applyAlignment="1">
      <alignment horizontal="right" wrapText="1"/>
      <protection/>
    </xf>
    <xf numFmtId="4" fontId="80" fillId="0" borderId="90" xfId="112" applyNumberFormat="1" applyFont="1" applyFill="1" applyBorder="1">
      <alignment/>
      <protection/>
    </xf>
    <xf numFmtId="4" fontId="80" fillId="0" borderId="32" xfId="112" applyNumberFormat="1" applyFont="1" applyFill="1" applyBorder="1">
      <alignment/>
      <protection/>
    </xf>
    <xf numFmtId="3" fontId="80" fillId="0" borderId="32" xfId="112" applyNumberFormat="1" applyFont="1" applyFill="1" applyBorder="1" applyAlignment="1">
      <alignment horizontal="left"/>
      <protection/>
    </xf>
    <xf numFmtId="0" fontId="80" fillId="0" borderId="32" xfId="112" applyFont="1" applyBorder="1" applyAlignment="1">
      <alignment horizontal="left"/>
      <protection/>
    </xf>
    <xf numFmtId="3" fontId="77" fillId="0" borderId="107" xfId="112" applyNumberFormat="1" applyFont="1" applyBorder="1" applyAlignment="1">
      <alignment horizontal="left"/>
      <protection/>
    </xf>
    <xf numFmtId="4" fontId="77" fillId="0" borderId="108" xfId="112" applyNumberFormat="1" applyFont="1" applyBorder="1" applyAlignment="1">
      <alignment horizontal="right"/>
      <protection/>
    </xf>
    <xf numFmtId="4" fontId="77" fillId="0" borderId="92" xfId="112" applyNumberFormat="1" applyFont="1" applyBorder="1" applyAlignment="1">
      <alignment horizontal="right"/>
      <protection/>
    </xf>
    <xf numFmtId="0" fontId="77" fillId="0" borderId="113" xfId="112" applyFont="1" applyBorder="1" applyAlignment="1">
      <alignment horizontal="right"/>
      <protection/>
    </xf>
    <xf numFmtId="0" fontId="77" fillId="0" borderId="16" xfId="112" applyFont="1" applyBorder="1" applyAlignment="1">
      <alignment horizontal="center"/>
      <protection/>
    </xf>
    <xf numFmtId="49" fontId="77" fillId="0" borderId="0" xfId="112" applyNumberFormat="1" applyFont="1" applyBorder="1">
      <alignment/>
      <protection/>
    </xf>
    <xf numFmtId="0" fontId="77" fillId="0" borderId="0" xfId="112" applyFont="1" applyBorder="1">
      <alignment/>
      <protection/>
    </xf>
    <xf numFmtId="0" fontId="77" fillId="0" borderId="16" xfId="112" applyFont="1" applyBorder="1">
      <alignment/>
      <protection/>
    </xf>
    <xf numFmtId="0" fontId="77" fillId="0" borderId="98" xfId="112" applyFont="1" applyBorder="1">
      <alignment/>
      <protection/>
    </xf>
    <xf numFmtId="0" fontId="28" fillId="0" borderId="0" xfId="112" applyFont="1">
      <alignment/>
      <protection/>
    </xf>
    <xf numFmtId="0" fontId="28" fillId="0" borderId="38" xfId="112" applyFont="1" applyBorder="1">
      <alignment/>
      <protection/>
    </xf>
    <xf numFmtId="0" fontId="80" fillId="27" borderId="97" xfId="112" applyFont="1" applyFill="1" applyBorder="1" applyAlignment="1">
      <alignment vertical="center" wrapText="1"/>
      <protection/>
    </xf>
    <xf numFmtId="3" fontId="80" fillId="27" borderId="150" xfId="112" applyNumberFormat="1" applyFont="1" applyFill="1" applyBorder="1" applyAlignment="1">
      <alignment horizontal="right" wrapText="1"/>
      <protection/>
    </xf>
    <xf numFmtId="3" fontId="80" fillId="27" borderId="92" xfId="112" applyNumberFormat="1" applyFont="1" applyFill="1" applyBorder="1" applyAlignment="1">
      <alignment horizontal="left"/>
      <protection/>
    </xf>
    <xf numFmtId="0" fontId="80" fillId="27" borderId="92" xfId="112" applyFont="1" applyFill="1" applyBorder="1" applyAlignment="1">
      <alignment horizontal="left"/>
      <protection/>
    </xf>
    <xf numFmtId="4" fontId="77" fillId="3" borderId="108" xfId="112" applyNumberFormat="1" applyFont="1" applyFill="1" applyBorder="1" applyAlignment="1">
      <alignment horizontal="right"/>
      <protection/>
    </xf>
    <xf numFmtId="4" fontId="77" fillId="3" borderId="92" xfId="112" applyNumberFormat="1" applyFont="1" applyFill="1" applyBorder="1" applyAlignment="1">
      <alignment horizontal="right"/>
      <protection/>
    </xf>
    <xf numFmtId="4" fontId="77" fillId="27" borderId="113" xfId="112" applyNumberFormat="1" applyFont="1" applyFill="1" applyBorder="1" applyAlignment="1">
      <alignment horizontal="right"/>
      <protection/>
    </xf>
    <xf numFmtId="3" fontId="80" fillId="27" borderId="21" xfId="112" applyNumberFormat="1" applyFont="1" applyFill="1" applyBorder="1" applyAlignment="1">
      <alignment horizontal="right" wrapText="1"/>
      <protection/>
    </xf>
    <xf numFmtId="0" fontId="28" fillId="0" borderId="38" xfId="112" applyFont="1" applyFill="1" applyBorder="1">
      <alignment/>
      <protection/>
    </xf>
    <xf numFmtId="0" fontId="79" fillId="0" borderId="87" xfId="112" applyFont="1" applyFill="1" applyBorder="1" applyAlignment="1">
      <alignment horizontal="center" vertical="justify"/>
      <protection/>
    </xf>
    <xf numFmtId="0" fontId="80" fillId="0" borderId="87" xfId="112" applyFont="1" applyFill="1" applyBorder="1" applyAlignment="1">
      <alignment vertical="center" wrapText="1"/>
      <protection/>
    </xf>
    <xf numFmtId="0" fontId="80" fillId="0" borderId="87" xfId="112" applyFont="1" applyFill="1" applyBorder="1" applyAlignment="1">
      <alignment horizontal="center"/>
      <protection/>
    </xf>
    <xf numFmtId="4" fontId="80" fillId="0" borderId="90" xfId="112" applyNumberFormat="1" applyFont="1" applyFill="1" applyBorder="1" applyAlignment="1">
      <alignment horizontal="center"/>
      <protection/>
    </xf>
    <xf numFmtId="4" fontId="80" fillId="0" borderId="32" xfId="112" applyNumberFormat="1" applyFont="1" applyFill="1" applyBorder="1" applyAlignment="1">
      <alignment horizontal="center"/>
      <protection/>
    </xf>
    <xf numFmtId="3" fontId="80" fillId="0" borderId="32" xfId="112" applyNumberFormat="1" applyFont="1" applyFill="1" applyBorder="1" applyAlignment="1">
      <alignment horizontal="center"/>
      <protection/>
    </xf>
    <xf numFmtId="0" fontId="80" fillId="0" borderId="32" xfId="112" applyFont="1" applyFill="1" applyBorder="1" applyAlignment="1">
      <alignment horizontal="left"/>
      <protection/>
    </xf>
    <xf numFmtId="3" fontId="77" fillId="0" borderId="110" xfId="112" applyNumberFormat="1" applyFont="1" applyFill="1" applyBorder="1" applyAlignment="1">
      <alignment horizontal="center"/>
      <protection/>
    </xf>
    <xf numFmtId="4" fontId="77" fillId="0" borderId="90" xfId="112" applyNumberFormat="1" applyFont="1" applyFill="1" applyBorder="1" applyAlignment="1">
      <alignment horizontal="right"/>
      <protection/>
    </xf>
    <xf numFmtId="4" fontId="77" fillId="0" borderId="32" xfId="112" applyNumberFormat="1" applyFont="1" applyFill="1" applyBorder="1" applyAlignment="1">
      <alignment horizontal="right"/>
      <protection/>
    </xf>
    <xf numFmtId="4" fontId="77" fillId="0" borderId="110" xfId="112" applyNumberFormat="1" applyFont="1" applyFill="1" applyBorder="1" applyAlignment="1">
      <alignment horizontal="right"/>
      <protection/>
    </xf>
    <xf numFmtId="0" fontId="77" fillId="0" borderId="26" xfId="112" applyFont="1" applyFill="1" applyBorder="1" applyAlignment="1">
      <alignment horizontal="center"/>
      <protection/>
    </xf>
    <xf numFmtId="49" fontId="77" fillId="0" borderId="14" xfId="112" applyNumberFormat="1" applyFont="1" applyFill="1" applyBorder="1">
      <alignment/>
      <protection/>
    </xf>
    <xf numFmtId="0" fontId="77" fillId="0" borderId="14" xfId="112" applyFont="1" applyFill="1" applyBorder="1">
      <alignment/>
      <protection/>
    </xf>
    <xf numFmtId="0" fontId="77" fillId="0" borderId="26" xfId="112" applyFont="1" applyFill="1" applyBorder="1">
      <alignment/>
      <protection/>
    </xf>
    <xf numFmtId="0" fontId="77" fillId="0" borderId="28" xfId="112" applyFont="1" applyFill="1" applyBorder="1">
      <alignment/>
      <protection/>
    </xf>
    <xf numFmtId="0" fontId="28" fillId="0" borderId="0" xfId="112" applyFont="1" applyFill="1">
      <alignment/>
      <protection/>
    </xf>
    <xf numFmtId="0" fontId="28" fillId="0" borderId="38" xfId="112" applyBorder="1">
      <alignment/>
      <protection/>
    </xf>
    <xf numFmtId="0" fontId="80" fillId="27" borderId="166" xfId="112" applyFont="1" applyFill="1" applyBorder="1" applyAlignment="1">
      <alignment vertical="center" wrapText="1"/>
      <protection/>
    </xf>
    <xf numFmtId="0" fontId="80" fillId="27" borderId="21" xfId="112" applyFont="1" applyFill="1" applyBorder="1" applyAlignment="1">
      <alignment horizontal="left"/>
      <protection/>
    </xf>
    <xf numFmtId="3" fontId="77" fillId="27" borderId="166" xfId="112" applyNumberFormat="1" applyFont="1" applyFill="1" applyBorder="1" applyAlignment="1">
      <alignment horizontal="right"/>
      <protection/>
    </xf>
    <xf numFmtId="3" fontId="77" fillId="27" borderId="166" xfId="112" applyNumberFormat="1" applyFont="1" applyFill="1" applyBorder="1" applyAlignment="1">
      <alignment horizontal="right" wrapText="1"/>
      <protection/>
    </xf>
    <xf numFmtId="3" fontId="77" fillId="27" borderId="167" xfId="112" applyNumberFormat="1" applyFont="1" applyFill="1" applyBorder="1" applyAlignment="1">
      <alignment horizontal="right"/>
      <protection/>
    </xf>
    <xf numFmtId="3" fontId="77" fillId="27" borderId="90" xfId="112" applyNumberFormat="1" applyFont="1" applyFill="1" applyBorder="1" applyAlignment="1">
      <alignment horizontal="center"/>
      <protection/>
    </xf>
    <xf numFmtId="3" fontId="77" fillId="27" borderId="32" xfId="112" applyNumberFormat="1" applyFont="1" applyFill="1" applyBorder="1" applyAlignment="1">
      <alignment horizontal="center"/>
      <protection/>
    </xf>
    <xf numFmtId="3" fontId="77" fillId="27" borderId="110" xfId="112" applyNumberFormat="1" applyFont="1" applyFill="1" applyBorder="1" applyAlignment="1">
      <alignment horizontal="center"/>
      <protection/>
    </xf>
    <xf numFmtId="3" fontId="77" fillId="0" borderId="165" xfId="112" applyNumberFormat="1" applyFont="1" applyFill="1" applyBorder="1" applyAlignment="1">
      <alignment horizontal="center"/>
      <protection/>
    </xf>
    <xf numFmtId="49" fontId="77" fillId="0" borderId="32" xfId="112" applyNumberFormat="1" applyFont="1" applyFill="1" applyBorder="1" applyAlignment="1">
      <alignment horizontal="left"/>
      <protection/>
    </xf>
    <xf numFmtId="49" fontId="77" fillId="0" borderId="32" xfId="112" applyNumberFormat="1" applyFont="1" applyBorder="1">
      <alignment/>
      <protection/>
    </xf>
    <xf numFmtId="0" fontId="77" fillId="0" borderId="32" xfId="112" applyFont="1" applyBorder="1">
      <alignment/>
      <protection/>
    </xf>
    <xf numFmtId="49" fontId="77" fillId="0" borderId="107" xfId="112" applyNumberFormat="1" applyFont="1" applyBorder="1">
      <alignment/>
      <protection/>
    </xf>
    <xf numFmtId="0" fontId="77" fillId="0" borderId="165" xfId="112" applyFont="1" applyBorder="1">
      <alignment/>
      <protection/>
    </xf>
    <xf numFmtId="0" fontId="77" fillId="0" borderId="107" xfId="112" applyFont="1" applyBorder="1">
      <alignment/>
      <protection/>
    </xf>
    <xf numFmtId="0" fontId="28" fillId="0" borderId="111" xfId="112" applyBorder="1">
      <alignment/>
      <protection/>
    </xf>
    <xf numFmtId="0" fontId="76" fillId="27" borderId="68" xfId="112" applyFont="1" applyFill="1" applyBorder="1" applyAlignment="1">
      <alignment horizontal="center" vertical="justify"/>
      <protection/>
    </xf>
    <xf numFmtId="0" fontId="77" fillId="27" borderId="75" xfId="112" applyFont="1" applyFill="1" applyBorder="1" applyAlignment="1">
      <alignment vertical="center" wrapText="1"/>
      <protection/>
    </xf>
    <xf numFmtId="0" fontId="80" fillId="27" borderId="34" xfId="112" applyFont="1" applyFill="1" applyBorder="1" applyAlignment="1">
      <alignment horizontal="left"/>
      <protection/>
    </xf>
    <xf numFmtId="3" fontId="80" fillId="27" borderId="75" xfId="112" applyNumberFormat="1" applyFont="1" applyFill="1" applyBorder="1" applyAlignment="1">
      <alignment horizontal="right"/>
      <protection/>
    </xf>
    <xf numFmtId="3" fontId="80" fillId="27" borderId="75" xfId="112" applyNumberFormat="1" applyFont="1" applyFill="1" applyBorder="1" applyAlignment="1">
      <alignment horizontal="right" wrapText="1"/>
      <protection/>
    </xf>
    <xf numFmtId="3" fontId="80" fillId="27" borderId="76" xfId="112" applyNumberFormat="1" applyFont="1" applyFill="1" applyBorder="1" applyAlignment="1">
      <alignment horizontal="right"/>
      <protection/>
    </xf>
    <xf numFmtId="3" fontId="80" fillId="27" borderId="108" xfId="112" applyNumberFormat="1" applyFont="1" applyFill="1" applyBorder="1">
      <alignment/>
      <protection/>
    </xf>
    <xf numFmtId="4" fontId="80" fillId="27" borderId="92" xfId="112" applyNumberFormat="1" applyFont="1" applyFill="1" applyBorder="1">
      <alignment/>
      <protection/>
    </xf>
    <xf numFmtId="3" fontId="80" fillId="0" borderId="92" xfId="112" applyNumberFormat="1" applyFont="1" applyBorder="1">
      <alignment/>
      <protection/>
    </xf>
    <xf numFmtId="4" fontId="80" fillId="27" borderId="92" xfId="112" applyNumberFormat="1" applyFont="1" applyFill="1" applyBorder="1" applyAlignment="1">
      <alignment horizontal="left"/>
      <protection/>
    </xf>
    <xf numFmtId="0" fontId="77" fillId="27" borderId="112" xfId="112" applyFont="1" applyFill="1" applyBorder="1" applyAlignment="1">
      <alignment horizontal="left"/>
      <protection/>
    </xf>
    <xf numFmtId="4" fontId="80" fillId="3" borderId="108" xfId="112" applyNumberFormat="1" applyFont="1" applyFill="1" applyBorder="1" applyAlignment="1">
      <alignment horizontal="right"/>
      <protection/>
    </xf>
    <xf numFmtId="4" fontId="77" fillId="27" borderId="92" xfId="112" applyNumberFormat="1" applyFont="1" applyFill="1" applyBorder="1" applyAlignment="1">
      <alignment horizontal="right"/>
      <protection/>
    </xf>
    <xf numFmtId="0" fontId="77" fillId="0" borderId="155" xfId="112" applyFont="1" applyBorder="1" applyAlignment="1">
      <alignment horizontal="center" wrapText="1"/>
      <protection/>
    </xf>
    <xf numFmtId="49" fontId="77" fillId="0" borderId="92" xfId="112" applyNumberFormat="1" applyFont="1" applyBorder="1" applyAlignment="1">
      <alignment wrapText="1"/>
      <protection/>
    </xf>
    <xf numFmtId="49" fontId="77" fillId="0" borderId="92" xfId="112" applyNumberFormat="1" applyFont="1" applyBorder="1">
      <alignment/>
      <protection/>
    </xf>
    <xf numFmtId="0" fontId="77" fillId="0" borderId="92" xfId="112" applyFont="1" applyBorder="1">
      <alignment/>
      <protection/>
    </xf>
    <xf numFmtId="49" fontId="77" fillId="0" borderId="112" xfId="112" applyNumberFormat="1" applyFont="1" applyBorder="1">
      <alignment/>
      <protection/>
    </xf>
    <xf numFmtId="0" fontId="77" fillId="0" borderId="155" xfId="112" applyFont="1" applyBorder="1">
      <alignment/>
      <protection/>
    </xf>
    <xf numFmtId="0" fontId="77" fillId="0" borderId="112" xfId="112" applyFont="1" applyBorder="1">
      <alignment/>
      <protection/>
    </xf>
    <xf numFmtId="3" fontId="77" fillId="27" borderId="75" xfId="112" applyNumberFormat="1" applyFont="1" applyFill="1" applyBorder="1" applyAlignment="1">
      <alignment horizontal="right"/>
      <protection/>
    </xf>
    <xf numFmtId="3" fontId="77" fillId="27" borderId="75" xfId="112" applyNumberFormat="1" applyFont="1" applyFill="1" applyBorder="1" applyAlignment="1">
      <alignment horizontal="right" wrapText="1"/>
      <protection/>
    </xf>
    <xf numFmtId="3" fontId="77" fillId="27" borderId="76" xfId="112" applyNumberFormat="1" applyFont="1" applyFill="1" applyBorder="1" applyAlignment="1">
      <alignment horizontal="right"/>
      <protection/>
    </xf>
    <xf numFmtId="3" fontId="77" fillId="27" borderId="108" xfId="112" applyNumberFormat="1" applyFont="1" applyFill="1" applyBorder="1">
      <alignment/>
      <protection/>
    </xf>
    <xf numFmtId="4" fontId="77" fillId="27" borderId="92" xfId="112" applyNumberFormat="1" applyFont="1" applyFill="1" applyBorder="1">
      <alignment/>
      <protection/>
    </xf>
    <xf numFmtId="3" fontId="77" fillId="0" borderId="92" xfId="112" applyNumberFormat="1" applyFont="1" applyBorder="1">
      <alignment/>
      <protection/>
    </xf>
    <xf numFmtId="4" fontId="77" fillId="27" borderId="92" xfId="112" applyNumberFormat="1" applyFont="1" applyFill="1" applyBorder="1" applyAlignment="1">
      <alignment horizontal="left"/>
      <protection/>
    </xf>
    <xf numFmtId="3" fontId="77" fillId="27" borderId="92" xfId="112" applyNumberFormat="1" applyFont="1" applyFill="1" applyBorder="1" applyAlignment="1">
      <alignment horizontal="left"/>
      <protection/>
    </xf>
    <xf numFmtId="0" fontId="77" fillId="0" borderId="155" xfId="112" applyFont="1" applyBorder="1" applyAlignment="1">
      <alignment horizontal="center"/>
      <protection/>
    </xf>
    <xf numFmtId="0" fontId="28" fillId="0" borderId="23" xfId="112" applyFont="1" applyFill="1" applyBorder="1">
      <alignment/>
      <protection/>
    </xf>
    <xf numFmtId="0" fontId="79" fillId="0" borderId="68" xfId="112" applyFont="1" applyFill="1" applyBorder="1" applyAlignment="1">
      <alignment horizontal="center" vertical="justify"/>
      <protection/>
    </xf>
    <xf numFmtId="0" fontId="77" fillId="0" borderId="75" xfId="112" applyFont="1" applyFill="1" applyBorder="1" applyAlignment="1">
      <alignment vertical="center" wrapText="1"/>
      <protection/>
    </xf>
    <xf numFmtId="0" fontId="80" fillId="0" borderId="34" xfId="112" applyFont="1" applyFill="1" applyBorder="1" applyAlignment="1">
      <alignment horizontal="left"/>
      <protection/>
    </xf>
    <xf numFmtId="3" fontId="101" fillId="27" borderId="75" xfId="112" applyNumberFormat="1" applyFont="1" applyFill="1" applyBorder="1" applyAlignment="1">
      <alignment horizontal="right"/>
      <protection/>
    </xf>
    <xf numFmtId="3" fontId="101" fillId="27" borderId="75" xfId="112" applyNumberFormat="1" applyFont="1" applyFill="1" applyBorder="1" applyAlignment="1">
      <alignment horizontal="right" wrapText="1"/>
      <protection/>
    </xf>
    <xf numFmtId="3" fontId="101" fillId="27" borderId="76" xfId="112" applyNumberFormat="1" applyFont="1" applyFill="1" applyBorder="1" applyAlignment="1">
      <alignment horizontal="right"/>
      <protection/>
    </xf>
    <xf numFmtId="4" fontId="80" fillId="0" borderId="108" xfId="112" applyNumberFormat="1" applyFont="1" applyFill="1" applyBorder="1">
      <alignment/>
      <protection/>
    </xf>
    <xf numFmtId="4" fontId="80" fillId="0" borderId="92" xfId="112" applyNumberFormat="1" applyFont="1" applyFill="1" applyBorder="1">
      <alignment/>
      <protection/>
    </xf>
    <xf numFmtId="4" fontId="80" fillId="0" borderId="112" xfId="112" applyNumberFormat="1" applyFont="1" applyFill="1" applyBorder="1">
      <alignment/>
      <protection/>
    </xf>
    <xf numFmtId="4" fontId="80" fillId="0" borderId="113" xfId="112" applyNumberFormat="1" applyFont="1" applyFill="1" applyBorder="1">
      <alignment/>
      <protection/>
    </xf>
    <xf numFmtId="0" fontId="77" fillId="0" borderId="155" xfId="112" applyFont="1" applyFill="1" applyBorder="1" applyAlignment="1">
      <alignment horizontal="center"/>
      <protection/>
    </xf>
    <xf numFmtId="49" fontId="77" fillId="0" borderId="92" xfId="112" applyNumberFormat="1" applyFont="1" applyFill="1" applyBorder="1">
      <alignment/>
      <protection/>
    </xf>
    <xf numFmtId="0" fontId="77" fillId="0" borderId="92" xfId="112" applyFont="1" applyFill="1" applyBorder="1">
      <alignment/>
      <protection/>
    </xf>
    <xf numFmtId="49" fontId="77" fillId="0" borderId="112" xfId="112" applyNumberFormat="1" applyFont="1" applyFill="1" applyBorder="1">
      <alignment/>
      <protection/>
    </xf>
    <xf numFmtId="0" fontId="77" fillId="0" borderId="155" xfId="112" applyFont="1" applyFill="1" applyBorder="1">
      <alignment/>
      <protection/>
    </xf>
    <xf numFmtId="0" fontId="77" fillId="0" borderId="112" xfId="112" applyFont="1" applyFill="1" applyBorder="1">
      <alignment/>
      <protection/>
    </xf>
    <xf numFmtId="0" fontId="28" fillId="0" borderId="23" xfId="112" applyBorder="1">
      <alignment/>
      <protection/>
    </xf>
    <xf numFmtId="0" fontId="76" fillId="15" borderId="68" xfId="112" applyFont="1" applyFill="1" applyBorder="1" applyAlignment="1">
      <alignment horizontal="center" vertical="justify"/>
      <protection/>
    </xf>
    <xf numFmtId="0" fontId="77" fillId="15" borderId="75" xfId="112" applyFont="1" applyFill="1" applyBorder="1" applyAlignment="1">
      <alignment vertical="center" wrapText="1"/>
      <protection/>
    </xf>
    <xf numFmtId="0" fontId="80" fillId="15" borderId="34" xfId="112" applyFont="1" applyFill="1" applyBorder="1" applyAlignment="1">
      <alignment horizontal="left"/>
      <protection/>
    </xf>
    <xf numFmtId="3" fontId="80" fillId="15" borderId="75" xfId="112" applyNumberFormat="1" applyFont="1" applyFill="1" applyBorder="1" applyAlignment="1">
      <alignment horizontal="right"/>
      <protection/>
    </xf>
    <xf numFmtId="3" fontId="80" fillId="15" borderId="75" xfId="112" applyNumberFormat="1" applyFont="1" applyFill="1" applyBorder="1" applyAlignment="1">
      <alignment horizontal="right" wrapText="1"/>
      <protection/>
    </xf>
    <xf numFmtId="3" fontId="80" fillId="15" borderId="76" xfId="112" applyNumberFormat="1" applyFont="1" applyFill="1" applyBorder="1" applyAlignment="1">
      <alignment horizontal="right"/>
      <protection/>
    </xf>
    <xf numFmtId="3" fontId="80" fillId="15" borderId="108" xfId="112" applyNumberFormat="1" applyFont="1" applyFill="1" applyBorder="1">
      <alignment/>
      <protection/>
    </xf>
    <xf numFmtId="4" fontId="80" fillId="15" borderId="92" xfId="112" applyNumberFormat="1" applyFont="1" applyFill="1" applyBorder="1">
      <alignment/>
      <protection/>
    </xf>
    <xf numFmtId="4" fontId="80" fillId="15" borderId="92" xfId="112" applyNumberFormat="1" applyFont="1" applyFill="1" applyBorder="1" applyAlignment="1">
      <alignment horizontal="left"/>
      <protection/>
    </xf>
    <xf numFmtId="3" fontId="80" fillId="15" borderId="92" xfId="112" applyNumberFormat="1" applyFont="1" applyFill="1" applyBorder="1" applyAlignment="1">
      <alignment horizontal="left"/>
      <protection/>
    </xf>
    <xf numFmtId="0" fontId="77" fillId="15" borderId="112" xfId="112" applyFont="1" applyFill="1" applyBorder="1" applyAlignment="1">
      <alignment horizontal="left"/>
      <protection/>
    </xf>
    <xf numFmtId="4" fontId="77" fillId="15" borderId="92" xfId="112" applyNumberFormat="1" applyFont="1" applyFill="1" applyBorder="1" applyAlignment="1">
      <alignment horizontal="right"/>
      <protection/>
    </xf>
    <xf numFmtId="4" fontId="77" fillId="0" borderId="113" xfId="112" applyNumberFormat="1" applyFont="1" applyBorder="1" applyAlignment="1">
      <alignment horizontal="right"/>
      <protection/>
    </xf>
    <xf numFmtId="0" fontId="77" fillId="15" borderId="34" xfId="112" applyFont="1" applyFill="1" applyBorder="1" applyAlignment="1">
      <alignment horizontal="left"/>
      <protection/>
    </xf>
    <xf numFmtId="3" fontId="77" fillId="15" borderId="75" xfId="112" applyNumberFormat="1" applyFont="1" applyFill="1" applyBorder="1" applyAlignment="1">
      <alignment horizontal="right"/>
      <protection/>
    </xf>
    <xf numFmtId="3" fontId="77" fillId="15" borderId="75" xfId="112" applyNumberFormat="1" applyFont="1" applyFill="1" applyBorder="1" applyAlignment="1">
      <alignment horizontal="right" wrapText="1"/>
      <protection/>
    </xf>
    <xf numFmtId="3" fontId="77" fillId="15" borderId="76" xfId="112" applyNumberFormat="1" applyFont="1" applyFill="1" applyBorder="1" applyAlignment="1">
      <alignment horizontal="right"/>
      <protection/>
    </xf>
    <xf numFmtId="4" fontId="80" fillId="15" borderId="108" xfId="112" applyNumberFormat="1" applyFont="1" applyFill="1" applyBorder="1">
      <alignment/>
      <protection/>
    </xf>
    <xf numFmtId="0" fontId="80" fillId="15" borderId="92" xfId="112" applyFont="1" applyFill="1" applyBorder="1" applyAlignment="1">
      <alignment horizontal="left"/>
      <protection/>
    </xf>
    <xf numFmtId="175" fontId="77" fillId="15" borderId="112" xfId="79" applyNumberFormat="1" applyFont="1" applyFill="1" applyBorder="1" applyAlignment="1">
      <alignment horizontal="left"/>
    </xf>
    <xf numFmtId="16" fontId="77" fillId="0" borderId="0" xfId="112" applyNumberFormat="1" applyFont="1" applyFill="1">
      <alignment/>
      <protection/>
    </xf>
    <xf numFmtId="4" fontId="77" fillId="15" borderId="113" xfId="112" applyNumberFormat="1" applyFont="1" applyFill="1" applyBorder="1" applyAlignment="1">
      <alignment horizontal="right"/>
      <protection/>
    </xf>
    <xf numFmtId="0" fontId="18" fillId="0" borderId="111" xfId="112" applyFont="1" applyBorder="1">
      <alignment/>
      <protection/>
    </xf>
    <xf numFmtId="3" fontId="80" fillId="15" borderId="92" xfId="112" applyNumberFormat="1" applyFont="1" applyFill="1" applyBorder="1">
      <alignment/>
      <protection/>
    </xf>
    <xf numFmtId="0" fontId="18" fillId="0" borderId="0" xfId="112" applyFont="1">
      <alignment/>
      <protection/>
    </xf>
    <xf numFmtId="0" fontId="76" fillId="0" borderId="68" xfId="112" applyFont="1" applyBorder="1" applyAlignment="1">
      <alignment horizontal="center" vertical="justify"/>
      <protection/>
    </xf>
    <xf numFmtId="0" fontId="80" fillId="0" borderId="75" xfId="112" applyFont="1" applyBorder="1" applyAlignment="1">
      <alignment vertical="center" wrapText="1"/>
      <protection/>
    </xf>
    <xf numFmtId="0" fontId="80" fillId="0" borderId="34" xfId="112" applyFont="1" applyBorder="1" applyAlignment="1">
      <alignment horizontal="left"/>
      <protection/>
    </xf>
    <xf numFmtId="3" fontId="101" fillId="15" borderId="75" xfId="112" applyNumberFormat="1" applyFont="1" applyFill="1" applyBorder="1" applyAlignment="1">
      <alignment horizontal="right"/>
      <protection/>
    </xf>
    <xf numFmtId="3" fontId="101" fillId="15" borderId="75" xfId="112" applyNumberFormat="1" applyFont="1" applyFill="1" applyBorder="1" applyAlignment="1">
      <alignment horizontal="right" wrapText="1"/>
      <protection/>
    </xf>
    <xf numFmtId="3" fontId="101" fillId="15" borderId="76" xfId="112" applyNumberFormat="1" applyFont="1" applyFill="1" applyBorder="1" applyAlignment="1">
      <alignment horizontal="right"/>
      <protection/>
    </xf>
    <xf numFmtId="4" fontId="77" fillId="0" borderId="108" xfId="112" applyNumberFormat="1" applyFont="1" applyBorder="1">
      <alignment/>
      <protection/>
    </xf>
    <xf numFmtId="4" fontId="77" fillId="0" borderId="92" xfId="112" applyNumberFormat="1" applyFont="1" applyBorder="1">
      <alignment/>
      <protection/>
    </xf>
    <xf numFmtId="0" fontId="77" fillId="0" borderId="92" xfId="112" applyFont="1" applyBorder="1" applyAlignment="1">
      <alignment horizontal="left"/>
      <protection/>
    </xf>
    <xf numFmtId="0" fontId="80" fillId="0" borderId="92" xfId="112" applyFont="1" applyBorder="1" applyAlignment="1">
      <alignment horizontal="left"/>
      <protection/>
    </xf>
    <xf numFmtId="175" fontId="77" fillId="0" borderId="112" xfId="79" applyNumberFormat="1" applyFont="1" applyBorder="1" applyAlignment="1">
      <alignment horizontal="left"/>
    </xf>
    <xf numFmtId="0" fontId="76" fillId="14" borderId="68" xfId="112" applyFont="1" applyFill="1" applyBorder="1" applyAlignment="1">
      <alignment horizontal="center" vertical="justify"/>
      <protection/>
    </xf>
    <xf numFmtId="0" fontId="80" fillId="14" borderId="75" xfId="112" applyFont="1" applyFill="1" applyBorder="1" applyAlignment="1">
      <alignment vertical="center" wrapText="1"/>
      <protection/>
    </xf>
    <xf numFmtId="0" fontId="80" fillId="14" borderId="34" xfId="112" applyFont="1" applyFill="1" applyBorder="1" applyAlignment="1">
      <alignment horizontal="left"/>
      <protection/>
    </xf>
    <xf numFmtId="3" fontId="80" fillId="14" borderId="75" xfId="112" applyNumberFormat="1" applyFont="1" applyFill="1" applyBorder="1" applyAlignment="1">
      <alignment horizontal="right"/>
      <protection/>
    </xf>
    <xf numFmtId="3" fontId="80" fillId="14" borderId="75" xfId="112" applyNumberFormat="1" applyFont="1" applyFill="1" applyBorder="1" applyAlignment="1">
      <alignment horizontal="right" wrapText="1"/>
      <protection/>
    </xf>
    <xf numFmtId="3" fontId="80" fillId="14" borderId="76" xfId="112" applyNumberFormat="1" applyFont="1" applyFill="1" applyBorder="1" applyAlignment="1">
      <alignment horizontal="right"/>
      <protection/>
    </xf>
    <xf numFmtId="4" fontId="80" fillId="14" borderId="108" xfId="112" applyNumberFormat="1" applyFont="1" applyFill="1" applyBorder="1">
      <alignment/>
      <protection/>
    </xf>
    <xf numFmtId="4" fontId="80" fillId="14" borderId="92" xfId="112" applyNumberFormat="1" applyFont="1" applyFill="1" applyBorder="1">
      <alignment/>
      <protection/>
    </xf>
    <xf numFmtId="3" fontId="80" fillId="14" borderId="92" xfId="112" applyNumberFormat="1" applyFont="1" applyFill="1" applyBorder="1">
      <alignment/>
      <protection/>
    </xf>
    <xf numFmtId="3" fontId="80" fillId="14" borderId="92" xfId="112" applyNumberFormat="1" applyFont="1" applyFill="1" applyBorder="1" applyAlignment="1">
      <alignment horizontal="left"/>
      <protection/>
    </xf>
    <xf numFmtId="0" fontId="80" fillId="14" borderId="92" xfId="112" applyFont="1" applyFill="1" applyBorder="1" applyAlignment="1">
      <alignment horizontal="left"/>
      <protection/>
    </xf>
    <xf numFmtId="175" fontId="77" fillId="14" borderId="112" xfId="79" applyNumberFormat="1" applyFont="1" applyFill="1" applyBorder="1" applyAlignment="1">
      <alignment horizontal="left"/>
    </xf>
    <xf numFmtId="4" fontId="77" fillId="4" borderId="92" xfId="112" applyNumberFormat="1" applyFont="1" applyFill="1" applyBorder="1" applyAlignment="1">
      <alignment horizontal="right"/>
      <protection/>
    </xf>
    <xf numFmtId="4" fontId="77" fillId="4" borderId="113" xfId="112" applyNumberFormat="1" applyFont="1" applyFill="1" applyBorder="1" applyAlignment="1">
      <alignment horizontal="right"/>
      <protection/>
    </xf>
    <xf numFmtId="0" fontId="33" fillId="0" borderId="111" xfId="112" applyFont="1" applyBorder="1">
      <alignment/>
      <protection/>
    </xf>
    <xf numFmtId="3" fontId="101" fillId="14" borderId="75" xfId="112" applyNumberFormat="1" applyFont="1" applyFill="1" applyBorder="1" applyAlignment="1">
      <alignment horizontal="right"/>
      <protection/>
    </xf>
    <xf numFmtId="3" fontId="101" fillId="14" borderId="75" xfId="112" applyNumberFormat="1" applyFont="1" applyFill="1" applyBorder="1" applyAlignment="1">
      <alignment horizontal="right" wrapText="1"/>
      <protection/>
    </xf>
    <xf numFmtId="3" fontId="101" fillId="14" borderId="76" xfId="112" applyNumberFormat="1" applyFont="1" applyFill="1" applyBorder="1" applyAlignment="1">
      <alignment horizontal="right"/>
      <protection/>
    </xf>
    <xf numFmtId="3" fontId="80" fillId="0" borderId="108" xfId="112" applyNumberFormat="1" applyFont="1" applyBorder="1">
      <alignment/>
      <protection/>
    </xf>
    <xf numFmtId="3" fontId="80" fillId="0" borderId="112" xfId="112" applyNumberFormat="1" applyFont="1" applyBorder="1">
      <alignment/>
      <protection/>
    </xf>
    <xf numFmtId="3" fontId="80" fillId="0" borderId="113" xfId="112" applyNumberFormat="1" applyFont="1" applyBorder="1">
      <alignment/>
      <protection/>
    </xf>
    <xf numFmtId="0" fontId="102" fillId="0" borderId="0" xfId="112" applyFont="1">
      <alignment/>
      <protection/>
    </xf>
    <xf numFmtId="0" fontId="76" fillId="3" borderId="68" xfId="112" applyFont="1" applyFill="1" applyBorder="1" applyAlignment="1">
      <alignment horizontal="center" vertical="justify"/>
      <protection/>
    </xf>
    <xf numFmtId="0" fontId="80" fillId="3" borderId="75" xfId="112" applyFont="1" applyFill="1" applyBorder="1" applyAlignment="1">
      <alignment vertical="center" wrapText="1"/>
      <protection/>
    </xf>
    <xf numFmtId="0" fontId="80" fillId="3" borderId="34" xfId="112" applyFont="1" applyFill="1" applyBorder="1" applyAlignment="1">
      <alignment horizontal="left"/>
      <protection/>
    </xf>
    <xf numFmtId="3" fontId="80" fillId="3" borderId="75" xfId="112" applyNumberFormat="1" applyFont="1" applyFill="1" applyBorder="1" applyAlignment="1">
      <alignment horizontal="right"/>
      <protection/>
    </xf>
    <xf numFmtId="3" fontId="80" fillId="3" borderId="75" xfId="112" applyNumberFormat="1" applyFont="1" applyFill="1" applyBorder="1" applyAlignment="1">
      <alignment horizontal="right" wrapText="1"/>
      <protection/>
    </xf>
    <xf numFmtId="3" fontId="80" fillId="3" borderId="76" xfId="112" applyNumberFormat="1" applyFont="1" applyFill="1" applyBorder="1" applyAlignment="1">
      <alignment horizontal="right"/>
      <protection/>
    </xf>
    <xf numFmtId="4" fontId="80" fillId="3" borderId="108" xfId="112" applyNumberFormat="1" applyFont="1" applyFill="1" applyBorder="1">
      <alignment/>
      <protection/>
    </xf>
    <xf numFmtId="4" fontId="80" fillId="3" borderId="92" xfId="112" applyNumberFormat="1" applyFont="1" applyFill="1" applyBorder="1">
      <alignment/>
      <protection/>
    </xf>
    <xf numFmtId="3" fontId="80" fillId="3" borderId="92" xfId="112" applyNumberFormat="1" applyFont="1" applyFill="1" applyBorder="1">
      <alignment/>
      <protection/>
    </xf>
    <xf numFmtId="3" fontId="80" fillId="3" borderId="92" xfId="112" applyNumberFormat="1" applyFont="1" applyFill="1" applyBorder="1" applyAlignment="1">
      <alignment horizontal="left"/>
      <protection/>
    </xf>
    <xf numFmtId="0" fontId="80" fillId="3" borderId="92" xfId="112" applyFont="1" applyFill="1" applyBorder="1" applyAlignment="1">
      <alignment horizontal="left"/>
      <protection/>
    </xf>
    <xf numFmtId="175" fontId="77" fillId="3" borderId="112" xfId="79" applyNumberFormat="1" applyFont="1" applyFill="1" applyBorder="1" applyAlignment="1">
      <alignment horizontal="left"/>
    </xf>
    <xf numFmtId="4" fontId="77" fillId="3" borderId="113" xfId="112" applyNumberFormat="1" applyFont="1" applyFill="1" applyBorder="1" applyAlignment="1">
      <alignment horizontal="right"/>
      <protection/>
    </xf>
    <xf numFmtId="0" fontId="76" fillId="0" borderId="68" xfId="112" applyFont="1" applyFill="1" applyBorder="1" applyAlignment="1">
      <alignment horizontal="center" vertical="justify"/>
      <protection/>
    </xf>
    <xf numFmtId="0" fontId="80" fillId="0" borderId="75" xfId="112" applyFont="1" applyFill="1" applyBorder="1" applyAlignment="1">
      <alignment vertical="center" wrapText="1"/>
      <protection/>
    </xf>
    <xf numFmtId="3" fontId="101" fillId="3" borderId="75" xfId="112" applyNumberFormat="1" applyFont="1" applyFill="1" applyBorder="1" applyAlignment="1">
      <alignment horizontal="right"/>
      <protection/>
    </xf>
    <xf numFmtId="3" fontId="101" fillId="3" borderId="75" xfId="112" applyNumberFormat="1" applyFont="1" applyFill="1" applyBorder="1" applyAlignment="1">
      <alignment horizontal="right" wrapText="1"/>
      <protection/>
    </xf>
    <xf numFmtId="3" fontId="101" fillId="3" borderId="76" xfId="112" applyNumberFormat="1" applyFont="1" applyFill="1" applyBorder="1" applyAlignment="1">
      <alignment horizontal="right"/>
      <protection/>
    </xf>
    <xf numFmtId="0" fontId="102" fillId="0" borderId="111" xfId="112" applyFont="1" applyFill="1" applyBorder="1">
      <alignment/>
      <protection/>
    </xf>
    <xf numFmtId="3" fontId="80" fillId="0" borderId="75" xfId="112" applyNumberFormat="1" applyFont="1" applyFill="1" applyBorder="1" applyAlignment="1">
      <alignment horizontal="right"/>
      <protection/>
    </xf>
    <xf numFmtId="3" fontId="80" fillId="0" borderId="75" xfId="112" applyNumberFormat="1" applyFont="1" applyFill="1" applyBorder="1" applyAlignment="1">
      <alignment horizontal="right" wrapText="1"/>
      <protection/>
    </xf>
    <xf numFmtId="3" fontId="80" fillId="0" borderId="76" xfId="112" applyNumberFormat="1" applyFont="1" applyFill="1" applyBorder="1" applyAlignment="1">
      <alignment horizontal="right"/>
      <protection/>
    </xf>
    <xf numFmtId="3" fontId="80" fillId="0" borderId="92" xfId="112" applyNumberFormat="1" applyFont="1" applyFill="1" applyBorder="1" applyAlignment="1">
      <alignment horizontal="left"/>
      <protection/>
    </xf>
    <xf numFmtId="0" fontId="80" fillId="0" borderId="92" xfId="112" applyFont="1" applyFill="1" applyBorder="1" applyAlignment="1">
      <alignment horizontal="left"/>
      <protection/>
    </xf>
    <xf numFmtId="175" fontId="77" fillId="0" borderId="112" xfId="79" applyNumberFormat="1" applyFont="1" applyFill="1" applyBorder="1" applyAlignment="1">
      <alignment horizontal="left"/>
    </xf>
    <xf numFmtId="4" fontId="80" fillId="0" borderId="0" xfId="112" applyNumberFormat="1" applyFont="1" applyFill="1">
      <alignment/>
      <protection/>
    </xf>
    <xf numFmtId="0" fontId="102" fillId="0" borderId="0" xfId="112" applyFont="1" applyFill="1">
      <alignment/>
      <protection/>
    </xf>
    <xf numFmtId="0" fontId="80" fillId="7" borderId="75" xfId="112" applyFont="1" applyFill="1" applyBorder="1" applyAlignment="1">
      <alignment vertical="center" wrapText="1"/>
      <protection/>
    </xf>
    <xf numFmtId="0" fontId="80" fillId="7" borderId="34" xfId="112" applyFont="1" applyFill="1" applyBorder="1" applyAlignment="1">
      <alignment horizontal="left"/>
      <protection/>
    </xf>
    <xf numFmtId="3" fontId="80" fillId="7" borderId="75" xfId="112" applyNumberFormat="1" applyFont="1" applyFill="1" applyBorder="1" applyAlignment="1">
      <alignment horizontal="right"/>
      <protection/>
    </xf>
    <xf numFmtId="3" fontId="80" fillId="7" borderId="75" xfId="112" applyNumberFormat="1" applyFont="1" applyFill="1" applyBorder="1" applyAlignment="1">
      <alignment horizontal="right" wrapText="1"/>
      <protection/>
    </xf>
    <xf numFmtId="3" fontId="80" fillId="7" borderId="76" xfId="112" applyNumberFormat="1" applyFont="1" applyFill="1" applyBorder="1" applyAlignment="1">
      <alignment horizontal="right"/>
      <protection/>
    </xf>
    <xf numFmtId="4" fontId="80" fillId="7" borderId="108" xfId="112" applyNumberFormat="1" applyFont="1" applyFill="1" applyBorder="1">
      <alignment/>
      <protection/>
    </xf>
    <xf numFmtId="4" fontId="80" fillId="7" borderId="92" xfId="112" applyNumberFormat="1" applyFont="1" applyFill="1" applyBorder="1">
      <alignment/>
      <protection/>
    </xf>
    <xf numFmtId="3" fontId="80" fillId="7" borderId="92" xfId="112" applyNumberFormat="1" applyFont="1" applyFill="1" applyBorder="1" applyAlignment="1">
      <alignment horizontal="left"/>
      <protection/>
    </xf>
    <xf numFmtId="0" fontId="80" fillId="7" borderId="92" xfId="112" applyFont="1" applyFill="1" applyBorder="1" applyAlignment="1">
      <alignment horizontal="left"/>
      <protection/>
    </xf>
    <xf numFmtId="175" fontId="77" fillId="7" borderId="112" xfId="79" applyNumberFormat="1" applyFont="1" applyFill="1" applyBorder="1" applyAlignment="1">
      <alignment horizontal="left"/>
    </xf>
    <xf numFmtId="4" fontId="77" fillId="7" borderId="92" xfId="112" applyNumberFormat="1" applyFont="1" applyFill="1" applyBorder="1" applyAlignment="1">
      <alignment horizontal="right"/>
      <protection/>
    </xf>
    <xf numFmtId="4" fontId="77" fillId="7" borderId="113" xfId="112" applyNumberFormat="1" applyFont="1" applyFill="1" applyBorder="1" applyAlignment="1">
      <alignment horizontal="right"/>
      <protection/>
    </xf>
    <xf numFmtId="0" fontId="81" fillId="0" borderId="155" xfId="112" applyFont="1" applyBorder="1" applyAlignment="1">
      <alignment horizontal="center"/>
      <protection/>
    </xf>
    <xf numFmtId="49" fontId="81" fillId="0" borderId="92" xfId="112" applyNumberFormat="1" applyFont="1" applyBorder="1">
      <alignment/>
      <protection/>
    </xf>
    <xf numFmtId="0" fontId="80" fillId="7" borderId="34" xfId="112" applyFont="1" applyFill="1" applyBorder="1" applyAlignment="1">
      <alignment vertical="center" wrapText="1"/>
      <protection/>
    </xf>
    <xf numFmtId="3" fontId="101" fillId="0" borderId="75" xfId="112" applyNumberFormat="1" applyFont="1" applyFill="1" applyBorder="1" applyAlignment="1">
      <alignment horizontal="right"/>
      <protection/>
    </xf>
    <xf numFmtId="3" fontId="101" fillId="0" borderId="75" xfId="112" applyNumberFormat="1" applyFont="1" applyFill="1" applyBorder="1" applyAlignment="1">
      <alignment horizontal="right" wrapText="1"/>
      <protection/>
    </xf>
    <xf numFmtId="3" fontId="101" fillId="0" borderId="76" xfId="112" applyNumberFormat="1" applyFont="1" applyFill="1" applyBorder="1" applyAlignment="1">
      <alignment horizontal="right"/>
      <protection/>
    </xf>
    <xf numFmtId="0" fontId="28" fillId="0" borderId="111" xfId="112" applyFill="1" applyBorder="1">
      <alignment/>
      <protection/>
    </xf>
    <xf numFmtId="3" fontId="80" fillId="0" borderId="92" xfId="112" applyNumberFormat="1" applyFont="1" applyFill="1" applyBorder="1">
      <alignment/>
      <protection/>
    </xf>
    <xf numFmtId="4" fontId="77" fillId="0" borderId="108" xfId="112" applyNumberFormat="1" applyFont="1" applyFill="1" applyBorder="1" applyAlignment="1">
      <alignment horizontal="right"/>
      <protection/>
    </xf>
    <xf numFmtId="4" fontId="77" fillId="0" borderId="92" xfId="112" applyNumberFormat="1" applyFont="1" applyFill="1" applyBorder="1" applyAlignment="1">
      <alignment horizontal="right"/>
      <protection/>
    </xf>
    <xf numFmtId="4" fontId="77" fillId="0" borderId="113" xfId="112" applyNumberFormat="1" applyFont="1" applyFill="1" applyBorder="1" applyAlignment="1">
      <alignment horizontal="right"/>
      <protection/>
    </xf>
    <xf numFmtId="0" fontId="76" fillId="4" borderId="68" xfId="112" applyFont="1" applyFill="1" applyBorder="1" applyAlignment="1">
      <alignment horizontal="center" vertical="justify"/>
      <protection/>
    </xf>
    <xf numFmtId="0" fontId="80" fillId="4" borderId="75" xfId="112" applyFont="1" applyFill="1" applyBorder="1" applyAlignment="1">
      <alignment vertical="center" wrapText="1"/>
      <protection/>
    </xf>
    <xf numFmtId="0" fontId="80" fillId="4" borderId="34" xfId="112" applyFont="1" applyFill="1" applyBorder="1" applyAlignment="1">
      <alignment horizontal="left"/>
      <protection/>
    </xf>
    <xf numFmtId="3" fontId="80" fillId="4" borderId="75" xfId="112" applyNumberFormat="1" applyFont="1" applyFill="1" applyBorder="1" applyAlignment="1">
      <alignment horizontal="right"/>
      <protection/>
    </xf>
    <xf numFmtId="3" fontId="80" fillId="4" borderId="75" xfId="112" applyNumberFormat="1" applyFont="1" applyFill="1" applyBorder="1" applyAlignment="1">
      <alignment horizontal="right" wrapText="1"/>
      <protection/>
    </xf>
    <xf numFmtId="3" fontId="80" fillId="4" borderId="76" xfId="112" applyNumberFormat="1" applyFont="1" applyFill="1" applyBorder="1" applyAlignment="1">
      <alignment horizontal="right"/>
      <protection/>
    </xf>
    <xf numFmtId="0" fontId="76" fillId="4" borderId="168" xfId="112" applyFont="1" applyFill="1" applyBorder="1" applyAlignment="1">
      <alignment vertical="justify"/>
      <protection/>
    </xf>
    <xf numFmtId="3" fontId="80" fillId="4" borderId="108" xfId="112" applyNumberFormat="1" applyFont="1" applyFill="1" applyBorder="1" applyAlignment="1">
      <alignment horizontal="right"/>
      <protection/>
    </xf>
    <xf numFmtId="3" fontId="80" fillId="4" borderId="92" xfId="112" applyNumberFormat="1" applyFont="1" applyFill="1" applyBorder="1" applyAlignment="1">
      <alignment horizontal="right"/>
      <protection/>
    </xf>
    <xf numFmtId="175" fontId="77" fillId="4" borderId="112" xfId="79" applyNumberFormat="1" applyFont="1" applyFill="1" applyBorder="1" applyAlignment="1">
      <alignment horizontal="left"/>
    </xf>
    <xf numFmtId="4" fontId="77" fillId="27" borderId="108" xfId="112" applyNumberFormat="1" applyFont="1" applyFill="1" applyBorder="1" applyAlignment="1">
      <alignment horizontal="right"/>
      <protection/>
    </xf>
    <xf numFmtId="0" fontId="76" fillId="4" borderId="22" xfId="112" applyFont="1" applyFill="1" applyBorder="1" applyAlignment="1">
      <alignment vertical="justify"/>
      <protection/>
    </xf>
    <xf numFmtId="4" fontId="80" fillId="4" borderId="108" xfId="112" applyNumberFormat="1" applyFont="1" applyFill="1" applyBorder="1">
      <alignment/>
      <protection/>
    </xf>
    <xf numFmtId="4" fontId="80" fillId="4" borderId="92" xfId="112" applyNumberFormat="1" applyFont="1" applyFill="1" applyBorder="1">
      <alignment/>
      <protection/>
    </xf>
    <xf numFmtId="3" fontId="80" fillId="4" borderId="92" xfId="112" applyNumberFormat="1" applyFont="1" applyFill="1" applyBorder="1">
      <alignment/>
      <protection/>
    </xf>
    <xf numFmtId="3" fontId="80" fillId="4" borderId="92" xfId="112" applyNumberFormat="1" applyFont="1" applyFill="1" applyBorder="1" applyAlignment="1">
      <alignment horizontal="left"/>
      <protection/>
    </xf>
    <xf numFmtId="0" fontId="80" fillId="4" borderId="92" xfId="112" applyFont="1" applyFill="1" applyBorder="1" applyAlignment="1">
      <alignment horizontal="left"/>
      <protection/>
    </xf>
    <xf numFmtId="0" fontId="28" fillId="27" borderId="111" xfId="112" applyFill="1" applyBorder="1">
      <alignment/>
      <protection/>
    </xf>
    <xf numFmtId="0" fontId="77" fillId="27" borderId="0" xfId="112" applyFont="1" applyFill="1">
      <alignment/>
      <protection/>
    </xf>
    <xf numFmtId="0" fontId="28" fillId="27" borderId="0" xfId="112" applyFill="1">
      <alignment/>
      <protection/>
    </xf>
    <xf numFmtId="4" fontId="77" fillId="4" borderId="108" xfId="112" applyNumberFormat="1" applyFont="1" applyFill="1" applyBorder="1">
      <alignment/>
      <protection/>
    </xf>
    <xf numFmtId="4" fontId="77" fillId="4" borderId="92" xfId="112" applyNumberFormat="1" applyFont="1" applyFill="1" applyBorder="1">
      <alignment/>
      <protection/>
    </xf>
    <xf numFmtId="0" fontId="80" fillId="4" borderId="34" xfId="112" applyFont="1" applyFill="1" applyBorder="1" applyAlignment="1">
      <alignment horizontal="left" wrapText="1"/>
      <protection/>
    </xf>
    <xf numFmtId="0" fontId="76" fillId="4" borderId="80" xfId="112" applyFont="1" applyFill="1" applyBorder="1" applyAlignment="1">
      <alignment vertical="justify"/>
      <protection/>
    </xf>
    <xf numFmtId="0" fontId="81" fillId="4" borderId="75" xfId="112" applyFont="1" applyFill="1" applyBorder="1" applyAlignment="1">
      <alignment vertical="center" wrapText="1"/>
      <protection/>
    </xf>
    <xf numFmtId="0" fontId="81" fillId="4" borderId="34" xfId="112" applyFont="1" applyFill="1" applyBorder="1" applyAlignment="1">
      <alignment horizontal="left" wrapText="1"/>
      <protection/>
    </xf>
    <xf numFmtId="3" fontId="81" fillId="4" borderId="75" xfId="112" applyNumberFormat="1" applyFont="1" applyFill="1" applyBorder="1" applyAlignment="1">
      <alignment horizontal="right"/>
      <protection/>
    </xf>
    <xf numFmtId="3" fontId="81" fillId="4" borderId="75" xfId="112" applyNumberFormat="1" applyFont="1" applyFill="1" applyBorder="1" applyAlignment="1">
      <alignment horizontal="right" wrapText="1"/>
      <protection/>
    </xf>
    <xf numFmtId="3" fontId="81" fillId="4" borderId="76" xfId="112" applyNumberFormat="1" applyFont="1" applyFill="1" applyBorder="1" applyAlignment="1">
      <alignment horizontal="right"/>
      <protection/>
    </xf>
    <xf numFmtId="0" fontId="81" fillId="0" borderId="75" xfId="112" applyFont="1" applyFill="1" applyBorder="1" applyAlignment="1">
      <alignment vertical="center" wrapText="1"/>
      <protection/>
    </xf>
    <xf numFmtId="0" fontId="81" fillId="0" borderId="34" xfId="112" applyFont="1" applyFill="1" applyBorder="1" applyAlignment="1">
      <alignment horizontal="left" wrapText="1"/>
      <protection/>
    </xf>
    <xf numFmtId="0" fontId="28" fillId="0" borderId="49" xfId="112" applyBorder="1">
      <alignment/>
      <protection/>
    </xf>
    <xf numFmtId="3" fontId="101" fillId="4" borderId="75" xfId="112" applyNumberFormat="1" applyFont="1" applyFill="1" applyBorder="1" applyAlignment="1">
      <alignment horizontal="right"/>
      <protection/>
    </xf>
    <xf numFmtId="3" fontId="101" fillId="4" borderId="75" xfId="112" applyNumberFormat="1" applyFont="1" applyFill="1" applyBorder="1" applyAlignment="1">
      <alignment horizontal="right" wrapText="1"/>
      <protection/>
    </xf>
    <xf numFmtId="3" fontId="101" fillId="4" borderId="76" xfId="112" applyNumberFormat="1" applyFont="1" applyFill="1" applyBorder="1" applyAlignment="1">
      <alignment horizontal="right"/>
      <protection/>
    </xf>
    <xf numFmtId="3" fontId="80" fillId="7" borderId="92" xfId="112" applyNumberFormat="1" applyFont="1" applyFill="1" applyBorder="1">
      <alignment/>
      <protection/>
    </xf>
    <xf numFmtId="0" fontId="18" fillId="0" borderId="49" xfId="112" applyFont="1" applyBorder="1">
      <alignment/>
      <protection/>
    </xf>
    <xf numFmtId="4" fontId="80" fillId="7" borderId="92" xfId="112" applyNumberFormat="1" applyFont="1" applyFill="1" applyBorder="1" applyAlignment="1">
      <alignment horizontal="left"/>
      <protection/>
    </xf>
    <xf numFmtId="0" fontId="77" fillId="0" borderId="169" xfId="112" applyFont="1" applyBorder="1" applyAlignment="1">
      <alignment horizontal="center"/>
      <protection/>
    </xf>
    <xf numFmtId="49" fontId="77" fillId="0" borderId="148" xfId="112" applyNumberFormat="1" applyFont="1" applyBorder="1">
      <alignment/>
      <protection/>
    </xf>
    <xf numFmtId="0" fontId="77" fillId="0" borderId="148" xfId="112" applyFont="1" applyBorder="1">
      <alignment/>
      <protection/>
    </xf>
    <xf numFmtId="49" fontId="77" fillId="0" borderId="170" xfId="112" applyNumberFormat="1" applyFont="1" applyBorder="1">
      <alignment/>
      <protection/>
    </xf>
    <xf numFmtId="0" fontId="77" fillId="0" borderId="169" xfId="112" applyFont="1" applyBorder="1">
      <alignment/>
      <protection/>
    </xf>
    <xf numFmtId="0" fontId="77" fillId="0" borderId="170" xfId="112" applyFont="1" applyBorder="1">
      <alignment/>
      <protection/>
    </xf>
    <xf numFmtId="3" fontId="101" fillId="7" borderId="75" xfId="112" applyNumberFormat="1" applyFont="1" applyFill="1" applyBorder="1" applyAlignment="1">
      <alignment horizontal="right"/>
      <protection/>
    </xf>
    <xf numFmtId="3" fontId="101" fillId="7" borderId="75" xfId="112" applyNumberFormat="1" applyFont="1" applyFill="1" applyBorder="1" applyAlignment="1">
      <alignment horizontal="right" wrapText="1"/>
      <protection/>
    </xf>
    <xf numFmtId="3" fontId="101" fillId="7" borderId="76" xfId="112" applyNumberFormat="1" applyFont="1" applyFill="1" applyBorder="1" applyAlignment="1">
      <alignment horizontal="right"/>
      <protection/>
    </xf>
    <xf numFmtId="0" fontId="28" fillId="0" borderId="101" xfId="112" applyBorder="1">
      <alignment/>
      <protection/>
    </xf>
    <xf numFmtId="4" fontId="80" fillId="0" borderId="108" xfId="112" applyNumberFormat="1" applyFont="1" applyBorder="1">
      <alignment/>
      <protection/>
    </xf>
    <xf numFmtId="4" fontId="80" fillId="0" borderId="92" xfId="112" applyNumberFormat="1" applyFont="1" applyBorder="1">
      <alignment/>
      <protection/>
    </xf>
    <xf numFmtId="3" fontId="80" fillId="0" borderId="92" xfId="112" applyNumberFormat="1" applyFont="1" applyBorder="1" applyAlignment="1">
      <alignment horizontal="left"/>
      <protection/>
    </xf>
    <xf numFmtId="0" fontId="77" fillId="0" borderId="156" xfId="112" applyFont="1" applyBorder="1" applyAlignment="1">
      <alignment horizontal="center"/>
      <protection/>
    </xf>
    <xf numFmtId="49" fontId="77" fillId="0" borderId="57" xfId="112" applyNumberFormat="1" applyFont="1" applyBorder="1">
      <alignment/>
      <protection/>
    </xf>
    <xf numFmtId="0" fontId="77" fillId="0" borderId="57" xfId="112" applyFont="1" applyBorder="1">
      <alignment/>
      <protection/>
    </xf>
    <xf numFmtId="49" fontId="77" fillId="0" borderId="157" xfId="112" applyNumberFormat="1" applyFont="1" applyBorder="1">
      <alignment/>
      <protection/>
    </xf>
    <xf numFmtId="0" fontId="77" fillId="0" borderId="156" xfId="112" applyFont="1" applyBorder="1">
      <alignment/>
      <protection/>
    </xf>
    <xf numFmtId="0" fontId="77" fillId="0" borderId="157" xfId="112" applyFont="1" applyBorder="1">
      <alignment/>
      <protection/>
    </xf>
    <xf numFmtId="0" fontId="80" fillId="15" borderId="75" xfId="112" applyFont="1" applyFill="1" applyBorder="1" applyAlignment="1">
      <alignment vertical="center" wrapText="1"/>
      <protection/>
    </xf>
    <xf numFmtId="0" fontId="76" fillId="0" borderId="158" xfId="112" applyFont="1" applyFill="1" applyBorder="1" applyAlignment="1">
      <alignment horizontal="center" vertical="justify"/>
      <protection/>
    </xf>
    <xf numFmtId="0" fontId="80" fillId="0" borderId="55" xfId="112" applyFont="1" applyFill="1" applyBorder="1" applyAlignment="1">
      <alignment vertical="center" wrapText="1"/>
      <protection/>
    </xf>
    <xf numFmtId="0" fontId="80" fillId="0" borderId="54" xfId="112" applyFont="1" applyFill="1" applyBorder="1" applyAlignment="1">
      <alignment horizontal="left"/>
      <protection/>
    </xf>
    <xf numFmtId="3" fontId="101" fillId="14" borderId="55" xfId="112" applyNumberFormat="1" applyFont="1" applyFill="1" applyBorder="1" applyAlignment="1">
      <alignment horizontal="right"/>
      <protection/>
    </xf>
    <xf numFmtId="3" fontId="101" fillId="14" borderId="55" xfId="112" applyNumberFormat="1" applyFont="1" applyFill="1" applyBorder="1" applyAlignment="1">
      <alignment horizontal="right" wrapText="1"/>
      <protection/>
    </xf>
    <xf numFmtId="3" fontId="101" fillId="14" borderId="58" xfId="112" applyNumberFormat="1" applyFont="1" applyFill="1" applyBorder="1" applyAlignment="1">
      <alignment horizontal="right"/>
      <protection/>
    </xf>
    <xf numFmtId="0" fontId="76" fillId="0" borderId="165" xfId="112" applyFont="1" applyFill="1" applyBorder="1" applyAlignment="1">
      <alignment horizontal="center" vertical="justify"/>
      <protection/>
    </xf>
    <xf numFmtId="0" fontId="80" fillId="0" borderId="32" xfId="112" applyFont="1" applyFill="1" applyBorder="1" applyAlignment="1">
      <alignment vertical="center" wrapText="1"/>
      <protection/>
    </xf>
    <xf numFmtId="3" fontId="80" fillId="0" borderId="32" xfId="112" applyNumberFormat="1" applyFont="1" applyFill="1" applyBorder="1" applyAlignment="1">
      <alignment horizontal="right"/>
      <protection/>
    </xf>
    <xf numFmtId="3" fontId="80" fillId="0" borderId="107" xfId="112" applyNumberFormat="1" applyFont="1" applyFill="1" applyBorder="1" applyAlignment="1">
      <alignment horizontal="right"/>
      <protection/>
    </xf>
    <xf numFmtId="3" fontId="80" fillId="0" borderId="110" xfId="112" applyNumberFormat="1" applyFont="1" applyFill="1" applyBorder="1" applyAlignment="1">
      <alignment horizontal="right" wrapText="1"/>
      <protection/>
    </xf>
    <xf numFmtId="0" fontId="76" fillId="0" borderId="155" xfId="112" applyFont="1" applyBorder="1" applyAlignment="1">
      <alignment horizontal="center" vertical="justify"/>
      <protection/>
    </xf>
    <xf numFmtId="0" fontId="80" fillId="0" borderId="92" xfId="112" applyFont="1" applyBorder="1" applyAlignment="1">
      <alignment vertical="center" wrapText="1"/>
      <protection/>
    </xf>
    <xf numFmtId="3" fontId="101" fillId="0" borderId="92" xfId="112" applyNumberFormat="1" applyFont="1" applyFill="1" applyBorder="1" applyAlignment="1">
      <alignment horizontal="right"/>
      <protection/>
    </xf>
    <xf numFmtId="3" fontId="101" fillId="0" borderId="112" xfId="112" applyNumberFormat="1" applyFont="1" applyFill="1" applyBorder="1" applyAlignment="1">
      <alignment horizontal="right"/>
      <protection/>
    </xf>
    <xf numFmtId="3" fontId="101" fillId="0" borderId="113" xfId="112" applyNumberFormat="1" applyFont="1" applyFill="1" applyBorder="1" applyAlignment="1">
      <alignment horizontal="right" wrapText="1"/>
      <protection/>
    </xf>
    <xf numFmtId="0" fontId="102" fillId="0" borderId="0" xfId="112" applyFont="1" applyBorder="1">
      <alignment/>
      <protection/>
    </xf>
    <xf numFmtId="0" fontId="76" fillId="0" borderId="171" xfId="112" applyFont="1" applyBorder="1" applyAlignment="1">
      <alignment horizontal="center" vertical="justify"/>
      <protection/>
    </xf>
    <xf numFmtId="0" fontId="80" fillId="0" borderId="37" xfId="112" applyFont="1" applyBorder="1" applyAlignment="1">
      <alignment vertical="center" wrapText="1"/>
      <protection/>
    </xf>
    <xf numFmtId="0" fontId="80" fillId="0" borderId="37" xfId="112" applyFont="1" applyBorder="1" applyAlignment="1">
      <alignment horizontal="left"/>
      <protection/>
    </xf>
    <xf numFmtId="3" fontId="80" fillId="0" borderId="37" xfId="112" applyNumberFormat="1" applyFont="1" applyBorder="1" applyAlignment="1">
      <alignment horizontal="right"/>
      <protection/>
    </xf>
    <xf numFmtId="4" fontId="80" fillId="0" borderId="172" xfId="112" applyNumberFormat="1" applyFont="1" applyBorder="1">
      <alignment/>
      <protection/>
    </xf>
    <xf numFmtId="3" fontId="80" fillId="0" borderId="173" xfId="112" applyNumberFormat="1" applyFont="1" applyBorder="1" applyAlignment="1">
      <alignment horizontal="right" wrapText="1"/>
      <protection/>
    </xf>
    <xf numFmtId="4" fontId="80" fillId="0" borderId="174" xfId="112" applyNumberFormat="1" applyFont="1" applyBorder="1">
      <alignment/>
      <protection/>
    </xf>
    <xf numFmtId="4" fontId="80" fillId="0" borderId="148" xfId="112" applyNumberFormat="1" applyFont="1" applyBorder="1">
      <alignment/>
      <protection/>
    </xf>
    <xf numFmtId="3" fontId="80" fillId="0" borderId="148" xfId="112" applyNumberFormat="1" applyFont="1" applyBorder="1">
      <alignment/>
      <protection/>
    </xf>
    <xf numFmtId="3" fontId="80" fillId="0" borderId="148" xfId="112" applyNumberFormat="1" applyFont="1" applyBorder="1" applyAlignment="1">
      <alignment horizontal="left"/>
      <protection/>
    </xf>
    <xf numFmtId="0" fontId="80" fillId="0" borderId="148" xfId="112" applyFont="1" applyBorder="1" applyAlignment="1">
      <alignment horizontal="left"/>
      <protection/>
    </xf>
    <xf numFmtId="175" fontId="77" fillId="0" borderId="170" xfId="79" applyNumberFormat="1" applyFont="1" applyBorder="1" applyAlignment="1">
      <alignment horizontal="left"/>
    </xf>
    <xf numFmtId="4" fontId="77" fillId="0" borderId="109" xfId="112" applyNumberFormat="1" applyFont="1" applyBorder="1" applyAlignment="1">
      <alignment horizontal="right"/>
      <protection/>
    </xf>
    <xf numFmtId="0" fontId="103" fillId="0" borderId="0" xfId="112" applyFont="1" applyBorder="1" applyAlignment="1">
      <alignment wrapText="1"/>
      <protection/>
    </xf>
    <xf numFmtId="0" fontId="104" fillId="0" borderId="140" xfId="112" applyFont="1" applyBorder="1" applyAlignment="1">
      <alignment wrapText="1"/>
      <protection/>
    </xf>
    <xf numFmtId="3" fontId="104" fillId="0" borderId="140" xfId="112" applyNumberFormat="1" applyFont="1" applyBorder="1" applyAlignment="1">
      <alignment wrapText="1"/>
      <protection/>
    </xf>
    <xf numFmtId="3" fontId="104" fillId="0" borderId="123" xfId="112" applyNumberFormat="1" applyFont="1" applyBorder="1" applyAlignment="1">
      <alignment wrapText="1"/>
      <protection/>
    </xf>
    <xf numFmtId="3" fontId="104" fillId="0" borderId="122" xfId="112" applyNumberFormat="1" applyFont="1" applyBorder="1" applyAlignment="1">
      <alignment wrapText="1"/>
      <protection/>
    </xf>
    <xf numFmtId="4" fontId="104" fillId="0" borderId="114" xfId="112" applyNumberFormat="1" applyFont="1" applyBorder="1" applyAlignment="1">
      <alignment wrapText="1"/>
      <protection/>
    </xf>
    <xf numFmtId="4" fontId="104" fillId="0" borderId="30" xfId="112" applyNumberFormat="1" applyFont="1" applyBorder="1" applyAlignment="1">
      <alignment wrapText="1"/>
      <protection/>
    </xf>
    <xf numFmtId="3" fontId="104" fillId="0" borderId="30" xfId="112" applyNumberFormat="1" applyFont="1" applyBorder="1" applyAlignment="1">
      <alignment wrapText="1"/>
      <protection/>
    </xf>
    <xf numFmtId="0" fontId="104" fillId="0" borderId="30" xfId="112" applyFont="1" applyBorder="1" applyAlignment="1">
      <alignment wrapText="1"/>
      <protection/>
    </xf>
    <xf numFmtId="175" fontId="103" fillId="0" borderId="115" xfId="79" applyNumberFormat="1" applyFont="1" applyBorder="1" applyAlignment="1">
      <alignment wrapText="1"/>
    </xf>
    <xf numFmtId="4" fontId="103" fillId="0" borderId="116" xfId="112" applyNumberFormat="1" applyFont="1" applyBorder="1" applyAlignment="1">
      <alignment wrapText="1"/>
      <protection/>
    </xf>
    <xf numFmtId="4" fontId="103" fillId="0" borderId="84" xfId="112" applyNumberFormat="1" applyFont="1" applyBorder="1" applyAlignment="1">
      <alignment wrapText="1"/>
      <protection/>
    </xf>
    <xf numFmtId="4" fontId="103" fillId="0" borderId="117" xfId="112" applyNumberFormat="1" applyFont="1" applyBorder="1" applyAlignment="1">
      <alignment wrapText="1"/>
      <protection/>
    </xf>
    <xf numFmtId="4" fontId="103" fillId="0" borderId="0" xfId="112" applyNumberFormat="1" applyFont="1" applyAlignment="1">
      <alignment horizontal="center" wrapText="1"/>
      <protection/>
    </xf>
    <xf numFmtId="49" fontId="103" fillId="0" borderId="0" xfId="112" applyNumberFormat="1" applyFont="1" applyAlignment="1">
      <alignment wrapText="1"/>
      <protection/>
    </xf>
    <xf numFmtId="0" fontId="103" fillId="0" borderId="0" xfId="112" applyFont="1" applyAlignment="1">
      <alignment wrapText="1"/>
      <protection/>
    </xf>
    <xf numFmtId="0" fontId="103" fillId="0" borderId="0" xfId="112" applyNumberFormat="1" applyFont="1" applyFill="1" applyAlignment="1">
      <alignment wrapText="1"/>
      <protection/>
    </xf>
    <xf numFmtId="0" fontId="105" fillId="0" borderId="0" xfId="112" applyFont="1" applyBorder="1">
      <alignment/>
      <protection/>
    </xf>
    <xf numFmtId="0" fontId="103" fillId="0" borderId="133" xfId="112" applyFont="1" applyBorder="1" applyAlignment="1">
      <alignment horizontal="left"/>
      <protection/>
    </xf>
    <xf numFmtId="0" fontId="103" fillId="0" borderId="85" xfId="112" applyFont="1" applyBorder="1" applyAlignment="1">
      <alignment horizontal="left"/>
      <protection/>
    </xf>
    <xf numFmtId="0" fontId="106" fillId="0" borderId="85" xfId="112" applyFont="1" applyBorder="1" applyAlignment="1">
      <alignment horizontal="left"/>
      <protection/>
    </xf>
    <xf numFmtId="3" fontId="104" fillId="0" borderId="85" xfId="112" applyNumberFormat="1" applyFont="1" applyBorder="1" applyAlignment="1">
      <alignment horizontal="right"/>
      <protection/>
    </xf>
    <xf numFmtId="3" fontId="104" fillId="0" borderId="125" xfId="112" applyNumberFormat="1" applyFont="1" applyBorder="1" applyAlignment="1">
      <alignment horizontal="right"/>
      <protection/>
    </xf>
    <xf numFmtId="3" fontId="104" fillId="0" borderId="121" xfId="112" applyNumberFormat="1" applyFont="1" applyBorder="1" applyAlignment="1">
      <alignment horizontal="right" wrapText="1"/>
      <protection/>
    </xf>
    <xf numFmtId="4" fontId="106" fillId="0" borderId="108" xfId="112" applyNumberFormat="1" applyFont="1" applyBorder="1">
      <alignment/>
      <protection/>
    </xf>
    <xf numFmtId="4" fontId="106" fillId="0" borderId="92" xfId="112" applyNumberFormat="1" applyFont="1" applyBorder="1">
      <alignment/>
      <protection/>
    </xf>
    <xf numFmtId="3" fontId="106" fillId="0" borderId="92" xfId="112" applyNumberFormat="1" applyFont="1" applyBorder="1">
      <alignment/>
      <protection/>
    </xf>
    <xf numFmtId="0" fontId="106" fillId="0" borderId="92" xfId="112" applyFont="1" applyBorder="1" applyAlignment="1">
      <alignment horizontal="left"/>
      <protection/>
    </xf>
    <xf numFmtId="175" fontId="105" fillId="0" borderId="112" xfId="79" applyNumberFormat="1" applyFont="1" applyBorder="1" applyAlignment="1">
      <alignment horizontal="left"/>
    </xf>
    <xf numFmtId="4" fontId="105" fillId="0" borderId="0" xfId="112" applyNumberFormat="1" applyFont="1" applyBorder="1" applyAlignment="1">
      <alignment horizontal="right"/>
      <protection/>
    </xf>
    <xf numFmtId="4" fontId="105" fillId="0" borderId="0" xfId="112" applyNumberFormat="1" applyFont="1" applyAlignment="1">
      <alignment horizontal="center"/>
      <protection/>
    </xf>
    <xf numFmtId="49" fontId="105" fillId="0" borderId="0" xfId="112" applyNumberFormat="1" applyFont="1">
      <alignment/>
      <protection/>
    </xf>
    <xf numFmtId="0" fontId="105" fillId="0" borderId="0" xfId="112" applyFont="1">
      <alignment/>
      <protection/>
    </xf>
    <xf numFmtId="0" fontId="105" fillId="0" borderId="0" xfId="112" applyNumberFormat="1" applyFont="1" applyFill="1">
      <alignment/>
      <protection/>
    </xf>
    <xf numFmtId="4" fontId="106" fillId="0" borderId="153" xfId="112" applyNumberFormat="1" applyFont="1" applyBorder="1">
      <alignment/>
      <protection/>
    </xf>
    <xf numFmtId="4" fontId="106" fillId="0" borderId="57" xfId="112" applyNumberFormat="1" applyFont="1" applyBorder="1">
      <alignment/>
      <protection/>
    </xf>
    <xf numFmtId="3" fontId="106" fillId="0" borderId="57" xfId="112" applyNumberFormat="1" applyFont="1" applyBorder="1">
      <alignment/>
      <protection/>
    </xf>
    <xf numFmtId="0" fontId="106" fillId="0" borderId="57" xfId="112" applyFont="1" applyBorder="1" applyAlignment="1">
      <alignment horizontal="left"/>
      <protection/>
    </xf>
    <xf numFmtId="175" fontId="105" fillId="0" borderId="157" xfId="79" applyNumberFormat="1" applyFont="1" applyBorder="1" applyAlignment="1">
      <alignment horizontal="left"/>
    </xf>
    <xf numFmtId="3" fontId="107" fillId="0" borderId="125" xfId="112" applyNumberFormat="1" applyFont="1" applyBorder="1" applyAlignment="1">
      <alignment horizontal="right"/>
      <protection/>
    </xf>
    <xf numFmtId="9" fontId="104" fillId="0" borderId="121" xfId="112" applyNumberFormat="1" applyFont="1" applyBorder="1" applyAlignment="1">
      <alignment horizontal="right" wrapText="1"/>
      <protection/>
    </xf>
    <xf numFmtId="4" fontId="106" fillId="0" borderId="0" xfId="112" applyNumberFormat="1" applyFont="1" applyBorder="1">
      <alignment/>
      <protection/>
    </xf>
    <xf numFmtId="3" fontId="106" fillId="0" borderId="0" xfId="112" applyNumberFormat="1" applyFont="1" applyBorder="1">
      <alignment/>
      <protection/>
    </xf>
    <xf numFmtId="0" fontId="106" fillId="0" borderId="0" xfId="112" applyFont="1" applyBorder="1" applyAlignment="1">
      <alignment horizontal="left"/>
      <protection/>
    </xf>
    <xf numFmtId="175" fontId="105" fillId="0" borderId="0" xfId="79" applyNumberFormat="1" applyFont="1" applyBorder="1" applyAlignment="1">
      <alignment horizontal="left"/>
    </xf>
    <xf numFmtId="0" fontId="103" fillId="0" borderId="134" xfId="112" applyFont="1" applyBorder="1" applyAlignment="1">
      <alignment horizontal="left"/>
      <protection/>
    </xf>
    <xf numFmtId="0" fontId="103" fillId="0" borderId="132" xfId="112" applyFont="1" applyBorder="1" applyAlignment="1">
      <alignment horizontal="left"/>
      <protection/>
    </xf>
    <xf numFmtId="0" fontId="106" fillId="0" borderId="132" xfId="112" applyFont="1" applyBorder="1" applyAlignment="1">
      <alignment horizontal="left"/>
      <protection/>
    </xf>
    <xf numFmtId="3" fontId="104" fillId="0" borderId="132" xfId="112" applyNumberFormat="1" applyFont="1" applyBorder="1" applyAlignment="1">
      <alignment horizontal="right"/>
      <protection/>
    </xf>
    <xf numFmtId="3" fontId="104" fillId="0" borderId="118" xfId="112" applyNumberFormat="1" applyFont="1" applyBorder="1" applyAlignment="1">
      <alignment horizontal="right"/>
      <protection/>
    </xf>
    <xf numFmtId="3" fontId="104" fillId="0" borderId="129" xfId="112" applyNumberFormat="1" applyFont="1" applyBorder="1" applyAlignment="1">
      <alignment horizontal="right" wrapText="1"/>
      <protection/>
    </xf>
    <xf numFmtId="0" fontId="48" fillId="0" borderId="0" xfId="112" applyFont="1" applyAlignment="1">
      <alignment horizontal="left"/>
      <protection/>
    </xf>
    <xf numFmtId="3" fontId="48" fillId="0" borderId="0" xfId="112" applyNumberFormat="1" applyFont="1" applyAlignment="1">
      <alignment horizontal="right"/>
      <protection/>
    </xf>
    <xf numFmtId="0" fontId="48" fillId="0" borderId="0" xfId="112" applyFont="1">
      <alignment/>
      <protection/>
    </xf>
    <xf numFmtId="3" fontId="48" fillId="0" borderId="0" xfId="112" applyNumberFormat="1" applyFont="1" applyAlignment="1">
      <alignment horizontal="right" wrapText="1"/>
      <protection/>
    </xf>
    <xf numFmtId="3" fontId="48" fillId="0" borderId="0" xfId="112" applyNumberFormat="1" applyFont="1">
      <alignment/>
      <protection/>
    </xf>
    <xf numFmtId="4" fontId="48" fillId="0" borderId="0" xfId="112" applyNumberFormat="1" applyFont="1">
      <alignment/>
      <protection/>
    </xf>
    <xf numFmtId="3" fontId="48" fillId="0" borderId="0" xfId="112" applyNumberFormat="1" applyFont="1" applyAlignment="1">
      <alignment horizontal="left"/>
      <protection/>
    </xf>
    <xf numFmtId="0" fontId="28" fillId="0" borderId="0" xfId="112" applyFont="1" applyAlignment="1">
      <alignment horizontal="left"/>
      <protection/>
    </xf>
    <xf numFmtId="4" fontId="28" fillId="0" borderId="0" xfId="112" applyNumberFormat="1" applyFont="1" applyAlignment="1">
      <alignment horizontal="right"/>
      <protection/>
    </xf>
    <xf numFmtId="0" fontId="28" fillId="0" borderId="0" xfId="112" applyFont="1" applyAlignment="1">
      <alignment horizontal="right"/>
      <protection/>
    </xf>
    <xf numFmtId="49" fontId="28" fillId="0" borderId="0" xfId="112" applyNumberFormat="1" applyFont="1">
      <alignment/>
      <protection/>
    </xf>
    <xf numFmtId="0" fontId="28" fillId="0" borderId="0" xfId="112" applyNumberFormat="1" applyFont="1" applyFill="1">
      <alignment/>
      <protection/>
    </xf>
    <xf numFmtId="14" fontId="76" fillId="0" borderId="0" xfId="112" applyNumberFormat="1" applyFont="1" applyAlignment="1">
      <alignment horizontal="center" vertical="justify"/>
      <protection/>
    </xf>
    <xf numFmtId="0" fontId="80" fillId="0" borderId="0" xfId="112" applyFont="1" applyAlignment="1">
      <alignment horizontal="left"/>
      <protection/>
    </xf>
    <xf numFmtId="3" fontId="80" fillId="0" borderId="0" xfId="112" applyNumberFormat="1" applyFont="1" applyAlignment="1">
      <alignment horizontal="right"/>
      <protection/>
    </xf>
    <xf numFmtId="3" fontId="82" fillId="0" borderId="0" xfId="112" applyNumberFormat="1" applyFont="1">
      <alignment/>
      <protection/>
    </xf>
    <xf numFmtId="3" fontId="80" fillId="0" borderId="0" xfId="112" applyNumberFormat="1" applyFont="1" applyAlignment="1">
      <alignment horizontal="right" wrapText="1"/>
      <protection/>
    </xf>
    <xf numFmtId="4" fontId="82" fillId="0" borderId="0" xfId="112" applyNumberFormat="1" applyFont="1">
      <alignment/>
      <protection/>
    </xf>
    <xf numFmtId="3" fontId="82" fillId="0" borderId="0" xfId="112" applyNumberFormat="1" applyFont="1" applyAlignment="1">
      <alignment horizontal="left"/>
      <protection/>
    </xf>
    <xf numFmtId="0" fontId="81" fillId="0" borderId="0" xfId="112" applyFont="1" applyAlignment="1">
      <alignment horizontal="left"/>
      <protection/>
    </xf>
    <xf numFmtId="3" fontId="77" fillId="0" borderId="0" xfId="112" applyNumberFormat="1" applyFont="1" applyAlignment="1">
      <alignment horizontal="left"/>
      <protection/>
    </xf>
    <xf numFmtId="0" fontId="80" fillId="0" borderId="0" xfId="112" applyFont="1" applyAlignment="1">
      <alignment vertical="center" wrapText="1"/>
      <protection/>
    </xf>
    <xf numFmtId="0" fontId="80" fillId="0" borderId="0" xfId="112" applyFont="1">
      <alignment/>
      <protection/>
    </xf>
    <xf numFmtId="4" fontId="80" fillId="0" borderId="0" xfId="112" applyNumberFormat="1" applyFont="1">
      <alignment/>
      <protection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Fill="1" applyAlignment="1">
      <alignment horizontal="center"/>
    </xf>
    <xf numFmtId="0" fontId="4" fillId="8" borderId="138" xfId="0" applyFont="1" applyFill="1" applyBorder="1" applyAlignment="1">
      <alignment/>
    </xf>
    <xf numFmtId="0" fontId="4" fillId="8" borderId="142" xfId="0" applyFont="1" applyFill="1" applyBorder="1" applyAlignment="1">
      <alignment/>
    </xf>
    <xf numFmtId="0" fontId="0" fillId="8" borderId="49" xfId="0" applyFont="1" applyFill="1" applyBorder="1" applyAlignment="1">
      <alignment/>
    </xf>
    <xf numFmtId="3" fontId="10" fillId="8" borderId="99" xfId="0" applyNumberFormat="1" applyFont="1" applyFill="1" applyBorder="1" applyAlignment="1">
      <alignment/>
    </xf>
    <xf numFmtId="3" fontId="10" fillId="8" borderId="50" xfId="0" applyNumberFormat="1" applyFont="1" applyFill="1" applyBorder="1" applyAlignment="1">
      <alignment/>
    </xf>
    <xf numFmtId="3" fontId="10" fillId="8" borderId="52" xfId="0" applyNumberFormat="1" applyFont="1" applyFill="1" applyBorder="1" applyAlignment="1">
      <alignment/>
    </xf>
    <xf numFmtId="3" fontId="0" fillId="8" borderId="175" xfId="0" applyNumberFormat="1" applyFont="1" applyFill="1" applyBorder="1" applyAlignment="1">
      <alignment/>
    </xf>
    <xf numFmtId="3" fontId="0" fillId="8" borderId="50" xfId="0" applyNumberFormat="1" applyFont="1" applyFill="1" applyBorder="1" applyAlignment="1">
      <alignment/>
    </xf>
    <xf numFmtId="3" fontId="0" fillId="0" borderId="125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74" xfId="0" applyNumberFormat="1" applyFont="1" applyBorder="1" applyAlignment="1">
      <alignment/>
    </xf>
    <xf numFmtId="3" fontId="11" fillId="0" borderId="102" xfId="0" applyNumberFormat="1" applyFont="1" applyBorder="1" applyAlignment="1">
      <alignment/>
    </xf>
    <xf numFmtId="3" fontId="0" fillId="0" borderId="90" xfId="0" applyNumberFormat="1" applyFont="1" applyBorder="1" applyAlignment="1">
      <alignment/>
    </xf>
    <xf numFmtId="3" fontId="10" fillId="0" borderId="102" xfId="0" applyNumberFormat="1" applyFont="1" applyBorder="1" applyAlignment="1">
      <alignment/>
    </xf>
    <xf numFmtId="3" fontId="0" fillId="0" borderId="176" xfId="0" applyNumberFormat="1" applyFont="1" applyBorder="1" applyAlignment="1">
      <alignment/>
    </xf>
    <xf numFmtId="3" fontId="1" fillId="0" borderId="177" xfId="0" applyNumberFormat="1" applyFont="1" applyBorder="1" applyAlignment="1">
      <alignment/>
    </xf>
    <xf numFmtId="3" fontId="47" fillId="15" borderId="88" xfId="0" applyNumberFormat="1" applyFont="1" applyFill="1" applyBorder="1" applyAlignment="1">
      <alignment/>
    </xf>
    <xf numFmtId="3" fontId="47" fillId="15" borderId="53" xfId="0" applyNumberFormat="1" applyFont="1" applyFill="1" applyBorder="1" applyAlignment="1">
      <alignment/>
    </xf>
    <xf numFmtId="3" fontId="47" fillId="15" borderId="168" xfId="0" applyNumberFormat="1" applyFont="1" applyFill="1" applyBorder="1" applyAlignment="1">
      <alignment/>
    </xf>
    <xf numFmtId="3" fontId="11" fillId="15" borderId="19" xfId="0" applyNumberFormat="1" applyFont="1" applyFill="1" applyBorder="1" applyAlignment="1">
      <alignment/>
    </xf>
    <xf numFmtId="0" fontId="4" fillId="0" borderId="0" xfId="144" applyFont="1">
      <alignment/>
      <protection/>
    </xf>
    <xf numFmtId="0" fontId="0" fillId="0" borderId="133" xfId="0" applyFont="1" applyBorder="1" applyAlignment="1">
      <alignment/>
    </xf>
    <xf numFmtId="0" fontId="18" fillId="8" borderId="85" xfId="144" applyFont="1" applyFill="1" applyBorder="1" applyAlignment="1">
      <alignment vertical="top" wrapText="1"/>
      <protection/>
    </xf>
    <xf numFmtId="0" fontId="4" fillId="0" borderId="133" xfId="0" applyFont="1" applyFill="1" applyBorder="1" applyAlignment="1">
      <alignment horizontal="center"/>
    </xf>
    <xf numFmtId="0" fontId="18" fillId="8" borderId="85" xfId="144" applyFont="1" applyFill="1" applyBorder="1" applyAlignment="1">
      <alignment vertical="center" wrapText="1"/>
      <protection/>
    </xf>
    <xf numFmtId="174" fontId="18" fillId="8" borderId="85" xfId="144" applyNumberFormat="1" applyFont="1" applyFill="1" applyBorder="1" applyAlignment="1">
      <alignment vertical="center" wrapText="1"/>
      <protection/>
    </xf>
    <xf numFmtId="3" fontId="4" fillId="0" borderId="85" xfId="144" applyNumberFormat="1" applyFont="1" applyFill="1" applyBorder="1" applyAlignment="1">
      <alignment vertical="center"/>
      <protection/>
    </xf>
    <xf numFmtId="0" fontId="18" fillId="0" borderId="85" xfId="0" applyFont="1" applyFill="1" applyBorder="1" applyAlignment="1">
      <alignment/>
    </xf>
    <xf numFmtId="0" fontId="0" fillId="0" borderId="85" xfId="0" applyBorder="1" applyAlignment="1">
      <alignment/>
    </xf>
    <xf numFmtId="0" fontId="0" fillId="0" borderId="133" xfId="0" applyBorder="1" applyAlignment="1">
      <alignment/>
    </xf>
    <xf numFmtId="0" fontId="18" fillId="0" borderId="85" xfId="0" applyFont="1" applyBorder="1" applyAlignment="1">
      <alignment/>
    </xf>
    <xf numFmtId="174" fontId="0" fillId="0" borderId="85" xfId="0" applyNumberFormat="1" applyBorder="1" applyAlignment="1">
      <alignment/>
    </xf>
    <xf numFmtId="0" fontId="0" fillId="0" borderId="134" xfId="0" applyFont="1" applyBorder="1" applyAlignment="1">
      <alignment/>
    </xf>
    <xf numFmtId="0" fontId="33" fillId="8" borderId="132" xfId="144" applyFont="1" applyFill="1" applyBorder="1" applyAlignment="1">
      <alignment vertical="center" wrapText="1"/>
      <protection/>
    </xf>
    <xf numFmtId="174" fontId="33" fillId="8" borderId="132" xfId="144" applyNumberFormat="1" applyFont="1" applyFill="1" applyBorder="1" applyAlignment="1">
      <alignment vertical="center" wrapText="1"/>
      <protection/>
    </xf>
    <xf numFmtId="4" fontId="13" fillId="8" borderId="132" xfId="144" applyNumberFormat="1" applyFont="1" applyFill="1" applyBorder="1" applyAlignment="1">
      <alignment vertical="center"/>
      <protection/>
    </xf>
    <xf numFmtId="174" fontId="18" fillId="15" borderId="85" xfId="144" applyNumberFormat="1" applyFont="1" applyFill="1" applyBorder="1" applyAlignment="1">
      <alignment vertical="center" wrapText="1"/>
      <protection/>
    </xf>
    <xf numFmtId="0" fontId="4" fillId="0" borderId="14" xfId="0" applyFont="1" applyFill="1" applyBorder="1" applyAlignment="1">
      <alignment horizontal="center"/>
    </xf>
    <xf numFmtId="49" fontId="4" fillId="0" borderId="133" xfId="0" applyNumberFormat="1" applyFont="1" applyFill="1" applyBorder="1" applyAlignment="1">
      <alignment horizontal="center" vertical="top" wrapText="1"/>
    </xf>
    <xf numFmtId="49" fontId="4" fillId="0" borderId="85" xfId="0" applyNumberFormat="1" applyFont="1" applyFill="1" applyBorder="1" applyAlignment="1">
      <alignment horizontal="center" vertical="top" wrapText="1"/>
    </xf>
    <xf numFmtId="49" fontId="4" fillId="2" borderId="125" xfId="0" applyNumberFormat="1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/>
    </xf>
    <xf numFmtId="0" fontId="13" fillId="0" borderId="46" xfId="0" applyFont="1" applyFill="1" applyBorder="1" applyAlignment="1">
      <alignment horizontal="left"/>
    </xf>
    <xf numFmtId="0" fontId="4" fillId="15" borderId="63" xfId="0" applyFont="1" applyFill="1" applyBorder="1" applyAlignment="1">
      <alignment horizontal="center"/>
    </xf>
    <xf numFmtId="0" fontId="13" fillId="13" borderId="178" xfId="0" applyFont="1" applyFill="1" applyBorder="1" applyAlignment="1">
      <alignment horizontal="center"/>
    </xf>
    <xf numFmtId="0" fontId="4" fillId="15" borderId="87" xfId="0" applyFont="1" applyFill="1" applyBorder="1" applyAlignment="1">
      <alignment horizontal="center"/>
    </xf>
    <xf numFmtId="0" fontId="13" fillId="13" borderId="179" xfId="0" applyFont="1" applyFill="1" applyBorder="1" applyAlignment="1">
      <alignment horizontal="center"/>
    </xf>
    <xf numFmtId="3" fontId="4" fillId="15" borderId="97" xfId="0" applyNumberFormat="1" applyFont="1" applyFill="1" applyBorder="1" applyAlignment="1">
      <alignment/>
    </xf>
    <xf numFmtId="3" fontId="13" fillId="13" borderId="180" xfId="0" applyNumberFormat="1" applyFont="1" applyFill="1" applyBorder="1" applyAlignment="1">
      <alignment/>
    </xf>
    <xf numFmtId="3" fontId="4" fillId="15" borderId="100" xfId="0" applyNumberFormat="1" applyFont="1" applyFill="1" applyBorder="1" applyAlignment="1">
      <alignment/>
    </xf>
    <xf numFmtId="3" fontId="13" fillId="13" borderId="181" xfId="0" applyNumberFormat="1" applyFont="1" applyFill="1" applyBorder="1" applyAlignment="1">
      <alignment/>
    </xf>
    <xf numFmtId="3" fontId="13" fillId="13" borderId="182" xfId="0" applyNumberFormat="1" applyFont="1" applyFill="1" applyBorder="1" applyAlignment="1">
      <alignment/>
    </xf>
    <xf numFmtId="0" fontId="4" fillId="15" borderId="64" xfId="0" applyFont="1" applyFill="1" applyBorder="1" applyAlignment="1">
      <alignment horizontal="center"/>
    </xf>
    <xf numFmtId="0" fontId="4" fillId="15" borderId="26" xfId="0" applyFont="1" applyFill="1" applyBorder="1" applyAlignment="1">
      <alignment horizontal="center"/>
    </xf>
    <xf numFmtId="4" fontId="4" fillId="15" borderId="16" xfId="0" applyNumberFormat="1" applyFont="1" applyFill="1" applyBorder="1" applyAlignment="1">
      <alignment/>
    </xf>
    <xf numFmtId="4" fontId="4" fillId="15" borderId="141" xfId="0" applyNumberFormat="1" applyFont="1" applyFill="1" applyBorder="1" applyAlignment="1">
      <alignment/>
    </xf>
    <xf numFmtId="4" fontId="4" fillId="15" borderId="46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3" fontId="18" fillId="0" borderId="92" xfId="111" applyNumberFormat="1" applyFont="1" applyFill="1" applyBorder="1">
      <alignment/>
      <protection/>
    </xf>
    <xf numFmtId="3" fontId="17" fillId="0" borderId="156" xfId="0" applyNumberFormat="1" applyFont="1" applyFill="1" applyBorder="1" applyAlignment="1">
      <alignment/>
    </xf>
    <xf numFmtId="3" fontId="17" fillId="0" borderId="57" xfId="0" applyNumberFormat="1" applyFont="1" applyFill="1" applyBorder="1" applyAlignment="1">
      <alignment/>
    </xf>
    <xf numFmtId="3" fontId="17" fillId="0" borderId="157" xfId="0" applyNumberFormat="1" applyFont="1" applyFill="1" applyBorder="1" applyAlignment="1">
      <alignment/>
    </xf>
    <xf numFmtId="3" fontId="21" fillId="0" borderId="183" xfId="0" applyNumberFormat="1" applyFont="1" applyFill="1" applyBorder="1" applyAlignment="1">
      <alignment/>
    </xf>
    <xf numFmtId="3" fontId="21" fillId="0" borderId="113" xfId="0" applyNumberFormat="1" applyFont="1" applyFill="1" applyBorder="1" applyAlignment="1">
      <alignment/>
    </xf>
    <xf numFmtId="3" fontId="17" fillId="0" borderId="184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8" fillId="13" borderId="181" xfId="0" applyNumberFormat="1" applyFont="1" applyFill="1" applyBorder="1" applyAlignment="1">
      <alignment/>
    </xf>
    <xf numFmtId="3" fontId="4" fillId="13" borderId="97" xfId="0" applyNumberFormat="1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13" borderId="133" xfId="0" applyFont="1" applyFill="1" applyBorder="1" applyAlignment="1">
      <alignment/>
    </xf>
    <xf numFmtId="0" fontId="4" fillId="13" borderId="85" xfId="0" applyFont="1" applyFill="1" applyBorder="1" applyAlignment="1">
      <alignment/>
    </xf>
    <xf numFmtId="4" fontId="4" fillId="13" borderId="85" xfId="0" applyNumberFormat="1" applyFont="1" applyFill="1" applyBorder="1" applyAlignment="1">
      <alignment/>
    </xf>
    <xf numFmtId="4" fontId="18" fillId="8" borderId="85" xfId="144" applyNumberFormat="1" applyFont="1" applyFill="1" applyBorder="1" applyAlignment="1">
      <alignment vertical="center" wrapText="1"/>
      <protection/>
    </xf>
    <xf numFmtId="4" fontId="18" fillId="0" borderId="85" xfId="144" applyNumberFormat="1" applyFont="1" applyFill="1" applyBorder="1" applyAlignment="1">
      <alignment vertical="center" wrapText="1"/>
      <protection/>
    </xf>
    <xf numFmtId="4" fontId="0" fillId="0" borderId="85" xfId="0" applyNumberFormat="1" applyBorder="1" applyAlignment="1">
      <alignment/>
    </xf>
    <xf numFmtId="3" fontId="4" fillId="13" borderId="125" xfId="144" applyNumberFormat="1" applyFont="1" applyFill="1" applyBorder="1" applyAlignment="1">
      <alignment vertical="center"/>
      <protection/>
    </xf>
    <xf numFmtId="0" fontId="0" fillId="13" borderId="125" xfId="0" applyFill="1" applyBorder="1" applyAlignment="1">
      <alignment/>
    </xf>
    <xf numFmtId="3" fontId="13" fillId="13" borderId="118" xfId="144" applyNumberFormat="1" applyFont="1" applyFill="1" applyBorder="1" applyAlignment="1">
      <alignment vertical="center"/>
      <protection/>
    </xf>
    <xf numFmtId="3" fontId="0" fillId="0" borderId="9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28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49" fontId="4" fillId="13" borderId="97" xfId="0" applyNumberFormat="1" applyFont="1" applyFill="1" applyBorder="1" applyAlignment="1">
      <alignment horizontal="center" wrapText="1"/>
    </xf>
    <xf numFmtId="0" fontId="4" fillId="0" borderId="136" xfId="0" applyFont="1" applyBorder="1" applyAlignment="1">
      <alignment/>
    </xf>
    <xf numFmtId="0" fontId="18" fillId="8" borderId="122" xfId="144" applyFont="1" applyFill="1" applyBorder="1" applyAlignment="1">
      <alignment vertical="center" wrapText="1"/>
      <protection/>
    </xf>
    <xf numFmtId="0" fontId="18" fillId="8" borderId="144" xfId="144" applyFont="1" applyFill="1" applyBorder="1" applyAlignment="1">
      <alignment vertical="center" wrapText="1"/>
      <protection/>
    </xf>
    <xf numFmtId="0" fontId="18" fillId="0" borderId="144" xfId="0" applyFont="1" applyBorder="1" applyAlignment="1">
      <alignment/>
    </xf>
    <xf numFmtId="3" fontId="18" fillId="0" borderId="85" xfId="0" applyNumberFormat="1" applyFont="1" applyFill="1" applyBorder="1" applyAlignment="1">
      <alignment horizontal="center" vertical="center" wrapText="1"/>
    </xf>
    <xf numFmtId="0" fontId="18" fillId="8" borderId="85" xfId="144" applyFont="1" applyFill="1" applyBorder="1" applyAlignment="1">
      <alignment horizontal="center" vertical="center" wrapText="1"/>
      <protection/>
    </xf>
    <xf numFmtId="1" fontId="18" fillId="8" borderId="85" xfId="144" applyNumberFormat="1" applyFont="1" applyFill="1" applyBorder="1" applyAlignment="1">
      <alignment horizontal="center" vertical="center" wrapText="1"/>
      <protection/>
    </xf>
    <xf numFmtId="0" fontId="4" fillId="8" borderId="85" xfId="144" applyFont="1" applyFill="1" applyBorder="1" applyAlignment="1">
      <alignment horizontal="center" vertical="center"/>
      <protection/>
    </xf>
    <xf numFmtId="1" fontId="4" fillId="0" borderId="85" xfId="144" applyNumberFormat="1" applyFont="1" applyFill="1" applyBorder="1" applyAlignment="1">
      <alignment horizontal="center" vertical="center"/>
      <protection/>
    </xf>
    <xf numFmtId="1" fontId="4" fillId="13" borderId="125" xfId="144" applyNumberFormat="1" applyFont="1" applyFill="1" applyBorder="1" applyAlignment="1">
      <alignment horizontal="center" vertical="center"/>
      <protection/>
    </xf>
    <xf numFmtId="3" fontId="10" fillId="15" borderId="80" xfId="0" applyNumberFormat="1" applyFont="1" applyFill="1" applyBorder="1" applyAlignment="1">
      <alignment/>
    </xf>
    <xf numFmtId="10" fontId="4" fillId="8" borderId="85" xfId="144" applyNumberFormat="1" applyFont="1" applyFill="1" applyBorder="1" applyAlignment="1">
      <alignment vertical="center"/>
      <protection/>
    </xf>
    <xf numFmtId="176" fontId="13" fillId="8" borderId="132" xfId="142" applyNumberFormat="1" applyFont="1" applyFill="1" applyBorder="1" applyAlignment="1">
      <alignment vertical="center"/>
      <protection/>
    </xf>
    <xf numFmtId="3" fontId="13" fillId="8" borderId="132" xfId="144" applyNumberFormat="1" applyFont="1" applyFill="1" applyBorder="1" applyAlignment="1">
      <alignment vertical="center"/>
      <protection/>
    </xf>
    <xf numFmtId="0" fontId="33" fillId="0" borderId="140" xfId="144" applyFont="1" applyFill="1" applyBorder="1" applyAlignment="1">
      <alignment vertical="center" wrapText="1"/>
      <protection/>
    </xf>
    <xf numFmtId="174" fontId="33" fillId="0" borderId="140" xfId="144" applyNumberFormat="1" applyFont="1" applyFill="1" applyBorder="1" applyAlignment="1">
      <alignment vertical="center" wrapText="1"/>
      <protection/>
    </xf>
    <xf numFmtId="174" fontId="13" fillId="0" borderId="140" xfId="142" applyNumberFormat="1" applyFont="1" applyFill="1" applyBorder="1" applyAlignment="1">
      <alignment vertical="center"/>
      <protection/>
    </xf>
    <xf numFmtId="3" fontId="13" fillId="0" borderId="140" xfId="144" applyNumberFormat="1" applyFont="1" applyFill="1" applyBorder="1" applyAlignment="1">
      <alignment vertical="center"/>
      <protection/>
    </xf>
    <xf numFmtId="4" fontId="13" fillId="0" borderId="140" xfId="144" applyNumberFormat="1" applyFont="1" applyFill="1" applyBorder="1" applyAlignment="1">
      <alignment vertical="center"/>
      <protection/>
    </xf>
    <xf numFmtId="174" fontId="18" fillId="0" borderId="85" xfId="144" applyNumberFormat="1" applyFont="1" applyFill="1" applyBorder="1" applyAlignment="1">
      <alignment vertical="center" wrapText="1"/>
      <protection/>
    </xf>
    <xf numFmtId="10" fontId="18" fillId="0" borderId="85" xfId="144" applyNumberFormat="1" applyFont="1" applyFill="1" applyBorder="1" applyAlignment="1">
      <alignment vertical="center" wrapText="1"/>
      <protection/>
    </xf>
    <xf numFmtId="3" fontId="18" fillId="0" borderId="85" xfId="144" applyNumberFormat="1" applyFont="1" applyFill="1" applyBorder="1" applyAlignment="1">
      <alignment vertical="center" wrapText="1"/>
      <protection/>
    </xf>
    <xf numFmtId="0" fontId="4" fillId="0" borderId="144" xfId="0" applyFont="1" applyFill="1" applyBorder="1" applyAlignment="1">
      <alignment/>
    </xf>
    <xf numFmtId="0" fontId="21" fillId="0" borderId="64" xfId="0" applyFont="1" applyFill="1" applyBorder="1" applyAlignment="1">
      <alignment horizontal="center"/>
    </xf>
    <xf numFmtId="0" fontId="74" fillId="0" borderId="0" xfId="0" applyFont="1" applyFill="1" applyAlignment="1">
      <alignment/>
    </xf>
    <xf numFmtId="0" fontId="0" fillId="0" borderId="88" xfId="0" applyFont="1" applyFill="1" applyBorder="1" applyAlignment="1">
      <alignment horizontal="center"/>
    </xf>
    <xf numFmtId="0" fontId="0" fillId="0" borderId="114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183" xfId="0" applyFont="1" applyFill="1" applyBorder="1" applyAlignment="1">
      <alignment/>
    </xf>
    <xf numFmtId="3" fontId="10" fillId="0" borderId="89" xfId="0" applyNumberFormat="1" applyFont="1" applyFill="1" applyBorder="1" applyAlignment="1">
      <alignment/>
    </xf>
    <xf numFmtId="0" fontId="0" fillId="0" borderId="53" xfId="0" applyFont="1" applyFill="1" applyBorder="1" applyAlignment="1">
      <alignment horizontal="center"/>
    </xf>
    <xf numFmtId="0" fontId="0" fillId="0" borderId="108" xfId="0" applyFont="1" applyFill="1" applyBorder="1" applyAlignment="1">
      <alignment/>
    </xf>
    <xf numFmtId="0" fontId="0" fillId="0" borderId="92" xfId="0" applyFont="1" applyFill="1" applyBorder="1" applyAlignment="1">
      <alignment/>
    </xf>
    <xf numFmtId="0" fontId="10" fillId="0" borderId="92" xfId="0" applyFont="1" applyFill="1" applyBorder="1" applyAlignment="1">
      <alignment/>
    </xf>
    <xf numFmtId="0" fontId="10" fillId="0" borderId="113" xfId="0" applyFont="1" applyFill="1" applyBorder="1" applyAlignment="1">
      <alignment/>
    </xf>
    <xf numFmtId="3" fontId="10" fillId="0" borderId="93" xfId="0" applyNumberFormat="1" applyFont="1" applyFill="1" applyBorder="1" applyAlignment="1">
      <alignment/>
    </xf>
    <xf numFmtId="0" fontId="0" fillId="0" borderId="168" xfId="0" applyFont="1" applyFill="1" applyBorder="1" applyAlignment="1">
      <alignment horizontal="center"/>
    </xf>
    <xf numFmtId="0" fontId="0" fillId="0" borderId="174" xfId="0" applyFont="1" applyFill="1" applyBorder="1" applyAlignment="1">
      <alignment/>
    </xf>
    <xf numFmtId="0" fontId="0" fillId="0" borderId="148" xfId="0" applyFont="1" applyFill="1" applyBorder="1" applyAlignment="1">
      <alignment/>
    </xf>
    <xf numFmtId="0" fontId="10" fillId="0" borderId="148" xfId="0" applyFont="1" applyFill="1" applyBorder="1" applyAlignment="1">
      <alignment/>
    </xf>
    <xf numFmtId="0" fontId="10" fillId="0" borderId="185" xfId="0" applyFont="1" applyFill="1" applyBorder="1" applyAlignment="1">
      <alignment/>
    </xf>
    <xf numFmtId="3" fontId="10" fillId="0" borderId="186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10" fillId="0" borderId="102" xfId="0" applyFont="1" applyFill="1" applyBorder="1" applyAlignment="1">
      <alignment/>
    </xf>
    <xf numFmtId="0" fontId="10" fillId="0" borderId="41" xfId="0" applyFont="1" applyFill="1" applyBorder="1" applyAlignment="1">
      <alignment/>
    </xf>
    <xf numFmtId="0" fontId="10" fillId="0" borderId="187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4" fillId="0" borderId="139" xfId="145" applyFont="1" applyBorder="1" applyAlignment="1">
      <alignment horizontal="center"/>
      <protection/>
    </xf>
    <xf numFmtId="0" fontId="4" fillId="0" borderId="140" xfId="145" applyFont="1" applyBorder="1">
      <alignment/>
      <protection/>
    </xf>
    <xf numFmtId="0" fontId="21" fillId="0" borderId="140" xfId="145" applyFont="1" applyBorder="1" applyAlignment="1">
      <alignment horizontal="center"/>
      <protection/>
    </xf>
    <xf numFmtId="0" fontId="4" fillId="0" borderId="140" xfId="145" applyFont="1" applyBorder="1" applyAlignment="1">
      <alignment horizontal="center"/>
      <protection/>
    </xf>
    <xf numFmtId="0" fontId="95" fillId="0" borderId="137" xfId="145" applyFont="1" applyBorder="1" applyAlignment="1">
      <alignment horizontal="center"/>
      <protection/>
    </xf>
    <xf numFmtId="0" fontId="4" fillId="0" borderId="123" xfId="145" applyFont="1" applyBorder="1" applyAlignment="1">
      <alignment horizontal="center"/>
      <protection/>
    </xf>
    <xf numFmtId="0" fontId="4" fillId="0" borderId="143" xfId="145" applyFont="1" applyBorder="1" applyAlignment="1">
      <alignment horizontal="center"/>
      <protection/>
    </xf>
    <xf numFmtId="0" fontId="4" fillId="0" borderId="133" xfId="145" applyFont="1" applyBorder="1" applyAlignment="1">
      <alignment horizontal="center"/>
      <protection/>
    </xf>
    <xf numFmtId="0" fontId="4" fillId="0" borderId="85" xfId="145" applyFont="1" applyBorder="1">
      <alignment/>
      <protection/>
    </xf>
    <xf numFmtId="0" fontId="21" fillId="0" borderId="85" xfId="145" applyFont="1" applyBorder="1" applyAlignment="1">
      <alignment horizontal="center"/>
      <protection/>
    </xf>
    <xf numFmtId="0" fontId="4" fillId="0" borderId="85" xfId="145" applyFont="1" applyBorder="1" applyAlignment="1">
      <alignment horizontal="center"/>
      <protection/>
    </xf>
    <xf numFmtId="0" fontId="95" fillId="0" borderId="138" xfId="145" applyFont="1" applyBorder="1" applyAlignment="1">
      <alignment horizontal="center"/>
      <protection/>
    </xf>
    <xf numFmtId="0" fontId="4" fillId="0" borderId="125" xfId="145" applyFont="1" applyBorder="1" applyAlignment="1">
      <alignment horizontal="center"/>
      <protection/>
    </xf>
    <xf numFmtId="0" fontId="4" fillId="0" borderId="111" xfId="145" applyFont="1" applyBorder="1" applyAlignment="1">
      <alignment horizontal="center"/>
      <protection/>
    </xf>
    <xf numFmtId="0" fontId="71" fillId="29" borderId="133" xfId="145" applyFont="1" applyFill="1" applyBorder="1" applyAlignment="1">
      <alignment horizontal="center"/>
      <protection/>
    </xf>
    <xf numFmtId="0" fontId="71" fillId="29" borderId="85" xfId="145" applyFont="1" applyFill="1" applyBorder="1" applyAlignment="1">
      <alignment horizontal="center"/>
      <protection/>
    </xf>
    <xf numFmtId="3" fontId="71" fillId="29" borderId="85" xfId="145" applyNumberFormat="1" applyFont="1" applyFill="1" applyBorder="1" applyAlignment="1">
      <alignment horizontal="right"/>
      <protection/>
    </xf>
    <xf numFmtId="3" fontId="71" fillId="29" borderId="125" xfId="145" applyNumberFormat="1" applyFont="1" applyFill="1" applyBorder="1" applyAlignment="1">
      <alignment horizontal="right"/>
      <protection/>
    </xf>
    <xf numFmtId="3" fontId="71" fillId="29" borderId="111" xfId="145" applyNumberFormat="1" applyFont="1" applyFill="1" applyBorder="1" applyAlignment="1">
      <alignment horizontal="right"/>
      <protection/>
    </xf>
    <xf numFmtId="0" fontId="4" fillId="15" borderId="133" xfId="145" applyFont="1" applyFill="1" applyBorder="1" applyAlignment="1">
      <alignment horizontal="center"/>
      <protection/>
    </xf>
    <xf numFmtId="0" fontId="4" fillId="15" borderId="85" xfId="145" applyFont="1" applyFill="1" applyBorder="1">
      <alignment/>
      <protection/>
    </xf>
    <xf numFmtId="3" fontId="21" fillId="15" borderId="85" xfId="145" applyNumberFormat="1" applyFont="1" applyFill="1" applyBorder="1">
      <alignment/>
      <protection/>
    </xf>
    <xf numFmtId="3" fontId="95" fillId="15" borderId="125" xfId="145" applyNumberFormat="1" applyFont="1" applyFill="1" applyBorder="1">
      <alignment/>
      <protection/>
    </xf>
    <xf numFmtId="3" fontId="21" fillId="15" borderId="125" xfId="145" applyNumberFormat="1" applyFont="1" applyFill="1" applyBorder="1">
      <alignment/>
      <protection/>
    </xf>
    <xf numFmtId="3" fontId="21" fillId="15" borderId="111" xfId="145" applyNumberFormat="1" applyFont="1" applyFill="1" applyBorder="1">
      <alignment/>
      <protection/>
    </xf>
    <xf numFmtId="0" fontId="4" fillId="0" borderId="133" xfId="145" applyFont="1" applyFill="1" applyBorder="1" applyAlignment="1">
      <alignment horizontal="center"/>
      <protection/>
    </xf>
    <xf numFmtId="0" fontId="4" fillId="0" borderId="85" xfId="145" applyFont="1" applyFill="1" applyBorder="1">
      <alignment/>
      <protection/>
    </xf>
    <xf numFmtId="3" fontId="21" fillId="8" borderId="85" xfId="145" applyNumberFormat="1" applyFont="1" applyFill="1" applyBorder="1">
      <alignment/>
      <protection/>
    </xf>
    <xf numFmtId="3" fontId="21" fillId="0" borderId="85" xfId="145" applyNumberFormat="1" applyFont="1" applyFill="1" applyBorder="1">
      <alignment/>
      <protection/>
    </xf>
    <xf numFmtId="3" fontId="32" fillId="0" borderId="138" xfId="145" applyNumberFormat="1" applyFont="1" applyFill="1" applyBorder="1">
      <alignment/>
      <protection/>
    </xf>
    <xf numFmtId="3" fontId="21" fillId="0" borderId="125" xfId="145" applyNumberFormat="1" applyFont="1" applyFill="1" applyBorder="1">
      <alignment/>
      <protection/>
    </xf>
    <xf numFmtId="3" fontId="21" fillId="0" borderId="111" xfId="145" applyNumberFormat="1" applyFont="1" applyFill="1" applyBorder="1">
      <alignment/>
      <protection/>
    </xf>
    <xf numFmtId="3" fontId="95" fillId="15" borderId="138" xfId="145" applyNumberFormat="1" applyFont="1" applyFill="1" applyBorder="1">
      <alignment/>
      <protection/>
    </xf>
    <xf numFmtId="3" fontId="21" fillId="15" borderId="85" xfId="145" applyNumberFormat="1" applyFont="1" applyFill="1" applyBorder="1" applyAlignment="1">
      <alignment horizontal="right"/>
      <protection/>
    </xf>
    <xf numFmtId="3" fontId="95" fillId="15" borderId="125" xfId="145" applyNumberFormat="1" applyFont="1" applyFill="1" applyBorder="1" applyAlignment="1">
      <alignment horizontal="right"/>
      <protection/>
    </xf>
    <xf numFmtId="3" fontId="21" fillId="15" borderId="125" xfId="145" applyNumberFormat="1" applyFont="1" applyFill="1" applyBorder="1" applyAlignment="1">
      <alignment horizontal="right"/>
      <protection/>
    </xf>
    <xf numFmtId="3" fontId="21" fillId="15" borderId="111" xfId="145" applyNumberFormat="1" applyFont="1" applyFill="1" applyBorder="1" applyAlignment="1">
      <alignment horizontal="right"/>
      <protection/>
    </xf>
    <xf numFmtId="0" fontId="7" fillId="0" borderId="133" xfId="145" applyFont="1" applyBorder="1" applyAlignment="1">
      <alignment horizontal="center"/>
      <protection/>
    </xf>
    <xf numFmtId="0" fontId="7" fillId="0" borderId="85" xfId="145" applyFont="1" applyBorder="1">
      <alignment/>
      <protection/>
    </xf>
    <xf numFmtId="3" fontId="21" fillId="8" borderId="85" xfId="145" applyNumberFormat="1" applyFont="1" applyFill="1" applyBorder="1" applyAlignment="1">
      <alignment horizontal="right"/>
      <protection/>
    </xf>
    <xf numFmtId="3" fontId="95" fillId="8" borderId="138" xfId="145" applyNumberFormat="1" applyFont="1" applyFill="1" applyBorder="1" applyAlignment="1">
      <alignment horizontal="right"/>
      <protection/>
    </xf>
    <xf numFmtId="3" fontId="21" fillId="8" borderId="125" xfId="145" applyNumberFormat="1" applyFont="1" applyFill="1" applyBorder="1" applyAlignment="1">
      <alignment horizontal="right"/>
      <protection/>
    </xf>
    <xf numFmtId="3" fontId="21" fillId="8" borderId="111" xfId="145" applyNumberFormat="1" applyFont="1" applyFill="1" applyBorder="1" applyAlignment="1">
      <alignment horizontal="right"/>
      <protection/>
    </xf>
    <xf numFmtId="3" fontId="32" fillId="26" borderId="138" xfId="145" applyNumberFormat="1" applyFont="1" applyFill="1" applyBorder="1" applyAlignment="1">
      <alignment horizontal="right"/>
      <protection/>
    </xf>
    <xf numFmtId="3" fontId="32" fillId="8" borderId="138" xfId="145" applyNumberFormat="1" applyFont="1" applyFill="1" applyBorder="1" applyAlignment="1">
      <alignment horizontal="right"/>
      <protection/>
    </xf>
    <xf numFmtId="0" fontId="110" fillId="0" borderId="133" xfId="145" applyFont="1" applyBorder="1" applyAlignment="1">
      <alignment horizontal="center"/>
      <protection/>
    </xf>
    <xf numFmtId="3" fontId="4" fillId="15" borderId="85" xfId="145" applyNumberFormat="1" applyFont="1" applyFill="1" applyBorder="1" applyAlignment="1">
      <alignment horizontal="right"/>
      <protection/>
    </xf>
    <xf numFmtId="3" fontId="4" fillId="15" borderId="125" xfId="145" applyNumberFormat="1" applyFont="1" applyFill="1" applyBorder="1" applyAlignment="1">
      <alignment horizontal="right"/>
      <protection/>
    </xf>
    <xf numFmtId="3" fontId="4" fillId="15" borderId="111" xfId="145" applyNumberFormat="1" applyFont="1" applyFill="1" applyBorder="1" applyAlignment="1">
      <alignment horizontal="right"/>
      <protection/>
    </xf>
    <xf numFmtId="3" fontId="21" fillId="0" borderId="85" xfId="141" applyNumberFormat="1" applyFont="1" applyFill="1" applyBorder="1">
      <alignment/>
      <protection/>
    </xf>
    <xf numFmtId="3" fontId="32" fillId="0" borderId="138" xfId="141" applyNumberFormat="1" applyFont="1" applyFill="1" applyBorder="1">
      <alignment/>
      <protection/>
    </xf>
    <xf numFmtId="3" fontId="21" fillId="0" borderId="125" xfId="141" applyNumberFormat="1" applyFont="1" applyFill="1" applyBorder="1">
      <alignment/>
      <protection/>
    </xf>
    <xf numFmtId="3" fontId="21" fillId="0" borderId="111" xfId="141" applyNumberFormat="1" applyFont="1" applyFill="1" applyBorder="1">
      <alignment/>
      <protection/>
    </xf>
    <xf numFmtId="3" fontId="21" fillId="0" borderId="125" xfId="145" applyNumberFormat="1" applyFont="1" applyFill="1" applyBorder="1" applyAlignment="1">
      <alignment horizontal="right"/>
      <protection/>
    </xf>
    <xf numFmtId="3" fontId="32" fillId="26" borderId="138" xfId="141" applyNumberFormat="1" applyFont="1" applyFill="1" applyBorder="1">
      <alignment/>
      <protection/>
    </xf>
    <xf numFmtId="0" fontId="110" fillId="0" borderId="99" xfId="145" applyFont="1" applyBorder="1" applyAlignment="1">
      <alignment horizontal="center"/>
      <protection/>
    </xf>
    <xf numFmtId="0" fontId="7" fillId="0" borderId="50" xfId="145" applyFont="1" applyBorder="1">
      <alignment/>
      <protection/>
    </xf>
    <xf numFmtId="3" fontId="21" fillId="0" borderId="50" xfId="145" applyNumberFormat="1" applyFont="1" applyFill="1" applyBorder="1">
      <alignment/>
      <protection/>
    </xf>
    <xf numFmtId="3" fontId="21" fillId="0" borderId="50" xfId="141" applyNumberFormat="1" applyFont="1" applyFill="1" applyBorder="1">
      <alignment/>
      <protection/>
    </xf>
    <xf numFmtId="3" fontId="32" fillId="26" borderId="142" xfId="141" applyNumberFormat="1" applyFont="1" applyFill="1" applyBorder="1">
      <alignment/>
      <protection/>
    </xf>
    <xf numFmtId="3" fontId="21" fillId="0" borderId="52" xfId="141" applyNumberFormat="1" applyFont="1" applyFill="1" applyBorder="1">
      <alignment/>
      <protection/>
    </xf>
    <xf numFmtId="3" fontId="21" fillId="0" borderId="49" xfId="141" applyNumberFormat="1" applyFont="1" applyFill="1" applyBorder="1">
      <alignment/>
      <protection/>
    </xf>
    <xf numFmtId="0" fontId="110" fillId="0" borderId="134" xfId="145" applyFont="1" applyBorder="1" applyAlignment="1">
      <alignment horizontal="center"/>
      <protection/>
    </xf>
    <xf numFmtId="0" fontId="7" fillId="0" borderId="132" xfId="145" applyFont="1" applyBorder="1">
      <alignment/>
      <protection/>
    </xf>
    <xf numFmtId="3" fontId="21" fillId="0" borderId="132" xfId="145" applyNumberFormat="1" applyFont="1" applyFill="1" applyBorder="1">
      <alignment/>
      <protection/>
    </xf>
    <xf numFmtId="3" fontId="15" fillId="0" borderId="188" xfId="145" applyNumberFormat="1" applyFont="1" applyFill="1" applyBorder="1">
      <alignment/>
      <protection/>
    </xf>
    <xf numFmtId="3" fontId="21" fillId="0" borderId="118" xfId="145" applyNumberFormat="1" applyFont="1" applyFill="1" applyBorder="1">
      <alignment/>
      <protection/>
    </xf>
    <xf numFmtId="3" fontId="21" fillId="0" borderId="101" xfId="145" applyNumberFormat="1" applyFont="1" applyFill="1" applyBorder="1">
      <alignment/>
      <protection/>
    </xf>
    <xf numFmtId="0" fontId="32" fillId="0" borderId="140" xfId="145" applyFont="1" applyBorder="1" applyAlignment="1">
      <alignment horizontal="center"/>
      <protection/>
    </xf>
    <xf numFmtId="0" fontId="21" fillId="0" borderId="123" xfId="145" applyFont="1" applyBorder="1" applyAlignment="1">
      <alignment horizontal="center"/>
      <protection/>
    </xf>
    <xf numFmtId="0" fontId="21" fillId="0" borderId="143" xfId="145" applyFont="1" applyBorder="1" applyAlignment="1">
      <alignment horizontal="center"/>
      <protection/>
    </xf>
    <xf numFmtId="0" fontId="32" fillId="0" borderId="85" xfId="145" applyFont="1" applyBorder="1" applyAlignment="1">
      <alignment horizontal="center"/>
      <protection/>
    </xf>
    <xf numFmtId="0" fontId="21" fillId="0" borderId="125" xfId="145" applyFont="1" applyBorder="1" applyAlignment="1">
      <alignment horizontal="center"/>
      <protection/>
    </xf>
    <xf numFmtId="0" fontId="21" fillId="0" borderId="111" xfId="145" applyFont="1" applyBorder="1" applyAlignment="1">
      <alignment horizontal="center"/>
      <protection/>
    </xf>
    <xf numFmtId="0" fontId="71" fillId="29" borderId="139" xfId="145" applyFont="1" applyFill="1" applyBorder="1" applyAlignment="1">
      <alignment horizontal="center"/>
      <protection/>
    </xf>
    <xf numFmtId="0" fontId="71" fillId="29" borderId="140" xfId="145" applyFont="1" applyFill="1" applyBorder="1" applyAlignment="1">
      <alignment horizontal="left"/>
      <protection/>
    </xf>
    <xf numFmtId="0" fontId="95" fillId="29" borderId="143" xfId="145" applyFont="1" applyFill="1" applyBorder="1" applyAlignment="1">
      <alignment horizontal="center"/>
      <protection/>
    </xf>
    <xf numFmtId="3" fontId="71" fillId="29" borderId="123" xfId="145" applyNumberFormat="1" applyFont="1" applyFill="1" applyBorder="1" applyAlignment="1">
      <alignment horizontal="right"/>
      <protection/>
    </xf>
    <xf numFmtId="3" fontId="71" fillId="29" borderId="143" xfId="145" applyNumberFormat="1" applyFont="1" applyFill="1" applyBorder="1" applyAlignment="1">
      <alignment horizontal="right"/>
      <protection/>
    </xf>
    <xf numFmtId="0" fontId="32" fillId="0" borderId="85" xfId="145" applyFont="1" applyFill="1" applyBorder="1" applyAlignment="1">
      <alignment horizontal="center"/>
      <protection/>
    </xf>
    <xf numFmtId="3" fontId="32" fillId="0" borderId="85" xfId="145" applyNumberFormat="1" applyFont="1" applyFill="1" applyBorder="1">
      <alignment/>
      <protection/>
    </xf>
    <xf numFmtId="0" fontId="21" fillId="0" borderId="85" xfId="145" applyFont="1" applyBorder="1">
      <alignment/>
      <protection/>
    </xf>
    <xf numFmtId="3" fontId="4" fillId="0" borderId="125" xfId="145" applyNumberFormat="1" applyFont="1" applyFill="1" applyBorder="1">
      <alignment/>
      <protection/>
    </xf>
    <xf numFmtId="0" fontId="21" fillId="0" borderId="85" xfId="145" applyFont="1" applyFill="1" applyBorder="1">
      <alignment/>
      <protection/>
    </xf>
    <xf numFmtId="3" fontId="32" fillId="0" borderId="85" xfId="145" applyNumberFormat="1" applyFont="1" applyFill="1" applyBorder="1" applyAlignment="1">
      <alignment horizontal="center"/>
      <protection/>
    </xf>
    <xf numFmtId="3" fontId="21" fillId="8" borderId="125" xfId="145" applyNumberFormat="1" applyFont="1" applyFill="1" applyBorder="1">
      <alignment/>
      <protection/>
    </xf>
    <xf numFmtId="0" fontId="32" fillId="0" borderId="0" xfId="145" applyFont="1" applyFill="1" applyBorder="1" applyAlignment="1">
      <alignment horizontal="center"/>
      <protection/>
    </xf>
    <xf numFmtId="0" fontId="4" fillId="27" borderId="85" xfId="145" applyFont="1" applyFill="1" applyBorder="1">
      <alignment/>
      <protection/>
    </xf>
    <xf numFmtId="0" fontId="32" fillId="27" borderId="85" xfId="145" applyFont="1" applyFill="1" applyBorder="1" applyAlignment="1">
      <alignment horizontal="center"/>
      <protection/>
    </xf>
    <xf numFmtId="3" fontId="21" fillId="27" borderId="85" xfId="145" applyNumberFormat="1" applyFont="1" applyFill="1" applyBorder="1">
      <alignment/>
      <protection/>
    </xf>
    <xf numFmtId="3" fontId="21" fillId="27" borderId="125" xfId="145" applyNumberFormat="1" applyFont="1" applyFill="1" applyBorder="1">
      <alignment/>
      <protection/>
    </xf>
    <xf numFmtId="3" fontId="21" fillId="27" borderId="111" xfId="145" applyNumberFormat="1" applyFont="1" applyFill="1" applyBorder="1">
      <alignment/>
      <protection/>
    </xf>
    <xf numFmtId="3" fontId="4" fillId="0" borderId="85" xfId="145" applyNumberFormat="1" applyFont="1" applyFill="1" applyBorder="1">
      <alignment/>
      <protection/>
    </xf>
    <xf numFmtId="0" fontId="7" fillId="15" borderId="133" xfId="145" applyFont="1" applyFill="1" applyBorder="1" applyAlignment="1">
      <alignment horizontal="center"/>
      <protection/>
    </xf>
    <xf numFmtId="0" fontId="7" fillId="15" borderId="85" xfId="145" applyFont="1" applyFill="1" applyBorder="1" applyAlignment="1">
      <alignment horizontal="center"/>
      <protection/>
    </xf>
    <xf numFmtId="0" fontId="32" fillId="15" borderId="85" xfId="145" applyFont="1" applyFill="1" applyBorder="1" applyAlignment="1">
      <alignment horizontal="center"/>
      <protection/>
    </xf>
    <xf numFmtId="3" fontId="19" fillId="15" borderId="85" xfId="145" applyNumberFormat="1" applyFont="1" applyFill="1" applyBorder="1">
      <alignment/>
      <protection/>
    </xf>
    <xf numFmtId="3" fontId="40" fillId="15" borderId="85" xfId="145" applyNumberFormat="1" applyFont="1" applyFill="1" applyBorder="1">
      <alignment/>
      <protection/>
    </xf>
    <xf numFmtId="3" fontId="19" fillId="15" borderId="125" xfId="145" applyNumberFormat="1" applyFont="1" applyFill="1" applyBorder="1">
      <alignment/>
      <protection/>
    </xf>
    <xf numFmtId="3" fontId="19" fillId="15" borderId="111" xfId="145" applyNumberFormat="1" applyFont="1" applyFill="1" applyBorder="1">
      <alignment/>
      <protection/>
    </xf>
    <xf numFmtId="0" fontId="7" fillId="0" borderId="133" xfId="145" applyFont="1" applyFill="1" applyBorder="1" applyAlignment="1">
      <alignment horizontal="center"/>
      <protection/>
    </xf>
    <xf numFmtId="3" fontId="19" fillId="0" borderId="85" xfId="145" applyNumberFormat="1" applyFont="1" applyFill="1" applyBorder="1">
      <alignment/>
      <protection/>
    </xf>
    <xf numFmtId="3" fontId="40" fillId="0" borderId="85" xfId="145" applyNumberFormat="1" applyFont="1" applyFill="1" applyBorder="1">
      <alignment/>
      <protection/>
    </xf>
    <xf numFmtId="3" fontId="19" fillId="0" borderId="125" xfId="145" applyNumberFormat="1" applyFont="1" applyFill="1" applyBorder="1">
      <alignment/>
      <protection/>
    </xf>
    <xf numFmtId="3" fontId="19" fillId="0" borderId="111" xfId="145" applyNumberFormat="1" applyFont="1" applyFill="1" applyBorder="1">
      <alignment/>
      <protection/>
    </xf>
    <xf numFmtId="3" fontId="21" fillId="0" borderId="85" xfId="145" applyNumberFormat="1" applyFont="1" applyFill="1" applyBorder="1" applyAlignment="1">
      <alignment horizontal="right"/>
      <protection/>
    </xf>
    <xf numFmtId="3" fontId="32" fillId="0" borderId="85" xfId="145" applyNumberFormat="1" applyFont="1" applyFill="1" applyBorder="1" applyAlignment="1">
      <alignment horizontal="right"/>
      <protection/>
    </xf>
    <xf numFmtId="3" fontId="17" fillId="0" borderId="125" xfId="145" applyNumberFormat="1" applyFont="1" applyFill="1" applyBorder="1" applyAlignment="1">
      <alignment horizontal="right"/>
      <protection/>
    </xf>
    <xf numFmtId="3" fontId="21" fillId="0" borderId="111" xfId="145" applyNumberFormat="1" applyFont="1" applyFill="1" applyBorder="1" applyAlignment="1">
      <alignment horizontal="right"/>
      <protection/>
    </xf>
    <xf numFmtId="3" fontId="19" fillId="15" borderId="85" xfId="145" applyNumberFormat="1" applyFont="1" applyFill="1" applyBorder="1" applyAlignment="1">
      <alignment horizontal="right"/>
      <protection/>
    </xf>
    <xf numFmtId="3" fontId="40" fillId="15" borderId="85" xfId="145" applyNumberFormat="1" applyFont="1" applyFill="1" applyBorder="1" applyAlignment="1">
      <alignment horizontal="right"/>
      <protection/>
    </xf>
    <xf numFmtId="3" fontId="19" fillId="15" borderId="125" xfId="145" applyNumberFormat="1" applyFont="1" applyFill="1" applyBorder="1" applyAlignment="1">
      <alignment horizontal="right"/>
      <protection/>
    </xf>
    <xf numFmtId="3" fontId="19" fillId="15" borderId="111" xfId="145" applyNumberFormat="1" applyFont="1" applyFill="1" applyBorder="1" applyAlignment="1">
      <alignment horizontal="right"/>
      <protection/>
    </xf>
    <xf numFmtId="0" fontId="7" fillId="15" borderId="16" xfId="145" applyFont="1" applyFill="1" applyBorder="1" applyAlignment="1">
      <alignment horizontal="center"/>
      <protection/>
    </xf>
    <xf numFmtId="0" fontId="7" fillId="15" borderId="189" xfId="145" applyFont="1" applyFill="1" applyBorder="1" applyAlignment="1">
      <alignment horizontal="center"/>
      <protection/>
    </xf>
    <xf numFmtId="0" fontId="32" fillId="15" borderId="189" xfId="145" applyFont="1" applyFill="1" applyBorder="1" applyAlignment="1">
      <alignment horizontal="center"/>
      <protection/>
    </xf>
    <xf numFmtId="3" fontId="19" fillId="15" borderId="50" xfId="145" applyNumberFormat="1" applyFont="1" applyFill="1" applyBorder="1" applyAlignment="1">
      <alignment horizontal="right"/>
      <protection/>
    </xf>
    <xf numFmtId="3" fontId="40" fillId="15" borderId="50" xfId="145" applyNumberFormat="1" applyFont="1" applyFill="1" applyBorder="1" applyAlignment="1">
      <alignment horizontal="right"/>
      <protection/>
    </xf>
    <xf numFmtId="3" fontId="19" fillId="15" borderId="52" xfId="145" applyNumberFormat="1" applyFont="1" applyFill="1" applyBorder="1" applyAlignment="1">
      <alignment horizontal="right"/>
      <protection/>
    </xf>
    <xf numFmtId="3" fontId="19" fillId="15" borderId="49" xfId="145" applyNumberFormat="1" applyFont="1" applyFill="1" applyBorder="1" applyAlignment="1">
      <alignment horizontal="right"/>
      <protection/>
    </xf>
    <xf numFmtId="0" fontId="13" fillId="10" borderId="19" xfId="145" applyFont="1" applyFill="1" applyBorder="1" applyAlignment="1">
      <alignment horizontal="center"/>
      <protection/>
    </xf>
    <xf numFmtId="0" fontId="13" fillId="10" borderId="20" xfId="145" applyFont="1" applyFill="1" applyBorder="1">
      <alignment/>
      <protection/>
    </xf>
    <xf numFmtId="0" fontId="95" fillId="10" borderId="20" xfId="145" applyFont="1" applyFill="1" applyBorder="1" applyAlignment="1">
      <alignment horizontal="center"/>
      <protection/>
    </xf>
    <xf numFmtId="3" fontId="13" fillId="10" borderId="20" xfId="145" applyNumberFormat="1" applyFont="1" applyFill="1" applyBorder="1">
      <alignment/>
      <protection/>
    </xf>
    <xf numFmtId="3" fontId="95" fillId="26" borderId="20" xfId="145" applyNumberFormat="1" applyFont="1" applyFill="1" applyBorder="1">
      <alignment/>
      <protection/>
    </xf>
    <xf numFmtId="3" fontId="17" fillId="10" borderId="44" xfId="145" applyNumberFormat="1" applyFont="1" applyFill="1" applyBorder="1">
      <alignment/>
      <protection/>
    </xf>
    <xf numFmtId="3" fontId="17" fillId="10" borderId="39" xfId="145" applyNumberFormat="1" applyFont="1" applyFill="1" applyBorder="1">
      <alignment/>
      <protection/>
    </xf>
    <xf numFmtId="0" fontId="4" fillId="0" borderId="0" xfId="145" applyFont="1" applyAlignment="1">
      <alignment horizontal="center"/>
      <protection/>
    </xf>
    <xf numFmtId="0" fontId="32" fillId="0" borderId="0" xfId="145" applyFont="1" applyAlignment="1">
      <alignment horizontal="center"/>
      <protection/>
    </xf>
    <xf numFmtId="0" fontId="32" fillId="0" borderId="0" xfId="145" applyFont="1">
      <alignment/>
      <protection/>
    </xf>
    <xf numFmtId="0" fontId="4" fillId="0" borderId="99" xfId="145" applyFont="1" applyBorder="1" applyAlignment="1">
      <alignment horizontal="center"/>
      <protection/>
    </xf>
    <xf numFmtId="0" fontId="4" fillId="0" borderId="50" xfId="145" applyFont="1" applyBorder="1">
      <alignment/>
      <protection/>
    </xf>
    <xf numFmtId="0" fontId="32" fillId="0" borderId="50" xfId="145" applyFont="1" applyBorder="1" applyAlignment="1">
      <alignment horizontal="center"/>
      <protection/>
    </xf>
    <xf numFmtId="0" fontId="21" fillId="0" borderId="50" xfId="145" applyFont="1" applyBorder="1" applyAlignment="1">
      <alignment horizontal="center"/>
      <protection/>
    </xf>
    <xf numFmtId="0" fontId="21" fillId="0" borderId="52" xfId="145" applyFont="1" applyBorder="1" applyAlignment="1">
      <alignment horizontal="center"/>
      <protection/>
    </xf>
    <xf numFmtId="0" fontId="71" fillId="29" borderId="190" xfId="145" applyFont="1" applyFill="1" applyBorder="1" applyAlignment="1">
      <alignment horizontal="center"/>
      <protection/>
    </xf>
    <xf numFmtId="0" fontId="71" fillId="29" borderId="41" xfId="145" applyFont="1" applyFill="1" applyBorder="1" applyAlignment="1">
      <alignment horizontal="left"/>
      <protection/>
    </xf>
    <xf numFmtId="0" fontId="95" fillId="29" borderId="41" xfId="145" applyFont="1" applyFill="1" applyBorder="1" applyAlignment="1">
      <alignment horizontal="center"/>
      <protection/>
    </xf>
    <xf numFmtId="0" fontId="95" fillId="29" borderId="187" xfId="145" applyFont="1" applyFill="1" applyBorder="1" applyAlignment="1">
      <alignment horizontal="center"/>
      <protection/>
    </xf>
    <xf numFmtId="3" fontId="71" fillId="29" borderId="20" xfId="145" applyNumberFormat="1" applyFont="1" applyFill="1" applyBorder="1">
      <alignment/>
      <protection/>
    </xf>
    <xf numFmtId="3" fontId="71" fillId="29" borderId="47" xfId="145" applyNumberFormat="1" applyFont="1" applyFill="1" applyBorder="1">
      <alignment/>
      <protection/>
    </xf>
    <xf numFmtId="3" fontId="71" fillId="29" borderId="103" xfId="145" applyNumberFormat="1" applyFont="1" applyFill="1" applyBorder="1">
      <alignment/>
      <protection/>
    </xf>
    <xf numFmtId="0" fontId="4" fillId="0" borderId="36" xfId="145" applyFont="1" applyBorder="1" applyAlignment="1">
      <alignment horizontal="center"/>
      <protection/>
    </xf>
    <xf numFmtId="0" fontId="4" fillId="0" borderId="42" xfId="145" applyFont="1" applyBorder="1">
      <alignment/>
      <protection/>
    </xf>
    <xf numFmtId="0" fontId="32" fillId="0" borderId="42" xfId="145" applyFont="1" applyBorder="1" applyAlignment="1">
      <alignment horizontal="center"/>
      <protection/>
    </xf>
    <xf numFmtId="3" fontId="21" fillId="0" borderId="42" xfId="145" applyNumberFormat="1" applyFont="1" applyBorder="1">
      <alignment/>
      <protection/>
    </xf>
    <xf numFmtId="3" fontId="32" fillId="0" borderId="42" xfId="145" applyNumberFormat="1" applyFont="1" applyBorder="1">
      <alignment/>
      <protection/>
    </xf>
    <xf numFmtId="3" fontId="21" fillId="0" borderId="43" xfId="145" applyNumberFormat="1" applyFont="1" applyBorder="1">
      <alignment/>
      <protection/>
    </xf>
    <xf numFmtId="0" fontId="32" fillId="26" borderId="42" xfId="145" applyFont="1" applyFill="1" applyBorder="1" applyAlignment="1">
      <alignment horizontal="center"/>
      <protection/>
    </xf>
    <xf numFmtId="3" fontId="21" fillId="0" borderId="85" xfId="145" applyNumberFormat="1" applyFont="1" applyBorder="1">
      <alignment/>
      <protection/>
    </xf>
    <xf numFmtId="3" fontId="32" fillId="0" borderId="85" xfId="145" applyNumberFormat="1" applyFont="1" applyBorder="1">
      <alignment/>
      <protection/>
    </xf>
    <xf numFmtId="3" fontId="21" fillId="0" borderId="125" xfId="145" applyNumberFormat="1" applyFont="1" applyBorder="1">
      <alignment/>
      <protection/>
    </xf>
    <xf numFmtId="0" fontId="4" fillId="0" borderId="134" xfId="145" applyFont="1" applyBorder="1" applyAlignment="1">
      <alignment horizontal="center"/>
      <protection/>
    </xf>
    <xf numFmtId="0" fontId="13" fillId="0" borderId="132" xfId="145" applyFont="1" applyBorder="1" applyAlignment="1">
      <alignment horizontal="center"/>
      <protection/>
    </xf>
    <xf numFmtId="0" fontId="95" fillId="0" borderId="132" xfId="145" applyFont="1" applyBorder="1" applyAlignment="1">
      <alignment horizontal="center"/>
      <protection/>
    </xf>
    <xf numFmtId="3" fontId="21" fillId="0" borderId="132" xfId="145" applyNumberFormat="1" applyFont="1" applyBorder="1">
      <alignment/>
      <protection/>
    </xf>
    <xf numFmtId="3" fontId="32" fillId="0" borderId="132" xfId="145" applyNumberFormat="1" applyFont="1" applyBorder="1">
      <alignment/>
      <protection/>
    </xf>
    <xf numFmtId="3" fontId="21" fillId="0" borderId="118" xfId="145" applyNumberFormat="1" applyFont="1" applyBorder="1">
      <alignment/>
      <protection/>
    </xf>
    <xf numFmtId="0" fontId="71" fillId="29" borderId="19" xfId="145" applyFont="1" applyFill="1" applyBorder="1" applyAlignment="1">
      <alignment horizontal="center"/>
      <protection/>
    </xf>
    <xf numFmtId="0" fontId="71" fillId="29" borderId="20" xfId="145" applyFont="1" applyFill="1" applyBorder="1">
      <alignment/>
      <protection/>
    </xf>
    <xf numFmtId="0" fontId="95" fillId="29" borderId="20" xfId="145" applyFont="1" applyFill="1" applyBorder="1" applyAlignment="1">
      <alignment horizontal="center"/>
      <protection/>
    </xf>
    <xf numFmtId="3" fontId="71" fillId="0" borderId="0" xfId="145" applyNumberFormat="1" applyFont="1" applyFill="1" applyBorder="1">
      <alignment/>
      <protection/>
    </xf>
    <xf numFmtId="3" fontId="95" fillId="0" borderId="0" xfId="145" applyNumberFormat="1" applyFont="1" applyFill="1" applyBorder="1" applyAlignment="1">
      <alignment horizontal="center"/>
      <protection/>
    </xf>
    <xf numFmtId="3" fontId="17" fillId="0" borderId="0" xfId="145" applyNumberFormat="1" applyFont="1" applyFill="1" applyBorder="1">
      <alignment/>
      <protection/>
    </xf>
    <xf numFmtId="3" fontId="4" fillId="15" borderId="125" xfId="145" applyNumberFormat="1" applyFont="1" applyFill="1" applyBorder="1">
      <alignment/>
      <protection/>
    </xf>
    <xf numFmtId="3" fontId="4" fillId="8" borderId="125" xfId="145" applyNumberFormat="1" applyFont="1" applyFill="1" applyBorder="1" applyAlignment="1">
      <alignment horizontal="right"/>
      <protection/>
    </xf>
    <xf numFmtId="3" fontId="4" fillId="13" borderId="125" xfId="145" applyNumberFormat="1" applyFont="1" applyFill="1" applyBorder="1" applyAlignment="1">
      <alignment horizontal="right"/>
      <protection/>
    </xf>
    <xf numFmtId="3" fontId="4" fillId="0" borderId="125" xfId="145" applyNumberFormat="1" applyFont="1" applyFill="1" applyBorder="1" applyAlignment="1">
      <alignment horizontal="right"/>
      <protection/>
    </xf>
    <xf numFmtId="3" fontId="4" fillId="0" borderId="118" xfId="145" applyNumberFormat="1" applyFont="1" applyFill="1" applyBorder="1" applyAlignment="1">
      <alignment horizontal="right"/>
      <protection/>
    </xf>
    <xf numFmtId="3" fontId="4" fillId="0" borderId="125" xfId="145" applyNumberFormat="1" applyFont="1" applyFill="1" applyBorder="1">
      <alignment/>
      <protection/>
    </xf>
    <xf numFmtId="3" fontId="3" fillId="0" borderId="0" xfId="145" applyNumberFormat="1" applyFont="1" applyFill="1" applyBorder="1">
      <alignment/>
      <protection/>
    </xf>
    <xf numFmtId="3" fontId="4" fillId="0" borderId="0" xfId="145" applyNumberFormat="1" applyFont="1">
      <alignment/>
      <protection/>
    </xf>
    <xf numFmtId="3" fontId="4" fillId="8" borderId="125" xfId="145" applyNumberFormat="1" applyFont="1" applyFill="1" applyBorder="1">
      <alignment/>
      <protection/>
    </xf>
    <xf numFmtId="3" fontId="4" fillId="27" borderId="125" xfId="145" applyNumberFormat="1" applyFont="1" applyFill="1" applyBorder="1">
      <alignment/>
      <protection/>
    </xf>
    <xf numFmtId="3" fontId="7" fillId="15" borderId="125" xfId="145" applyNumberFormat="1" applyFont="1" applyFill="1" applyBorder="1">
      <alignment/>
      <protection/>
    </xf>
    <xf numFmtId="3" fontId="7" fillId="0" borderId="125" xfId="145" applyNumberFormat="1" applyFont="1" applyFill="1" applyBorder="1">
      <alignment/>
      <protection/>
    </xf>
    <xf numFmtId="3" fontId="4" fillId="0" borderId="125" xfId="145" applyNumberFormat="1" applyFont="1" applyFill="1" applyBorder="1" applyAlignment="1">
      <alignment horizontal="right"/>
      <protection/>
    </xf>
    <xf numFmtId="3" fontId="7" fillId="15" borderId="52" xfId="145" applyNumberFormat="1" applyFont="1" applyFill="1" applyBorder="1" applyAlignment="1">
      <alignment horizontal="right"/>
      <protection/>
    </xf>
    <xf numFmtId="3" fontId="4" fillId="10" borderId="44" xfId="145" applyNumberFormat="1" applyFont="1" applyFill="1" applyBorder="1">
      <alignment/>
      <protection/>
    </xf>
    <xf numFmtId="3" fontId="71" fillId="29" borderId="125" xfId="145" applyNumberFormat="1" applyFont="1" applyFill="1" applyBorder="1" applyAlignment="1">
      <alignment horizontal="right"/>
      <protection/>
    </xf>
    <xf numFmtId="3" fontId="21" fillId="8" borderId="111" xfId="145" applyNumberFormat="1" applyFont="1" applyFill="1" applyBorder="1">
      <alignment/>
      <protection/>
    </xf>
    <xf numFmtId="0" fontId="111" fillId="0" borderId="0" xfId="0" applyFont="1" applyAlignment="1">
      <alignment/>
    </xf>
    <xf numFmtId="0" fontId="21" fillId="0" borderId="63" xfId="0" applyFont="1" applyFill="1" applyBorder="1" applyAlignment="1">
      <alignment/>
    </xf>
    <xf numFmtId="0" fontId="21" fillId="0" borderId="158" xfId="0" applyFont="1" applyFill="1" applyBorder="1" applyAlignment="1">
      <alignment/>
    </xf>
    <xf numFmtId="0" fontId="21" fillId="0" borderId="156" xfId="0" applyFont="1" applyFill="1" applyBorder="1" applyAlignment="1">
      <alignment horizontal="center"/>
    </xf>
    <xf numFmtId="0" fontId="21" fillId="0" borderId="57" xfId="0" applyFont="1" applyFill="1" applyBorder="1" applyAlignment="1">
      <alignment horizontal="center"/>
    </xf>
    <xf numFmtId="0" fontId="21" fillId="0" borderId="157" xfId="0" applyFont="1" applyFill="1" applyBorder="1" applyAlignment="1">
      <alignment horizontal="center"/>
    </xf>
    <xf numFmtId="0" fontId="21" fillId="0" borderId="191" xfId="0" applyFont="1" applyFill="1" applyBorder="1" applyAlignment="1">
      <alignment horizontal="center" wrapText="1"/>
    </xf>
    <xf numFmtId="0" fontId="21" fillId="0" borderId="55" xfId="0" applyFont="1" applyFill="1" applyBorder="1" applyAlignment="1">
      <alignment horizontal="center" wrapText="1"/>
    </xf>
    <xf numFmtId="0" fontId="21" fillId="0" borderId="56" xfId="0" applyFont="1" applyFill="1" applyBorder="1" applyAlignment="1">
      <alignment horizontal="center" wrapText="1"/>
    </xf>
    <xf numFmtId="0" fontId="21" fillId="19" borderId="160" xfId="0" applyFont="1" applyFill="1" applyBorder="1" applyAlignment="1">
      <alignment horizontal="center" wrapText="1"/>
    </xf>
    <xf numFmtId="0" fontId="21" fillId="0" borderId="159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left"/>
    </xf>
    <xf numFmtId="0" fontId="21" fillId="0" borderId="74" xfId="0" applyFont="1" applyFill="1" applyBorder="1" applyAlignment="1">
      <alignment/>
    </xf>
    <xf numFmtId="3" fontId="21" fillId="0" borderId="146" xfId="0" applyNumberFormat="1" applyFont="1" applyFill="1" applyBorder="1" applyAlignment="1">
      <alignment/>
    </xf>
    <xf numFmtId="0" fontId="4" fillId="0" borderId="111" xfId="0" applyFont="1" applyFill="1" applyBorder="1" applyAlignment="1">
      <alignment/>
    </xf>
    <xf numFmtId="3" fontId="4" fillId="0" borderId="144" xfId="0" applyNumberFormat="1" applyFont="1" applyFill="1" applyBorder="1" applyAlignment="1">
      <alignment horizontal="right"/>
    </xf>
    <xf numFmtId="9" fontId="21" fillId="27" borderId="0" xfId="0" applyNumberFormat="1" applyFont="1" applyFill="1" applyAlignment="1">
      <alignment/>
    </xf>
    <xf numFmtId="0" fontId="21" fillId="0" borderId="161" xfId="0" applyFont="1" applyFill="1" applyBorder="1" applyAlignment="1">
      <alignment/>
    </xf>
    <xf numFmtId="0" fontId="21" fillId="0" borderId="154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115" xfId="0" applyFont="1" applyFill="1" applyBorder="1" applyAlignment="1">
      <alignment horizontal="center"/>
    </xf>
    <xf numFmtId="0" fontId="21" fillId="0" borderId="192" xfId="0" applyFont="1" applyFill="1" applyBorder="1" applyAlignment="1">
      <alignment horizontal="center"/>
    </xf>
    <xf numFmtId="0" fontId="21" fillId="0" borderId="193" xfId="0" applyFont="1" applyFill="1" applyBorder="1" applyAlignment="1">
      <alignment horizontal="center"/>
    </xf>
    <xf numFmtId="0" fontId="21" fillId="0" borderId="96" xfId="0" applyFont="1" applyFill="1" applyBorder="1" applyAlignment="1">
      <alignment horizontal="center"/>
    </xf>
    <xf numFmtId="0" fontId="21" fillId="19" borderId="89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139" xfId="0" applyFont="1" applyFill="1" applyBorder="1" applyAlignment="1">
      <alignment horizontal="center"/>
    </xf>
    <xf numFmtId="3" fontId="4" fillId="0" borderId="123" xfId="0" applyNumberFormat="1" applyFont="1" applyFill="1" applyBorder="1" applyAlignment="1">
      <alignment/>
    </xf>
    <xf numFmtId="0" fontId="21" fillId="0" borderId="133" xfId="0" applyFont="1" applyFill="1" applyBorder="1" applyAlignment="1">
      <alignment horizontal="center"/>
    </xf>
    <xf numFmtId="3" fontId="21" fillId="0" borderId="125" xfId="0" applyNumberFormat="1" applyFont="1" applyFill="1" applyBorder="1" applyAlignment="1">
      <alignment/>
    </xf>
    <xf numFmtId="0" fontId="21" fillId="0" borderId="134" xfId="0" applyFont="1" applyFill="1" applyBorder="1" applyAlignment="1">
      <alignment horizontal="center"/>
    </xf>
    <xf numFmtId="3" fontId="71" fillId="20" borderId="118" xfId="0" applyNumberFormat="1" applyFont="1" applyFill="1" applyBorder="1" applyAlignment="1">
      <alignment/>
    </xf>
    <xf numFmtId="3" fontId="32" fillId="0" borderId="0" xfId="0" applyNumberFormat="1" applyFont="1" applyAlignment="1">
      <alignment/>
    </xf>
    <xf numFmtId="0" fontId="1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9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5" xfId="0" applyFont="1" applyBorder="1" applyAlignment="1">
      <alignment horizontal="center"/>
    </xf>
    <xf numFmtId="3" fontId="0" fillId="0" borderId="172" xfId="0" applyNumberFormat="1" applyFont="1" applyBorder="1" applyAlignment="1">
      <alignment/>
    </xf>
    <xf numFmtId="3" fontId="0" fillId="0" borderId="108" xfId="0" applyNumberFormat="1" applyFont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172" xfId="0" applyNumberFormat="1" applyFont="1" applyFill="1" applyBorder="1" applyAlignment="1">
      <alignment/>
    </xf>
    <xf numFmtId="3" fontId="0" fillId="0" borderId="107" xfId="0" applyNumberFormat="1" applyFont="1" applyBorder="1" applyAlignment="1">
      <alignment/>
    </xf>
    <xf numFmtId="3" fontId="20" fillId="0" borderId="112" xfId="0" applyNumberFormat="1" applyFont="1" applyBorder="1" applyAlignment="1">
      <alignment/>
    </xf>
    <xf numFmtId="3" fontId="23" fillId="0" borderId="112" xfId="145" applyNumberFormat="1" applyFont="1" applyFill="1" applyBorder="1">
      <alignment/>
      <protection/>
    </xf>
    <xf numFmtId="3" fontId="0" fillId="0" borderId="103" xfId="0" applyNumberFormat="1" applyFont="1" applyBorder="1" applyAlignment="1">
      <alignment/>
    </xf>
    <xf numFmtId="3" fontId="0" fillId="0" borderId="170" xfId="0" applyNumberFormat="1" applyFont="1" applyBorder="1" applyAlignment="1">
      <alignment/>
    </xf>
    <xf numFmtId="3" fontId="1" fillId="0" borderId="196" xfId="0" applyNumberFormat="1" applyFont="1" applyBorder="1" applyAlignment="1">
      <alignment/>
    </xf>
    <xf numFmtId="3" fontId="1" fillId="0" borderId="47" xfId="0" applyNumberFormat="1" applyFont="1" applyFill="1" applyBorder="1" applyAlignment="1">
      <alignment/>
    </xf>
    <xf numFmtId="3" fontId="1" fillId="0" borderId="102" xfId="0" applyNumberFormat="1" applyFont="1" applyBorder="1" applyAlignment="1">
      <alignment/>
    </xf>
    <xf numFmtId="3" fontId="0" fillId="0" borderId="90" xfId="0" applyNumberFormat="1" applyFont="1" applyBorder="1" applyAlignment="1">
      <alignment/>
    </xf>
    <xf numFmtId="3" fontId="0" fillId="0" borderId="102" xfId="0" applyNumberFormat="1" applyFont="1" applyBorder="1" applyAlignment="1">
      <alignment/>
    </xf>
    <xf numFmtId="3" fontId="0" fillId="0" borderId="174" xfId="0" applyNumberFormat="1" applyFont="1" applyBorder="1" applyAlignment="1">
      <alignment/>
    </xf>
    <xf numFmtId="3" fontId="1" fillId="0" borderId="197" xfId="0" applyNumberFormat="1" applyFont="1" applyBorder="1" applyAlignment="1">
      <alignment/>
    </xf>
    <xf numFmtId="3" fontId="0" fillId="30" borderId="62" xfId="0" applyNumberFormat="1" applyFont="1" applyFill="1" applyBorder="1" applyAlignment="1">
      <alignment/>
    </xf>
    <xf numFmtId="3" fontId="0" fillId="30" borderId="53" xfId="0" applyNumberFormat="1" applyFont="1" applyFill="1" applyBorder="1" applyAlignment="1">
      <alignment/>
    </xf>
    <xf numFmtId="3" fontId="0" fillId="30" borderId="22" xfId="0" applyNumberFormat="1" applyFont="1" applyFill="1" applyBorder="1" applyAlignment="1">
      <alignment/>
    </xf>
    <xf numFmtId="3" fontId="1" fillId="30" borderId="19" xfId="0" applyNumberFormat="1" applyFont="1" applyFill="1" applyBorder="1" applyAlignment="1">
      <alignment/>
    </xf>
    <xf numFmtId="3" fontId="0" fillId="30" borderId="80" xfId="0" applyNumberFormat="1" applyFont="1" applyFill="1" applyBorder="1" applyAlignment="1">
      <alignment/>
    </xf>
    <xf numFmtId="3" fontId="0" fillId="30" borderId="53" xfId="0" applyNumberFormat="1" applyFont="1" applyFill="1" applyBorder="1" applyAlignment="1">
      <alignment/>
    </xf>
    <xf numFmtId="3" fontId="0" fillId="30" borderId="19" xfId="0" applyNumberFormat="1" applyFont="1" applyFill="1" applyBorder="1" applyAlignment="1">
      <alignment/>
    </xf>
    <xf numFmtId="3" fontId="0" fillId="30" borderId="168" xfId="0" applyNumberFormat="1" applyFont="1" applyFill="1" applyBorder="1" applyAlignment="1">
      <alignment/>
    </xf>
    <xf numFmtId="3" fontId="0" fillId="30" borderId="134" xfId="0" applyNumberFormat="1" applyFont="1" applyFill="1" applyBorder="1" applyAlignment="1">
      <alignment/>
    </xf>
    <xf numFmtId="0" fontId="0" fillId="9" borderId="19" xfId="0" applyFont="1" applyFill="1" applyBorder="1" applyAlignment="1">
      <alignment horizontal="center"/>
    </xf>
    <xf numFmtId="3" fontId="0" fillId="9" borderId="80" xfId="0" applyNumberFormat="1" applyFont="1" applyFill="1" applyBorder="1" applyAlignment="1">
      <alignment/>
    </xf>
    <xf numFmtId="3" fontId="0" fillId="9" borderId="22" xfId="0" applyNumberFormat="1" applyFont="1" applyFill="1" applyBorder="1" applyAlignment="1">
      <alignment/>
    </xf>
    <xf numFmtId="3" fontId="1" fillId="9" borderId="133" xfId="0" applyNumberFormat="1" applyFont="1" applyFill="1" applyBorder="1" applyAlignment="1">
      <alignment/>
    </xf>
    <xf numFmtId="3" fontId="1" fillId="9" borderId="22" xfId="0" applyNumberFormat="1" applyFont="1" applyFill="1" applyBorder="1" applyAlignment="1">
      <alignment/>
    </xf>
    <xf numFmtId="3" fontId="0" fillId="9" borderId="53" xfId="0" applyNumberFormat="1" applyFont="1" applyFill="1" applyBorder="1" applyAlignment="1">
      <alignment/>
    </xf>
    <xf numFmtId="3" fontId="1" fillId="9" borderId="99" xfId="0" applyNumberFormat="1" applyFont="1" applyFill="1" applyBorder="1" applyAlignment="1">
      <alignment/>
    </xf>
    <xf numFmtId="3" fontId="1" fillId="9" borderId="79" xfId="0" applyNumberFormat="1" applyFont="1" applyFill="1" applyBorder="1" applyAlignment="1">
      <alignment/>
    </xf>
    <xf numFmtId="3" fontId="0" fillId="9" borderId="19" xfId="0" applyNumberFormat="1" applyFont="1" applyFill="1" applyBorder="1" applyAlignment="1">
      <alignment/>
    </xf>
    <xf numFmtId="0" fontId="30" fillId="0" borderId="52" xfId="0" applyFont="1" applyFill="1" applyBorder="1" applyAlignment="1">
      <alignment horizontal="center"/>
    </xf>
    <xf numFmtId="0" fontId="30" fillId="0" borderId="74" xfId="0" applyFont="1" applyFill="1" applyBorder="1" applyAlignment="1">
      <alignment horizontal="center"/>
    </xf>
    <xf numFmtId="0" fontId="30" fillId="0" borderId="72" xfId="0" applyFont="1" applyFill="1" applyBorder="1" applyAlignment="1">
      <alignment horizontal="center"/>
    </xf>
    <xf numFmtId="0" fontId="30" fillId="0" borderId="44" xfId="0" applyFont="1" applyFill="1" applyBorder="1" applyAlignment="1">
      <alignment horizontal="center"/>
    </xf>
    <xf numFmtId="3" fontId="113" fillId="0" borderId="74" xfId="0" applyNumberFormat="1" applyFont="1" applyFill="1" applyBorder="1" applyAlignment="1">
      <alignment/>
    </xf>
    <xf numFmtId="3" fontId="113" fillId="0" borderId="76" xfId="0" applyNumberFormat="1" applyFont="1" applyFill="1" applyBorder="1" applyAlignment="1">
      <alignment/>
    </xf>
    <xf numFmtId="3" fontId="113" fillId="0" borderId="78" xfId="0" applyNumberFormat="1" applyFont="1" applyFill="1" applyBorder="1" applyAlignment="1">
      <alignment/>
    </xf>
    <xf numFmtId="3" fontId="113" fillId="0" borderId="43" xfId="0" applyNumberFormat="1" applyFont="1" applyFill="1" applyBorder="1" applyAlignment="1">
      <alignment/>
    </xf>
    <xf numFmtId="3" fontId="113" fillId="0" borderId="58" xfId="0" applyNumberFormat="1" applyFont="1" applyFill="1" applyBorder="1" applyAlignment="1">
      <alignment/>
    </xf>
    <xf numFmtId="3" fontId="113" fillId="0" borderId="44" xfId="0" applyNumberFormat="1" applyFont="1" applyFill="1" applyBorder="1" applyAlignment="1">
      <alignment/>
    </xf>
    <xf numFmtId="0" fontId="32" fillId="0" borderId="194" xfId="0" applyFont="1" applyBorder="1" applyAlignment="1">
      <alignment horizontal="center"/>
    </xf>
    <xf numFmtId="0" fontId="32" fillId="0" borderId="172" xfId="0" applyFont="1" applyBorder="1" applyAlignment="1">
      <alignment horizontal="center"/>
    </xf>
    <xf numFmtId="0" fontId="35" fillId="0" borderId="195" xfId="0" applyFont="1" applyBorder="1" applyAlignment="1">
      <alignment horizontal="center"/>
    </xf>
    <xf numFmtId="3" fontId="35" fillId="0" borderId="115" xfId="0" applyNumberFormat="1" applyFont="1" applyBorder="1" applyAlignment="1">
      <alignment/>
    </xf>
    <xf numFmtId="3" fontId="35" fillId="0" borderId="112" xfId="0" applyNumberFormat="1" applyFont="1" applyBorder="1" applyAlignment="1">
      <alignment/>
    </xf>
    <xf numFmtId="3" fontId="35" fillId="0" borderId="170" xfId="0" applyNumberFormat="1" applyFont="1" applyBorder="1" applyAlignment="1">
      <alignment/>
    </xf>
    <xf numFmtId="3" fontId="41" fillId="0" borderId="103" xfId="0" applyNumberFormat="1" applyFont="1" applyBorder="1" applyAlignment="1">
      <alignment/>
    </xf>
    <xf numFmtId="3" fontId="35" fillId="0" borderId="110" xfId="0" applyNumberFormat="1" applyFont="1" applyBorder="1" applyAlignment="1">
      <alignment/>
    </xf>
    <xf numFmtId="3" fontId="35" fillId="0" borderId="113" xfId="0" applyNumberFormat="1" applyFont="1" applyBorder="1" applyAlignment="1">
      <alignment/>
    </xf>
    <xf numFmtId="3" fontId="114" fillId="0" borderId="187" xfId="0" applyNumberFormat="1" applyFont="1" applyBorder="1" applyAlignment="1">
      <alignment/>
    </xf>
    <xf numFmtId="3" fontId="35" fillId="0" borderId="198" xfId="0" applyNumberFormat="1" applyFont="1" applyBorder="1" applyAlignment="1">
      <alignment/>
    </xf>
    <xf numFmtId="3" fontId="113" fillId="0" borderId="173" xfId="0" applyNumberFormat="1" applyFont="1" applyBorder="1" applyAlignment="1">
      <alignment/>
    </xf>
    <xf numFmtId="0" fontId="35" fillId="0" borderId="63" xfId="0" applyFont="1" applyBorder="1" applyAlignment="1">
      <alignment/>
    </xf>
    <xf numFmtId="3" fontId="32" fillId="0" borderId="97" xfId="0" applyNumberFormat="1" applyFont="1" applyBorder="1" applyAlignment="1">
      <alignment horizontal="center"/>
    </xf>
    <xf numFmtId="3" fontId="35" fillId="0" borderId="87" xfId="0" applyNumberFormat="1" applyFont="1" applyBorder="1" applyAlignment="1">
      <alignment/>
    </xf>
    <xf numFmtId="3" fontId="35" fillId="0" borderId="97" xfId="0" applyNumberFormat="1" applyFont="1" applyBorder="1" applyAlignment="1">
      <alignment/>
    </xf>
    <xf numFmtId="3" fontId="35" fillId="0" borderId="93" xfId="0" applyNumberFormat="1" applyFont="1" applyBorder="1" applyAlignment="1">
      <alignment/>
    </xf>
    <xf numFmtId="3" fontId="35" fillId="0" borderId="186" xfId="0" applyNumberFormat="1" applyFont="1" applyBorder="1" applyAlignment="1">
      <alignment/>
    </xf>
    <xf numFmtId="3" fontId="113" fillId="0" borderId="60" xfId="0" applyNumberFormat="1" applyFont="1" applyBorder="1" applyAlignment="1">
      <alignment/>
    </xf>
    <xf numFmtId="3" fontId="32" fillId="0" borderId="87" xfId="0" applyNumberFormat="1" applyFont="1" applyBorder="1" applyAlignment="1">
      <alignment horizontal="center"/>
    </xf>
    <xf numFmtId="3" fontId="35" fillId="0" borderId="60" xfId="0" applyNumberFormat="1" applyFont="1" applyBorder="1" applyAlignment="1">
      <alignment/>
    </xf>
    <xf numFmtId="3" fontId="35" fillId="0" borderId="95" xfId="0" applyNumberFormat="1" applyFont="1" applyBorder="1" applyAlignment="1">
      <alignment/>
    </xf>
    <xf numFmtId="3" fontId="113" fillId="0" borderId="199" xfId="0" applyNumberFormat="1" applyFont="1" applyBorder="1" applyAlignment="1">
      <alignment/>
    </xf>
    <xf numFmtId="3" fontId="21" fillId="0" borderId="64" xfId="0" applyNumberFormat="1" applyFont="1" applyFill="1" applyBorder="1" applyAlignment="1">
      <alignment horizontal="left"/>
    </xf>
    <xf numFmtId="3" fontId="21" fillId="0" borderId="68" xfId="0" applyNumberFormat="1" applyFont="1" applyFill="1" applyBorder="1" applyAlignment="1">
      <alignment horizontal="left"/>
    </xf>
    <xf numFmtId="3" fontId="21" fillId="0" borderId="200" xfId="0" applyNumberFormat="1" applyFont="1" applyFill="1" applyBorder="1" applyAlignment="1">
      <alignment horizontal="left"/>
    </xf>
    <xf numFmtId="0" fontId="15" fillId="0" borderId="35" xfId="0" applyFont="1" applyFill="1" applyBorder="1" applyAlignment="1">
      <alignment horizontal="left"/>
    </xf>
    <xf numFmtId="0" fontId="7" fillId="0" borderId="0" xfId="145" applyFont="1" applyAlignment="1">
      <alignment horizontal="left"/>
      <protection/>
    </xf>
    <xf numFmtId="0" fontId="21" fillId="0" borderId="13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0" fillId="0" borderId="0" xfId="144" applyFont="1">
      <alignment/>
      <protection/>
    </xf>
    <xf numFmtId="0" fontId="28" fillId="0" borderId="0" xfId="147">
      <alignment/>
      <protection/>
    </xf>
    <xf numFmtId="3" fontId="28" fillId="0" borderId="0" xfId="147" applyNumberFormat="1">
      <alignment/>
      <protection/>
    </xf>
    <xf numFmtId="0" fontId="2" fillId="0" borderId="0" xfId="144" applyFont="1">
      <alignment/>
      <protection/>
    </xf>
    <xf numFmtId="2" fontId="2" fillId="0" borderId="0" xfId="144" applyNumberFormat="1" applyFont="1">
      <alignment/>
      <protection/>
    </xf>
    <xf numFmtId="1" fontId="2" fillId="0" borderId="0" xfId="144" applyNumberFormat="1" applyFont="1">
      <alignment/>
      <protection/>
    </xf>
    <xf numFmtId="0" fontId="105" fillId="0" borderId="64" xfId="144" applyFont="1" applyFill="1" applyBorder="1" applyAlignment="1">
      <alignment horizontal="center" vertical="top" wrapText="1"/>
      <protection/>
    </xf>
    <xf numFmtId="1" fontId="115" fillId="0" borderId="63" xfId="144" applyNumberFormat="1" applyFont="1" applyFill="1" applyBorder="1" applyAlignment="1">
      <alignment horizontal="center" vertical="top" wrapText="1"/>
      <protection/>
    </xf>
    <xf numFmtId="0" fontId="115" fillId="0" borderId="63" xfId="144" applyFont="1" applyFill="1" applyBorder="1" applyAlignment="1">
      <alignment horizontal="center" vertical="top" wrapText="1"/>
      <protection/>
    </xf>
    <xf numFmtId="0" fontId="115" fillId="0" borderId="13" xfId="144" applyFont="1" applyFill="1" applyBorder="1" applyAlignment="1">
      <alignment horizontal="center" vertical="top" wrapText="1"/>
      <protection/>
    </xf>
    <xf numFmtId="0" fontId="0" fillId="0" borderId="64" xfId="144" applyFont="1" applyFill="1" applyBorder="1">
      <alignment/>
      <protection/>
    </xf>
    <xf numFmtId="0" fontId="0" fillId="0" borderId="63" xfId="144" applyFont="1" applyFill="1" applyBorder="1">
      <alignment/>
      <protection/>
    </xf>
    <xf numFmtId="0" fontId="0" fillId="0" borderId="13" xfId="144" applyFont="1" applyFill="1" applyBorder="1">
      <alignment/>
      <protection/>
    </xf>
    <xf numFmtId="0" fontId="115" fillId="0" borderId="25" xfId="144" applyFont="1" applyFill="1" applyBorder="1" applyAlignment="1">
      <alignment horizontal="center" vertical="top" wrapText="1"/>
      <protection/>
    </xf>
    <xf numFmtId="3" fontId="115" fillId="0" borderId="13" xfId="144" applyNumberFormat="1" applyFont="1" applyFill="1" applyBorder="1" applyAlignment="1">
      <alignment horizontal="center" vertical="top" wrapText="1"/>
      <protection/>
    </xf>
    <xf numFmtId="3" fontId="115" fillId="7" borderId="63" xfId="144" applyNumberFormat="1" applyFont="1" applyFill="1" applyBorder="1" applyAlignment="1">
      <alignment horizontal="center" vertical="top" wrapText="1"/>
      <protection/>
    </xf>
    <xf numFmtId="3" fontId="115" fillId="7" borderId="25" xfId="144" applyNumberFormat="1" applyFont="1" applyFill="1" applyBorder="1" applyAlignment="1">
      <alignment horizontal="center" vertical="top" wrapText="1"/>
      <protection/>
    </xf>
    <xf numFmtId="0" fontId="105" fillId="0" borderId="16" xfId="144" applyFont="1" applyFill="1" applyBorder="1" applyAlignment="1">
      <alignment horizontal="center" vertical="top" wrapText="1"/>
      <protection/>
    </xf>
    <xf numFmtId="1" fontId="115" fillId="0" borderId="16" xfId="144" applyNumberFormat="1" applyFont="1" applyFill="1" applyBorder="1" applyAlignment="1">
      <alignment horizontal="center" vertical="top" wrapText="1"/>
      <protection/>
    </xf>
    <xf numFmtId="0" fontId="115" fillId="0" borderId="97" xfId="144" applyFont="1" applyFill="1" applyBorder="1" applyAlignment="1">
      <alignment horizontal="center" vertical="top" wrapText="1"/>
      <protection/>
    </xf>
    <xf numFmtId="0" fontId="115" fillId="0" borderId="0" xfId="144" applyFont="1" applyFill="1" applyBorder="1" applyAlignment="1">
      <alignment horizontal="center" vertical="top" wrapText="1"/>
      <protection/>
    </xf>
    <xf numFmtId="0" fontId="0" fillId="0" borderId="16" xfId="144" applyFont="1" applyFill="1" applyBorder="1">
      <alignment/>
      <protection/>
    </xf>
    <xf numFmtId="0" fontId="0" fillId="0" borderId="97" xfId="144" applyFont="1" applyFill="1" applyBorder="1">
      <alignment/>
      <protection/>
    </xf>
    <xf numFmtId="0" fontId="0" fillId="0" borderId="0" xfId="144" applyFont="1" applyFill="1" applyBorder="1">
      <alignment/>
      <protection/>
    </xf>
    <xf numFmtId="0" fontId="115" fillId="0" borderId="98" xfId="144" applyFont="1" applyFill="1" applyBorder="1" applyAlignment="1">
      <alignment horizontal="center" vertical="top" wrapText="1"/>
      <protection/>
    </xf>
    <xf numFmtId="3" fontId="115" fillId="0" borderId="0" xfId="144" applyNumberFormat="1" applyFont="1" applyFill="1" applyBorder="1" applyAlignment="1">
      <alignment horizontal="center" vertical="top" wrapText="1"/>
      <protection/>
    </xf>
    <xf numFmtId="3" fontId="115" fillId="7" borderId="97" xfId="144" applyNumberFormat="1" applyFont="1" applyFill="1" applyBorder="1" applyAlignment="1">
      <alignment horizontal="center" vertical="top" wrapText="1"/>
      <protection/>
    </xf>
    <xf numFmtId="3" fontId="115" fillId="7" borderId="98" xfId="144" applyNumberFormat="1" applyFont="1" applyFill="1" applyBorder="1" applyAlignment="1">
      <alignment horizontal="center" vertical="top" wrapText="1"/>
      <protection/>
    </xf>
    <xf numFmtId="1" fontId="115" fillId="0" borderId="97" xfId="144" applyNumberFormat="1" applyFont="1" applyFill="1" applyBorder="1" applyAlignment="1">
      <alignment horizontal="center" vertical="top" wrapText="1"/>
      <protection/>
    </xf>
    <xf numFmtId="1" fontId="115" fillId="0" borderId="0" xfId="144" applyNumberFormat="1" applyFont="1" applyFill="1" applyBorder="1" applyAlignment="1">
      <alignment horizontal="center" vertical="top" wrapText="1"/>
      <protection/>
    </xf>
    <xf numFmtId="0" fontId="9" fillId="0" borderId="97" xfId="144" applyFont="1" applyFill="1" applyBorder="1" applyAlignment="1">
      <alignment vertical="top"/>
      <protection/>
    </xf>
    <xf numFmtId="0" fontId="116" fillId="0" borderId="16" xfId="144" applyFont="1" applyFill="1" applyBorder="1" applyAlignment="1">
      <alignment vertical="top" wrapText="1"/>
      <protection/>
    </xf>
    <xf numFmtId="1" fontId="9" fillId="0" borderId="98" xfId="144" applyNumberFormat="1" applyFont="1" applyFill="1" applyBorder="1" applyAlignment="1">
      <alignment horizontal="center"/>
      <protection/>
    </xf>
    <xf numFmtId="3" fontId="9" fillId="0" borderId="0" xfId="144" applyNumberFormat="1" applyFont="1" applyFill="1" applyBorder="1" applyAlignment="1">
      <alignment horizontal="center"/>
      <protection/>
    </xf>
    <xf numFmtId="3" fontId="9" fillId="7" borderId="97" xfId="144" applyNumberFormat="1" applyFont="1" applyFill="1" applyBorder="1" applyAlignment="1">
      <alignment horizontal="center"/>
      <protection/>
    </xf>
    <xf numFmtId="3" fontId="9" fillId="7" borderId="98" xfId="144" applyNumberFormat="1" applyFont="1" applyFill="1" applyBorder="1" applyAlignment="1">
      <alignment horizontal="center"/>
      <protection/>
    </xf>
    <xf numFmtId="1" fontId="115" fillId="0" borderId="26" xfId="144" applyNumberFormat="1" applyFont="1" applyFill="1" applyBorder="1" applyAlignment="1">
      <alignment horizontal="center" vertical="top" wrapText="1"/>
      <protection/>
    </xf>
    <xf numFmtId="0" fontId="116" fillId="0" borderId="26" xfId="144" applyFont="1" applyFill="1" applyBorder="1" applyAlignment="1">
      <alignment horizontal="center" vertical="top" wrapText="1"/>
      <protection/>
    </xf>
    <xf numFmtId="0" fontId="116" fillId="0" borderId="87" xfId="144" applyFont="1" applyFill="1" applyBorder="1" applyAlignment="1">
      <alignment horizontal="center" vertical="top" wrapText="1"/>
      <protection/>
    </xf>
    <xf numFmtId="0" fontId="116" fillId="0" borderId="14" xfId="144" applyFont="1" applyFill="1" applyBorder="1" applyAlignment="1">
      <alignment horizontal="center" vertical="top" wrapText="1"/>
      <protection/>
    </xf>
    <xf numFmtId="0" fontId="3" fillId="0" borderId="87" xfId="144" applyFont="1" applyFill="1" applyBorder="1">
      <alignment/>
      <protection/>
    </xf>
    <xf numFmtId="1" fontId="0" fillId="0" borderId="28" xfId="144" applyNumberFormat="1" applyFont="1" applyFill="1" applyBorder="1">
      <alignment/>
      <protection/>
    </xf>
    <xf numFmtId="49" fontId="0" fillId="0" borderId="28" xfId="144" applyNumberFormat="1" applyFont="1" applyFill="1" applyBorder="1" applyAlignment="1">
      <alignment horizontal="center"/>
      <protection/>
    </xf>
    <xf numFmtId="3" fontId="0" fillId="0" borderId="14" xfId="144" applyNumberFormat="1" applyFont="1" applyFill="1" applyBorder="1" applyAlignment="1">
      <alignment horizontal="center"/>
      <protection/>
    </xf>
    <xf numFmtId="3" fontId="4" fillId="7" borderId="87" xfId="144" applyNumberFormat="1" applyFont="1" applyFill="1" applyBorder="1" applyAlignment="1">
      <alignment horizontal="center"/>
      <protection/>
    </xf>
    <xf numFmtId="49" fontId="9" fillId="7" borderId="28" xfId="144" applyNumberFormat="1" applyFont="1" applyFill="1" applyBorder="1" applyAlignment="1">
      <alignment horizontal="center"/>
      <protection/>
    </xf>
    <xf numFmtId="0" fontId="18" fillId="0" borderId="64" xfId="144" applyFont="1" applyFill="1" applyBorder="1" applyAlignment="1">
      <alignment vertical="center" wrapText="1"/>
      <protection/>
    </xf>
    <xf numFmtId="174" fontId="4" fillId="0" borderId="63" xfId="143" applyNumberFormat="1" applyFont="1" applyFill="1" applyBorder="1" applyAlignment="1">
      <alignment vertical="center"/>
      <protection/>
    </xf>
    <xf numFmtId="1" fontId="4" fillId="0" borderId="63" xfId="144" applyNumberFormat="1" applyFont="1" applyFill="1" applyBorder="1" applyAlignment="1">
      <alignment vertical="center"/>
      <protection/>
    </xf>
    <xf numFmtId="0" fontId="4" fillId="0" borderId="13" xfId="144" applyFont="1" applyFill="1" applyBorder="1" applyAlignment="1">
      <alignment vertical="center"/>
      <protection/>
    </xf>
    <xf numFmtId="4" fontId="4" fillId="0" borderId="25" xfId="144" applyNumberFormat="1" applyFont="1" applyFill="1" applyBorder="1" applyAlignment="1">
      <alignment vertical="center"/>
      <protection/>
    </xf>
    <xf numFmtId="4" fontId="4" fillId="0" borderId="98" xfId="144" applyNumberFormat="1" applyFont="1" applyFill="1" applyBorder="1" applyAlignment="1">
      <alignment vertical="center"/>
      <protection/>
    </xf>
    <xf numFmtId="3" fontId="4" fillId="0" borderId="161" xfId="144" applyNumberFormat="1" applyFont="1" applyFill="1" applyBorder="1" applyAlignment="1">
      <alignment vertical="center"/>
      <protection/>
    </xf>
    <xf numFmtId="3" fontId="4" fillId="7" borderId="89" xfId="144" applyNumberFormat="1" applyFont="1" applyFill="1" applyBorder="1" applyAlignment="1">
      <alignment vertical="center"/>
      <protection/>
    </xf>
    <xf numFmtId="0" fontId="18" fillId="0" borderId="68" xfId="144" applyFont="1" applyFill="1" applyBorder="1" applyAlignment="1">
      <alignment vertical="center" wrapText="1"/>
      <protection/>
    </xf>
    <xf numFmtId="174" fontId="4" fillId="0" borderId="93" xfId="143" applyNumberFormat="1" applyFont="1" applyFill="1" applyBorder="1" applyAlignment="1">
      <alignment vertical="center"/>
      <protection/>
    </xf>
    <xf numFmtId="1" fontId="4" fillId="0" borderId="93" xfId="144" applyNumberFormat="1" applyFont="1" applyFill="1" applyBorder="1" applyAlignment="1">
      <alignment vertical="center"/>
      <protection/>
    </xf>
    <xf numFmtId="0" fontId="4" fillId="0" borderId="34" xfId="144" applyFont="1" applyFill="1" applyBorder="1" applyAlignment="1">
      <alignment vertical="center"/>
      <protection/>
    </xf>
    <xf numFmtId="4" fontId="4" fillId="0" borderId="35" xfId="144" applyNumberFormat="1" applyFont="1" applyFill="1" applyBorder="1" applyAlignment="1">
      <alignment vertical="center"/>
      <protection/>
    </xf>
    <xf numFmtId="3" fontId="4" fillId="0" borderId="68" xfId="144" applyNumberFormat="1" applyFont="1" applyFill="1" applyBorder="1" applyAlignment="1">
      <alignment vertical="center"/>
      <protection/>
    </xf>
    <xf numFmtId="3" fontId="4" fillId="7" borderId="93" xfId="144" applyNumberFormat="1" applyFont="1" applyFill="1" applyBorder="1" applyAlignment="1">
      <alignment vertical="center"/>
      <protection/>
    </xf>
    <xf numFmtId="174" fontId="4" fillId="0" borderId="97" xfId="143" applyNumberFormat="1" applyFont="1" applyFill="1" applyBorder="1" applyAlignment="1">
      <alignment vertical="center"/>
      <protection/>
    </xf>
    <xf numFmtId="0" fontId="18" fillId="0" borderId="93" xfId="144" applyFont="1" applyFill="1" applyBorder="1" applyAlignment="1">
      <alignment vertical="center" wrapText="1"/>
      <protection/>
    </xf>
    <xf numFmtId="0" fontId="4" fillId="0" borderId="93" xfId="144" applyFont="1" applyFill="1" applyBorder="1" applyAlignment="1">
      <alignment vertical="center"/>
      <protection/>
    </xf>
    <xf numFmtId="4" fontId="4" fillId="0" borderId="93" xfId="144" applyNumberFormat="1" applyFont="1" applyFill="1" applyBorder="1" applyAlignment="1">
      <alignment vertical="center"/>
      <protection/>
    </xf>
    <xf numFmtId="0" fontId="18" fillId="0" borderId="16" xfId="144" applyFont="1" applyFill="1" applyBorder="1" applyAlignment="1">
      <alignment vertical="center" wrapText="1"/>
      <protection/>
    </xf>
    <xf numFmtId="1" fontId="4" fillId="0" borderId="97" xfId="144" applyNumberFormat="1" applyFont="1" applyFill="1" applyBorder="1" applyAlignment="1">
      <alignment vertical="center"/>
      <protection/>
    </xf>
    <xf numFmtId="0" fontId="4" fillId="0" borderId="0" xfId="144" applyFont="1" applyFill="1" applyBorder="1" applyAlignment="1">
      <alignment vertical="center"/>
      <protection/>
    </xf>
    <xf numFmtId="3" fontId="4" fillId="0" borderId="0" xfId="144" applyNumberFormat="1" applyFont="1" applyFill="1" applyBorder="1" applyAlignment="1">
      <alignment vertical="center"/>
      <protection/>
    </xf>
    <xf numFmtId="3" fontId="4" fillId="7" borderId="97" xfId="144" applyNumberFormat="1" applyFont="1" applyFill="1" applyBorder="1" applyAlignment="1">
      <alignment vertical="center"/>
      <protection/>
    </xf>
    <xf numFmtId="3" fontId="4" fillId="7" borderId="98" xfId="144" applyNumberFormat="1" applyFont="1" applyFill="1" applyBorder="1" applyAlignment="1">
      <alignment vertical="center"/>
      <protection/>
    </xf>
    <xf numFmtId="0" fontId="33" fillId="0" borderId="201" xfId="144" applyFont="1" applyFill="1" applyBorder="1" applyAlignment="1">
      <alignment vertical="center" wrapText="1"/>
      <protection/>
    </xf>
    <xf numFmtId="174" fontId="4" fillId="0" borderId="202" xfId="144" applyNumberFormat="1" applyFont="1" applyFill="1" applyBorder="1" applyAlignment="1">
      <alignment vertical="center"/>
      <protection/>
    </xf>
    <xf numFmtId="0" fontId="4" fillId="0" borderId="202" xfId="144" applyFont="1" applyFill="1" applyBorder="1" applyAlignment="1">
      <alignment vertical="center"/>
      <protection/>
    </xf>
    <xf numFmtId="0" fontId="4" fillId="0" borderId="129" xfId="144" applyFont="1" applyFill="1" applyBorder="1" applyAlignment="1">
      <alignment vertical="center"/>
      <protection/>
    </xf>
    <xf numFmtId="0" fontId="4" fillId="0" borderId="202" xfId="144" applyFont="1" applyFill="1" applyBorder="1" applyAlignment="1">
      <alignment vertical="center"/>
      <protection/>
    </xf>
    <xf numFmtId="3" fontId="18" fillId="2" borderId="188" xfId="144" applyNumberFormat="1" applyFont="1" applyFill="1" applyBorder="1" applyAlignment="1">
      <alignment vertical="center" wrapText="1"/>
      <protection/>
    </xf>
    <xf numFmtId="3" fontId="18" fillId="4" borderId="188" xfId="144" applyNumberFormat="1" applyFont="1" applyFill="1" applyBorder="1" applyAlignment="1">
      <alignment vertical="center" wrapText="1"/>
      <protection/>
    </xf>
    <xf numFmtId="3" fontId="18" fillId="4" borderId="129" xfId="144" applyNumberFormat="1" applyFont="1" applyFill="1" applyBorder="1" applyAlignment="1">
      <alignment vertical="center" wrapText="1"/>
      <protection/>
    </xf>
    <xf numFmtId="3" fontId="18" fillId="4" borderId="202" xfId="144" applyNumberFormat="1" applyFont="1" applyFill="1" applyBorder="1" applyAlignment="1">
      <alignment vertical="center" wrapText="1"/>
      <protection/>
    </xf>
    <xf numFmtId="0" fontId="28" fillId="0" borderId="0" xfId="147" applyFont="1">
      <alignment/>
      <protection/>
    </xf>
    <xf numFmtId="3" fontId="115" fillId="13" borderId="203" xfId="144" applyNumberFormat="1" applyFont="1" applyFill="1" applyBorder="1" applyAlignment="1">
      <alignment horizontal="center" vertical="top" wrapText="1"/>
      <protection/>
    </xf>
    <xf numFmtId="3" fontId="115" fillId="13" borderId="204" xfId="144" applyNumberFormat="1" applyFont="1" applyFill="1" applyBorder="1" applyAlignment="1">
      <alignment horizontal="center" vertical="top" wrapText="1"/>
      <protection/>
    </xf>
    <xf numFmtId="3" fontId="9" fillId="13" borderId="204" xfId="144" applyNumberFormat="1" applyFont="1" applyFill="1" applyBorder="1" applyAlignment="1">
      <alignment horizontal="center"/>
      <protection/>
    </xf>
    <xf numFmtId="3" fontId="0" fillId="13" borderId="205" xfId="144" applyNumberFormat="1" applyFont="1" applyFill="1" applyBorder="1" applyAlignment="1">
      <alignment horizontal="center"/>
      <protection/>
    </xf>
    <xf numFmtId="3" fontId="4" fillId="13" borderId="206" xfId="144" applyNumberFormat="1" applyFont="1" applyFill="1" applyBorder="1" applyAlignment="1">
      <alignment vertical="center"/>
      <protection/>
    </xf>
    <xf numFmtId="3" fontId="4" fillId="13" borderId="207" xfId="144" applyNumberFormat="1" applyFont="1" applyFill="1" applyBorder="1" applyAlignment="1">
      <alignment vertical="center"/>
      <protection/>
    </xf>
    <xf numFmtId="3" fontId="4" fillId="13" borderId="204" xfId="144" applyNumberFormat="1" applyFont="1" applyFill="1" applyBorder="1" applyAlignment="1">
      <alignment vertical="center"/>
      <protection/>
    </xf>
    <xf numFmtId="3" fontId="18" fillId="13" borderId="208" xfId="144" applyNumberFormat="1" applyFont="1" applyFill="1" applyBorder="1" applyAlignment="1">
      <alignment vertical="center" wrapText="1"/>
      <protection/>
    </xf>
    <xf numFmtId="3" fontId="18" fillId="0" borderId="0" xfId="147" applyNumberFormat="1" applyFont="1" applyAlignment="1">
      <alignment horizontal="center"/>
      <protection/>
    </xf>
    <xf numFmtId="177" fontId="4" fillId="0" borderId="16" xfId="144" applyNumberFormat="1" applyFont="1" applyFill="1" applyBorder="1" applyAlignment="1">
      <alignment vertical="center"/>
      <protection/>
    </xf>
    <xf numFmtId="177" fontId="4" fillId="0" borderId="63" xfId="144" applyNumberFormat="1" applyFont="1" applyFill="1" applyBorder="1" applyAlignment="1">
      <alignment vertical="center"/>
      <protection/>
    </xf>
    <xf numFmtId="177" fontId="4" fillId="0" borderId="0" xfId="144" applyNumberFormat="1" applyFont="1" applyFill="1" applyBorder="1" applyAlignment="1">
      <alignment vertical="center"/>
      <protection/>
    </xf>
    <xf numFmtId="177" fontId="4" fillId="0" borderId="97" xfId="144" applyNumberFormat="1" applyFont="1" applyFill="1" applyBorder="1" applyAlignment="1">
      <alignment vertical="center"/>
      <protection/>
    </xf>
    <xf numFmtId="177" fontId="4" fillId="0" borderId="68" xfId="144" applyNumberFormat="1" applyFont="1" applyFill="1" applyBorder="1" applyAlignment="1">
      <alignment vertical="center"/>
      <protection/>
    </xf>
    <xf numFmtId="177" fontId="4" fillId="0" borderId="93" xfId="144" applyNumberFormat="1" applyFont="1" applyFill="1" applyBorder="1" applyAlignment="1">
      <alignment vertical="center"/>
      <protection/>
    </xf>
    <xf numFmtId="177" fontId="4" fillId="0" borderId="34" xfId="144" applyNumberFormat="1" applyFont="1" applyFill="1" applyBorder="1" applyAlignment="1">
      <alignment vertical="center"/>
      <protection/>
    </xf>
    <xf numFmtId="177" fontId="4" fillId="0" borderId="201" xfId="144" applyNumberFormat="1" applyFont="1" applyFill="1" applyBorder="1" applyAlignment="1">
      <alignment vertical="center"/>
      <protection/>
    </xf>
    <xf numFmtId="177" fontId="4" fillId="0" borderId="202" xfId="144" applyNumberFormat="1" applyFont="1" applyFill="1" applyBorder="1" applyAlignment="1">
      <alignment vertical="center"/>
      <protection/>
    </xf>
    <xf numFmtId="177" fontId="4" fillId="0" borderId="129" xfId="144" applyNumberFormat="1" applyFont="1" applyFill="1" applyBorder="1" applyAlignment="1">
      <alignment vertical="center"/>
      <protection/>
    </xf>
    <xf numFmtId="0" fontId="4" fillId="0" borderId="140" xfId="0" applyFont="1" applyFill="1" applyBorder="1" applyAlignment="1">
      <alignment/>
    </xf>
    <xf numFmtId="0" fontId="34" fillId="0" borderId="175" xfId="0" applyFont="1" applyFill="1" applyBorder="1" applyAlignment="1">
      <alignment/>
    </xf>
    <xf numFmtId="0" fontId="34" fillId="0" borderId="189" xfId="0" applyFont="1" applyFill="1" applyBorder="1" applyAlignment="1">
      <alignment/>
    </xf>
    <xf numFmtId="0" fontId="21" fillId="0" borderId="16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98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0" fillId="13" borderId="46" xfId="0" applyFont="1" applyFill="1" applyBorder="1" applyAlignment="1">
      <alignment/>
    </xf>
    <xf numFmtId="3" fontId="0" fillId="13" borderId="60" xfId="0" applyNumberFormat="1" applyFont="1" applyFill="1" applyBorder="1" applyAlignment="1">
      <alignment/>
    </xf>
    <xf numFmtId="0" fontId="3" fillId="0" borderId="23" xfId="145" applyFont="1" applyBorder="1" applyAlignment="1">
      <alignment horizontal="center"/>
      <protection/>
    </xf>
    <xf numFmtId="3" fontId="23" fillId="0" borderId="209" xfId="145" applyNumberFormat="1" applyFont="1" applyFill="1" applyBorder="1">
      <alignment/>
      <protection/>
    </xf>
    <xf numFmtId="0" fontId="3" fillId="0" borderId="69" xfId="145" applyFont="1" applyBorder="1" applyAlignment="1">
      <alignment horizontal="center"/>
      <protection/>
    </xf>
    <xf numFmtId="3" fontId="23" fillId="0" borderId="35" xfId="145" applyNumberFormat="1" applyFont="1" applyFill="1" applyBorder="1">
      <alignment/>
      <protection/>
    </xf>
    <xf numFmtId="3" fontId="1" fillId="0" borderId="105" xfId="0" applyNumberFormat="1" applyFont="1" applyBorder="1" applyAlignment="1">
      <alignment/>
    </xf>
    <xf numFmtId="0" fontId="9" fillId="15" borderId="99" xfId="0" applyFont="1" applyFill="1" applyBorder="1" applyAlignment="1">
      <alignment horizontal="center"/>
    </xf>
    <xf numFmtId="0" fontId="9" fillId="15" borderId="22" xfId="0" applyFont="1" applyFill="1" applyBorder="1" applyAlignment="1">
      <alignment horizontal="center"/>
    </xf>
    <xf numFmtId="0" fontId="3" fillId="30" borderId="22" xfId="0" applyFont="1" applyFill="1" applyBorder="1" applyAlignment="1">
      <alignment horizontal="center"/>
    </xf>
    <xf numFmtId="0" fontId="3" fillId="30" borderId="82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9" borderId="82" xfId="0" applyFont="1" applyFill="1" applyBorder="1" applyAlignment="1">
      <alignment horizontal="center"/>
    </xf>
    <xf numFmtId="0" fontId="4" fillId="0" borderId="111" xfId="0" applyFont="1" applyBorder="1" applyAlignment="1">
      <alignment/>
    </xf>
    <xf numFmtId="3" fontId="4" fillId="0" borderId="144" xfId="0" applyNumberFormat="1" applyFont="1" applyBorder="1" applyAlignment="1">
      <alignment/>
    </xf>
    <xf numFmtId="0" fontId="4" fillId="0" borderId="121" xfId="0" applyFont="1" applyBorder="1" applyAlignment="1">
      <alignment/>
    </xf>
    <xf numFmtId="0" fontId="0" fillId="0" borderId="210" xfId="0" applyFont="1" applyBorder="1" applyAlignment="1">
      <alignment horizontal="left"/>
    </xf>
    <xf numFmtId="0" fontId="0" fillId="0" borderId="137" xfId="0" applyFont="1" applyBorder="1" applyAlignment="1">
      <alignment horizontal="left"/>
    </xf>
    <xf numFmtId="0" fontId="10" fillId="0" borderId="210" xfId="0" applyFont="1" applyFill="1" applyBorder="1" applyAlignment="1">
      <alignment horizontal="center"/>
    </xf>
    <xf numFmtId="0" fontId="10" fillId="0" borderId="137" xfId="0" applyFont="1" applyFill="1" applyBorder="1" applyAlignment="1">
      <alignment horizontal="center"/>
    </xf>
    <xf numFmtId="0" fontId="0" fillId="0" borderId="210" xfId="0" applyFill="1" applyBorder="1" applyAlignment="1">
      <alignment horizontal="center"/>
    </xf>
    <xf numFmtId="0" fontId="0" fillId="0" borderId="210" xfId="0" applyFont="1" applyFill="1" applyBorder="1" applyAlignment="1">
      <alignment horizontal="center"/>
    </xf>
    <xf numFmtId="0" fontId="0" fillId="0" borderId="137" xfId="0" applyFont="1" applyFill="1" applyBorder="1" applyAlignment="1">
      <alignment horizontal="center"/>
    </xf>
    <xf numFmtId="0" fontId="20" fillId="0" borderId="143" xfId="0" applyFont="1" applyFill="1" applyBorder="1" applyAlignment="1">
      <alignment horizontal="left"/>
    </xf>
    <xf numFmtId="3" fontId="18" fillId="0" borderId="85" xfId="0" applyNumberFormat="1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0" fillId="0" borderId="135" xfId="0" applyFont="1" applyFill="1" applyBorder="1" applyAlignment="1">
      <alignment horizontal="center"/>
    </xf>
    <xf numFmtId="0" fontId="18" fillId="8" borderId="145" xfId="144" applyFont="1" applyFill="1" applyBorder="1" applyAlignment="1">
      <alignment horizontal="center" vertical="center" wrapText="1"/>
      <protection/>
    </xf>
    <xf numFmtId="0" fontId="18" fillId="8" borderId="42" xfId="144" applyFont="1" applyFill="1" applyBorder="1" applyAlignment="1">
      <alignment horizontal="center" vertical="center" wrapText="1"/>
      <protection/>
    </xf>
    <xf numFmtId="0" fontId="0" fillId="0" borderId="6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8" fillId="13" borderId="146" xfId="144" applyFont="1" applyFill="1" applyBorder="1" applyAlignment="1">
      <alignment horizontal="center" vertical="center" wrapText="1"/>
      <protection/>
    </xf>
    <xf numFmtId="0" fontId="18" fillId="13" borderId="43" xfId="144" applyFont="1" applyFill="1" applyBorder="1" applyAlignment="1">
      <alignment horizontal="center" vertical="center" wrapText="1"/>
      <protection/>
    </xf>
    <xf numFmtId="3" fontId="18" fillId="0" borderId="140" xfId="0" applyNumberFormat="1" applyFont="1" applyFill="1" applyBorder="1" applyAlignment="1">
      <alignment horizontal="center" vertical="center" wrapText="1"/>
    </xf>
    <xf numFmtId="3" fontId="32" fillId="0" borderId="0" xfId="145" applyNumberFormat="1" applyFont="1" applyAlignment="1">
      <alignment horizontal="left"/>
      <protection/>
    </xf>
    <xf numFmtId="0" fontId="3" fillId="0" borderId="6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64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45" xfId="0" applyFont="1" applyFill="1" applyBorder="1" applyAlignment="1">
      <alignment horizontal="center" wrapText="1"/>
    </xf>
    <xf numFmtId="0" fontId="4" fillId="0" borderId="209" xfId="0" applyFont="1" applyFill="1" applyBorder="1" applyAlignment="1">
      <alignment horizontal="center" wrapText="1"/>
    </xf>
    <xf numFmtId="49" fontId="4" fillId="13" borderId="63" xfId="0" applyNumberFormat="1" applyFont="1" applyFill="1" applyBorder="1" applyAlignment="1">
      <alignment horizontal="center" wrapText="1"/>
    </xf>
    <xf numFmtId="49" fontId="4" fillId="13" borderId="199" xfId="0" applyNumberFormat="1" applyFont="1" applyFill="1" applyBorder="1" applyAlignment="1">
      <alignment horizontal="center" wrapText="1"/>
    </xf>
    <xf numFmtId="0" fontId="18" fillId="8" borderId="140" xfId="144" applyFont="1" applyFill="1" applyBorder="1" applyAlignment="1">
      <alignment horizontal="center" vertical="center" wrapText="1"/>
      <protection/>
    </xf>
    <xf numFmtId="0" fontId="18" fillId="8" borderId="85" xfId="144" applyFont="1" applyFill="1" applyBorder="1" applyAlignment="1">
      <alignment horizontal="center" vertical="center" wrapText="1"/>
      <protection/>
    </xf>
    <xf numFmtId="1" fontId="18" fillId="8" borderId="145" xfId="144" applyNumberFormat="1" applyFont="1" applyFill="1" applyBorder="1" applyAlignment="1">
      <alignment horizontal="center" vertical="center" wrapText="1"/>
      <protection/>
    </xf>
    <xf numFmtId="1" fontId="18" fillId="8" borderId="42" xfId="144" applyNumberFormat="1" applyFont="1" applyFill="1" applyBorder="1" applyAlignment="1">
      <alignment horizontal="center" vertical="center" wrapText="1"/>
      <protection/>
    </xf>
    <xf numFmtId="0" fontId="4" fillId="8" borderId="145" xfId="144" applyFont="1" applyFill="1" applyBorder="1" applyAlignment="1">
      <alignment horizontal="center" vertical="center"/>
      <protection/>
    </xf>
    <xf numFmtId="0" fontId="4" fillId="8" borderId="42" xfId="144" applyFont="1" applyFill="1" applyBorder="1" applyAlignment="1">
      <alignment horizontal="center" vertical="center"/>
      <protection/>
    </xf>
    <xf numFmtId="0" fontId="18" fillId="0" borderId="145" xfId="144" applyFont="1" applyFill="1" applyBorder="1" applyAlignment="1">
      <alignment horizontal="center" vertical="center" wrapText="1"/>
      <protection/>
    </xf>
    <xf numFmtId="0" fontId="18" fillId="0" borderId="42" xfId="144" applyFont="1" applyFill="1" applyBorder="1" applyAlignment="1">
      <alignment horizontal="center" vertical="center" wrapText="1"/>
      <protection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 vertical="center" wrapText="1"/>
    </xf>
    <xf numFmtId="0" fontId="21" fillId="0" borderId="97" xfId="0" applyFont="1" applyFill="1" applyBorder="1" applyAlignment="1">
      <alignment horizontal="center" vertical="center" wrapText="1"/>
    </xf>
    <xf numFmtId="0" fontId="21" fillId="0" borderId="87" xfId="0" applyFont="1" applyFill="1" applyBorder="1" applyAlignment="1">
      <alignment horizontal="center" vertical="center" wrapText="1"/>
    </xf>
    <xf numFmtId="0" fontId="4" fillId="0" borderId="132" xfId="0" applyFont="1" applyFill="1" applyBorder="1" applyAlignment="1">
      <alignment horizontal="left"/>
    </xf>
    <xf numFmtId="0" fontId="4" fillId="0" borderId="140" xfId="0" applyFont="1" applyFill="1" applyBorder="1" applyAlignment="1">
      <alignment horizontal="left"/>
    </xf>
    <xf numFmtId="0" fontId="4" fillId="0" borderId="85" xfId="0" applyFont="1" applyFill="1" applyBorder="1" applyAlignment="1">
      <alignment horizontal="left"/>
    </xf>
    <xf numFmtId="0" fontId="0" fillId="0" borderId="135" xfId="0" applyFont="1" applyBorder="1" applyAlignment="1">
      <alignment horizontal="center"/>
    </xf>
    <xf numFmtId="0" fontId="0" fillId="0" borderId="210" xfId="0" applyFont="1" applyBorder="1" applyAlignment="1">
      <alignment horizontal="center"/>
    </xf>
    <xf numFmtId="0" fontId="0" fillId="0" borderId="137" xfId="0" applyFont="1" applyBorder="1" applyAlignment="1">
      <alignment horizontal="center"/>
    </xf>
    <xf numFmtId="0" fontId="0" fillId="0" borderId="111" xfId="0" applyFont="1" applyBorder="1" applyAlignment="1">
      <alignment horizontal="center"/>
    </xf>
    <xf numFmtId="0" fontId="0" fillId="0" borderId="121" xfId="0" applyFont="1" applyBorder="1" applyAlignment="1">
      <alignment horizontal="center"/>
    </xf>
    <xf numFmtId="0" fontId="0" fillId="0" borderId="138" xfId="0" applyFont="1" applyBorder="1" applyAlignment="1">
      <alignment horizontal="center"/>
    </xf>
    <xf numFmtId="0" fontId="10" fillId="0" borderId="135" xfId="0" applyFont="1" applyBorder="1" applyAlignment="1">
      <alignment horizontal="center"/>
    </xf>
    <xf numFmtId="0" fontId="10" fillId="0" borderId="210" xfId="0" applyFont="1" applyBorder="1" applyAlignment="1">
      <alignment horizontal="center"/>
    </xf>
    <xf numFmtId="0" fontId="0" fillId="0" borderId="210" xfId="0" applyBorder="1" applyAlignment="1">
      <alignment horizontal="center"/>
    </xf>
    <xf numFmtId="0" fontId="0" fillId="0" borderId="137" xfId="0" applyBorder="1" applyAlignment="1">
      <alignment horizontal="center"/>
    </xf>
    <xf numFmtId="0" fontId="0" fillId="0" borderId="111" xfId="0" applyFont="1" applyBorder="1" applyAlignment="1">
      <alignment horizontal="center"/>
    </xf>
    <xf numFmtId="0" fontId="0" fillId="0" borderId="121" xfId="0" applyFont="1" applyBorder="1" applyAlignment="1">
      <alignment horizontal="center"/>
    </xf>
    <xf numFmtId="3" fontId="12" fillId="0" borderId="143" xfId="0" applyNumberFormat="1" applyFont="1" applyBorder="1" applyAlignment="1">
      <alignment horizontal="center"/>
    </xf>
    <xf numFmtId="0" fontId="0" fillId="0" borderId="1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9" xfId="0" applyFont="1" applyBorder="1" applyAlignment="1">
      <alignment horizontal="center"/>
    </xf>
    <xf numFmtId="0" fontId="10" fillId="0" borderId="137" xfId="0" applyFont="1" applyBorder="1" applyAlignment="1">
      <alignment horizontal="center"/>
    </xf>
    <xf numFmtId="3" fontId="79" fillId="27" borderId="170" xfId="146" applyNumberFormat="1" applyFont="1" applyFill="1" applyBorder="1" applyAlignment="1">
      <alignment horizontal="center"/>
      <protection/>
    </xf>
    <xf numFmtId="3" fontId="79" fillId="27" borderId="107" xfId="146" applyNumberFormat="1" applyFont="1" applyFill="1" applyBorder="1" applyAlignment="1">
      <alignment horizontal="center"/>
      <protection/>
    </xf>
    <xf numFmtId="3" fontId="85" fillId="27" borderId="148" xfId="146" applyNumberFormat="1" applyFont="1" applyFill="1" applyBorder="1" applyAlignment="1">
      <alignment horizontal="center"/>
      <protection/>
    </xf>
    <xf numFmtId="3" fontId="85" fillId="27" borderId="32" xfId="146" applyNumberFormat="1" applyFont="1" applyFill="1" applyBorder="1" applyAlignment="1">
      <alignment horizontal="center"/>
      <protection/>
    </xf>
    <xf numFmtId="0" fontId="76" fillId="0" borderId="99" xfId="146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76" fillId="0" borderId="22" xfId="146" applyFont="1" applyFill="1" applyBorder="1" applyAlignment="1">
      <alignment horizontal="center" vertical="center"/>
      <protection/>
    </xf>
    <xf numFmtId="4" fontId="79" fillId="27" borderId="109" xfId="146" applyNumberFormat="1" applyFont="1" applyFill="1" applyBorder="1" applyAlignment="1">
      <alignment horizontal="right"/>
      <protection/>
    </xf>
    <xf numFmtId="0" fontId="80" fillId="0" borderId="0" xfId="146" applyFont="1" applyAlignment="1">
      <alignment horizontal="left"/>
      <protection/>
    </xf>
    <xf numFmtId="3" fontId="85" fillId="27" borderId="92" xfId="146" applyNumberFormat="1" applyFont="1" applyFill="1" applyBorder="1" applyAlignment="1">
      <alignment horizontal="left"/>
      <protection/>
    </xf>
    <xf numFmtId="4" fontId="79" fillId="27" borderId="148" xfId="146" applyNumberFormat="1" applyFont="1" applyFill="1" applyBorder="1" applyAlignment="1">
      <alignment horizontal="right"/>
      <protection/>
    </xf>
    <xf numFmtId="4" fontId="79" fillId="27" borderId="32" xfId="146" applyNumberFormat="1" applyFont="1" applyFill="1" applyBorder="1" applyAlignment="1">
      <alignment horizontal="right"/>
      <protection/>
    </xf>
    <xf numFmtId="4" fontId="79" fillId="3" borderId="108" xfId="146" applyNumberFormat="1" applyFont="1" applyFill="1" applyBorder="1" applyAlignment="1">
      <alignment horizontal="right"/>
      <protection/>
    </xf>
    <xf numFmtId="4" fontId="79" fillId="3" borderId="92" xfId="146" applyNumberFormat="1" applyFont="1" applyFill="1" applyBorder="1" applyAlignment="1">
      <alignment horizontal="right"/>
      <protection/>
    </xf>
    <xf numFmtId="3" fontId="85" fillId="27" borderId="174" xfId="146" applyNumberFormat="1" applyFont="1" applyFill="1" applyBorder="1" applyAlignment="1">
      <alignment horizontal="right"/>
      <protection/>
    </xf>
    <xf numFmtId="3" fontId="85" fillId="27" borderId="90" xfId="146" applyNumberFormat="1" applyFont="1" applyFill="1" applyBorder="1" applyAlignment="1">
      <alignment horizontal="right"/>
      <protection/>
    </xf>
    <xf numFmtId="3" fontId="85" fillId="27" borderId="170" xfId="146" applyNumberFormat="1" applyFont="1" applyFill="1" applyBorder="1" applyAlignment="1">
      <alignment horizontal="center"/>
      <protection/>
    </xf>
    <xf numFmtId="3" fontId="85" fillId="27" borderId="107" xfId="146" applyNumberFormat="1" applyFont="1" applyFill="1" applyBorder="1" applyAlignment="1">
      <alignment horizontal="center"/>
      <protection/>
    </xf>
    <xf numFmtId="0" fontId="79" fillId="0" borderId="145" xfId="146" applyFont="1" applyBorder="1" applyAlignment="1">
      <alignment horizontal="center" vertical="center" wrapText="1"/>
      <protection/>
    </xf>
    <xf numFmtId="0" fontId="0" fillId="0" borderId="73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4" fontId="85" fillId="27" borderId="148" xfId="146" applyNumberFormat="1" applyFont="1" applyFill="1" applyBorder="1" applyAlignment="1">
      <alignment horizontal="center"/>
      <protection/>
    </xf>
    <xf numFmtId="4" fontId="85" fillId="27" borderId="32" xfId="146" applyNumberFormat="1" applyFont="1" applyFill="1" applyBorder="1" applyAlignment="1">
      <alignment horizontal="center"/>
      <protection/>
    </xf>
    <xf numFmtId="3" fontId="85" fillId="0" borderId="148" xfId="146" applyNumberFormat="1" applyFont="1" applyBorder="1" applyAlignment="1">
      <alignment horizontal="center"/>
      <protection/>
    </xf>
    <xf numFmtId="3" fontId="85" fillId="0" borderId="32" xfId="146" applyNumberFormat="1" applyFont="1" applyBorder="1" applyAlignment="1">
      <alignment horizontal="center"/>
      <protection/>
    </xf>
    <xf numFmtId="0" fontId="28" fillId="0" borderId="0" xfId="146" applyFont="1" applyBorder="1" applyAlignment="1">
      <alignment horizontal="left"/>
      <protection/>
    </xf>
    <xf numFmtId="0" fontId="79" fillId="0" borderId="62" xfId="146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9" fillId="0" borderId="13" xfId="146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85" fillId="0" borderId="48" xfId="146" applyNumberFormat="1" applyFont="1" applyFill="1" applyBorder="1" applyAlignment="1">
      <alignment horizontal="center"/>
      <protection/>
    </xf>
    <xf numFmtId="3" fontId="85" fillId="0" borderId="59" xfId="146" applyNumberFormat="1" applyFont="1" applyFill="1" applyBorder="1" applyAlignment="1">
      <alignment horizontal="center"/>
      <protection/>
    </xf>
    <xf numFmtId="0" fontId="76" fillId="0" borderId="134" xfId="146" applyFont="1" applyBorder="1" applyAlignment="1">
      <alignment horizontal="left"/>
      <protection/>
    </xf>
    <xf numFmtId="0" fontId="76" fillId="0" borderId="101" xfId="146" applyFont="1" applyBorder="1" applyAlignment="1">
      <alignment horizontal="left"/>
      <protection/>
    </xf>
    <xf numFmtId="0" fontId="86" fillId="13" borderId="133" xfId="146" applyFont="1" applyFill="1" applyBorder="1" applyAlignment="1">
      <alignment wrapText="1"/>
      <protection/>
    </xf>
    <xf numFmtId="0" fontId="86" fillId="13" borderId="111" xfId="146" applyFont="1" applyFill="1" applyBorder="1" applyAlignment="1">
      <alignment wrapText="1"/>
      <protection/>
    </xf>
    <xf numFmtId="0" fontId="0" fillId="0" borderId="36" xfId="0" applyFill="1" applyBorder="1" applyAlignment="1">
      <alignment horizontal="center" vertical="center"/>
    </xf>
    <xf numFmtId="0" fontId="78" fillId="0" borderId="0" xfId="146" applyFont="1" applyFill="1" applyAlignment="1">
      <alignment horizontal="left" vertical="justify"/>
      <protection/>
    </xf>
    <xf numFmtId="0" fontId="83" fillId="0" borderId="0" xfId="146" applyFont="1" applyFill="1" applyBorder="1" applyAlignment="1">
      <alignment horizontal="left" vertical="justify"/>
      <protection/>
    </xf>
    <xf numFmtId="4" fontId="85" fillId="27" borderId="174" xfId="146" applyNumberFormat="1" applyFont="1" applyFill="1" applyBorder="1" applyAlignment="1">
      <alignment horizontal="center"/>
      <protection/>
    </xf>
    <xf numFmtId="4" fontId="85" fillId="27" borderId="90" xfId="146" applyNumberFormat="1" applyFont="1" applyFill="1" applyBorder="1" applyAlignment="1">
      <alignment horizontal="center"/>
      <protection/>
    </xf>
    <xf numFmtId="0" fontId="103" fillId="0" borderId="133" xfId="112" applyFont="1" applyBorder="1" applyAlignment="1">
      <alignment horizontal="left"/>
      <protection/>
    </xf>
    <xf numFmtId="0" fontId="103" fillId="0" borderId="85" xfId="112" applyFont="1" applyBorder="1" applyAlignment="1">
      <alignment horizontal="left"/>
      <protection/>
    </xf>
    <xf numFmtId="0" fontId="28" fillId="0" borderId="0" xfId="112" applyFont="1" applyBorder="1" applyAlignment="1">
      <alignment horizontal="left"/>
      <protection/>
    </xf>
    <xf numFmtId="0" fontId="80" fillId="0" borderId="0" xfId="112" applyFont="1" applyAlignment="1">
      <alignment horizontal="left"/>
      <protection/>
    </xf>
    <xf numFmtId="0" fontId="76" fillId="7" borderId="68" xfId="112" applyFont="1" applyFill="1" applyBorder="1" applyAlignment="1">
      <alignment horizontal="center" vertical="justify"/>
      <protection/>
    </xf>
    <xf numFmtId="0" fontId="104" fillId="0" borderId="139" xfId="112" applyFont="1" applyBorder="1" applyAlignment="1">
      <alignment wrapText="1"/>
      <protection/>
    </xf>
    <xf numFmtId="0" fontId="104" fillId="0" borderId="140" xfId="112" applyFont="1" applyBorder="1" applyAlignment="1">
      <alignment wrapText="1"/>
      <protection/>
    </xf>
    <xf numFmtId="0" fontId="76" fillId="27" borderId="151" xfId="112" applyFont="1" applyFill="1" applyBorder="1" applyAlignment="1">
      <alignment horizontal="center" vertical="justify"/>
      <protection/>
    </xf>
    <xf numFmtId="0" fontId="76" fillId="27" borderId="68" xfId="112" applyFont="1" applyFill="1" applyBorder="1" applyAlignment="1">
      <alignment horizontal="center" vertical="justify"/>
      <protection/>
    </xf>
    <xf numFmtId="0" fontId="76" fillId="15" borderId="68" xfId="112" applyFont="1" applyFill="1" applyBorder="1" applyAlignment="1">
      <alignment horizontal="center" vertical="justify"/>
      <protection/>
    </xf>
    <xf numFmtId="0" fontId="76" fillId="14" borderId="68" xfId="112" applyFont="1" applyFill="1" applyBorder="1" applyAlignment="1">
      <alignment horizontal="center" vertical="justify"/>
      <protection/>
    </xf>
    <xf numFmtId="0" fontId="76" fillId="3" borderId="68" xfId="112" applyFont="1" applyFill="1" applyBorder="1" applyAlignment="1">
      <alignment horizontal="center" vertical="justify"/>
      <protection/>
    </xf>
    <xf numFmtId="4" fontId="77" fillId="27" borderId="113" xfId="112" applyNumberFormat="1" applyFont="1" applyFill="1" applyBorder="1" applyAlignment="1">
      <alignment horizontal="right"/>
      <protection/>
    </xf>
    <xf numFmtId="3" fontId="80" fillId="0" borderId="158" xfId="112" applyNumberFormat="1" applyFont="1" applyFill="1" applyBorder="1" applyAlignment="1">
      <alignment horizontal="center"/>
      <protection/>
    </xf>
    <xf numFmtId="3" fontId="80" fillId="0" borderId="54" xfId="112" applyNumberFormat="1" applyFont="1" applyFill="1" applyBorder="1" applyAlignment="1">
      <alignment horizontal="center"/>
      <protection/>
    </xf>
    <xf numFmtId="3" fontId="80" fillId="0" borderId="159" xfId="112" applyNumberFormat="1" applyFont="1" applyFill="1" applyBorder="1" applyAlignment="1">
      <alignment horizontal="center"/>
      <protection/>
    </xf>
    <xf numFmtId="4" fontId="80" fillId="27" borderId="174" xfId="112" applyNumberFormat="1" applyFont="1" applyFill="1" applyBorder="1" applyAlignment="1">
      <alignment horizontal="center"/>
      <protection/>
    </xf>
    <xf numFmtId="4" fontId="80" fillId="27" borderId="90" xfId="112" applyNumberFormat="1" applyFont="1" applyFill="1" applyBorder="1" applyAlignment="1">
      <alignment horizontal="center"/>
      <protection/>
    </xf>
    <xf numFmtId="4" fontId="80" fillId="27" borderId="148" xfId="112" applyNumberFormat="1" applyFont="1" applyFill="1" applyBorder="1" applyAlignment="1">
      <alignment horizontal="center"/>
      <protection/>
    </xf>
    <xf numFmtId="4" fontId="80" fillId="27" borderId="32" xfId="112" applyNumberFormat="1" applyFont="1" applyFill="1" applyBorder="1" applyAlignment="1">
      <alignment horizontal="center"/>
      <protection/>
    </xf>
    <xf numFmtId="3" fontId="80" fillId="0" borderId="148" xfId="112" applyNumberFormat="1" applyFont="1" applyBorder="1" applyAlignment="1">
      <alignment horizontal="center"/>
      <protection/>
    </xf>
    <xf numFmtId="3" fontId="80" fillId="0" borderId="32" xfId="112" applyNumberFormat="1" applyFont="1" applyBorder="1" applyAlignment="1">
      <alignment horizontal="center"/>
      <protection/>
    </xf>
    <xf numFmtId="3" fontId="80" fillId="27" borderId="92" xfId="112" applyNumberFormat="1" applyFont="1" applyFill="1" applyBorder="1" applyAlignment="1">
      <alignment horizontal="left"/>
      <protection/>
    </xf>
    <xf numFmtId="4" fontId="77" fillId="3" borderId="108" xfId="112" applyNumberFormat="1" applyFont="1" applyFill="1" applyBorder="1" applyAlignment="1">
      <alignment horizontal="right"/>
      <protection/>
    </xf>
    <xf numFmtId="4" fontId="77" fillId="3" borderId="92" xfId="112" applyNumberFormat="1" applyFont="1" applyFill="1" applyBorder="1" applyAlignment="1">
      <alignment horizontal="right"/>
      <protection/>
    </xf>
    <xf numFmtId="4" fontId="77" fillId="27" borderId="148" xfId="112" applyNumberFormat="1" applyFont="1" applyFill="1" applyBorder="1" applyAlignment="1">
      <alignment horizontal="right"/>
      <protection/>
    </xf>
    <xf numFmtId="4" fontId="77" fillId="27" borderId="32" xfId="112" applyNumberFormat="1" applyFont="1" applyFill="1" applyBorder="1" applyAlignment="1">
      <alignment horizontal="right"/>
      <protection/>
    </xf>
    <xf numFmtId="3" fontId="80" fillId="27" borderId="148" xfId="112" applyNumberFormat="1" applyFont="1" applyFill="1" applyBorder="1" applyAlignment="1">
      <alignment horizontal="center"/>
      <protection/>
    </xf>
    <xf numFmtId="3" fontId="80" fillId="27" borderId="32" xfId="112" applyNumberFormat="1" applyFont="1" applyFill="1" applyBorder="1" applyAlignment="1">
      <alignment horizontal="center"/>
      <protection/>
    </xf>
    <xf numFmtId="3" fontId="77" fillId="27" borderId="170" xfId="112" applyNumberFormat="1" applyFont="1" applyFill="1" applyBorder="1" applyAlignment="1">
      <alignment horizontal="center"/>
      <protection/>
    </xf>
    <xf numFmtId="3" fontId="77" fillId="27" borderId="107" xfId="112" applyNumberFormat="1" applyFont="1" applyFill="1" applyBorder="1" applyAlignment="1">
      <alignment horizontal="center"/>
      <protection/>
    </xf>
    <xf numFmtId="0" fontId="99" fillId="0" borderId="0" xfId="112" applyFont="1" applyAlignment="1">
      <alignment horizontal="left" vertical="justify"/>
      <protection/>
    </xf>
    <xf numFmtId="0" fontId="78" fillId="0" borderId="0" xfId="112" applyFont="1" applyFill="1" applyAlignment="1">
      <alignment horizontal="left" vertical="justify"/>
      <protection/>
    </xf>
    <xf numFmtId="0" fontId="100" fillId="0" borderId="0" xfId="112" applyFont="1" applyFill="1" applyBorder="1" applyAlignment="1">
      <alignment horizontal="left" vertical="justify"/>
      <protection/>
    </xf>
    <xf numFmtId="0" fontId="79" fillId="27" borderId="97" xfId="112" applyFont="1" applyFill="1" applyBorder="1" applyAlignment="1">
      <alignment horizontal="center" vertical="justify"/>
      <protection/>
    </xf>
    <xf numFmtId="0" fontId="80" fillId="27" borderId="186" xfId="112" applyFont="1" applyFill="1" applyBorder="1" applyAlignment="1">
      <alignment horizontal="center"/>
      <protection/>
    </xf>
    <xf numFmtId="0" fontId="80" fillId="27" borderId="91" xfId="112" applyFont="1" applyFill="1" applyBorder="1" applyAlignment="1">
      <alignment horizontal="center"/>
      <protection/>
    </xf>
    <xf numFmtId="3" fontId="80" fillId="27" borderId="169" xfId="112" applyNumberFormat="1" applyFont="1" applyFill="1" applyBorder="1" applyAlignment="1">
      <alignment horizontal="right"/>
      <protection/>
    </xf>
    <xf numFmtId="3" fontId="80" fillId="27" borderId="165" xfId="112" applyNumberFormat="1" applyFont="1" applyFill="1" applyBorder="1" applyAlignment="1">
      <alignment horizontal="right"/>
      <protection/>
    </xf>
    <xf numFmtId="3" fontId="80" fillId="27" borderId="170" xfId="112" applyNumberFormat="1" applyFont="1" applyFill="1" applyBorder="1" applyAlignment="1">
      <alignment horizontal="center"/>
      <protection/>
    </xf>
    <xf numFmtId="3" fontId="80" fillId="27" borderId="107" xfId="112" applyNumberFormat="1" applyFont="1" applyFill="1" applyBorder="1" applyAlignment="1">
      <alignment horizontal="center"/>
      <protection/>
    </xf>
    <xf numFmtId="0" fontId="2" fillId="0" borderId="6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1" xfId="0" applyBorder="1" applyAlignment="1">
      <alignment horizontal="center"/>
    </xf>
    <xf numFmtId="0" fontId="3" fillId="0" borderId="18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173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1 2" xfId="34"/>
    <cellStyle name="40 % – Zvýraznění2" xfId="35"/>
    <cellStyle name="40 % – Zvýraznění2 2" xfId="36"/>
    <cellStyle name="40 % – Zvýraznění3" xfId="37"/>
    <cellStyle name="40 % – Zvýraznění3 2" xfId="38"/>
    <cellStyle name="40 % – Zvýraznění4" xfId="39"/>
    <cellStyle name="40 % – Zvýraznění4 2" xfId="40"/>
    <cellStyle name="40 % – Zvýraznění5" xfId="41"/>
    <cellStyle name="40 % – Zvýraznění5 2" xfId="42"/>
    <cellStyle name="40 % – Zvýraznění6" xfId="43"/>
    <cellStyle name="40 % – Zvýraznění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1 2" xfId="52"/>
    <cellStyle name="60 % – Zvýraznění2" xfId="53"/>
    <cellStyle name="60 % – Zvýraznění2 2" xfId="54"/>
    <cellStyle name="60 % – Zvýraznění3" xfId="55"/>
    <cellStyle name="60 % – Zvýraznění3 2" xfId="56"/>
    <cellStyle name="60 % – Zvýraznění4" xfId="57"/>
    <cellStyle name="60 % – Zvýraznění4 2" xfId="58"/>
    <cellStyle name="60 % – Zvýraznění5" xfId="59"/>
    <cellStyle name="60 % – Zvýraznění5 2" xfId="60"/>
    <cellStyle name="60 % – Zvýraznění6" xfId="61"/>
    <cellStyle name="60 % – Zvýraznění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elkem 2" xfId="78"/>
    <cellStyle name="Comma 2" xfId="79"/>
    <cellStyle name="Comma" xfId="80"/>
    <cellStyle name="Comma [0]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Hyperlink" xfId="88"/>
    <cellStyle name="Check Cell" xfId="89"/>
    <cellStyle name="Chybně" xfId="90"/>
    <cellStyle name="Chybně 2" xfId="91"/>
    <cellStyle name="Input" xfId="92"/>
    <cellStyle name="Kontrolní buňka" xfId="93"/>
    <cellStyle name="Kontrolní buňka 2" xfId="94"/>
    <cellStyle name="Linked Cell" xfId="95"/>
    <cellStyle name="Currency" xfId="96"/>
    <cellStyle name="Currency [0]" xfId="97"/>
    <cellStyle name="Nadpis 1" xfId="98"/>
    <cellStyle name="Nadpis 1 2" xfId="99"/>
    <cellStyle name="Nadpis 2" xfId="100"/>
    <cellStyle name="Nadpis 2 2" xfId="101"/>
    <cellStyle name="Nadpis 3" xfId="102"/>
    <cellStyle name="Nadpis 3 2" xfId="103"/>
    <cellStyle name="Nadpis 4" xfId="104"/>
    <cellStyle name="Nadpis 4 2" xfId="105"/>
    <cellStyle name="Název" xfId="106"/>
    <cellStyle name="Název 2" xfId="107"/>
    <cellStyle name="Neutral" xfId="108"/>
    <cellStyle name="Neutrální" xfId="109"/>
    <cellStyle name="Neutrální 2" xfId="110"/>
    <cellStyle name="Normal 2" xfId="111"/>
    <cellStyle name="Normal 3" xfId="112"/>
    <cellStyle name="Normální 10" xfId="113"/>
    <cellStyle name="Normální 11" xfId="114"/>
    <cellStyle name="normální 2" xfId="115"/>
    <cellStyle name="normální 2 2" xfId="116"/>
    <cellStyle name="normální 2 3" xfId="117"/>
    <cellStyle name="normální 2 3 2" xfId="118"/>
    <cellStyle name="normální 2 3 2 2" xfId="119"/>
    <cellStyle name="normální 2 3 2_PV III. Rozpis rozpočtu VŠ 2011_final_PV" xfId="120"/>
    <cellStyle name="normální 2 3_PV III. Rozpis rozpočtu VŠ 2011_final_PV" xfId="121"/>
    <cellStyle name="normální 2 4" xfId="122"/>
    <cellStyle name="normální 2 4 2" xfId="123"/>
    <cellStyle name="normální 2 4_PV III. Rozpis rozpočtu VŠ 2011_final_PV" xfId="124"/>
    <cellStyle name="normální 2 5" xfId="125"/>
    <cellStyle name="normální 2_CP2012" xfId="126"/>
    <cellStyle name="normální 3" xfId="127"/>
    <cellStyle name="normální 3 2" xfId="128"/>
    <cellStyle name="normální 3_CP2012" xfId="129"/>
    <cellStyle name="normální 4" xfId="130"/>
    <cellStyle name="normální 4 2" xfId="131"/>
    <cellStyle name="normální 4_PV Rozpis rozpočtu VŠ 2011 III - tabulkové přílohy" xfId="132"/>
    <cellStyle name="Normální 5" xfId="133"/>
    <cellStyle name="normální 5 2" xfId="134"/>
    <cellStyle name="Normální 6" xfId="135"/>
    <cellStyle name="Normální 6 2" xfId="136"/>
    <cellStyle name="normální 7" xfId="137"/>
    <cellStyle name="Normální 8" xfId="138"/>
    <cellStyle name="Normální 8 2" xfId="139"/>
    <cellStyle name="Normální 9" xfId="140"/>
    <cellStyle name="normální_CP2010_031109-1" xfId="141"/>
    <cellStyle name="normální_List1" xfId="142"/>
    <cellStyle name="normální_List1_SV_2012_fakulty (2)" xfId="143"/>
    <cellStyle name="normální_model_rozpocet_23112009-1" xfId="144"/>
    <cellStyle name="normální_návrh CP k 23.11.03" xfId="145"/>
    <cellStyle name="normální_rozpocet model 2010 rev280110 fix full-prislib (version 1)" xfId="146"/>
    <cellStyle name="normální_SV_2012_fakulty (2)" xfId="147"/>
    <cellStyle name="Note" xfId="148"/>
    <cellStyle name="Output" xfId="149"/>
    <cellStyle name="Poznámka" xfId="150"/>
    <cellStyle name="Poznámka 2" xfId="151"/>
    <cellStyle name="Percent" xfId="152"/>
    <cellStyle name="procent 2" xfId="153"/>
    <cellStyle name="procent 3" xfId="154"/>
    <cellStyle name="procent 4" xfId="155"/>
    <cellStyle name="Procenta 2" xfId="156"/>
    <cellStyle name="Propojená buňka" xfId="157"/>
    <cellStyle name="Propojená buňka 2" xfId="158"/>
    <cellStyle name="Followed Hyperlink" xfId="159"/>
    <cellStyle name="Správně" xfId="160"/>
    <cellStyle name="Správně 2" xfId="161"/>
    <cellStyle name="Text upozornění" xfId="162"/>
    <cellStyle name="Text upozornění 2" xfId="163"/>
    <cellStyle name="Title" xfId="164"/>
    <cellStyle name="Total" xfId="165"/>
    <cellStyle name="Vstup" xfId="166"/>
    <cellStyle name="Vstup 2" xfId="167"/>
    <cellStyle name="Výpočet" xfId="168"/>
    <cellStyle name="Výpočet 2" xfId="169"/>
    <cellStyle name="Výstup" xfId="170"/>
    <cellStyle name="Výstup 2" xfId="171"/>
    <cellStyle name="Vysvětlující text" xfId="172"/>
    <cellStyle name="Vysvětlující text 2" xfId="173"/>
    <cellStyle name="Warning Text" xfId="174"/>
    <cellStyle name="Zvýraznění 1" xfId="175"/>
    <cellStyle name="Zvýraznění 1 2" xfId="176"/>
    <cellStyle name="Zvýraznění 2" xfId="177"/>
    <cellStyle name="Zvýraznění 2 2" xfId="178"/>
    <cellStyle name="Zvýraznění 3" xfId="179"/>
    <cellStyle name="Zvýraznění 3 2" xfId="180"/>
    <cellStyle name="Zvýraznění 4" xfId="181"/>
    <cellStyle name="Zvýraznění 4 2" xfId="182"/>
    <cellStyle name="Zvýraznění 5" xfId="183"/>
    <cellStyle name="Zvýraznění 5 2" xfId="184"/>
    <cellStyle name="Zvýraznění 6" xfId="185"/>
    <cellStyle name="Zvýraznění 6 2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itula\AppData\Local\Microsoft\Windows\Temporary%20Internet%20Files\Content.Outlook\EANMD7M0\DOCUME~1\Janicek\LOCALS~1\Temp\CP2012_131111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1-3"/>
      <sheetName val="str4"/>
      <sheetName val="od str 5"/>
      <sheetName val="příl1-přísp1-MV"/>
      <sheetName val="CP2"/>
      <sheetName val="příl2-přísp2"/>
      <sheetName val="příl3-osnova rozpočtu"/>
      <sheetName val="příl4_opravy"/>
      <sheetName val="INV_bez staveb"/>
      <sheetName val="investice_stavby"/>
      <sheetName val="příl.5-odhad odpisu"/>
    </sheetNames>
    <sheetDataSet>
      <sheetData sheetId="3">
        <row r="6">
          <cell r="F6">
            <v>201053</v>
          </cell>
          <cell r="H6">
            <v>205789</v>
          </cell>
          <cell r="K6">
            <v>284545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8"/>
  <sheetViews>
    <sheetView showGridLines="0" zoomScalePageLayoutView="0" workbookViewId="0" topLeftCell="A1">
      <selection activeCell="G40" sqref="G40"/>
    </sheetView>
  </sheetViews>
  <sheetFormatPr defaultColWidth="9.125" defaultRowHeight="12.75"/>
  <cols>
    <col min="1" max="1" width="4.375" style="277" customWidth="1"/>
    <col min="2" max="2" width="12.00390625" style="277" customWidth="1"/>
    <col min="3" max="3" width="11.125" style="277" customWidth="1"/>
    <col min="4" max="4" width="10.375" style="277" customWidth="1"/>
    <col min="5" max="5" width="11.75390625" style="277" customWidth="1"/>
    <col min="6" max="6" width="12.875" style="277" customWidth="1"/>
    <col min="7" max="7" width="12.00390625" style="277" customWidth="1"/>
    <col min="8" max="8" width="12.25390625" style="277" customWidth="1"/>
    <col min="9" max="9" width="10.25390625" style="277" customWidth="1"/>
    <col min="10" max="10" width="10.625" style="277" customWidth="1"/>
    <col min="11" max="11" width="11.25390625" style="277" customWidth="1"/>
    <col min="12" max="12" width="10.00390625" style="74" customWidth="1"/>
    <col min="13" max="13" width="10.625" style="277" customWidth="1"/>
    <col min="14" max="14" width="12.375" style="277" customWidth="1"/>
    <col min="15" max="15" width="10.125" style="277" customWidth="1"/>
    <col min="16" max="16" width="9.00390625" style="277" customWidth="1"/>
    <col min="17" max="26" width="9.125" style="277" customWidth="1"/>
    <col min="27" max="27" width="9.625" style="277" bestFit="1" customWidth="1"/>
    <col min="28" max="16384" width="9.125" style="277" customWidth="1"/>
  </cols>
  <sheetData>
    <row r="1" spans="1:11" ht="26.25">
      <c r="A1" s="278" t="s">
        <v>376</v>
      </c>
      <c r="B1" s="279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6.7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4" ht="22.5" customHeight="1">
      <c r="A3" s="1992" t="s">
        <v>568</v>
      </c>
      <c r="B3" s="1993"/>
      <c r="C3" s="1993"/>
      <c r="D3" s="1993"/>
      <c r="E3" s="1993"/>
      <c r="F3" s="1993"/>
      <c r="G3" s="1993"/>
      <c r="H3" s="1993"/>
      <c r="I3" s="1993"/>
      <c r="J3" s="1993"/>
      <c r="K3" s="1993"/>
      <c r="L3" s="1993"/>
      <c r="M3" s="1993"/>
      <c r="N3" s="1993"/>
    </row>
    <row r="4" spans="1:14" ht="22.5" customHeight="1">
      <c r="A4" s="1409"/>
      <c r="B4" s="1410"/>
      <c r="C4" s="1410"/>
      <c r="D4" s="1410"/>
      <c r="E4" s="1410"/>
      <c r="F4" s="1410"/>
      <c r="G4" s="1410"/>
      <c r="H4" s="1410"/>
      <c r="I4" s="1410"/>
      <c r="J4" s="1410"/>
      <c r="K4" s="1410"/>
      <c r="L4" s="1410"/>
      <c r="M4" s="1410"/>
      <c r="N4" s="1410"/>
    </row>
    <row r="5" spans="1:14" ht="22.5" customHeight="1">
      <c r="A5" s="1409"/>
      <c r="B5" s="1410"/>
      <c r="C5" s="1410"/>
      <c r="D5" s="1410"/>
      <c r="E5" s="1410"/>
      <c r="F5" s="1410"/>
      <c r="G5" s="1410"/>
      <c r="H5" s="1410"/>
      <c r="I5" s="1410"/>
      <c r="J5" s="1410"/>
      <c r="K5" s="1410"/>
      <c r="L5" s="1410"/>
      <c r="M5" s="1410"/>
      <c r="N5" s="1410"/>
    </row>
    <row r="6" spans="1:14" ht="22.5" customHeight="1" thickBot="1">
      <c r="A6" s="1409"/>
      <c r="B6" s="1410"/>
      <c r="C6" s="1410"/>
      <c r="D6" s="1410"/>
      <c r="E6" s="1410"/>
      <c r="F6" s="1410"/>
      <c r="G6" s="1410"/>
      <c r="H6" s="1410"/>
      <c r="I6" s="1410"/>
      <c r="J6" s="1410"/>
      <c r="K6" s="1410"/>
      <c r="L6" s="1410"/>
      <c r="M6" s="1410"/>
      <c r="N6" s="1410"/>
    </row>
    <row r="7" spans="1:12" ht="16.5" thickBot="1">
      <c r="A7" s="281" t="s">
        <v>334</v>
      </c>
      <c r="B7" s="282"/>
      <c r="C7" s="282"/>
      <c r="D7" s="282"/>
      <c r="E7" s="282"/>
      <c r="G7" s="685">
        <v>0.8</v>
      </c>
      <c r="H7" s="684">
        <v>0.2</v>
      </c>
      <c r="I7" s="725"/>
      <c r="J7" s="74"/>
      <c r="K7" s="74"/>
      <c r="L7" s="277"/>
    </row>
    <row r="8" spans="1:12" ht="12.75">
      <c r="A8" s="283"/>
      <c r="B8" s="284"/>
      <c r="C8" s="285"/>
      <c r="D8" s="286"/>
      <c r="E8" s="287"/>
      <c r="F8" s="686"/>
      <c r="G8" s="287"/>
      <c r="H8" s="287"/>
      <c r="I8" s="287"/>
      <c r="J8" s="288" t="s">
        <v>2</v>
      </c>
      <c r="K8" s="276"/>
      <c r="L8" s="277"/>
    </row>
    <row r="9" spans="1:12" ht="13.5" thickBot="1">
      <c r="A9" s="290" t="s">
        <v>3</v>
      </c>
      <c r="B9" s="291" t="s">
        <v>4</v>
      </c>
      <c r="C9" s="292"/>
      <c r="D9" s="293"/>
      <c r="E9" s="726" t="s">
        <v>332</v>
      </c>
      <c r="F9" s="687" t="s">
        <v>357</v>
      </c>
      <c r="G9" s="724" t="s">
        <v>356</v>
      </c>
      <c r="H9" s="691" t="s">
        <v>567</v>
      </c>
      <c r="I9" s="294" t="s">
        <v>331</v>
      </c>
      <c r="J9" s="727" t="s">
        <v>358</v>
      </c>
      <c r="K9" s="276"/>
      <c r="L9" s="277"/>
    </row>
    <row r="10" spans="1:14" ht="12.75">
      <c r="A10" s="295">
        <v>1</v>
      </c>
      <c r="B10" s="296" t="s">
        <v>118</v>
      </c>
      <c r="C10" s="297"/>
      <c r="D10" s="298"/>
      <c r="E10" s="299">
        <v>1806457</v>
      </c>
      <c r="F10" s="688">
        <v>1744521.0000000002</v>
      </c>
      <c r="G10" s="692">
        <f>F10*G7</f>
        <v>1395616.8000000003</v>
      </c>
      <c r="H10" s="692">
        <f>F10*H7</f>
        <v>348904.20000000007</v>
      </c>
      <c r="I10" s="299"/>
      <c r="J10" s="300">
        <f>F10/E10</f>
        <v>0.9657141022454452</v>
      </c>
      <c r="K10" s="648">
        <f>F10-E10</f>
        <v>-61935.99999999977</v>
      </c>
      <c r="L10" s="277"/>
      <c r="N10" s="337"/>
    </row>
    <row r="11" spans="1:12" ht="13.5" thickBot="1">
      <c r="A11" s="301">
        <v>2</v>
      </c>
      <c r="B11" s="302" t="s">
        <v>224</v>
      </c>
      <c r="C11" s="303"/>
      <c r="D11" s="289"/>
      <c r="E11" s="723">
        <v>284817</v>
      </c>
      <c r="F11" s="689">
        <v>519535.99999999994</v>
      </c>
      <c r="G11" s="693"/>
      <c r="H11" s="693"/>
      <c r="I11" s="304">
        <f>F11</f>
        <v>519535.99999999994</v>
      </c>
      <c r="J11" s="305">
        <f>F11/E11</f>
        <v>1.8241046004978634</v>
      </c>
      <c r="K11" s="276"/>
      <c r="L11" s="277"/>
    </row>
    <row r="12" spans="1:12" ht="13.5" thickBot="1">
      <c r="A12" s="306">
        <v>3</v>
      </c>
      <c r="B12" s="307" t="s">
        <v>5</v>
      </c>
      <c r="C12" s="308"/>
      <c r="D12" s="309"/>
      <c r="E12" s="310">
        <f>SUM(E10:E11)</f>
        <v>2091274</v>
      </c>
      <c r="F12" s="690">
        <f>SUM(F10:F11)</f>
        <v>2264057</v>
      </c>
      <c r="G12" s="694"/>
      <c r="H12" s="694"/>
      <c r="I12" s="310"/>
      <c r="J12" s="311">
        <f>F12/E12</f>
        <v>1.0826209286779256</v>
      </c>
      <c r="K12" s="276"/>
      <c r="L12" s="277"/>
    </row>
    <row r="13" spans="1:12" ht="12.75">
      <c r="A13" s="1494"/>
      <c r="B13" s="289"/>
      <c r="C13" s="303"/>
      <c r="D13" s="289"/>
      <c r="E13" s="303"/>
      <c r="G13" s="1495"/>
      <c r="H13" s="1495"/>
      <c r="I13" s="303"/>
      <c r="J13" s="1496"/>
      <c r="K13" s="276"/>
      <c r="L13" s="277"/>
    </row>
    <row r="14" spans="1:12" ht="12.75">
      <c r="A14" s="1494"/>
      <c r="B14" s="289"/>
      <c r="C14" s="303"/>
      <c r="D14" s="289"/>
      <c r="E14" s="303"/>
      <c r="G14" s="1495"/>
      <c r="H14" s="1495"/>
      <c r="I14" s="303"/>
      <c r="J14" s="1496"/>
      <c r="K14" s="276"/>
      <c r="L14" s="277"/>
    </row>
    <row r="15" spans="1:11" ht="12.75">
      <c r="A15" s="276"/>
      <c r="B15" s="276"/>
      <c r="C15" s="276"/>
      <c r="D15" s="276"/>
      <c r="E15" s="276"/>
      <c r="G15" s="276"/>
      <c r="H15" s="276"/>
      <c r="I15" s="276"/>
      <c r="J15" s="276"/>
      <c r="K15" s="276"/>
    </row>
    <row r="16" spans="1:12" ht="16.5" thickBot="1">
      <c r="A16" s="281" t="s">
        <v>393</v>
      </c>
      <c r="B16" s="282"/>
      <c r="C16" s="282"/>
      <c r="D16" s="282"/>
      <c r="E16" s="282"/>
      <c r="F16" s="282"/>
      <c r="G16" s="282"/>
      <c r="H16" s="97"/>
      <c r="I16" s="276"/>
      <c r="J16" s="276"/>
      <c r="K16" s="649"/>
      <c r="L16" s="80"/>
    </row>
    <row r="17" spans="1:13" ht="12.75" customHeight="1">
      <c r="A17" s="1994" t="s">
        <v>569</v>
      </c>
      <c r="B17" s="1995"/>
      <c r="C17" s="1989" t="s">
        <v>360</v>
      </c>
      <c r="D17" s="1990"/>
      <c r="E17" s="1990"/>
      <c r="F17" s="1991"/>
      <c r="G17" s="738" t="s">
        <v>360</v>
      </c>
      <c r="H17" s="1989" t="s">
        <v>361</v>
      </c>
      <c r="I17" s="1990"/>
      <c r="J17" s="1990"/>
      <c r="K17" s="1991"/>
      <c r="L17" s="738" t="s">
        <v>362</v>
      </c>
      <c r="M17" s="757" t="s">
        <v>363</v>
      </c>
    </row>
    <row r="18" spans="1:13" ht="13.5" thickBot="1">
      <c r="A18" s="1996"/>
      <c r="B18" s="1997"/>
      <c r="C18" s="744" t="s">
        <v>395</v>
      </c>
      <c r="D18" s="745" t="s">
        <v>396</v>
      </c>
      <c r="E18" s="745" t="s">
        <v>397</v>
      </c>
      <c r="F18" s="746" t="s">
        <v>398</v>
      </c>
      <c r="G18" s="752" t="s">
        <v>16</v>
      </c>
      <c r="H18" s="744" t="s">
        <v>395</v>
      </c>
      <c r="I18" s="745" t="s">
        <v>396</v>
      </c>
      <c r="J18" s="745" t="s">
        <v>397</v>
      </c>
      <c r="K18" s="746" t="s">
        <v>398</v>
      </c>
      <c r="L18" s="752" t="s">
        <v>16</v>
      </c>
      <c r="M18" s="758" t="s">
        <v>356</v>
      </c>
    </row>
    <row r="19" spans="1:13" ht="12.75">
      <c r="A19" s="753">
        <v>11</v>
      </c>
      <c r="B19" s="755" t="s">
        <v>7</v>
      </c>
      <c r="C19" s="741">
        <v>36982.95247687894</v>
      </c>
      <c r="D19" s="742">
        <v>132410.3130443275</v>
      </c>
      <c r="E19" s="742">
        <v>11559.251393211593</v>
      </c>
      <c r="F19" s="743">
        <v>26913.578335064354</v>
      </c>
      <c r="G19" s="750">
        <f aca="true" t="shared" si="0" ref="G19:G29">SUM(C19:F19)</f>
        <v>207866.09524948237</v>
      </c>
      <c r="H19" s="741">
        <v>1619.9644137000812</v>
      </c>
      <c r="I19" s="742">
        <v>11863.357251814454</v>
      </c>
      <c r="J19" s="742">
        <v>1069.7790004278938</v>
      </c>
      <c r="K19" s="743">
        <v>5502.211279708379</v>
      </c>
      <c r="L19" s="750">
        <f aca="true" t="shared" si="1" ref="L19:L29">SUM(H19:K19)</f>
        <v>20055.311945650807</v>
      </c>
      <c r="M19" s="751">
        <f aca="true" t="shared" si="2" ref="M19:M30">G19+L19</f>
        <v>227921.4071951332</v>
      </c>
    </row>
    <row r="20" spans="1:13" ht="12.75">
      <c r="A20" s="754">
        <v>21</v>
      </c>
      <c r="B20" s="756" t="s">
        <v>8</v>
      </c>
      <c r="C20" s="735">
        <v>137189.30642339741</v>
      </c>
      <c r="D20" s="736">
        <v>11116.812616412726</v>
      </c>
      <c r="E20" s="736">
        <v>55892.45863811665</v>
      </c>
      <c r="F20" s="737">
        <v>11060.947816255075</v>
      </c>
      <c r="G20" s="739">
        <f t="shared" si="0"/>
        <v>215259.52549418187</v>
      </c>
      <c r="H20" s="735">
        <v>8584.211124801648</v>
      </c>
      <c r="I20" s="736">
        <v>1468.4917355106402</v>
      </c>
      <c r="J20" s="736">
        <v>7653.104377824792</v>
      </c>
      <c r="K20" s="737">
        <v>3284.259228684786</v>
      </c>
      <c r="L20" s="739">
        <f t="shared" si="1"/>
        <v>20990.066466821867</v>
      </c>
      <c r="M20" s="733">
        <f t="shared" si="2"/>
        <v>236249.59196100372</v>
      </c>
    </row>
    <row r="21" spans="1:13" ht="12.75">
      <c r="A21" s="754">
        <v>22</v>
      </c>
      <c r="B21" s="756" t="s">
        <v>9</v>
      </c>
      <c r="C21" s="735">
        <v>23906.40166124432</v>
      </c>
      <c r="D21" s="736">
        <v>50185.88017482399</v>
      </c>
      <c r="E21" s="736">
        <v>2535.1949801443534</v>
      </c>
      <c r="F21" s="737">
        <v>3137.0565740290785</v>
      </c>
      <c r="G21" s="739">
        <f t="shared" si="0"/>
        <v>79764.53339024175</v>
      </c>
      <c r="H21" s="735">
        <v>1804.2975860706913</v>
      </c>
      <c r="I21" s="736">
        <v>7996.254220522553</v>
      </c>
      <c r="J21" s="736">
        <v>445.92957604965676</v>
      </c>
      <c r="K21" s="737">
        <v>1124.6306533054346</v>
      </c>
      <c r="L21" s="739">
        <f t="shared" si="1"/>
        <v>11371.112035948336</v>
      </c>
      <c r="M21" s="733">
        <f t="shared" si="2"/>
        <v>91135.64542619008</v>
      </c>
    </row>
    <row r="22" spans="1:13" ht="12.75">
      <c r="A22" s="754">
        <v>23</v>
      </c>
      <c r="B22" s="756" t="s">
        <v>10</v>
      </c>
      <c r="C22" s="735">
        <v>55019.77579486876</v>
      </c>
      <c r="D22" s="736">
        <v>0</v>
      </c>
      <c r="E22" s="736">
        <v>29380.206808395695</v>
      </c>
      <c r="F22" s="737">
        <v>3776.549130168749</v>
      </c>
      <c r="G22" s="739">
        <f t="shared" si="0"/>
        <v>88176.53173343319</v>
      </c>
      <c r="H22" s="735">
        <v>5147.2388959971195</v>
      </c>
      <c r="I22" s="736">
        <v>0</v>
      </c>
      <c r="J22" s="736">
        <v>6187.165884679975</v>
      </c>
      <c r="K22" s="737">
        <v>1678.202090056362</v>
      </c>
      <c r="L22" s="739">
        <f t="shared" si="1"/>
        <v>13012.606870733456</v>
      </c>
      <c r="M22" s="733">
        <f t="shared" si="2"/>
        <v>101189.13860416666</v>
      </c>
    </row>
    <row r="23" spans="1:13" ht="12.75">
      <c r="A23" s="754">
        <v>31</v>
      </c>
      <c r="B23" s="756" t="s">
        <v>11</v>
      </c>
      <c r="C23" s="735">
        <v>137766.2106588623</v>
      </c>
      <c r="D23" s="736">
        <v>0</v>
      </c>
      <c r="E23" s="736">
        <v>47769.333994240755</v>
      </c>
      <c r="F23" s="737">
        <v>29324.41019552505</v>
      </c>
      <c r="G23" s="739">
        <f t="shared" si="0"/>
        <v>214859.95484862814</v>
      </c>
      <c r="H23" s="735">
        <v>8377.760606991636</v>
      </c>
      <c r="I23" s="736">
        <v>0</v>
      </c>
      <c r="J23" s="736">
        <v>6231.36823945711</v>
      </c>
      <c r="K23" s="737">
        <v>8465.71134706567</v>
      </c>
      <c r="L23" s="739">
        <f t="shared" si="1"/>
        <v>23074.840193514414</v>
      </c>
      <c r="M23" s="733">
        <f t="shared" si="2"/>
        <v>237934.79504214256</v>
      </c>
    </row>
    <row r="24" spans="1:13" ht="12.75">
      <c r="A24" s="754">
        <v>33</v>
      </c>
      <c r="B24" s="756" t="s">
        <v>12</v>
      </c>
      <c r="C24" s="735">
        <v>61874.58430081378</v>
      </c>
      <c r="D24" s="736">
        <v>0</v>
      </c>
      <c r="E24" s="736">
        <v>29612.527342756497</v>
      </c>
      <c r="F24" s="737">
        <v>3311.6947674191456</v>
      </c>
      <c r="G24" s="739">
        <f t="shared" si="0"/>
        <v>94798.80641098942</v>
      </c>
      <c r="H24" s="735">
        <v>2829.9979477515426</v>
      </c>
      <c r="I24" s="736">
        <v>0</v>
      </c>
      <c r="J24" s="736">
        <v>2880.8218382110113</v>
      </c>
      <c r="K24" s="737">
        <v>718.8921994528001</v>
      </c>
      <c r="L24" s="739">
        <f t="shared" si="1"/>
        <v>6429.711985415354</v>
      </c>
      <c r="M24" s="733">
        <f t="shared" si="2"/>
        <v>101228.51839640478</v>
      </c>
    </row>
    <row r="25" spans="1:13" ht="12.75">
      <c r="A25" s="754">
        <v>41</v>
      </c>
      <c r="B25" s="756" t="s">
        <v>13</v>
      </c>
      <c r="C25" s="735">
        <v>102501.13176858371</v>
      </c>
      <c r="D25" s="736">
        <v>15778.282027575886</v>
      </c>
      <c r="E25" s="736">
        <v>38289.25396093427</v>
      </c>
      <c r="F25" s="737">
        <v>2502.9397797768447</v>
      </c>
      <c r="G25" s="739">
        <f t="shared" si="0"/>
        <v>159071.60753687072</v>
      </c>
      <c r="H25" s="735">
        <v>5666.45139507459</v>
      </c>
      <c r="I25" s="736">
        <v>1841.3096011346859</v>
      </c>
      <c r="J25" s="736">
        <v>4897.043198809725</v>
      </c>
      <c r="K25" s="737">
        <v>655.2779373179537</v>
      </c>
      <c r="L25" s="739">
        <f t="shared" si="1"/>
        <v>13060.082132336956</v>
      </c>
      <c r="M25" s="733">
        <f t="shared" si="2"/>
        <v>172131.68966920767</v>
      </c>
    </row>
    <row r="26" spans="1:13" ht="12.75">
      <c r="A26" s="754">
        <v>51</v>
      </c>
      <c r="B26" s="756" t="s">
        <v>14</v>
      </c>
      <c r="C26" s="735">
        <v>43099.194119654174</v>
      </c>
      <c r="D26" s="736">
        <v>0</v>
      </c>
      <c r="E26" s="736">
        <v>10587.411431458013</v>
      </c>
      <c r="F26" s="737">
        <v>2695.7089571261104</v>
      </c>
      <c r="G26" s="739">
        <f t="shared" si="0"/>
        <v>56382.3145082383</v>
      </c>
      <c r="H26" s="735">
        <v>1726.4640177817837</v>
      </c>
      <c r="I26" s="736">
        <v>0</v>
      </c>
      <c r="J26" s="736">
        <v>946.5202065546732</v>
      </c>
      <c r="K26" s="737">
        <v>488.2534540242061</v>
      </c>
      <c r="L26" s="739">
        <f t="shared" si="1"/>
        <v>3161.2376783606633</v>
      </c>
      <c r="M26" s="733">
        <f t="shared" si="2"/>
        <v>59543.55218659896</v>
      </c>
    </row>
    <row r="27" spans="1:13" ht="12.75">
      <c r="A27" s="754">
        <v>56</v>
      </c>
      <c r="B27" s="756" t="s">
        <v>15</v>
      </c>
      <c r="C27" s="735">
        <v>52009.17589214505</v>
      </c>
      <c r="D27" s="736">
        <v>14990.954797409611</v>
      </c>
      <c r="E27" s="736">
        <v>24715.97399033669</v>
      </c>
      <c r="F27" s="737">
        <v>1718.5072527713983</v>
      </c>
      <c r="G27" s="739">
        <f t="shared" si="0"/>
        <v>93434.61193266274</v>
      </c>
      <c r="H27" s="735">
        <v>2714.9732900647077</v>
      </c>
      <c r="I27" s="736">
        <v>1652.060605371298</v>
      </c>
      <c r="J27" s="736">
        <v>2956.008702384839</v>
      </c>
      <c r="K27" s="737">
        <v>426.11867516856876</v>
      </c>
      <c r="L27" s="739">
        <f t="shared" si="1"/>
        <v>7749.161272989414</v>
      </c>
      <c r="M27" s="733">
        <f t="shared" si="2"/>
        <v>101183.77320565215</v>
      </c>
    </row>
    <row r="28" spans="1:13" ht="12.75">
      <c r="A28" s="754"/>
      <c r="B28" s="1412" t="s">
        <v>359</v>
      </c>
      <c r="C28" s="735">
        <v>6409.660459369912</v>
      </c>
      <c r="D28" s="736">
        <v>1848.7610954357735</v>
      </c>
      <c r="E28" s="736">
        <v>360.27875384656767</v>
      </c>
      <c r="F28" s="737">
        <v>0</v>
      </c>
      <c r="G28" s="739">
        <f t="shared" si="0"/>
        <v>8618.700308652253</v>
      </c>
      <c r="H28" s="735"/>
      <c r="I28" s="736"/>
      <c r="J28" s="736"/>
      <c r="K28" s="737"/>
      <c r="L28" s="739">
        <f t="shared" si="1"/>
        <v>0</v>
      </c>
      <c r="M28" s="733">
        <f t="shared" si="2"/>
        <v>8618.700308652253</v>
      </c>
    </row>
    <row r="29" spans="1:13" ht="13.5" thickBot="1">
      <c r="A29" s="777">
        <v>96</v>
      </c>
      <c r="B29" s="1413" t="s">
        <v>26</v>
      </c>
      <c r="C29" s="747">
        <v>32851.39378201751</v>
      </c>
      <c r="D29" s="729">
        <v>12879.606606634468</v>
      </c>
      <c r="E29" s="729">
        <v>10294.498894771248</v>
      </c>
      <c r="F29" s="732">
        <v>2454.488721424824</v>
      </c>
      <c r="G29" s="739">
        <f t="shared" si="0"/>
        <v>58479.988004848055</v>
      </c>
      <c r="H29" s="747"/>
      <c r="I29" s="729"/>
      <c r="J29" s="729"/>
      <c r="K29" s="732"/>
      <c r="L29" s="739">
        <f t="shared" si="1"/>
        <v>0</v>
      </c>
      <c r="M29" s="733">
        <f t="shared" si="2"/>
        <v>58479.988004848055</v>
      </c>
    </row>
    <row r="30" spans="1:13" ht="13.5" thickBot="1">
      <c r="A30" s="779" t="s">
        <v>79</v>
      </c>
      <c r="B30" s="780"/>
      <c r="C30" s="748">
        <f>SUM(C19:C27)</f>
        <v>650348.7330964484</v>
      </c>
      <c r="D30" s="683">
        <f>SUM(D19:D27)</f>
        <v>224482.24266054973</v>
      </c>
      <c r="E30" s="683">
        <f>SUM(E19:E27)</f>
        <v>250341.61253959456</v>
      </c>
      <c r="F30" s="749">
        <f>SUM(F19:F27)</f>
        <v>84441.39280813582</v>
      </c>
      <c r="G30" s="740">
        <f>SUM(G19:G29)</f>
        <v>1276712.669418229</v>
      </c>
      <c r="H30" s="748">
        <f>SUM(H19:H27)</f>
        <v>38471.3592782338</v>
      </c>
      <c r="I30" s="683">
        <f>SUM(I19:I27)</f>
        <v>24821.473414353633</v>
      </c>
      <c r="J30" s="683">
        <f>SUM(J19:J27)</f>
        <v>33267.74102439967</v>
      </c>
      <c r="K30" s="749">
        <f>SUM(K19:K27)</f>
        <v>22343.556864784157</v>
      </c>
      <c r="L30" s="740">
        <f>SUM(L19:L27)</f>
        <v>118904.13058177127</v>
      </c>
      <c r="M30" s="734">
        <f t="shared" si="2"/>
        <v>1395616.8000000003</v>
      </c>
    </row>
    <row r="31" spans="1:13" ht="12.75">
      <c r="A31" s="289"/>
      <c r="B31" s="289"/>
      <c r="C31" s="730"/>
      <c r="D31" s="730"/>
      <c r="E31" s="730"/>
      <c r="F31" s="730"/>
      <c r="G31" s="728"/>
      <c r="H31" s="730"/>
      <c r="I31" s="730"/>
      <c r="J31" s="730"/>
      <c r="K31" s="730"/>
      <c r="L31" s="728"/>
      <c r="M31" s="731"/>
    </row>
    <row r="32" spans="7:20" s="346" customFormat="1" ht="12.75">
      <c r="G32" s="345"/>
      <c r="H32" s="340"/>
      <c r="I32" s="229"/>
      <c r="J32" s="341"/>
      <c r="K32" s="341"/>
      <c r="L32" s="341"/>
      <c r="Q32" s="277"/>
      <c r="R32" s="277"/>
      <c r="S32" s="277"/>
      <c r="T32" s="277"/>
    </row>
    <row r="33" spans="36:38" s="346" customFormat="1" ht="12.75">
      <c r="AJ33" s="277"/>
      <c r="AK33" s="277"/>
      <c r="AL33" s="277"/>
    </row>
    <row r="34" s="346" customFormat="1" ht="15" customHeight="1">
      <c r="AJ34" s="277"/>
    </row>
    <row r="35" spans="33:36" s="346" customFormat="1" ht="12.75">
      <c r="AG35" s="340"/>
      <c r="AJ35" s="277"/>
    </row>
    <row r="36" spans="33:36" s="346" customFormat="1" ht="12.75">
      <c r="AG36" s="340"/>
      <c r="AJ36" s="277"/>
    </row>
    <row r="37" spans="33:36" s="346" customFormat="1" ht="12.75">
      <c r="AG37" s="340"/>
      <c r="AJ37" s="277"/>
    </row>
    <row r="38" spans="33:36" s="346" customFormat="1" ht="12.75">
      <c r="AG38" s="340"/>
      <c r="AJ38" s="277"/>
    </row>
    <row r="39" spans="33:36" s="346" customFormat="1" ht="12.75">
      <c r="AG39" s="340"/>
      <c r="AJ39" s="277"/>
    </row>
    <row r="40" spans="33:36" s="346" customFormat="1" ht="12.75">
      <c r="AG40" s="340"/>
      <c r="AJ40" s="277"/>
    </row>
    <row r="41" spans="33:36" s="346" customFormat="1" ht="12.75">
      <c r="AG41" s="340"/>
      <c r="AJ41" s="277"/>
    </row>
    <row r="42" spans="33:36" s="346" customFormat="1" ht="12.75">
      <c r="AG42" s="340"/>
      <c r="AJ42" s="277"/>
    </row>
    <row r="43" spans="33:36" s="346" customFormat="1" ht="12.75">
      <c r="AG43" s="340"/>
      <c r="AJ43" s="277"/>
    </row>
    <row r="44" spans="33:36" s="346" customFormat="1" ht="12.75">
      <c r="AG44" s="340"/>
      <c r="AJ44" s="277"/>
    </row>
    <row r="45" spans="33:36" s="346" customFormat="1" ht="12.75">
      <c r="AG45" s="340"/>
      <c r="AJ45" s="277"/>
    </row>
    <row r="46" spans="33:37" s="346" customFormat="1" ht="12.75">
      <c r="AG46" s="340"/>
      <c r="AJ46" s="277"/>
      <c r="AK46" s="277"/>
    </row>
    <row r="47" spans="1:37" s="346" customFormat="1" ht="12.75">
      <c r="A47" s="251"/>
      <c r="AG47" s="340"/>
      <c r="AJ47" s="277"/>
      <c r="AK47" s="277"/>
    </row>
    <row r="48" spans="1:20" s="346" customFormat="1" ht="12.75">
      <c r="A48" s="344"/>
      <c r="B48" s="344"/>
      <c r="D48" s="345"/>
      <c r="E48" s="345"/>
      <c r="F48" s="345"/>
      <c r="G48" s="345"/>
      <c r="H48" s="340"/>
      <c r="I48" s="229"/>
      <c r="J48" s="341"/>
      <c r="K48" s="341"/>
      <c r="L48" s="341"/>
      <c r="N48" s="340"/>
      <c r="Q48" s="277"/>
      <c r="R48" s="277"/>
      <c r="S48" s="277"/>
      <c r="T48" s="277"/>
    </row>
    <row r="49" spans="10:11" ht="12.75">
      <c r="J49" s="276"/>
      <c r="K49" s="276"/>
    </row>
    <row r="50" ht="12.75">
      <c r="L50" s="277"/>
    </row>
    <row r="51" ht="15.75" customHeight="1">
      <c r="L51" s="277"/>
    </row>
    <row r="52" ht="17.25" customHeight="1">
      <c r="L52" s="277"/>
    </row>
    <row r="53" ht="12.75">
      <c r="L53" s="277"/>
    </row>
    <row r="54" ht="12.75">
      <c r="L54" s="277"/>
    </row>
    <row r="55" ht="12.75">
      <c r="L55" s="277"/>
    </row>
    <row r="56" ht="12.75">
      <c r="L56" s="277"/>
    </row>
    <row r="57" ht="12.75">
      <c r="L57" s="277"/>
    </row>
    <row r="58" ht="12.75">
      <c r="L58" s="277"/>
    </row>
    <row r="59" ht="12.75">
      <c r="L59" s="277"/>
    </row>
    <row r="60" ht="12.75">
      <c r="L60" s="277"/>
    </row>
    <row r="61" ht="12.75">
      <c r="L61" s="277"/>
    </row>
    <row r="62" ht="12.75">
      <c r="L62" s="277"/>
    </row>
    <row r="63" ht="12.75">
      <c r="L63" s="277"/>
    </row>
    <row r="64" ht="12.75">
      <c r="L64" s="277"/>
    </row>
    <row r="65" spans="12:15" ht="12.75">
      <c r="L65" s="277"/>
      <c r="M65" s="69"/>
      <c r="N65" s="69"/>
      <c r="O65" s="69"/>
    </row>
    <row r="66" spans="10:15" s="69" customFormat="1" ht="12.75">
      <c r="J66" s="277"/>
      <c r="K66" s="277"/>
      <c r="L66" s="277"/>
      <c r="M66" s="277"/>
      <c r="N66" s="277"/>
      <c r="O66" s="277"/>
    </row>
    <row r="67" spans="10:15" s="69" customFormat="1" ht="12.75">
      <c r="J67" s="277"/>
      <c r="K67" s="277"/>
      <c r="L67" s="277"/>
      <c r="M67" s="277"/>
      <c r="N67" s="277"/>
      <c r="O67" s="277"/>
    </row>
    <row r="68" spans="1:12" ht="12.75">
      <c r="A68" s="315"/>
      <c r="B68" s="315"/>
      <c r="C68" s="316"/>
      <c r="D68" s="316"/>
      <c r="E68" s="316"/>
      <c r="F68" s="316"/>
      <c r="G68" s="276"/>
      <c r="H68" s="316"/>
      <c r="I68" s="316"/>
      <c r="L68" s="277"/>
    </row>
  </sheetData>
  <sheetProtection/>
  <mergeCells count="4">
    <mergeCell ref="C17:F17"/>
    <mergeCell ref="H17:K17"/>
    <mergeCell ref="A3:N3"/>
    <mergeCell ref="A17:B18"/>
  </mergeCells>
  <printOptions/>
  <pageMargins left="0.7" right="0.26" top="0.66" bottom="0.62" header="0.4921259845" footer="0.33"/>
  <pageSetup horizontalDpi="600" verticalDpi="600" orientation="landscape" paperSize="9" scale="90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G129"/>
  <sheetViews>
    <sheetView zoomScale="75" zoomScaleNormal="75" zoomScaleSheetLayoutView="75" zoomScalePageLayoutView="0" workbookViewId="0" topLeftCell="B1">
      <selection activeCell="D58" sqref="D58"/>
    </sheetView>
  </sheetViews>
  <sheetFormatPr defaultColWidth="9.125" defaultRowHeight="33" customHeight="1"/>
  <cols>
    <col min="1" max="1" width="0.2421875" style="974" customWidth="1"/>
    <col min="2" max="2" width="21.875" style="975" customWidth="1"/>
    <col min="3" max="3" width="66.625" style="976" customWidth="1"/>
    <col min="4" max="4" width="20.00390625" style="977" customWidth="1"/>
    <col min="5" max="5" width="19.875" style="978" customWidth="1"/>
    <col min="6" max="6" width="20.625" style="979" customWidth="1"/>
    <col min="7" max="7" width="18.625" style="980" hidden="1" customWidth="1"/>
    <col min="8" max="8" width="19.875" style="979" hidden="1" customWidth="1"/>
    <col min="9" max="9" width="15.375" style="979" hidden="1" customWidth="1"/>
    <col min="10" max="10" width="15.125" style="981" hidden="1" customWidth="1"/>
    <col min="11" max="11" width="12.25390625" style="981" hidden="1" customWidth="1"/>
    <col min="12" max="12" width="16.00390625" style="977" hidden="1" customWidth="1"/>
    <col min="13" max="13" width="11.625" style="977" hidden="1" customWidth="1"/>
    <col min="14" max="14" width="13.125" style="977" hidden="1" customWidth="1"/>
    <col min="15" max="15" width="32.875" style="977" hidden="1" customWidth="1"/>
    <col min="16" max="16" width="11.625" style="983" hidden="1" customWidth="1"/>
    <col min="17" max="17" width="13.875" style="983" hidden="1" customWidth="1"/>
    <col min="18" max="18" width="10.125" style="983" hidden="1" customWidth="1"/>
    <col min="19" max="19" width="18.375" style="983" hidden="1" customWidth="1"/>
    <col min="20" max="20" width="19.00390625" style="982" hidden="1" customWidth="1"/>
    <col min="21" max="21" width="39.375" style="984" hidden="1" customWidth="1"/>
    <col min="22" max="22" width="13.25390625" style="985" hidden="1" customWidth="1"/>
    <col min="23" max="23" width="11.75390625" style="985" hidden="1" customWidth="1"/>
    <col min="24" max="24" width="9.125" style="979" hidden="1" customWidth="1"/>
    <col min="25" max="25" width="34.25390625" style="985" hidden="1" customWidth="1"/>
    <col min="26" max="26" width="27.625" style="979" hidden="1" customWidth="1"/>
    <col min="27" max="34" width="0" style="979" hidden="1" customWidth="1"/>
    <col min="35" max="35" width="31.375" style="986" customWidth="1"/>
    <col min="36" max="59" width="9.125" style="979" customWidth="1"/>
    <col min="60" max="16384" width="9.125" style="974" customWidth="1"/>
  </cols>
  <sheetData>
    <row r="1" spans="2:35" s="966" customFormat="1" ht="8.25" customHeight="1">
      <c r="B1" s="2114"/>
      <c r="C1" s="2114"/>
      <c r="D1" s="2114"/>
      <c r="E1" s="2114"/>
      <c r="F1" s="2114"/>
      <c r="G1" s="2114"/>
      <c r="H1" s="2114"/>
      <c r="J1" s="967"/>
      <c r="K1" s="967"/>
      <c r="L1" s="968"/>
      <c r="M1" s="968"/>
      <c r="N1" s="968"/>
      <c r="O1" s="968"/>
      <c r="P1" s="969"/>
      <c r="Q1" s="969"/>
      <c r="R1" s="969"/>
      <c r="S1" s="969"/>
      <c r="T1" s="970"/>
      <c r="U1" s="971"/>
      <c r="V1" s="972"/>
      <c r="W1" s="972"/>
      <c r="Y1" s="972"/>
      <c r="AI1" s="973"/>
    </row>
    <row r="2" ht="33" customHeight="1" hidden="1">
      <c r="O2" s="982" t="s">
        <v>248</v>
      </c>
    </row>
    <row r="3" spans="1:59" s="995" customFormat="1" ht="36.75" customHeight="1" hidden="1">
      <c r="A3" s="2115"/>
      <c r="B3" s="2115"/>
      <c r="C3" s="2115"/>
      <c r="D3" s="2115"/>
      <c r="E3" s="2115"/>
      <c r="F3" s="987"/>
      <c r="G3" s="988"/>
      <c r="H3" s="987"/>
      <c r="I3" s="987"/>
      <c r="J3" s="989"/>
      <c r="K3" s="989"/>
      <c r="L3" s="990"/>
      <c r="M3" s="990"/>
      <c r="N3" s="990"/>
      <c r="O3" s="990"/>
      <c r="P3" s="991"/>
      <c r="Q3" s="991"/>
      <c r="R3" s="991"/>
      <c r="S3" s="991"/>
      <c r="T3" s="992"/>
      <c r="U3" s="993"/>
      <c r="V3" s="994"/>
      <c r="W3" s="994"/>
      <c r="X3" s="987"/>
      <c r="Y3" s="994"/>
      <c r="Z3" s="987"/>
      <c r="AA3" s="987"/>
      <c r="AB3" s="987"/>
      <c r="AC3" s="987"/>
      <c r="AD3" s="987"/>
      <c r="AE3" s="987"/>
      <c r="AF3" s="987"/>
      <c r="AG3" s="987"/>
      <c r="AH3" s="987"/>
      <c r="AI3" s="986"/>
      <c r="AJ3" s="987"/>
      <c r="AK3" s="987"/>
      <c r="AL3" s="987"/>
      <c r="AM3" s="987"/>
      <c r="AN3" s="987"/>
      <c r="AO3" s="987"/>
      <c r="AP3" s="987"/>
      <c r="AQ3" s="987"/>
      <c r="AR3" s="987"/>
      <c r="AS3" s="987"/>
      <c r="AT3" s="987"/>
      <c r="AU3" s="987"/>
      <c r="AV3" s="987"/>
      <c r="AW3" s="987"/>
      <c r="AX3" s="987"/>
      <c r="AY3" s="987"/>
      <c r="AZ3" s="987"/>
      <c r="BA3" s="987"/>
      <c r="BB3" s="987"/>
      <c r="BC3" s="987"/>
      <c r="BD3" s="987"/>
      <c r="BE3" s="987"/>
      <c r="BF3" s="987"/>
      <c r="BG3" s="987"/>
    </row>
    <row r="4" spans="1:35" s="997" customFormat="1" ht="27.75" customHeight="1" thickBot="1">
      <c r="A4" s="996"/>
      <c r="B4" s="2116" t="s">
        <v>489</v>
      </c>
      <c r="C4" s="2116"/>
      <c r="D4" s="2116"/>
      <c r="E4" s="2116"/>
      <c r="G4" s="998"/>
      <c r="J4" s="999"/>
      <c r="K4" s="999"/>
      <c r="L4" s="1000"/>
      <c r="M4" s="1000"/>
      <c r="N4" s="1000"/>
      <c r="O4" s="1000"/>
      <c r="P4" s="1001"/>
      <c r="Q4" s="1001"/>
      <c r="R4" s="1001"/>
      <c r="S4" s="1001"/>
      <c r="T4" s="1002"/>
      <c r="U4" s="1003"/>
      <c r="V4" s="1004"/>
      <c r="W4" s="1004"/>
      <c r="Y4" s="1004"/>
      <c r="AI4" s="1005"/>
    </row>
    <row r="5" spans="1:59" s="1024" customFormat="1" ht="23.25" customHeight="1" thickBot="1">
      <c r="A5" s="1006" t="s">
        <v>249</v>
      </c>
      <c r="B5" s="1007" t="s">
        <v>250</v>
      </c>
      <c r="C5" s="1008" t="s">
        <v>166</v>
      </c>
      <c r="D5" s="1009" t="s">
        <v>167</v>
      </c>
      <c r="E5" s="1010" t="s">
        <v>490</v>
      </c>
      <c r="F5" s="1011" t="s">
        <v>491</v>
      </c>
      <c r="G5" s="1012"/>
      <c r="H5" s="1011" t="s">
        <v>491</v>
      </c>
      <c r="I5" s="1013" t="s">
        <v>251</v>
      </c>
      <c r="J5" s="1014" t="s">
        <v>252</v>
      </c>
      <c r="K5" s="1014" t="s">
        <v>253</v>
      </c>
      <c r="L5" s="1015" t="s">
        <v>254</v>
      </c>
      <c r="M5" s="1015" t="s">
        <v>255</v>
      </c>
      <c r="N5" s="1015" t="s">
        <v>256</v>
      </c>
      <c r="O5" s="1016" t="s">
        <v>257</v>
      </c>
      <c r="P5" s="1017" t="s">
        <v>258</v>
      </c>
      <c r="Q5" s="1018"/>
      <c r="R5" s="1018"/>
      <c r="S5" s="1018" t="s">
        <v>259</v>
      </c>
      <c r="T5" s="1019" t="s">
        <v>260</v>
      </c>
      <c r="U5" s="1020"/>
      <c r="V5" s="1021"/>
      <c r="W5" s="1021"/>
      <c r="X5" s="1022"/>
      <c r="Y5" s="1021"/>
      <c r="Z5" s="1020"/>
      <c r="AA5" s="1022"/>
      <c r="AB5" s="1022"/>
      <c r="AC5" s="1022"/>
      <c r="AD5" s="1022"/>
      <c r="AE5" s="1022"/>
      <c r="AF5" s="1022"/>
      <c r="AG5" s="1023"/>
      <c r="AH5" s="984"/>
      <c r="AJ5" s="1025"/>
      <c r="AK5" s="984"/>
      <c r="AL5" s="984"/>
      <c r="AM5" s="984"/>
      <c r="AN5" s="984"/>
      <c r="AO5" s="984"/>
      <c r="AP5" s="984"/>
      <c r="AQ5" s="984"/>
      <c r="AR5" s="984"/>
      <c r="AS5" s="984"/>
      <c r="AT5" s="984"/>
      <c r="AU5" s="984"/>
      <c r="AV5" s="984"/>
      <c r="AW5" s="984"/>
      <c r="AX5" s="984"/>
      <c r="AY5" s="984"/>
      <c r="AZ5" s="984"/>
      <c r="BA5" s="984"/>
      <c r="BB5" s="984"/>
      <c r="BC5" s="984"/>
      <c r="BD5" s="984"/>
      <c r="BE5" s="984"/>
      <c r="BF5" s="984"/>
      <c r="BG5" s="984"/>
    </row>
    <row r="6" spans="1:59" s="1046" customFormat="1" ht="33" customHeight="1" hidden="1">
      <c r="A6" s="1026"/>
      <c r="B6" s="1027"/>
      <c r="C6" s="1028"/>
      <c r="D6" s="1029"/>
      <c r="E6" s="1030"/>
      <c r="F6" s="1031"/>
      <c r="G6" s="1032"/>
      <c r="H6" s="1031"/>
      <c r="I6" s="1033"/>
      <c r="J6" s="1034"/>
      <c r="K6" s="1034"/>
      <c r="L6" s="1035"/>
      <c r="M6" s="1035"/>
      <c r="N6" s="1036"/>
      <c r="O6" s="1037"/>
      <c r="P6" s="1038"/>
      <c r="Q6" s="1039"/>
      <c r="R6" s="1039"/>
      <c r="S6" s="1039"/>
      <c r="T6" s="1040"/>
      <c r="U6" s="1041"/>
      <c r="V6" s="1042"/>
      <c r="W6" s="1042"/>
      <c r="X6" s="1043"/>
      <c r="Y6" s="1042"/>
      <c r="Z6" s="1044"/>
      <c r="AA6" s="1043"/>
      <c r="AB6" s="1043"/>
      <c r="AC6" s="1043"/>
      <c r="AD6" s="1043"/>
      <c r="AE6" s="1043"/>
      <c r="AF6" s="1043"/>
      <c r="AG6" s="1045"/>
      <c r="AH6" s="979"/>
      <c r="AJ6" s="986"/>
      <c r="AK6" s="979"/>
      <c r="AL6" s="979"/>
      <c r="AM6" s="979"/>
      <c r="AN6" s="979"/>
      <c r="AO6" s="979"/>
      <c r="AP6" s="979"/>
      <c r="AQ6" s="979"/>
      <c r="AR6" s="979"/>
      <c r="AS6" s="979"/>
      <c r="AT6" s="979"/>
      <c r="AU6" s="979"/>
      <c r="AV6" s="979"/>
      <c r="AW6" s="979"/>
      <c r="AX6" s="979"/>
      <c r="AY6" s="979"/>
      <c r="AZ6" s="979"/>
      <c r="BA6" s="979"/>
      <c r="BB6" s="979"/>
      <c r="BC6" s="979"/>
      <c r="BD6" s="979"/>
      <c r="BE6" s="979"/>
      <c r="BF6" s="979"/>
      <c r="BG6" s="979"/>
    </row>
    <row r="7" spans="1:59" s="1046" customFormat="1" ht="33" customHeight="1" hidden="1">
      <c r="A7" s="1047"/>
      <c r="B7" s="2117"/>
      <c r="C7" s="1048"/>
      <c r="D7" s="2118"/>
      <c r="E7" s="2120"/>
      <c r="F7" s="2122"/>
      <c r="G7" s="1049"/>
      <c r="H7" s="2122"/>
      <c r="I7" s="2099"/>
      <c r="J7" s="2101"/>
      <c r="K7" s="2103">
        <f>H8-J7</f>
        <v>0</v>
      </c>
      <c r="L7" s="2105"/>
      <c r="M7" s="2110"/>
      <c r="N7" s="1051"/>
      <c r="O7" s="2112"/>
      <c r="P7" s="2106"/>
      <c r="Q7" s="2107"/>
      <c r="R7" s="2107"/>
      <c r="S7" s="2108">
        <f>P7+Q7+R7</f>
        <v>0</v>
      </c>
      <c r="T7" s="2095">
        <f>J7-S8</f>
        <v>0</v>
      </c>
      <c r="U7" s="1041"/>
      <c r="V7" s="1042"/>
      <c r="W7" s="1042"/>
      <c r="X7" s="1043"/>
      <c r="Y7" s="1042"/>
      <c r="Z7" s="1044"/>
      <c r="AA7" s="1043"/>
      <c r="AB7" s="1043"/>
      <c r="AC7" s="1043"/>
      <c r="AD7" s="1043"/>
      <c r="AE7" s="1043"/>
      <c r="AF7" s="1043"/>
      <c r="AG7" s="1045"/>
      <c r="AH7" s="979"/>
      <c r="AJ7" s="986"/>
      <c r="AK7" s="979"/>
      <c r="AL7" s="979"/>
      <c r="AM7" s="979"/>
      <c r="AN7" s="979"/>
      <c r="AO7" s="979"/>
      <c r="AP7" s="979"/>
      <c r="AQ7" s="979"/>
      <c r="AR7" s="979"/>
      <c r="AS7" s="979"/>
      <c r="AT7" s="979"/>
      <c r="AU7" s="979"/>
      <c r="AV7" s="979"/>
      <c r="AW7" s="979"/>
      <c r="AX7" s="979"/>
      <c r="AY7" s="979"/>
      <c r="AZ7" s="979"/>
      <c r="BA7" s="979"/>
      <c r="BB7" s="979"/>
      <c r="BC7" s="979"/>
      <c r="BD7" s="979"/>
      <c r="BE7" s="979"/>
      <c r="BF7" s="979"/>
      <c r="BG7" s="979"/>
    </row>
    <row r="8" spans="1:59" s="1046" customFormat="1" ht="33" customHeight="1" hidden="1">
      <c r="A8" s="1047"/>
      <c r="B8" s="2117"/>
      <c r="C8" s="1048"/>
      <c r="D8" s="2119"/>
      <c r="E8" s="2121"/>
      <c r="F8" s="2123"/>
      <c r="G8" s="1055"/>
      <c r="H8" s="2123"/>
      <c r="I8" s="2100"/>
      <c r="J8" s="2102"/>
      <c r="K8" s="2104"/>
      <c r="L8" s="2105"/>
      <c r="M8" s="2111"/>
      <c r="N8" s="1051"/>
      <c r="O8" s="2113"/>
      <c r="P8" s="2106"/>
      <c r="Q8" s="2107"/>
      <c r="R8" s="2107"/>
      <c r="S8" s="2109"/>
      <c r="T8" s="2095"/>
      <c r="U8" s="1041"/>
      <c r="V8" s="1042"/>
      <c r="W8" s="1042"/>
      <c r="X8" s="1043"/>
      <c r="Y8" s="1042"/>
      <c r="Z8" s="1044"/>
      <c r="AA8" s="1043"/>
      <c r="AB8" s="1043"/>
      <c r="AC8" s="1043"/>
      <c r="AD8" s="1043"/>
      <c r="AE8" s="1043"/>
      <c r="AF8" s="1043"/>
      <c r="AG8" s="1045"/>
      <c r="AH8" s="979"/>
      <c r="AJ8" s="986"/>
      <c r="AK8" s="979"/>
      <c r="AL8" s="979"/>
      <c r="AM8" s="979"/>
      <c r="AN8" s="979"/>
      <c r="AO8" s="979"/>
      <c r="AP8" s="979"/>
      <c r="AQ8" s="979"/>
      <c r="AR8" s="979"/>
      <c r="AS8" s="979"/>
      <c r="AT8" s="979"/>
      <c r="AU8" s="979"/>
      <c r="AV8" s="979"/>
      <c r="AW8" s="979"/>
      <c r="AX8" s="979"/>
      <c r="AY8" s="979"/>
      <c r="AZ8" s="979"/>
      <c r="BA8" s="979"/>
      <c r="BB8" s="979"/>
      <c r="BC8" s="979"/>
      <c r="BD8" s="979"/>
      <c r="BE8" s="979"/>
      <c r="BF8" s="979"/>
      <c r="BG8" s="979"/>
    </row>
    <row r="9" spans="1:59" s="1073" customFormat="1" ht="21.75" customHeight="1" thickBot="1">
      <c r="A9" s="1056"/>
      <c r="B9" s="1057"/>
      <c r="C9" s="1058"/>
      <c r="D9" s="1059"/>
      <c r="E9" s="2096" t="s">
        <v>261</v>
      </c>
      <c r="F9" s="2097"/>
      <c r="G9" s="2097"/>
      <c r="H9" s="2098"/>
      <c r="I9" s="1060"/>
      <c r="J9" s="1061"/>
      <c r="K9" s="1062"/>
      <c r="L9" s="1035"/>
      <c r="M9" s="1062"/>
      <c r="N9" s="1063"/>
      <c r="O9" s="1064"/>
      <c r="P9" s="1065"/>
      <c r="Q9" s="1066"/>
      <c r="R9" s="1066"/>
      <c r="S9" s="1066"/>
      <c r="T9" s="1067"/>
      <c r="U9" s="1068"/>
      <c r="V9" s="1069"/>
      <c r="W9" s="1069"/>
      <c r="X9" s="1070"/>
      <c r="Y9" s="1069"/>
      <c r="Z9" s="1071"/>
      <c r="AA9" s="1070"/>
      <c r="AB9" s="1070"/>
      <c r="AC9" s="1070"/>
      <c r="AD9" s="1070"/>
      <c r="AE9" s="1070"/>
      <c r="AF9" s="1070"/>
      <c r="AG9" s="1072"/>
      <c r="AH9" s="987"/>
      <c r="AJ9" s="986"/>
      <c r="AK9" s="987"/>
      <c r="AL9" s="987"/>
      <c r="AM9" s="987"/>
      <c r="AN9" s="987"/>
      <c r="AO9" s="987"/>
      <c r="AP9" s="987"/>
      <c r="AQ9" s="987"/>
      <c r="AR9" s="987"/>
      <c r="AS9" s="987"/>
      <c r="AT9" s="987"/>
      <c r="AU9" s="987"/>
      <c r="AV9" s="987"/>
      <c r="AW9" s="987"/>
      <c r="AX9" s="987"/>
      <c r="AY9" s="987"/>
      <c r="AZ9" s="987"/>
      <c r="BA9" s="987"/>
      <c r="BB9" s="987"/>
      <c r="BC9" s="987"/>
      <c r="BD9" s="987"/>
      <c r="BE9" s="987"/>
      <c r="BF9" s="987"/>
      <c r="BG9" s="987"/>
    </row>
    <row r="10" spans="1:36" ht="21" customHeight="1">
      <c r="A10" s="1074"/>
      <c r="B10" s="2090" t="s">
        <v>9</v>
      </c>
      <c r="C10" s="1075" t="s">
        <v>492</v>
      </c>
      <c r="D10" s="1076" t="s">
        <v>168</v>
      </c>
      <c r="E10" s="1077">
        <v>900000</v>
      </c>
      <c r="F10" s="1077"/>
      <c r="G10" s="1078" t="s">
        <v>493</v>
      </c>
      <c r="H10" s="1079">
        <v>0</v>
      </c>
      <c r="I10" s="1080" t="s">
        <v>263</v>
      </c>
      <c r="J10" s="1081" t="s">
        <v>263</v>
      </c>
      <c r="K10" s="1081" t="s">
        <v>263</v>
      </c>
      <c r="L10" s="1081" t="s">
        <v>263</v>
      </c>
      <c r="M10" s="1081" t="s">
        <v>263</v>
      </c>
      <c r="N10" s="1081" t="s">
        <v>263</v>
      </c>
      <c r="O10" s="1081" t="s">
        <v>263</v>
      </c>
      <c r="P10" s="1081" t="s">
        <v>263</v>
      </c>
      <c r="Q10" s="1081" t="s">
        <v>263</v>
      </c>
      <c r="R10" s="1081" t="s">
        <v>263</v>
      </c>
      <c r="S10" s="1081" t="s">
        <v>263</v>
      </c>
      <c r="T10" s="1082" t="s">
        <v>263</v>
      </c>
      <c r="U10" s="1083"/>
      <c r="V10" s="1084"/>
      <c r="W10" s="1085"/>
      <c r="X10" s="1086"/>
      <c r="Y10" s="1087"/>
      <c r="Z10" s="1088"/>
      <c r="AA10" s="1086"/>
      <c r="AB10" s="1086"/>
      <c r="AC10" s="1086"/>
      <c r="AD10" s="1086"/>
      <c r="AE10" s="1086"/>
      <c r="AF10" s="1086"/>
      <c r="AG10" s="1089"/>
      <c r="AJ10" s="986"/>
    </row>
    <row r="11" spans="1:36" ht="21" customHeight="1" hidden="1">
      <c r="A11" s="1090"/>
      <c r="B11" s="2091"/>
      <c r="C11" s="1092"/>
      <c r="D11" s="1093"/>
      <c r="E11" s="1094"/>
      <c r="F11" s="1094"/>
      <c r="G11" s="1095"/>
      <c r="H11" s="1096"/>
      <c r="I11" s="1097"/>
      <c r="J11" s="1098"/>
      <c r="K11" s="1099"/>
      <c r="L11" s="1100"/>
      <c r="M11" s="1100"/>
      <c r="N11" s="1050"/>
      <c r="O11" s="1101"/>
      <c r="P11" s="1102"/>
      <c r="Q11" s="1053"/>
      <c r="R11" s="1053"/>
      <c r="S11" s="1103"/>
      <c r="T11" s="1054"/>
      <c r="U11" s="1104"/>
      <c r="V11" s="1105"/>
      <c r="W11" s="1106"/>
      <c r="X11" s="1107"/>
      <c r="Y11" s="1108"/>
      <c r="Z11" s="1109"/>
      <c r="AA11" s="1107"/>
      <c r="AB11" s="1107"/>
      <c r="AC11" s="1107"/>
      <c r="AD11" s="1107"/>
      <c r="AE11" s="1107"/>
      <c r="AF11" s="1107"/>
      <c r="AG11" s="1110"/>
      <c r="AJ11" s="986"/>
    </row>
    <row r="12" spans="1:36" ht="21" customHeight="1" hidden="1">
      <c r="A12" s="1090"/>
      <c r="B12" s="2091"/>
      <c r="C12" s="1092"/>
      <c r="D12" s="1093"/>
      <c r="E12" s="1111"/>
      <c r="F12" s="1111"/>
      <c r="G12" s="1112"/>
      <c r="H12" s="1113"/>
      <c r="I12" s="1114"/>
      <c r="J12" s="1115"/>
      <c r="K12" s="1116"/>
      <c r="L12" s="1117"/>
      <c r="M12" s="1117"/>
      <c r="N12" s="1118"/>
      <c r="O12" s="1101"/>
      <c r="P12" s="1052"/>
      <c r="Q12" s="1053"/>
      <c r="R12" s="1053"/>
      <c r="S12" s="1103">
        <f>P12+Q12+R12</f>
        <v>0</v>
      </c>
      <c r="T12" s="1054">
        <f>J12-S12</f>
        <v>0</v>
      </c>
      <c r="U12" s="1119">
        <v>0</v>
      </c>
      <c r="V12" s="1106"/>
      <c r="W12" s="1106"/>
      <c r="X12" s="1107"/>
      <c r="Y12" s="1108"/>
      <c r="Z12" s="1109"/>
      <c r="AA12" s="1107"/>
      <c r="AB12" s="1107"/>
      <c r="AC12" s="1107"/>
      <c r="AD12" s="1107"/>
      <c r="AE12" s="1107"/>
      <c r="AF12" s="1107"/>
      <c r="AG12" s="1110"/>
      <c r="AJ12" s="986"/>
    </row>
    <row r="13" spans="1:59" s="1073" customFormat="1" ht="33.75" customHeight="1">
      <c r="A13" s="1120"/>
      <c r="B13" s="1121"/>
      <c r="C13" s="1122"/>
      <c r="D13" s="1123"/>
      <c r="E13" s="1124">
        <f>E10+E11+E12</f>
        <v>900000</v>
      </c>
      <c r="F13" s="1124">
        <f>F10+F11+F12</f>
        <v>0</v>
      </c>
      <c r="G13" s="1125"/>
      <c r="H13" s="1126">
        <f>H10+H11+H12</f>
        <v>0</v>
      </c>
      <c r="I13" s="1127"/>
      <c r="J13" s="1128"/>
      <c r="K13" s="1128"/>
      <c r="L13" s="1128"/>
      <c r="M13" s="1128"/>
      <c r="N13" s="1128">
        <f aca="true" t="shared" si="0" ref="N13:T13">N7+N12</f>
        <v>0</v>
      </c>
      <c r="O13" s="1129"/>
      <c r="P13" s="1127"/>
      <c r="Q13" s="1128"/>
      <c r="R13" s="1128"/>
      <c r="S13" s="1128">
        <f t="shared" si="0"/>
        <v>0</v>
      </c>
      <c r="T13" s="1130">
        <f t="shared" si="0"/>
        <v>0</v>
      </c>
      <c r="U13" s="1131"/>
      <c r="V13" s="1132"/>
      <c r="W13" s="1132"/>
      <c r="X13" s="1133"/>
      <c r="Y13" s="1134"/>
      <c r="Z13" s="1135"/>
      <c r="AA13" s="1133"/>
      <c r="AB13" s="1133"/>
      <c r="AC13" s="1133"/>
      <c r="AD13" s="1133"/>
      <c r="AE13" s="1133"/>
      <c r="AF13" s="1133"/>
      <c r="AG13" s="1136"/>
      <c r="AH13" s="987"/>
      <c r="AJ13" s="986"/>
      <c r="AK13" s="987"/>
      <c r="AL13" s="987"/>
      <c r="AM13" s="987"/>
      <c r="AN13" s="987"/>
      <c r="AO13" s="987"/>
      <c r="AP13" s="987"/>
      <c r="AQ13" s="987"/>
      <c r="AR13" s="987"/>
      <c r="AS13" s="987"/>
      <c r="AT13" s="987"/>
      <c r="AU13" s="987"/>
      <c r="AV13" s="987"/>
      <c r="AW13" s="987"/>
      <c r="AX13" s="987"/>
      <c r="AY13" s="987"/>
      <c r="AZ13" s="987"/>
      <c r="BA13" s="987"/>
      <c r="BB13" s="987"/>
      <c r="BC13" s="987"/>
      <c r="BD13" s="987"/>
      <c r="BE13" s="987"/>
      <c r="BF13" s="987"/>
      <c r="BG13" s="987"/>
    </row>
    <row r="14" spans="1:36" ht="33" customHeight="1">
      <c r="A14" s="1137"/>
      <c r="B14" s="2092" t="s">
        <v>13</v>
      </c>
      <c r="C14" s="1139" t="s">
        <v>494</v>
      </c>
      <c r="D14" s="1140" t="s">
        <v>81</v>
      </c>
      <c r="E14" s="1141">
        <v>500000</v>
      </c>
      <c r="F14" s="1141">
        <v>500000</v>
      </c>
      <c r="G14" s="1142" t="s">
        <v>495</v>
      </c>
      <c r="H14" s="1143"/>
      <c r="I14" s="1144"/>
      <c r="J14" s="1145"/>
      <c r="K14" s="1099"/>
      <c r="L14" s="1146"/>
      <c r="M14" s="1147"/>
      <c r="N14" s="1147"/>
      <c r="O14" s="1148"/>
      <c r="P14" s="1102"/>
      <c r="Q14" s="1053"/>
      <c r="R14" s="1053"/>
      <c r="S14" s="1149"/>
      <c r="T14" s="1150"/>
      <c r="U14" s="1119"/>
      <c r="V14" s="1106"/>
      <c r="W14" s="1106"/>
      <c r="X14" s="1133"/>
      <c r="Y14" s="1134"/>
      <c r="Z14" s="1109"/>
      <c r="AA14" s="1107"/>
      <c r="AB14" s="1107"/>
      <c r="AC14" s="1107"/>
      <c r="AD14" s="1107"/>
      <c r="AE14" s="1107"/>
      <c r="AF14" s="1107"/>
      <c r="AG14" s="1110"/>
      <c r="AJ14" s="986"/>
    </row>
    <row r="15" spans="1:36" ht="33" customHeight="1">
      <c r="A15" s="1137">
        <v>2</v>
      </c>
      <c r="B15" s="2092"/>
      <c r="C15" s="1139" t="s">
        <v>496</v>
      </c>
      <c r="D15" s="1151" t="s">
        <v>267</v>
      </c>
      <c r="E15" s="1152">
        <v>550000</v>
      </c>
      <c r="F15" s="1152">
        <v>550000</v>
      </c>
      <c r="G15" s="1153" t="s">
        <v>497</v>
      </c>
      <c r="H15" s="1154">
        <v>12000</v>
      </c>
      <c r="I15" s="1155"/>
      <c r="J15" s="1145"/>
      <c r="K15" s="1099"/>
      <c r="L15" s="1147"/>
      <c r="M15" s="1147"/>
      <c r="N15" s="1156"/>
      <c r="O15" s="1157"/>
      <c r="P15" s="1052"/>
      <c r="Q15" s="1053"/>
      <c r="R15" s="1053"/>
      <c r="S15" s="1149"/>
      <c r="T15" s="1150"/>
      <c r="U15" s="1119"/>
      <c r="V15" s="1106"/>
      <c r="W15" s="1106"/>
      <c r="X15" s="1107"/>
      <c r="Y15" s="1108"/>
      <c r="Z15" s="1109"/>
      <c r="AA15" s="1107"/>
      <c r="AB15" s="1107"/>
      <c r="AC15" s="1107"/>
      <c r="AD15" s="1107"/>
      <c r="AE15" s="1107"/>
      <c r="AF15" s="1107"/>
      <c r="AG15" s="1110"/>
      <c r="AJ15" s="986"/>
    </row>
    <row r="16" spans="1:36" ht="33" customHeight="1">
      <c r="A16" s="1137"/>
      <c r="B16" s="2092"/>
      <c r="C16" s="1139" t="s">
        <v>498</v>
      </c>
      <c r="D16" s="1151" t="s">
        <v>81</v>
      </c>
      <c r="E16" s="1152">
        <v>300000</v>
      </c>
      <c r="F16" s="1152"/>
      <c r="G16" s="1153"/>
      <c r="H16" s="1154"/>
      <c r="I16" s="1155"/>
      <c r="J16" s="1145"/>
      <c r="K16" s="1099"/>
      <c r="L16" s="1147"/>
      <c r="M16" s="1147"/>
      <c r="N16" s="1156"/>
      <c r="O16" s="1157"/>
      <c r="P16" s="1052"/>
      <c r="Q16" s="1053"/>
      <c r="R16" s="1053"/>
      <c r="S16" s="1149"/>
      <c r="T16" s="1150"/>
      <c r="U16" s="1119"/>
      <c r="V16" s="1105"/>
      <c r="W16" s="1106"/>
      <c r="X16" s="1107"/>
      <c r="Y16" s="1108"/>
      <c r="Z16" s="1109"/>
      <c r="AA16" s="1107"/>
      <c r="AB16" s="1107"/>
      <c r="AC16" s="1107"/>
      <c r="AD16" s="1107"/>
      <c r="AE16" s="1107"/>
      <c r="AF16" s="1107"/>
      <c r="AG16" s="1110"/>
      <c r="AJ16" s="1158"/>
    </row>
    <row r="17" spans="1:33" ht="33" customHeight="1">
      <c r="A17" s="1137"/>
      <c r="B17" s="2092"/>
      <c r="C17" s="1139" t="s">
        <v>499</v>
      </c>
      <c r="D17" s="1151" t="s">
        <v>500</v>
      </c>
      <c r="E17" s="1152">
        <v>550000</v>
      </c>
      <c r="F17" s="1152"/>
      <c r="G17" s="1153"/>
      <c r="H17" s="1154"/>
      <c r="I17" s="1155"/>
      <c r="J17" s="1145"/>
      <c r="K17" s="1099"/>
      <c r="L17" s="1147"/>
      <c r="M17" s="1147"/>
      <c r="N17" s="1156"/>
      <c r="O17" s="1157"/>
      <c r="P17" s="1052"/>
      <c r="Q17" s="1053"/>
      <c r="R17" s="1053"/>
      <c r="S17" s="1149"/>
      <c r="T17" s="1150"/>
      <c r="U17" s="1119"/>
      <c r="V17" s="1106"/>
      <c r="W17" s="1106"/>
      <c r="X17" s="1107"/>
      <c r="Y17" s="1108"/>
      <c r="Z17" s="1109"/>
      <c r="AA17" s="1107"/>
      <c r="AB17" s="1107"/>
      <c r="AC17" s="1107"/>
      <c r="AD17" s="1107"/>
      <c r="AE17" s="1107"/>
      <c r="AF17" s="1107"/>
      <c r="AG17" s="1110"/>
    </row>
    <row r="18" spans="1:33" ht="33" customHeight="1">
      <c r="A18" s="1137"/>
      <c r="B18" s="2092"/>
      <c r="C18" s="1139" t="s">
        <v>501</v>
      </c>
      <c r="D18" s="1151" t="s">
        <v>81</v>
      </c>
      <c r="E18" s="1152">
        <v>120000</v>
      </c>
      <c r="F18" s="1152"/>
      <c r="G18" s="1153"/>
      <c r="H18" s="1154"/>
      <c r="I18" s="1155"/>
      <c r="J18" s="1145"/>
      <c r="K18" s="1099"/>
      <c r="L18" s="1147"/>
      <c r="M18" s="1147"/>
      <c r="N18" s="1156"/>
      <c r="O18" s="1157"/>
      <c r="P18" s="1052"/>
      <c r="Q18" s="1053"/>
      <c r="R18" s="1053"/>
      <c r="S18" s="1149"/>
      <c r="T18" s="1150"/>
      <c r="U18" s="1119"/>
      <c r="V18" s="1106"/>
      <c r="W18" s="1106"/>
      <c r="X18" s="1107"/>
      <c r="Y18" s="1108"/>
      <c r="Z18" s="1109"/>
      <c r="AA18" s="1107"/>
      <c r="AB18" s="1107"/>
      <c r="AC18" s="1107"/>
      <c r="AD18" s="1107"/>
      <c r="AE18" s="1107"/>
      <c r="AF18" s="1107"/>
      <c r="AG18" s="1110"/>
    </row>
    <row r="19" spans="1:33" ht="21" customHeight="1" hidden="1">
      <c r="A19" s="1137"/>
      <c r="B19" s="2092"/>
      <c r="C19" s="1139"/>
      <c r="D19" s="1151"/>
      <c r="E19" s="1152"/>
      <c r="F19" s="1152"/>
      <c r="G19" s="1153"/>
      <c r="H19" s="1154"/>
      <c r="I19" s="1155"/>
      <c r="J19" s="1145"/>
      <c r="K19" s="1099"/>
      <c r="L19" s="1147"/>
      <c r="M19" s="1147"/>
      <c r="N19" s="1156"/>
      <c r="O19" s="1157"/>
      <c r="P19" s="1052"/>
      <c r="Q19" s="1053"/>
      <c r="R19" s="1053"/>
      <c r="S19" s="1149"/>
      <c r="T19" s="1150"/>
      <c r="U19" s="1119"/>
      <c r="V19" s="1106"/>
      <c r="W19" s="1106"/>
      <c r="X19" s="1107"/>
      <c r="Y19" s="1108"/>
      <c r="Z19" s="1109"/>
      <c r="AA19" s="1107"/>
      <c r="AB19" s="1107"/>
      <c r="AC19" s="1107"/>
      <c r="AD19" s="1107"/>
      <c r="AE19" s="1107"/>
      <c r="AF19" s="1107"/>
      <c r="AG19" s="1110"/>
    </row>
    <row r="20" spans="1:33" ht="33" customHeight="1">
      <c r="A20" s="1137"/>
      <c r="B20" s="2092"/>
      <c r="C20" s="1139" t="s">
        <v>502</v>
      </c>
      <c r="D20" s="1151" t="s">
        <v>81</v>
      </c>
      <c r="E20" s="1152">
        <v>700000</v>
      </c>
      <c r="F20" s="1152">
        <v>700000</v>
      </c>
      <c r="G20" s="1153" t="s">
        <v>497</v>
      </c>
      <c r="H20" s="1154">
        <v>12000</v>
      </c>
      <c r="I20" s="1155"/>
      <c r="J20" s="1145"/>
      <c r="K20" s="1099"/>
      <c r="L20" s="1147"/>
      <c r="M20" s="1147"/>
      <c r="N20" s="1156"/>
      <c r="O20" s="1157"/>
      <c r="P20" s="1052"/>
      <c r="Q20" s="1053"/>
      <c r="R20" s="1053"/>
      <c r="S20" s="1149"/>
      <c r="T20" s="1150"/>
      <c r="U20" s="1119"/>
      <c r="V20" s="1106"/>
      <c r="W20" s="1106"/>
      <c r="X20" s="1107"/>
      <c r="Y20" s="1108"/>
      <c r="Z20" s="1109"/>
      <c r="AA20" s="1107"/>
      <c r="AB20" s="1107"/>
      <c r="AC20" s="1107"/>
      <c r="AD20" s="1107"/>
      <c r="AE20" s="1107"/>
      <c r="AF20" s="1107"/>
      <c r="AG20" s="1110"/>
    </row>
    <row r="21" spans="1:33" ht="33" customHeight="1">
      <c r="A21" s="1137"/>
      <c r="B21" s="2092"/>
      <c r="C21" s="1139" t="s">
        <v>503</v>
      </c>
      <c r="D21" s="1151" t="s">
        <v>81</v>
      </c>
      <c r="E21" s="1152">
        <v>50000</v>
      </c>
      <c r="F21" s="1152"/>
      <c r="G21" s="1153"/>
      <c r="H21" s="1154"/>
      <c r="I21" s="1155"/>
      <c r="J21" s="1145"/>
      <c r="K21" s="1099"/>
      <c r="L21" s="1147"/>
      <c r="M21" s="1147"/>
      <c r="N21" s="1156"/>
      <c r="O21" s="1157"/>
      <c r="P21" s="1052"/>
      <c r="Q21" s="1053"/>
      <c r="R21" s="1053"/>
      <c r="S21" s="1149"/>
      <c r="T21" s="1150"/>
      <c r="U21" s="1119"/>
      <c r="V21" s="1106"/>
      <c r="W21" s="1106"/>
      <c r="X21" s="1107"/>
      <c r="Y21" s="1108"/>
      <c r="Z21" s="1109"/>
      <c r="AA21" s="1107"/>
      <c r="AB21" s="1107"/>
      <c r="AC21" s="1107"/>
      <c r="AD21" s="1107"/>
      <c r="AE21" s="1107"/>
      <c r="AF21" s="1107"/>
      <c r="AG21" s="1110"/>
    </row>
    <row r="22" spans="1:33" ht="33" customHeight="1">
      <c r="A22" s="1137"/>
      <c r="B22" s="2092"/>
      <c r="C22" s="1139" t="s">
        <v>504</v>
      </c>
      <c r="D22" s="1151" t="s">
        <v>267</v>
      </c>
      <c r="E22" s="1152">
        <v>30000</v>
      </c>
      <c r="F22" s="1152"/>
      <c r="G22" s="1153"/>
      <c r="H22" s="1154"/>
      <c r="I22" s="1155"/>
      <c r="J22" s="1145"/>
      <c r="K22" s="1099"/>
      <c r="L22" s="1147"/>
      <c r="M22" s="1147"/>
      <c r="N22" s="1156"/>
      <c r="O22" s="1157"/>
      <c r="P22" s="1052"/>
      <c r="Q22" s="1053"/>
      <c r="R22" s="1053"/>
      <c r="S22" s="1149"/>
      <c r="T22" s="1150"/>
      <c r="U22" s="1119"/>
      <c r="V22" s="1106"/>
      <c r="W22" s="1106"/>
      <c r="X22" s="1107"/>
      <c r="Y22" s="1108"/>
      <c r="Z22" s="1109"/>
      <c r="AA22" s="1107"/>
      <c r="AB22" s="1107"/>
      <c r="AC22" s="1107"/>
      <c r="AD22" s="1107"/>
      <c r="AE22" s="1107"/>
      <c r="AF22" s="1107"/>
      <c r="AG22" s="1110"/>
    </row>
    <row r="23" spans="1:33" ht="21" customHeight="1" hidden="1">
      <c r="A23" s="1137"/>
      <c r="B23" s="2092"/>
      <c r="C23" s="1139"/>
      <c r="D23" s="1151"/>
      <c r="E23" s="1152"/>
      <c r="F23" s="1152"/>
      <c r="G23" s="1153"/>
      <c r="H23" s="1154"/>
      <c r="I23" s="1155"/>
      <c r="J23" s="1145"/>
      <c r="K23" s="1099"/>
      <c r="L23" s="1147"/>
      <c r="M23" s="1147"/>
      <c r="N23" s="1156"/>
      <c r="O23" s="1157" t="s">
        <v>505</v>
      </c>
      <c r="P23" s="1052"/>
      <c r="Q23" s="1053"/>
      <c r="R23" s="1053"/>
      <c r="S23" s="1149">
        <f aca="true" t="shared" si="1" ref="S23:S31">P23+Q23+R23</f>
        <v>0</v>
      </c>
      <c r="T23" s="1159">
        <f>J23-S23</f>
        <v>0</v>
      </c>
      <c r="U23" s="1119"/>
      <c r="V23" s="1106"/>
      <c r="W23" s="1106"/>
      <c r="X23" s="1107"/>
      <c r="Y23" s="1108"/>
      <c r="Z23" s="1109"/>
      <c r="AA23" s="1107"/>
      <c r="AB23" s="1107"/>
      <c r="AC23" s="1107"/>
      <c r="AD23" s="1107"/>
      <c r="AE23" s="1107"/>
      <c r="AF23" s="1107"/>
      <c r="AG23" s="1110"/>
    </row>
    <row r="24" spans="1:33" ht="21" customHeight="1" hidden="1">
      <c r="A24" s="1090">
        <v>3</v>
      </c>
      <c r="B24" s="2092"/>
      <c r="C24" s="1139" t="s">
        <v>273</v>
      </c>
      <c r="D24" s="1151"/>
      <c r="E24" s="1152"/>
      <c r="F24" s="1152"/>
      <c r="G24" s="1153"/>
      <c r="H24" s="1154"/>
      <c r="I24" s="1155"/>
      <c r="J24" s="1145"/>
      <c r="K24" s="1099"/>
      <c r="L24" s="1147"/>
      <c r="M24" s="1147"/>
      <c r="N24" s="1156"/>
      <c r="O24" s="1157"/>
      <c r="P24" s="1052"/>
      <c r="Q24" s="1053"/>
      <c r="R24" s="1053"/>
      <c r="S24" s="1149">
        <f t="shared" si="1"/>
        <v>0</v>
      </c>
      <c r="T24" s="1159">
        <f>J24-S24</f>
        <v>0</v>
      </c>
      <c r="U24" s="1119"/>
      <c r="V24" s="1106"/>
      <c r="W24" s="1106"/>
      <c r="X24" s="1107"/>
      <c r="Y24" s="1108"/>
      <c r="Z24" s="1109"/>
      <c r="AA24" s="1107"/>
      <c r="AB24" s="1107"/>
      <c r="AC24" s="1107"/>
      <c r="AD24" s="1107"/>
      <c r="AE24" s="1107"/>
      <c r="AF24" s="1107"/>
      <c r="AG24" s="1110"/>
    </row>
    <row r="25" spans="1:33" ht="21" customHeight="1" hidden="1">
      <c r="A25" s="1090">
        <v>4</v>
      </c>
      <c r="B25" s="2092"/>
      <c r="C25" s="1139" t="s">
        <v>273</v>
      </c>
      <c r="D25" s="1151"/>
      <c r="E25" s="1152"/>
      <c r="F25" s="1152"/>
      <c r="G25" s="1153"/>
      <c r="H25" s="1154"/>
      <c r="I25" s="1155"/>
      <c r="J25" s="1145"/>
      <c r="K25" s="1099"/>
      <c r="L25" s="1147"/>
      <c r="M25" s="1147"/>
      <c r="N25" s="1156"/>
      <c r="O25" s="1157"/>
      <c r="P25" s="1052"/>
      <c r="Q25" s="1053"/>
      <c r="R25" s="1053"/>
      <c r="S25" s="1149">
        <f t="shared" si="1"/>
        <v>0</v>
      </c>
      <c r="T25" s="1159">
        <f>J25-S25</f>
        <v>0</v>
      </c>
      <c r="U25" s="1119"/>
      <c r="V25" s="1106"/>
      <c r="W25" s="1106"/>
      <c r="X25" s="1107"/>
      <c r="Y25" s="1108"/>
      <c r="Z25" s="1109"/>
      <c r="AA25" s="1107"/>
      <c r="AB25" s="1107"/>
      <c r="AC25" s="1107"/>
      <c r="AD25" s="1107"/>
      <c r="AE25" s="1107"/>
      <c r="AF25" s="1107"/>
      <c r="AG25" s="1110"/>
    </row>
    <row r="26" spans="1:33" ht="21" customHeight="1" hidden="1">
      <c r="A26" s="1090">
        <v>5</v>
      </c>
      <c r="B26" s="1138"/>
      <c r="C26" s="1139" t="s">
        <v>273</v>
      </c>
      <c r="D26" s="1151"/>
      <c r="E26" s="1152"/>
      <c r="F26" s="1152"/>
      <c r="G26" s="1153"/>
      <c r="H26" s="1154"/>
      <c r="I26" s="1155"/>
      <c r="J26" s="1145"/>
      <c r="K26" s="1099"/>
      <c r="L26" s="1147"/>
      <c r="M26" s="1147"/>
      <c r="N26" s="1156"/>
      <c r="O26" s="1157"/>
      <c r="P26" s="1052"/>
      <c r="Q26" s="1053"/>
      <c r="R26" s="1053"/>
      <c r="S26" s="1149">
        <f t="shared" si="1"/>
        <v>0</v>
      </c>
      <c r="T26" s="1159">
        <f>J26-S26</f>
        <v>0</v>
      </c>
      <c r="U26" s="1119"/>
      <c r="V26" s="1106"/>
      <c r="W26" s="1106"/>
      <c r="X26" s="1107"/>
      <c r="Y26" s="1108"/>
      <c r="Z26" s="1109"/>
      <c r="AA26" s="1107"/>
      <c r="AB26" s="1107"/>
      <c r="AC26" s="1107"/>
      <c r="AD26" s="1107"/>
      <c r="AE26" s="1107"/>
      <c r="AF26" s="1107"/>
      <c r="AG26" s="1110"/>
    </row>
    <row r="27" spans="1:33" ht="21" customHeight="1" hidden="1">
      <c r="A27" s="1090">
        <v>6</v>
      </c>
      <c r="B27" s="1138"/>
      <c r="C27" s="1139" t="s">
        <v>273</v>
      </c>
      <c r="D27" s="1151"/>
      <c r="E27" s="1152"/>
      <c r="F27" s="1152"/>
      <c r="G27" s="1153"/>
      <c r="H27" s="1154"/>
      <c r="I27" s="1155"/>
      <c r="J27" s="1145"/>
      <c r="K27" s="1099"/>
      <c r="L27" s="1147"/>
      <c r="M27" s="1147"/>
      <c r="N27" s="1156"/>
      <c r="O27" s="1157"/>
      <c r="P27" s="1052"/>
      <c r="Q27" s="1053"/>
      <c r="R27" s="1053"/>
      <c r="S27" s="1149">
        <f t="shared" si="1"/>
        <v>0</v>
      </c>
      <c r="T27" s="1150"/>
      <c r="U27" s="1119"/>
      <c r="V27" s="1106"/>
      <c r="W27" s="1106"/>
      <c r="X27" s="1107"/>
      <c r="Y27" s="1108"/>
      <c r="Z27" s="1109"/>
      <c r="AA27" s="1107"/>
      <c r="AB27" s="1107"/>
      <c r="AC27" s="1107"/>
      <c r="AD27" s="1107"/>
      <c r="AE27" s="1107"/>
      <c r="AF27" s="1107"/>
      <c r="AG27" s="1110"/>
    </row>
    <row r="28" spans="1:59" s="1162" customFormat="1" ht="21" customHeight="1" hidden="1">
      <c r="A28" s="1160">
        <v>7</v>
      </c>
      <c r="B28" s="1138"/>
      <c r="C28" s="1139" t="s">
        <v>273</v>
      </c>
      <c r="D28" s="1151"/>
      <c r="E28" s="1152"/>
      <c r="F28" s="1152"/>
      <c r="G28" s="1153"/>
      <c r="H28" s="1154"/>
      <c r="I28" s="1144"/>
      <c r="J28" s="1161"/>
      <c r="K28" s="1099"/>
      <c r="L28" s="1147"/>
      <c r="M28" s="1147"/>
      <c r="N28" s="1156"/>
      <c r="O28" s="1157"/>
      <c r="P28" s="1052"/>
      <c r="Q28" s="1053"/>
      <c r="R28" s="1053"/>
      <c r="S28" s="1149">
        <f t="shared" si="1"/>
        <v>0</v>
      </c>
      <c r="T28" s="1150">
        <f>J28-S28</f>
        <v>0</v>
      </c>
      <c r="U28" s="1119"/>
      <c r="V28" s="1106"/>
      <c r="W28" s="1106"/>
      <c r="X28" s="1107"/>
      <c r="Y28" s="1108"/>
      <c r="Z28" s="1109"/>
      <c r="AA28" s="1107"/>
      <c r="AB28" s="1107"/>
      <c r="AC28" s="1107"/>
      <c r="AD28" s="1107"/>
      <c r="AE28" s="1107"/>
      <c r="AF28" s="1107"/>
      <c r="AG28" s="1110"/>
      <c r="AH28" s="979"/>
      <c r="AI28" s="986"/>
      <c r="AJ28" s="979"/>
      <c r="AK28" s="979"/>
      <c r="AL28" s="979"/>
      <c r="AM28" s="979"/>
      <c r="AN28" s="979"/>
      <c r="AO28" s="979"/>
      <c r="AP28" s="979"/>
      <c r="AQ28" s="979"/>
      <c r="AR28" s="979"/>
      <c r="AS28" s="979"/>
      <c r="AT28" s="979"/>
      <c r="AU28" s="979"/>
      <c r="AV28" s="979"/>
      <c r="AW28" s="979"/>
      <c r="AX28" s="979"/>
      <c r="AY28" s="979"/>
      <c r="AZ28" s="979"/>
      <c r="BA28" s="979"/>
      <c r="BB28" s="979"/>
      <c r="BC28" s="979"/>
      <c r="BD28" s="979"/>
      <c r="BE28" s="979"/>
      <c r="BF28" s="979"/>
      <c r="BG28" s="979"/>
    </row>
    <row r="29" spans="1:33" ht="21" customHeight="1" hidden="1">
      <c r="A29" s="1090">
        <v>8</v>
      </c>
      <c r="B29" s="1138"/>
      <c r="C29" s="1139" t="s">
        <v>273</v>
      </c>
      <c r="D29" s="1151"/>
      <c r="E29" s="1152"/>
      <c r="F29" s="1152"/>
      <c r="G29" s="1153"/>
      <c r="H29" s="1154"/>
      <c r="I29" s="1155"/>
      <c r="J29" s="1145"/>
      <c r="K29" s="1099"/>
      <c r="L29" s="1147"/>
      <c r="M29" s="1147"/>
      <c r="N29" s="1156"/>
      <c r="O29" s="1157"/>
      <c r="P29" s="1052"/>
      <c r="Q29" s="1053"/>
      <c r="R29" s="1053"/>
      <c r="S29" s="1149">
        <f t="shared" si="1"/>
        <v>0</v>
      </c>
      <c r="T29" s="1150"/>
      <c r="U29" s="1119"/>
      <c r="V29" s="1106"/>
      <c r="W29" s="1106"/>
      <c r="X29" s="1107"/>
      <c r="Y29" s="1108"/>
      <c r="Z29" s="1109"/>
      <c r="AA29" s="1107"/>
      <c r="AB29" s="1107"/>
      <c r="AC29" s="1107"/>
      <c r="AD29" s="1107"/>
      <c r="AE29" s="1107"/>
      <c r="AF29" s="1107"/>
      <c r="AG29" s="1110"/>
    </row>
    <row r="30" spans="1:33" ht="33" customHeight="1">
      <c r="A30" s="1090">
        <v>9</v>
      </c>
      <c r="B30" s="1163"/>
      <c r="C30" s="1164"/>
      <c r="D30" s="1165"/>
      <c r="E30" s="1166">
        <f>E14+E15+E16+E17+E18+E20+E21+E22</f>
        <v>2800000</v>
      </c>
      <c r="F30" s="1166">
        <f>F14+F15+F16+F17+F18+F20+F22</f>
        <v>1750000</v>
      </c>
      <c r="G30" s="1167"/>
      <c r="H30" s="1168">
        <f>H14+H15+H16+H17+H18+H20+H22</f>
        <v>24000</v>
      </c>
      <c r="I30" s="1169"/>
      <c r="J30" s="1170"/>
      <c r="K30" s="1099"/>
      <c r="L30" s="1171"/>
      <c r="M30" s="1171"/>
      <c r="N30" s="1172"/>
      <c r="O30" s="1173"/>
      <c r="P30" s="1052"/>
      <c r="Q30" s="1053"/>
      <c r="R30" s="1053"/>
      <c r="S30" s="1039">
        <f t="shared" si="1"/>
        <v>0</v>
      </c>
      <c r="T30" s="1150">
        <f>J30-S30</f>
        <v>0</v>
      </c>
      <c r="U30" s="1119"/>
      <c r="V30" s="1106"/>
      <c r="W30" s="1106"/>
      <c r="X30" s="1107"/>
      <c r="Y30" s="1108"/>
      <c r="Z30" s="1109"/>
      <c r="AA30" s="1107"/>
      <c r="AB30" s="1107"/>
      <c r="AC30" s="1107"/>
      <c r="AD30" s="1107"/>
      <c r="AE30" s="1107"/>
      <c r="AF30" s="1107"/>
      <c r="AG30" s="1110"/>
    </row>
    <row r="31" spans="1:33" ht="21" customHeight="1" hidden="1">
      <c r="A31" s="1160">
        <v>10</v>
      </c>
      <c r="B31" s="2093"/>
      <c r="C31" s="1175" t="s">
        <v>506</v>
      </c>
      <c r="D31" s="1176" t="s">
        <v>276</v>
      </c>
      <c r="E31" s="1177">
        <v>600</v>
      </c>
      <c r="F31" s="1177">
        <v>600</v>
      </c>
      <c r="G31" s="1178"/>
      <c r="H31" s="1179">
        <v>600</v>
      </c>
      <c r="I31" s="1180"/>
      <c r="J31" s="1181"/>
      <c r="K31" s="1182"/>
      <c r="L31" s="1183"/>
      <c r="M31" s="1183"/>
      <c r="N31" s="1184"/>
      <c r="O31" s="1185"/>
      <c r="P31" s="1052"/>
      <c r="Q31" s="1053"/>
      <c r="R31" s="1053"/>
      <c r="S31" s="1186">
        <f t="shared" si="1"/>
        <v>0</v>
      </c>
      <c r="T31" s="1187">
        <f>J31-S31</f>
        <v>0</v>
      </c>
      <c r="U31" s="1119"/>
      <c r="V31" s="1106"/>
      <c r="W31" s="1106"/>
      <c r="X31" s="1107"/>
      <c r="Y31" s="1108"/>
      <c r="Z31" s="1109"/>
      <c r="AA31" s="1107"/>
      <c r="AB31" s="1107"/>
      <c r="AC31" s="1107"/>
      <c r="AD31" s="1107"/>
      <c r="AE31" s="1107"/>
      <c r="AF31" s="1107"/>
      <c r="AG31" s="1110"/>
    </row>
    <row r="32" spans="1:33" ht="21" customHeight="1" hidden="1">
      <c r="A32" s="1160"/>
      <c r="B32" s="2093"/>
      <c r="C32" s="1175"/>
      <c r="D32" s="1176"/>
      <c r="E32" s="1177"/>
      <c r="F32" s="1177"/>
      <c r="G32" s="1178"/>
      <c r="H32" s="1179"/>
      <c r="I32" s="1180"/>
      <c r="J32" s="1181"/>
      <c r="K32" s="1182"/>
      <c r="L32" s="1183"/>
      <c r="M32" s="1183"/>
      <c r="N32" s="1184"/>
      <c r="O32" s="1185"/>
      <c r="P32" s="1052"/>
      <c r="Q32" s="1053"/>
      <c r="R32" s="1053"/>
      <c r="S32" s="1186"/>
      <c r="T32" s="1187"/>
      <c r="U32" s="1119"/>
      <c r="V32" s="1106"/>
      <c r="W32" s="1106"/>
      <c r="X32" s="1107"/>
      <c r="Y32" s="1108"/>
      <c r="Z32" s="1109"/>
      <c r="AA32" s="1107"/>
      <c r="AB32" s="1107"/>
      <c r="AC32" s="1107"/>
      <c r="AD32" s="1107"/>
      <c r="AE32" s="1107"/>
      <c r="AF32" s="1107"/>
      <c r="AG32" s="1110"/>
    </row>
    <row r="33" spans="1:33" ht="21" customHeight="1" hidden="1">
      <c r="A33" s="1160"/>
      <c r="B33" s="2093"/>
      <c r="C33" s="1175"/>
      <c r="D33" s="1176"/>
      <c r="E33" s="1177"/>
      <c r="F33" s="1177"/>
      <c r="G33" s="1178"/>
      <c r="H33" s="1179"/>
      <c r="I33" s="1180"/>
      <c r="J33" s="1181"/>
      <c r="K33" s="1182"/>
      <c r="L33" s="1183"/>
      <c r="M33" s="1183"/>
      <c r="N33" s="1184"/>
      <c r="O33" s="1185"/>
      <c r="P33" s="1052"/>
      <c r="Q33" s="1053"/>
      <c r="R33" s="1053"/>
      <c r="S33" s="1186"/>
      <c r="T33" s="1187"/>
      <c r="U33" s="1119"/>
      <c r="V33" s="1106"/>
      <c r="W33" s="1106"/>
      <c r="X33" s="1107"/>
      <c r="Y33" s="1108"/>
      <c r="Z33" s="1109"/>
      <c r="AA33" s="1107"/>
      <c r="AB33" s="1107"/>
      <c r="AC33" s="1107"/>
      <c r="AD33" s="1107"/>
      <c r="AE33" s="1107"/>
      <c r="AF33" s="1107"/>
      <c r="AG33" s="1110"/>
    </row>
    <row r="34" spans="1:33" ht="21" customHeight="1" hidden="1">
      <c r="A34" s="1160"/>
      <c r="B34" s="1174"/>
      <c r="C34" s="1175"/>
      <c r="D34" s="1176"/>
      <c r="E34" s="1177"/>
      <c r="F34" s="1177"/>
      <c r="G34" s="1178"/>
      <c r="H34" s="1179"/>
      <c r="I34" s="1180"/>
      <c r="J34" s="1181"/>
      <c r="K34" s="1182"/>
      <c r="L34" s="1183"/>
      <c r="M34" s="1183"/>
      <c r="N34" s="1184"/>
      <c r="O34" s="1185"/>
      <c r="P34" s="1052"/>
      <c r="Q34" s="1053"/>
      <c r="R34" s="1053"/>
      <c r="S34" s="1186"/>
      <c r="T34" s="1187"/>
      <c r="U34" s="1119"/>
      <c r="V34" s="1106"/>
      <c r="W34" s="1106"/>
      <c r="X34" s="1107"/>
      <c r="Y34" s="1108"/>
      <c r="Z34" s="1109"/>
      <c r="AA34" s="1107"/>
      <c r="AB34" s="1107"/>
      <c r="AC34" s="1107"/>
      <c r="AD34" s="1107"/>
      <c r="AE34" s="1107"/>
      <c r="AF34" s="1107"/>
      <c r="AG34" s="1110"/>
    </row>
    <row r="35" spans="1:59" s="1195" customFormat="1" ht="21" customHeight="1" hidden="1">
      <c r="A35" s="1188"/>
      <c r="B35" s="1163"/>
      <c r="C35" s="1164"/>
      <c r="D35" s="1165"/>
      <c r="E35" s="1189"/>
      <c r="F35" s="1189"/>
      <c r="G35" s="1190"/>
      <c r="H35" s="1191"/>
      <c r="I35" s="1192"/>
      <c r="J35" s="1099"/>
      <c r="K35" s="1099"/>
      <c r="L35" s="1099"/>
      <c r="M35" s="1099"/>
      <c r="N35" s="1099">
        <f>K35-M35</f>
        <v>0</v>
      </c>
      <c r="O35" s="1193"/>
      <c r="P35" s="1192"/>
      <c r="Q35" s="1099"/>
      <c r="R35" s="1099"/>
      <c r="S35" s="1099">
        <f>S14+S15+S23+S24+S26+S27+S29</f>
        <v>0</v>
      </c>
      <c r="T35" s="1194">
        <f>T14+T15+T23+T24+T26+T27+T29</f>
        <v>0</v>
      </c>
      <c r="U35" s="1119"/>
      <c r="V35" s="1106"/>
      <c r="W35" s="1106"/>
      <c r="X35" s="1107"/>
      <c r="Y35" s="1108"/>
      <c r="Z35" s="1109"/>
      <c r="AA35" s="1107"/>
      <c r="AB35" s="1107"/>
      <c r="AC35" s="1107"/>
      <c r="AD35" s="1107"/>
      <c r="AE35" s="1107"/>
      <c r="AF35" s="1107"/>
      <c r="AG35" s="1110"/>
      <c r="AH35" s="979"/>
      <c r="AI35" s="986"/>
      <c r="AJ35" s="979"/>
      <c r="AK35" s="979"/>
      <c r="AL35" s="979"/>
      <c r="AM35" s="979"/>
      <c r="AN35" s="979"/>
      <c r="AO35" s="979"/>
      <c r="AP35" s="979"/>
      <c r="AQ35" s="979"/>
      <c r="AR35" s="979"/>
      <c r="AS35" s="979"/>
      <c r="AT35" s="979"/>
      <c r="AU35" s="979"/>
      <c r="AV35" s="979"/>
      <c r="AW35" s="979"/>
      <c r="AX35" s="979"/>
      <c r="AY35" s="979"/>
      <c r="AZ35" s="979"/>
      <c r="BA35" s="979"/>
      <c r="BB35" s="979"/>
      <c r="BC35" s="979"/>
      <c r="BD35" s="979"/>
      <c r="BE35" s="979"/>
      <c r="BF35" s="979"/>
      <c r="BG35" s="979"/>
    </row>
    <row r="36" spans="1:59" s="1195" customFormat="1" ht="21" customHeight="1" hidden="1">
      <c r="A36" s="1188"/>
      <c r="B36" s="1163"/>
      <c r="C36" s="1164"/>
      <c r="D36" s="1165"/>
      <c r="E36" s="1189"/>
      <c r="F36" s="1189"/>
      <c r="G36" s="1190"/>
      <c r="H36" s="1191"/>
      <c r="I36" s="1192"/>
      <c r="J36" s="1099"/>
      <c r="K36" s="1099"/>
      <c r="L36" s="1099"/>
      <c r="M36" s="1099"/>
      <c r="N36" s="1099"/>
      <c r="O36" s="1193"/>
      <c r="P36" s="1192"/>
      <c r="Q36" s="1099"/>
      <c r="R36" s="1099"/>
      <c r="S36" s="1099"/>
      <c r="T36" s="1194"/>
      <c r="U36" s="1119"/>
      <c r="V36" s="1106"/>
      <c r="W36" s="1106"/>
      <c r="X36" s="1107"/>
      <c r="Y36" s="1108"/>
      <c r="Z36" s="1109"/>
      <c r="AA36" s="1107"/>
      <c r="AB36" s="1107"/>
      <c r="AC36" s="1107"/>
      <c r="AD36" s="1107"/>
      <c r="AE36" s="1107"/>
      <c r="AF36" s="1107"/>
      <c r="AG36" s="1110"/>
      <c r="AH36" s="979"/>
      <c r="AI36" s="986"/>
      <c r="AJ36" s="979"/>
      <c r="AK36" s="979"/>
      <c r="AL36" s="979"/>
      <c r="AM36" s="979"/>
      <c r="AN36" s="979"/>
      <c r="AO36" s="979"/>
      <c r="AP36" s="979"/>
      <c r="AQ36" s="979"/>
      <c r="AR36" s="979"/>
      <c r="AS36" s="979"/>
      <c r="AT36" s="979"/>
      <c r="AU36" s="979"/>
      <c r="AV36" s="979"/>
      <c r="AW36" s="979"/>
      <c r="AX36" s="979"/>
      <c r="AY36" s="979"/>
      <c r="AZ36" s="979"/>
      <c r="BA36" s="979"/>
      <c r="BB36" s="979"/>
      <c r="BC36" s="979"/>
      <c r="BD36" s="979"/>
      <c r="BE36" s="979"/>
      <c r="BF36" s="979"/>
      <c r="BG36" s="979"/>
    </row>
    <row r="37" spans="1:59" s="1195" customFormat="1" ht="21" customHeight="1" hidden="1">
      <c r="A37" s="1188"/>
      <c r="B37" s="1163"/>
      <c r="C37" s="1164"/>
      <c r="D37" s="1165"/>
      <c r="E37" s="1189"/>
      <c r="F37" s="1189"/>
      <c r="G37" s="1190"/>
      <c r="H37" s="1191"/>
      <c r="I37" s="1192"/>
      <c r="J37" s="1099"/>
      <c r="K37" s="1099"/>
      <c r="L37" s="1099"/>
      <c r="M37" s="1099"/>
      <c r="N37" s="1099"/>
      <c r="O37" s="1193"/>
      <c r="P37" s="1192"/>
      <c r="Q37" s="1099"/>
      <c r="R37" s="1099"/>
      <c r="S37" s="1099"/>
      <c r="T37" s="1194"/>
      <c r="U37" s="1119"/>
      <c r="V37" s="1106"/>
      <c r="W37" s="1106"/>
      <c r="X37" s="1107"/>
      <c r="Y37" s="1108"/>
      <c r="Z37" s="1109"/>
      <c r="AA37" s="1107"/>
      <c r="AB37" s="1107"/>
      <c r="AC37" s="1107"/>
      <c r="AD37" s="1107"/>
      <c r="AE37" s="1107"/>
      <c r="AF37" s="1107"/>
      <c r="AG37" s="1110"/>
      <c r="AH37" s="979"/>
      <c r="AI37" s="986"/>
      <c r="AJ37" s="979"/>
      <c r="AK37" s="979"/>
      <c r="AL37" s="979"/>
      <c r="AM37" s="979"/>
      <c r="AN37" s="979"/>
      <c r="AO37" s="979"/>
      <c r="AP37" s="979"/>
      <c r="AQ37" s="979"/>
      <c r="AR37" s="979"/>
      <c r="AS37" s="979"/>
      <c r="AT37" s="979"/>
      <c r="AU37" s="979"/>
      <c r="AV37" s="979"/>
      <c r="AW37" s="979"/>
      <c r="AX37" s="979"/>
      <c r="AY37" s="979"/>
      <c r="AZ37" s="979"/>
      <c r="BA37" s="979"/>
      <c r="BB37" s="979"/>
      <c r="BC37" s="979"/>
      <c r="BD37" s="979"/>
      <c r="BE37" s="979"/>
      <c r="BF37" s="979"/>
      <c r="BG37" s="979"/>
    </row>
    <row r="38" spans="1:33" ht="33" customHeight="1">
      <c r="A38" s="1090">
        <v>12</v>
      </c>
      <c r="B38" s="2094" t="s">
        <v>14</v>
      </c>
      <c r="C38" s="1197" t="s">
        <v>507</v>
      </c>
      <c r="D38" s="1198" t="s">
        <v>508</v>
      </c>
      <c r="E38" s="1199">
        <v>2568203</v>
      </c>
      <c r="F38" s="1199">
        <v>2568203</v>
      </c>
      <c r="G38" s="1200"/>
      <c r="H38" s="1201"/>
      <c r="I38" s="1202"/>
      <c r="J38" s="1203"/>
      <c r="K38" s="1204"/>
      <c r="L38" s="1205"/>
      <c r="M38" s="1205"/>
      <c r="N38" s="1206"/>
      <c r="O38" s="1207"/>
      <c r="P38" s="1052"/>
      <c r="Q38" s="1053"/>
      <c r="R38" s="1053"/>
      <c r="S38" s="1053">
        <f>P38+Q38+R38</f>
        <v>0</v>
      </c>
      <c r="T38" s="1208">
        <f>J38-S38</f>
        <v>0</v>
      </c>
      <c r="U38" s="1119"/>
      <c r="V38" s="1106"/>
      <c r="W38" s="1106"/>
      <c r="X38" s="1107"/>
      <c r="Y38" s="1108"/>
      <c r="Z38" s="1109"/>
      <c r="AA38" s="1107"/>
      <c r="AB38" s="1107"/>
      <c r="AC38" s="1107"/>
      <c r="AD38" s="1107"/>
      <c r="AE38" s="1107"/>
      <c r="AF38" s="1107"/>
      <c r="AG38" s="1110"/>
    </row>
    <row r="39" spans="1:33" ht="21" customHeight="1" hidden="1">
      <c r="A39" s="1090"/>
      <c r="B39" s="2094"/>
      <c r="C39" s="1197"/>
      <c r="D39" s="1198"/>
      <c r="E39" s="1199"/>
      <c r="F39" s="1199"/>
      <c r="G39" s="1200"/>
      <c r="H39" s="1201"/>
      <c r="I39" s="1202"/>
      <c r="J39" s="1203"/>
      <c r="K39" s="1204"/>
      <c r="L39" s="1205"/>
      <c r="M39" s="1205"/>
      <c r="N39" s="1206"/>
      <c r="O39" s="1207"/>
      <c r="P39" s="1052"/>
      <c r="Q39" s="1053"/>
      <c r="R39" s="1053"/>
      <c r="S39" s="1053"/>
      <c r="T39" s="1208"/>
      <c r="U39" s="1119"/>
      <c r="V39" s="1106"/>
      <c r="W39" s="1106"/>
      <c r="X39" s="1107"/>
      <c r="Y39" s="1108"/>
      <c r="Z39" s="1109"/>
      <c r="AA39" s="1107"/>
      <c r="AB39" s="1107"/>
      <c r="AC39" s="1107"/>
      <c r="AD39" s="1107"/>
      <c r="AE39" s="1107"/>
      <c r="AF39" s="1107"/>
      <c r="AG39" s="1110"/>
    </row>
    <row r="40" spans="1:33" ht="21" customHeight="1" hidden="1">
      <c r="A40" s="1090"/>
      <c r="B40" s="2094"/>
      <c r="C40" s="1197"/>
      <c r="D40" s="1198"/>
      <c r="E40" s="1199"/>
      <c r="F40" s="1199"/>
      <c r="G40" s="1200"/>
      <c r="H40" s="1201"/>
      <c r="I40" s="1202"/>
      <c r="J40" s="1203"/>
      <c r="K40" s="1204"/>
      <c r="L40" s="1205"/>
      <c r="M40" s="1205"/>
      <c r="N40" s="1206"/>
      <c r="O40" s="1207"/>
      <c r="P40" s="1052"/>
      <c r="Q40" s="1053"/>
      <c r="R40" s="1053"/>
      <c r="S40" s="1053"/>
      <c r="T40" s="1208"/>
      <c r="U40" s="1119">
        <v>0</v>
      </c>
      <c r="V40" s="1106"/>
      <c r="W40" s="1106"/>
      <c r="X40" s="1107"/>
      <c r="Y40" s="1108"/>
      <c r="Z40" s="1109"/>
      <c r="AA40" s="1107"/>
      <c r="AB40" s="1107"/>
      <c r="AC40" s="1107"/>
      <c r="AD40" s="1107"/>
      <c r="AE40" s="1107"/>
      <c r="AF40" s="1107"/>
      <c r="AG40" s="1110"/>
    </row>
    <row r="41" spans="1:33" ht="33" customHeight="1">
      <c r="A41" s="1090"/>
      <c r="B41" s="1196"/>
      <c r="C41" s="1197" t="s">
        <v>509</v>
      </c>
      <c r="D41" s="1198" t="s">
        <v>510</v>
      </c>
      <c r="E41" s="1199">
        <v>1000000</v>
      </c>
      <c r="F41" s="1199"/>
      <c r="G41" s="1200"/>
      <c r="H41" s="1201"/>
      <c r="I41" s="1202"/>
      <c r="J41" s="1203"/>
      <c r="K41" s="1204"/>
      <c r="L41" s="1205"/>
      <c r="M41" s="1205"/>
      <c r="N41" s="1206"/>
      <c r="O41" s="1207"/>
      <c r="P41" s="1052"/>
      <c r="Q41" s="1053"/>
      <c r="R41" s="1053"/>
      <c r="S41" s="1053"/>
      <c r="T41" s="1208"/>
      <c r="U41" s="1119"/>
      <c r="V41" s="1106"/>
      <c r="W41" s="1106"/>
      <c r="X41" s="1107"/>
      <c r="Y41" s="1108"/>
      <c r="Z41" s="1109"/>
      <c r="AA41" s="1107"/>
      <c r="AB41" s="1107"/>
      <c r="AC41" s="1107"/>
      <c r="AD41" s="1107"/>
      <c r="AE41" s="1107"/>
      <c r="AF41" s="1107"/>
      <c r="AG41" s="1110"/>
    </row>
    <row r="42" spans="1:33" ht="33" customHeight="1">
      <c r="A42" s="1090">
        <v>12</v>
      </c>
      <c r="B42" s="1209"/>
      <c r="C42" s="1210"/>
      <c r="D42" s="1123"/>
      <c r="E42" s="1211">
        <f>E38+E41</f>
        <v>3568203</v>
      </c>
      <c r="F42" s="1211">
        <f>F38+F41</f>
        <v>2568203</v>
      </c>
      <c r="G42" s="1212"/>
      <c r="H42" s="1213">
        <f>H38+H41</f>
        <v>0</v>
      </c>
      <c r="I42" s="1202"/>
      <c r="J42" s="1203"/>
      <c r="K42" s="1204"/>
      <c r="L42" s="1205"/>
      <c r="M42" s="1205"/>
      <c r="N42" s="1206"/>
      <c r="O42" s="1207"/>
      <c r="P42" s="1052"/>
      <c r="Q42" s="1053"/>
      <c r="R42" s="1053"/>
      <c r="S42" s="1053">
        <f>P42+Q42+R42</f>
        <v>0</v>
      </c>
      <c r="T42" s="1208">
        <f>J42-S42</f>
        <v>0</v>
      </c>
      <c r="U42" s="1119"/>
      <c r="V42" s="1106"/>
      <c r="W42" s="1106"/>
      <c r="X42" s="1107"/>
      <c r="Y42" s="1108"/>
      <c r="Z42" s="1109"/>
      <c r="AA42" s="1107"/>
      <c r="AB42" s="1107"/>
      <c r="AC42" s="1107"/>
      <c r="AD42" s="1107"/>
      <c r="AE42" s="1107"/>
      <c r="AF42" s="1107"/>
      <c r="AG42" s="1110"/>
    </row>
    <row r="43" spans="1:59" s="1222" customFormat="1" ht="21" customHeight="1" hidden="1">
      <c r="A43" s="1214"/>
      <c r="B43" s="1209"/>
      <c r="C43" s="1210"/>
      <c r="D43" s="1123"/>
      <c r="E43" s="1215"/>
      <c r="F43" s="1215"/>
      <c r="G43" s="1216"/>
      <c r="H43" s="1217"/>
      <c r="I43" s="1127"/>
      <c r="J43" s="1128"/>
      <c r="K43" s="1099"/>
      <c r="L43" s="1218"/>
      <c r="M43" s="1218"/>
      <c r="N43" s="1219"/>
      <c r="O43" s="1220"/>
      <c r="P43" s="1221"/>
      <c r="Q43" s="1221"/>
      <c r="R43" s="1221"/>
      <c r="S43" s="1221">
        <f>S38+S42</f>
        <v>0</v>
      </c>
      <c r="T43" s="1221">
        <f>T38+T42</f>
        <v>0</v>
      </c>
      <c r="U43" s="1131"/>
      <c r="V43" s="1132"/>
      <c r="W43" s="1132"/>
      <c r="X43" s="1133"/>
      <c r="Y43" s="1134"/>
      <c r="Z43" s="1135"/>
      <c r="AA43" s="1133"/>
      <c r="AB43" s="1133"/>
      <c r="AC43" s="1133"/>
      <c r="AD43" s="1133"/>
      <c r="AE43" s="1133"/>
      <c r="AF43" s="1133"/>
      <c r="AG43" s="1136"/>
      <c r="AH43" s="987"/>
      <c r="AI43" s="986"/>
      <c r="AJ43" s="987"/>
      <c r="AK43" s="987"/>
      <c r="AL43" s="987"/>
      <c r="AM43" s="987"/>
      <c r="AN43" s="987"/>
      <c r="AO43" s="987"/>
      <c r="AP43" s="987"/>
      <c r="AQ43" s="987"/>
      <c r="AR43" s="987"/>
      <c r="AS43" s="987"/>
      <c r="AT43" s="987"/>
      <c r="AU43" s="987"/>
      <c r="AV43" s="987"/>
      <c r="AW43" s="987"/>
      <c r="AX43" s="987"/>
      <c r="AY43" s="987"/>
      <c r="AZ43" s="987"/>
      <c r="BA43" s="987"/>
      <c r="BB43" s="987"/>
      <c r="BC43" s="987"/>
      <c r="BD43" s="987"/>
      <c r="BE43" s="987"/>
      <c r="BF43" s="987"/>
      <c r="BG43" s="987"/>
    </row>
    <row r="44" spans="1:59" s="1162" customFormat="1" ht="21" customHeight="1" hidden="1">
      <c r="A44" s="1160">
        <v>14</v>
      </c>
      <c r="B44" s="2087" t="s">
        <v>169</v>
      </c>
      <c r="C44" s="1223"/>
      <c r="D44" s="1224"/>
      <c r="E44" s="1225"/>
      <c r="F44" s="1225"/>
      <c r="G44" s="1226"/>
      <c r="H44" s="1227"/>
      <c r="I44" s="1228"/>
      <c r="J44" s="1229"/>
      <c r="K44" s="1099"/>
      <c r="L44" s="1230"/>
      <c r="M44" s="1230"/>
      <c r="N44" s="1231"/>
      <c r="O44" s="1232"/>
      <c r="P44" s="1052"/>
      <c r="Q44" s="1053"/>
      <c r="R44" s="1053"/>
      <c r="S44" s="1233">
        <f>P44+Q44+R44</f>
        <v>0</v>
      </c>
      <c r="T44" s="1234">
        <f>J44-S44</f>
        <v>0</v>
      </c>
      <c r="U44" s="1119"/>
      <c r="V44" s="1106"/>
      <c r="W44" s="1106"/>
      <c r="X44" s="1107"/>
      <c r="Y44" s="1108"/>
      <c r="Z44" s="1109"/>
      <c r="AA44" s="1107"/>
      <c r="AB44" s="1107"/>
      <c r="AC44" s="1107"/>
      <c r="AD44" s="1107"/>
      <c r="AE44" s="1107"/>
      <c r="AF44" s="1107"/>
      <c r="AG44" s="1110"/>
      <c r="AH44" s="979"/>
      <c r="AI44" s="986"/>
      <c r="AJ44" s="979"/>
      <c r="AK44" s="979"/>
      <c r="AL44" s="979"/>
      <c r="AM44" s="979"/>
      <c r="AN44" s="979"/>
      <c r="AO44" s="979"/>
      <c r="AP44" s="979"/>
      <c r="AQ44" s="979"/>
      <c r="AR44" s="979"/>
      <c r="AS44" s="979"/>
      <c r="AT44" s="979"/>
      <c r="AU44" s="979"/>
      <c r="AV44" s="979"/>
      <c r="AW44" s="979"/>
      <c r="AX44" s="979"/>
      <c r="AY44" s="979"/>
      <c r="AZ44" s="979"/>
      <c r="BA44" s="979"/>
      <c r="BB44" s="979"/>
      <c r="BC44" s="979"/>
      <c r="BD44" s="979"/>
      <c r="BE44" s="979"/>
      <c r="BF44" s="979"/>
      <c r="BG44" s="979"/>
    </row>
    <row r="45" spans="1:33" ht="21" customHeight="1" hidden="1">
      <c r="A45" s="1090">
        <v>15</v>
      </c>
      <c r="B45" s="2087"/>
      <c r="C45" s="1223"/>
      <c r="D45" s="1224"/>
      <c r="E45" s="1225"/>
      <c r="F45" s="1225"/>
      <c r="G45" s="1226"/>
      <c r="H45" s="1227"/>
      <c r="I45" s="1228"/>
      <c r="J45" s="1229"/>
      <c r="K45" s="1099"/>
      <c r="L45" s="1230"/>
      <c r="M45" s="1230"/>
      <c r="N45" s="1231"/>
      <c r="O45" s="1232"/>
      <c r="P45" s="1052"/>
      <c r="Q45" s="1053"/>
      <c r="R45" s="1053"/>
      <c r="S45" s="1233">
        <f>P45+Q45+R45</f>
        <v>0</v>
      </c>
      <c r="T45" s="1234"/>
      <c r="U45" s="1119"/>
      <c r="V45" s="1106"/>
      <c r="W45" s="1106"/>
      <c r="X45" s="1107"/>
      <c r="Y45" s="1108"/>
      <c r="Z45" s="1109"/>
      <c r="AA45" s="1107"/>
      <c r="AB45" s="1107"/>
      <c r="AC45" s="1107"/>
      <c r="AD45" s="1107"/>
      <c r="AE45" s="1107"/>
      <c r="AF45" s="1107"/>
      <c r="AG45" s="1110"/>
    </row>
    <row r="46" spans="1:33" ht="21" customHeight="1" hidden="1">
      <c r="A46" s="1090">
        <v>16</v>
      </c>
      <c r="B46" s="2087"/>
      <c r="C46" s="1223"/>
      <c r="D46" s="1224"/>
      <c r="E46" s="1225"/>
      <c r="F46" s="1225"/>
      <c r="G46" s="1226"/>
      <c r="H46" s="1227"/>
      <c r="I46" s="1228"/>
      <c r="J46" s="1229"/>
      <c r="K46" s="1099"/>
      <c r="L46" s="1230"/>
      <c r="M46" s="1230"/>
      <c r="N46" s="1231"/>
      <c r="O46" s="1232" t="s">
        <v>511</v>
      </c>
      <c r="P46" s="1052"/>
      <c r="Q46" s="1053"/>
      <c r="R46" s="1053"/>
      <c r="S46" s="1233">
        <f>P46+Q46+R46</f>
        <v>0</v>
      </c>
      <c r="T46" s="1234"/>
      <c r="U46" s="1235"/>
      <c r="V46" s="1236"/>
      <c r="W46" s="1106"/>
      <c r="X46" s="1107"/>
      <c r="Y46" s="1108"/>
      <c r="Z46" s="1109"/>
      <c r="AA46" s="1107"/>
      <c r="AB46" s="1107"/>
      <c r="AC46" s="1107"/>
      <c r="AD46" s="1107"/>
      <c r="AE46" s="1107"/>
      <c r="AF46" s="1107"/>
      <c r="AG46" s="1110"/>
    </row>
    <row r="47" spans="1:33" ht="21" customHeight="1" hidden="1">
      <c r="A47" s="1090"/>
      <c r="B47" s="2087"/>
      <c r="C47" s="1223"/>
      <c r="D47" s="1224"/>
      <c r="E47" s="1225"/>
      <c r="F47" s="1225"/>
      <c r="G47" s="1226"/>
      <c r="H47" s="1227"/>
      <c r="I47" s="1228"/>
      <c r="J47" s="1229"/>
      <c r="K47" s="1099"/>
      <c r="L47" s="1230"/>
      <c r="M47" s="1230"/>
      <c r="N47" s="1231"/>
      <c r="O47" s="1232"/>
      <c r="P47" s="1052"/>
      <c r="Q47" s="1053"/>
      <c r="R47" s="1053"/>
      <c r="S47" s="1233"/>
      <c r="T47" s="1234"/>
      <c r="U47" s="1104"/>
      <c r="V47" s="1106"/>
      <c r="W47" s="1106"/>
      <c r="X47" s="1107"/>
      <c r="Y47" s="1108"/>
      <c r="Z47" s="1109"/>
      <c r="AA47" s="1107"/>
      <c r="AB47" s="1107"/>
      <c r="AC47" s="1107"/>
      <c r="AD47" s="1107"/>
      <c r="AE47" s="1107"/>
      <c r="AF47" s="1107"/>
      <c r="AG47" s="1110"/>
    </row>
    <row r="48" spans="1:33" ht="21" customHeight="1" hidden="1">
      <c r="A48" s="1090"/>
      <c r="B48" s="2087"/>
      <c r="C48" s="1223"/>
      <c r="D48" s="1237"/>
      <c r="E48" s="1225"/>
      <c r="F48" s="1225"/>
      <c r="G48" s="1226"/>
      <c r="H48" s="1227"/>
      <c r="I48" s="1228"/>
      <c r="J48" s="1229"/>
      <c r="K48" s="1099"/>
      <c r="L48" s="1230"/>
      <c r="M48" s="1230"/>
      <c r="N48" s="1231"/>
      <c r="O48" s="1232"/>
      <c r="P48" s="1052"/>
      <c r="Q48" s="1053"/>
      <c r="R48" s="1053"/>
      <c r="S48" s="1233"/>
      <c r="T48" s="1234"/>
      <c r="U48" s="1119"/>
      <c r="V48" s="1106"/>
      <c r="W48" s="1106"/>
      <c r="X48" s="1107"/>
      <c r="Y48" s="1108"/>
      <c r="Z48" s="1109"/>
      <c r="AA48" s="1107"/>
      <c r="AB48" s="1107"/>
      <c r="AC48" s="1107"/>
      <c r="AD48" s="1107"/>
      <c r="AE48" s="1107"/>
      <c r="AF48" s="1107"/>
      <c r="AG48" s="1110"/>
    </row>
    <row r="49" spans="1:33" ht="21" customHeight="1" hidden="1">
      <c r="A49" s="1090"/>
      <c r="B49" s="2087"/>
      <c r="C49" s="1223"/>
      <c r="D49" s="1224"/>
      <c r="E49" s="1225"/>
      <c r="F49" s="1225"/>
      <c r="G49" s="1226"/>
      <c r="H49" s="1227"/>
      <c r="I49" s="1228"/>
      <c r="J49" s="1229"/>
      <c r="K49" s="1099"/>
      <c r="L49" s="1230"/>
      <c r="M49" s="1230"/>
      <c r="N49" s="1231"/>
      <c r="O49" s="1232"/>
      <c r="P49" s="1052"/>
      <c r="Q49" s="1053"/>
      <c r="R49" s="1053"/>
      <c r="S49" s="1233"/>
      <c r="T49" s="1234"/>
      <c r="U49" s="1119"/>
      <c r="V49" s="1106"/>
      <c r="W49" s="1106"/>
      <c r="X49" s="1107"/>
      <c r="Y49" s="1108"/>
      <c r="Z49" s="1109"/>
      <c r="AA49" s="1107"/>
      <c r="AB49" s="1107"/>
      <c r="AC49" s="1107"/>
      <c r="AD49" s="1107"/>
      <c r="AE49" s="1107"/>
      <c r="AF49" s="1107"/>
      <c r="AG49" s="1110"/>
    </row>
    <row r="50" spans="1:33" ht="21" customHeight="1" hidden="1">
      <c r="A50" s="1090"/>
      <c r="B50" s="2087"/>
      <c r="C50" s="1223"/>
      <c r="D50" s="1224"/>
      <c r="E50" s="1225"/>
      <c r="F50" s="1225"/>
      <c r="G50" s="1226"/>
      <c r="H50" s="1227"/>
      <c r="I50" s="1228"/>
      <c r="J50" s="1229"/>
      <c r="K50" s="1099"/>
      <c r="L50" s="1230"/>
      <c r="M50" s="1230"/>
      <c r="N50" s="1231"/>
      <c r="O50" s="1232" t="s">
        <v>512</v>
      </c>
      <c r="P50" s="1052"/>
      <c r="Q50" s="1053"/>
      <c r="R50" s="1053"/>
      <c r="S50" s="1233"/>
      <c r="T50" s="1234"/>
      <c r="U50" s="1119"/>
      <c r="V50" s="1106"/>
      <c r="W50" s="1106"/>
      <c r="X50" s="1107"/>
      <c r="Y50" s="1108"/>
      <c r="Z50" s="1109"/>
      <c r="AA50" s="1107"/>
      <c r="AB50" s="1107"/>
      <c r="AC50" s="1107"/>
      <c r="AD50" s="1107"/>
      <c r="AE50" s="1107"/>
      <c r="AF50" s="1107"/>
      <c r="AG50" s="1110"/>
    </row>
    <row r="51" spans="1:33" ht="21" customHeight="1" hidden="1">
      <c r="A51" s="1090"/>
      <c r="B51" s="1209"/>
      <c r="C51" s="1210"/>
      <c r="D51" s="1123"/>
      <c r="E51" s="1238">
        <f>E44+E45+E47</f>
        <v>0</v>
      </c>
      <c r="F51" s="1238">
        <f>F44+F45+F47</f>
        <v>0</v>
      </c>
      <c r="G51" s="1239"/>
      <c r="H51" s="1240">
        <f>H44+H45+H47</f>
        <v>0</v>
      </c>
      <c r="I51" s="1228"/>
      <c r="J51" s="1229"/>
      <c r="K51" s="1099"/>
      <c r="L51" s="1230"/>
      <c r="M51" s="1230"/>
      <c r="N51" s="1231"/>
      <c r="O51" s="1232"/>
      <c r="P51" s="1052"/>
      <c r="Q51" s="1053"/>
      <c r="R51" s="1053"/>
      <c r="S51" s="1233"/>
      <c r="T51" s="1234"/>
      <c r="U51" s="1119"/>
      <c r="V51" s="1106"/>
      <c r="W51" s="1106"/>
      <c r="X51" s="1107"/>
      <c r="Y51" s="1108"/>
      <c r="Z51" s="1109"/>
      <c r="AA51" s="1107"/>
      <c r="AB51" s="1107"/>
      <c r="AC51" s="1107"/>
      <c r="AD51" s="1107"/>
      <c r="AE51" s="1107"/>
      <c r="AF51" s="1107"/>
      <c r="AG51" s="1110"/>
    </row>
    <row r="52" spans="1:59" s="995" customFormat="1" ht="21" customHeight="1" hidden="1">
      <c r="A52" s="1241"/>
      <c r="B52" s="1209"/>
      <c r="C52" s="1210"/>
      <c r="D52" s="1123"/>
      <c r="E52" s="1215"/>
      <c r="F52" s="1215"/>
      <c r="G52" s="1216"/>
      <c r="H52" s="1217"/>
      <c r="I52" s="1127"/>
      <c r="J52" s="1128"/>
      <c r="K52" s="1242"/>
      <c r="L52" s="1218"/>
      <c r="M52" s="1218"/>
      <c r="N52" s="1219"/>
      <c r="O52" s="1220"/>
      <c r="P52" s="1243"/>
      <c r="Q52" s="1244"/>
      <c r="R52" s="1244"/>
      <c r="S52" s="1244"/>
      <c r="T52" s="1245"/>
      <c r="U52" s="1131"/>
      <c r="V52" s="1132"/>
      <c r="W52" s="1132"/>
      <c r="X52" s="1133"/>
      <c r="Y52" s="1134"/>
      <c r="Z52" s="1135"/>
      <c r="AA52" s="1133"/>
      <c r="AB52" s="1133"/>
      <c r="AC52" s="1133"/>
      <c r="AD52" s="1133"/>
      <c r="AE52" s="1133"/>
      <c r="AF52" s="1133"/>
      <c r="AG52" s="1136"/>
      <c r="AH52" s="987"/>
      <c r="AI52" s="986"/>
      <c r="AJ52" s="987"/>
      <c r="AK52" s="987"/>
      <c r="AL52" s="987"/>
      <c r="AM52" s="987"/>
      <c r="AN52" s="987"/>
      <c r="AO52" s="987"/>
      <c r="AP52" s="987"/>
      <c r="AQ52" s="987"/>
      <c r="AR52" s="987"/>
      <c r="AS52" s="987"/>
      <c r="AT52" s="987"/>
      <c r="AU52" s="987"/>
      <c r="AV52" s="987"/>
      <c r="AW52" s="987"/>
      <c r="AX52" s="987"/>
      <c r="AY52" s="987"/>
      <c r="AZ52" s="987"/>
      <c r="BA52" s="987"/>
      <c r="BB52" s="987"/>
      <c r="BC52" s="987"/>
      <c r="BD52" s="987"/>
      <c r="BE52" s="987"/>
      <c r="BF52" s="987"/>
      <c r="BG52" s="987"/>
    </row>
    <row r="53" spans="1:59" s="995" customFormat="1" ht="33" customHeight="1">
      <c r="A53" s="1241"/>
      <c r="B53" s="1174" t="s">
        <v>18</v>
      </c>
      <c r="C53" s="1175" t="s">
        <v>513</v>
      </c>
      <c r="D53" s="1176" t="s">
        <v>514</v>
      </c>
      <c r="E53" s="1177">
        <v>350000</v>
      </c>
      <c r="F53" s="1177">
        <v>350000</v>
      </c>
      <c r="G53" s="1178"/>
      <c r="H53" s="1179">
        <v>13000</v>
      </c>
      <c r="I53" s="1127"/>
      <c r="J53" s="1128"/>
      <c r="K53" s="1242"/>
      <c r="L53" s="1218"/>
      <c r="M53" s="1218"/>
      <c r="N53" s="1219"/>
      <c r="O53" s="1220"/>
      <c r="P53" s="1243"/>
      <c r="Q53" s="1244"/>
      <c r="R53" s="1244"/>
      <c r="S53" s="1244"/>
      <c r="T53" s="1245"/>
      <c r="U53" s="1131"/>
      <c r="V53" s="1132"/>
      <c r="W53" s="1132"/>
      <c r="X53" s="1133"/>
      <c r="Y53" s="1134"/>
      <c r="Z53" s="1135"/>
      <c r="AA53" s="1133"/>
      <c r="AB53" s="1133"/>
      <c r="AC53" s="1133"/>
      <c r="AD53" s="1133"/>
      <c r="AE53" s="1133"/>
      <c r="AF53" s="1133"/>
      <c r="AG53" s="1136"/>
      <c r="AH53" s="987"/>
      <c r="AI53" s="986"/>
      <c r="AJ53" s="987"/>
      <c r="AK53" s="987"/>
      <c r="AL53" s="987"/>
      <c r="AM53" s="987"/>
      <c r="AN53" s="987"/>
      <c r="AO53" s="987"/>
      <c r="AP53" s="987"/>
      <c r="AQ53" s="987"/>
      <c r="AR53" s="987"/>
      <c r="AS53" s="987"/>
      <c r="AT53" s="987"/>
      <c r="AU53" s="987"/>
      <c r="AV53" s="987"/>
      <c r="AW53" s="987"/>
      <c r="AX53" s="987"/>
      <c r="AY53" s="987"/>
      <c r="AZ53" s="987"/>
      <c r="BA53" s="987"/>
      <c r="BB53" s="987"/>
      <c r="BC53" s="987"/>
      <c r="BD53" s="987"/>
      <c r="BE53" s="987"/>
      <c r="BF53" s="987"/>
      <c r="BG53" s="987"/>
    </row>
    <row r="54" spans="1:59" s="995" customFormat="1" ht="33" customHeight="1">
      <c r="A54" s="1241"/>
      <c r="B54" s="1174"/>
      <c r="C54" s="1175" t="s">
        <v>515</v>
      </c>
      <c r="D54" s="1176" t="s">
        <v>514</v>
      </c>
      <c r="E54" s="1177">
        <v>2018302</v>
      </c>
      <c r="F54" s="1177">
        <v>2018302</v>
      </c>
      <c r="G54" s="1178" t="s">
        <v>516</v>
      </c>
      <c r="H54" s="1179"/>
      <c r="I54" s="1127"/>
      <c r="J54" s="1128"/>
      <c r="K54" s="1242"/>
      <c r="L54" s="1218"/>
      <c r="M54" s="1218"/>
      <c r="N54" s="1219"/>
      <c r="O54" s="1220"/>
      <c r="P54" s="1243"/>
      <c r="Q54" s="1244"/>
      <c r="R54" s="1244"/>
      <c r="S54" s="1244"/>
      <c r="T54" s="1245"/>
      <c r="U54" s="1131"/>
      <c r="V54" s="1132"/>
      <c r="W54" s="1132"/>
      <c r="X54" s="1133"/>
      <c r="Y54" s="1134"/>
      <c r="Z54" s="1135"/>
      <c r="AA54" s="1133"/>
      <c r="AB54" s="1133"/>
      <c r="AC54" s="1133"/>
      <c r="AD54" s="1133"/>
      <c r="AE54" s="1133"/>
      <c r="AF54" s="1133"/>
      <c r="AG54" s="1136"/>
      <c r="AH54" s="987"/>
      <c r="AI54" s="986"/>
      <c r="AJ54" s="987"/>
      <c r="AK54" s="987"/>
      <c r="AL54" s="987"/>
      <c r="AM54" s="987"/>
      <c r="AN54" s="987"/>
      <c r="AO54" s="987"/>
      <c r="AP54" s="987"/>
      <c r="AQ54" s="987"/>
      <c r="AR54" s="987"/>
      <c r="AS54" s="987"/>
      <c r="AT54" s="987"/>
      <c r="AU54" s="987"/>
      <c r="AV54" s="987"/>
      <c r="AW54" s="987"/>
      <c r="AX54" s="987"/>
      <c r="AY54" s="987"/>
      <c r="AZ54" s="987"/>
      <c r="BA54" s="987"/>
      <c r="BB54" s="987"/>
      <c r="BC54" s="987"/>
      <c r="BD54" s="987"/>
      <c r="BE54" s="987"/>
      <c r="BF54" s="987"/>
      <c r="BG54" s="987"/>
    </row>
    <row r="55" spans="1:59" s="995" customFormat="1" ht="33" customHeight="1">
      <c r="A55" s="1241"/>
      <c r="B55" s="1174"/>
      <c r="C55" s="1175" t="s">
        <v>517</v>
      </c>
      <c r="D55" s="1176" t="s">
        <v>514</v>
      </c>
      <c r="E55" s="1177">
        <v>200000</v>
      </c>
      <c r="F55" s="1177"/>
      <c r="G55" s="1178"/>
      <c r="H55" s="1179"/>
      <c r="I55" s="1127"/>
      <c r="J55" s="1128"/>
      <c r="K55" s="1242"/>
      <c r="L55" s="1218"/>
      <c r="M55" s="1218"/>
      <c r="N55" s="1219"/>
      <c r="O55" s="1220"/>
      <c r="P55" s="1243"/>
      <c r="Q55" s="1244"/>
      <c r="R55" s="1244"/>
      <c r="S55" s="1244"/>
      <c r="T55" s="1245"/>
      <c r="U55" s="1131"/>
      <c r="V55" s="1132"/>
      <c r="W55" s="1132"/>
      <c r="X55" s="1133"/>
      <c r="Y55" s="1134"/>
      <c r="Z55" s="1135"/>
      <c r="AA55" s="1133"/>
      <c r="AB55" s="1133"/>
      <c r="AC55" s="1133"/>
      <c r="AD55" s="1133"/>
      <c r="AE55" s="1133"/>
      <c r="AF55" s="1133"/>
      <c r="AG55" s="1136"/>
      <c r="AH55" s="987"/>
      <c r="AI55" s="986"/>
      <c r="AJ55" s="987"/>
      <c r="AK55" s="987"/>
      <c r="AL55" s="987"/>
      <c r="AM55" s="987"/>
      <c r="AN55" s="987"/>
      <c r="AO55" s="987"/>
      <c r="AP55" s="987"/>
      <c r="AQ55" s="987"/>
      <c r="AR55" s="987"/>
      <c r="AS55" s="987"/>
      <c r="AT55" s="987"/>
      <c r="AU55" s="987"/>
      <c r="AV55" s="987"/>
      <c r="AW55" s="987"/>
      <c r="AX55" s="987"/>
      <c r="AY55" s="987"/>
      <c r="AZ55" s="987"/>
      <c r="BA55" s="987"/>
      <c r="BB55" s="987"/>
      <c r="BC55" s="987"/>
      <c r="BD55" s="987"/>
      <c r="BE55" s="987"/>
      <c r="BF55" s="987"/>
      <c r="BG55" s="987"/>
    </row>
    <row r="56" spans="1:33" ht="33" customHeight="1">
      <c r="A56" s="1090"/>
      <c r="B56" s="1174"/>
      <c r="C56" s="1175" t="s">
        <v>518</v>
      </c>
      <c r="D56" s="1176" t="s">
        <v>519</v>
      </c>
      <c r="E56" s="1177">
        <v>300000</v>
      </c>
      <c r="F56" s="1177"/>
      <c r="G56" s="1178"/>
      <c r="H56" s="1179"/>
      <c r="I56" s="1228"/>
      <c r="J56" s="1229"/>
      <c r="K56" s="1099"/>
      <c r="L56" s="1230"/>
      <c r="M56" s="1230"/>
      <c r="N56" s="1231"/>
      <c r="O56" s="1232"/>
      <c r="P56" s="1052"/>
      <c r="Q56" s="1053"/>
      <c r="R56" s="1053"/>
      <c r="S56" s="1233"/>
      <c r="T56" s="1234"/>
      <c r="U56" s="1119"/>
      <c r="V56" s="1106"/>
      <c r="W56" s="1106"/>
      <c r="X56" s="1107"/>
      <c r="Y56" s="1108"/>
      <c r="Z56" s="1109"/>
      <c r="AA56" s="1107"/>
      <c r="AB56" s="1107"/>
      <c r="AC56" s="1107"/>
      <c r="AD56" s="1107"/>
      <c r="AE56" s="1107"/>
      <c r="AF56" s="1107"/>
      <c r="AG56" s="1110"/>
    </row>
    <row r="57" spans="1:33" ht="33" customHeight="1">
      <c r="A57" s="1090"/>
      <c r="B57" s="1174"/>
      <c r="C57" s="1175" t="s">
        <v>520</v>
      </c>
      <c r="D57" s="1176" t="s">
        <v>519</v>
      </c>
      <c r="E57" s="1177">
        <v>350000</v>
      </c>
      <c r="F57" s="1177"/>
      <c r="G57" s="1178"/>
      <c r="H57" s="1179"/>
      <c r="I57" s="1228"/>
      <c r="J57" s="1229"/>
      <c r="K57" s="1099"/>
      <c r="L57" s="1230"/>
      <c r="M57" s="1230"/>
      <c r="N57" s="1231"/>
      <c r="O57" s="1232"/>
      <c r="P57" s="1052"/>
      <c r="Q57" s="1053"/>
      <c r="R57" s="1053"/>
      <c r="S57" s="1233"/>
      <c r="T57" s="1234"/>
      <c r="U57" s="1119"/>
      <c r="V57" s="1106"/>
      <c r="W57" s="1106"/>
      <c r="X57" s="1107"/>
      <c r="Y57" s="1108"/>
      <c r="Z57" s="1109"/>
      <c r="AA57" s="1107"/>
      <c r="AB57" s="1107"/>
      <c r="AC57" s="1107"/>
      <c r="AD57" s="1107"/>
      <c r="AE57" s="1107"/>
      <c r="AF57" s="1107"/>
      <c r="AG57" s="1110"/>
    </row>
    <row r="58" spans="1:33" ht="33" customHeight="1">
      <c r="A58" s="1090"/>
      <c r="B58" s="1174"/>
      <c r="C58" s="1175" t="s">
        <v>521</v>
      </c>
      <c r="D58" s="1176" t="s">
        <v>519</v>
      </c>
      <c r="E58" s="1177">
        <v>50000</v>
      </c>
      <c r="F58" s="1177"/>
      <c r="G58" s="1178"/>
      <c r="H58" s="1179"/>
      <c r="I58" s="1228"/>
      <c r="J58" s="1229"/>
      <c r="K58" s="1099"/>
      <c r="L58" s="1230"/>
      <c r="M58" s="1230"/>
      <c r="N58" s="1231"/>
      <c r="O58" s="1232"/>
      <c r="P58" s="1052"/>
      <c r="Q58" s="1053"/>
      <c r="R58" s="1053"/>
      <c r="S58" s="1233"/>
      <c r="T58" s="1234"/>
      <c r="U58" s="1119"/>
      <c r="V58" s="1106"/>
      <c r="W58" s="1106"/>
      <c r="X58" s="1107"/>
      <c r="Y58" s="1108"/>
      <c r="Z58" s="1109"/>
      <c r="AA58" s="1107"/>
      <c r="AB58" s="1107"/>
      <c r="AC58" s="1107"/>
      <c r="AD58" s="1107"/>
      <c r="AE58" s="1107"/>
      <c r="AF58" s="1107"/>
      <c r="AG58" s="1110"/>
    </row>
    <row r="59" spans="1:59" s="995" customFormat="1" ht="36.75" customHeight="1">
      <c r="A59" s="1241"/>
      <c r="B59" s="1209"/>
      <c r="C59" s="1210"/>
      <c r="D59" s="1123"/>
      <c r="E59" s="1189">
        <f>E53+E54+E55+E56+E57+E58</f>
        <v>3268302</v>
      </c>
      <c r="F59" s="1189">
        <f>F53+F54+F55+F56+F57+F58</f>
        <v>2368302</v>
      </c>
      <c r="G59" s="1190"/>
      <c r="H59" s="1191">
        <f>H53+H54+H55+H56+H57+H58</f>
        <v>13000</v>
      </c>
      <c r="I59" s="1127"/>
      <c r="J59" s="1128"/>
      <c r="K59" s="1242"/>
      <c r="L59" s="1218"/>
      <c r="M59" s="1218"/>
      <c r="N59" s="1219"/>
      <c r="O59" s="1220"/>
      <c r="P59" s="1243"/>
      <c r="Q59" s="1244"/>
      <c r="R59" s="1244"/>
      <c r="S59" s="1244"/>
      <c r="T59" s="1245"/>
      <c r="U59" s="1131"/>
      <c r="V59" s="1132"/>
      <c r="W59" s="1132"/>
      <c r="X59" s="1133"/>
      <c r="Y59" s="1134"/>
      <c r="Z59" s="1135"/>
      <c r="AA59" s="1133"/>
      <c r="AB59" s="1133"/>
      <c r="AC59" s="1133"/>
      <c r="AD59" s="1133"/>
      <c r="AE59" s="1133"/>
      <c r="AF59" s="1133"/>
      <c r="AG59" s="1136"/>
      <c r="AH59" s="987"/>
      <c r="AI59" s="986"/>
      <c r="AJ59" s="987"/>
      <c r="AK59" s="987"/>
      <c r="AL59" s="987"/>
      <c r="AM59" s="987"/>
      <c r="AN59" s="987"/>
      <c r="AO59" s="987"/>
      <c r="AP59" s="987"/>
      <c r="AQ59" s="987"/>
      <c r="AR59" s="987"/>
      <c r="AS59" s="987"/>
      <c r="AT59" s="987"/>
      <c r="AU59" s="987"/>
      <c r="AV59" s="987"/>
      <c r="AW59" s="987"/>
      <c r="AX59" s="987"/>
      <c r="AY59" s="987"/>
      <c r="AZ59" s="987"/>
      <c r="BA59" s="987"/>
      <c r="BB59" s="987"/>
      <c r="BC59" s="987"/>
      <c r="BD59" s="987"/>
      <c r="BE59" s="987"/>
      <c r="BF59" s="987"/>
      <c r="BG59" s="987"/>
    </row>
    <row r="60" spans="1:59" s="1222" customFormat="1" ht="21" customHeight="1" hidden="1">
      <c r="A60" s="1214"/>
      <c r="B60" s="1209"/>
      <c r="C60" s="1210"/>
      <c r="D60" s="1123"/>
      <c r="E60" s="1215"/>
      <c r="F60" s="1215"/>
      <c r="G60" s="1216"/>
      <c r="H60" s="1217"/>
      <c r="I60" s="1127"/>
      <c r="J60" s="1128"/>
      <c r="K60" s="1099"/>
      <c r="L60" s="1218"/>
      <c r="M60" s="1218"/>
      <c r="N60" s="1219"/>
      <c r="O60" s="1220"/>
      <c r="P60" s="1243"/>
      <c r="Q60" s="1244"/>
      <c r="R60" s="1244"/>
      <c r="S60" s="1244">
        <f>S45+S46</f>
        <v>0</v>
      </c>
      <c r="T60" s="1245">
        <f>T45+T46</f>
        <v>0</v>
      </c>
      <c r="U60" s="1131"/>
      <c r="V60" s="1132"/>
      <c r="W60" s="1132"/>
      <c r="X60" s="1133"/>
      <c r="Y60" s="1134"/>
      <c r="Z60" s="1135"/>
      <c r="AA60" s="1133"/>
      <c r="AB60" s="1133"/>
      <c r="AC60" s="1133"/>
      <c r="AD60" s="1133"/>
      <c r="AE60" s="1133"/>
      <c r="AF60" s="1133"/>
      <c r="AG60" s="1136"/>
      <c r="AH60" s="987"/>
      <c r="AI60" s="986"/>
      <c r="AJ60" s="987"/>
      <c r="AK60" s="987"/>
      <c r="AL60" s="987"/>
      <c r="AM60" s="987"/>
      <c r="AN60" s="987"/>
      <c r="AO60" s="987"/>
      <c r="AP60" s="987"/>
      <c r="AQ60" s="987"/>
      <c r="AR60" s="987"/>
      <c r="AS60" s="987"/>
      <c r="AT60" s="987"/>
      <c r="AU60" s="987"/>
      <c r="AV60" s="987"/>
      <c r="AW60" s="987"/>
      <c r="AX60" s="987"/>
      <c r="AY60" s="987"/>
      <c r="AZ60" s="987"/>
      <c r="BA60" s="987"/>
      <c r="BB60" s="987"/>
      <c r="BC60" s="987"/>
      <c r="BD60" s="987"/>
      <c r="BE60" s="987"/>
      <c r="BF60" s="987"/>
      <c r="BG60" s="987"/>
    </row>
    <row r="61" spans="1:59" s="1222" customFormat="1" ht="33" customHeight="1">
      <c r="A61" s="1214"/>
      <c r="B61" s="1246" t="s">
        <v>8</v>
      </c>
      <c r="C61" s="1247" t="s">
        <v>522</v>
      </c>
      <c r="D61" s="1248" t="s">
        <v>523</v>
      </c>
      <c r="E61" s="1249">
        <v>150000</v>
      </c>
      <c r="F61" s="1249">
        <v>150000</v>
      </c>
      <c r="G61" s="1250"/>
      <c r="H61" s="1251">
        <v>9000</v>
      </c>
      <c r="I61" s="1127"/>
      <c r="J61" s="1128"/>
      <c r="K61" s="1099"/>
      <c r="L61" s="1218"/>
      <c r="M61" s="1218"/>
      <c r="N61" s="1219"/>
      <c r="O61" s="1220"/>
      <c r="P61" s="1243"/>
      <c r="Q61" s="1244"/>
      <c r="R61" s="1244"/>
      <c r="S61" s="1244"/>
      <c r="T61" s="1245"/>
      <c r="U61" s="1131"/>
      <c r="V61" s="1132"/>
      <c r="W61" s="1132"/>
      <c r="X61" s="1133"/>
      <c r="Y61" s="1134"/>
      <c r="Z61" s="1135"/>
      <c r="AA61" s="1133"/>
      <c r="AB61" s="1133"/>
      <c r="AC61" s="1133"/>
      <c r="AD61" s="1133"/>
      <c r="AE61" s="1133"/>
      <c r="AF61" s="1133"/>
      <c r="AG61" s="1136"/>
      <c r="AH61" s="987"/>
      <c r="AI61" s="986"/>
      <c r="AJ61" s="987"/>
      <c r="AK61" s="987"/>
      <c r="AL61" s="987"/>
      <c r="AM61" s="987"/>
      <c r="AN61" s="987"/>
      <c r="AO61" s="987"/>
      <c r="AP61" s="987"/>
      <c r="AQ61" s="987"/>
      <c r="AR61" s="987"/>
      <c r="AS61" s="987"/>
      <c r="AT61" s="987"/>
      <c r="AU61" s="987"/>
      <c r="AV61" s="987"/>
      <c r="AW61" s="987"/>
      <c r="AX61" s="987"/>
      <c r="AY61" s="987"/>
      <c r="AZ61" s="987"/>
      <c r="BA61" s="987"/>
      <c r="BB61" s="987"/>
      <c r="BC61" s="987"/>
      <c r="BD61" s="987"/>
      <c r="BE61" s="987"/>
      <c r="BF61" s="987"/>
      <c r="BG61" s="987"/>
    </row>
    <row r="62" spans="1:59" s="1222" customFormat="1" ht="33" customHeight="1">
      <c r="A62" s="1214"/>
      <c r="B62" s="1246"/>
      <c r="C62" s="1247" t="s">
        <v>524</v>
      </c>
      <c r="D62" s="1248" t="s">
        <v>283</v>
      </c>
      <c r="E62" s="1249">
        <v>120000</v>
      </c>
      <c r="F62" s="1249"/>
      <c r="G62" s="1250"/>
      <c r="H62" s="1251"/>
      <c r="I62" s="1127"/>
      <c r="J62" s="1128"/>
      <c r="K62" s="1099"/>
      <c r="L62" s="1218"/>
      <c r="M62" s="1218"/>
      <c r="N62" s="1219"/>
      <c r="O62" s="1220"/>
      <c r="P62" s="1243"/>
      <c r="Q62" s="1244"/>
      <c r="R62" s="1244"/>
      <c r="S62" s="1244"/>
      <c r="T62" s="1245"/>
      <c r="U62" s="1131"/>
      <c r="V62" s="1132"/>
      <c r="W62" s="1132"/>
      <c r="X62" s="1133"/>
      <c r="Y62" s="1134"/>
      <c r="Z62" s="1135"/>
      <c r="AA62" s="1133"/>
      <c r="AB62" s="1133"/>
      <c r="AC62" s="1133"/>
      <c r="AD62" s="1133"/>
      <c r="AE62" s="1133"/>
      <c r="AF62" s="1133"/>
      <c r="AG62" s="1136"/>
      <c r="AH62" s="987"/>
      <c r="AI62" s="986"/>
      <c r="AJ62" s="987"/>
      <c r="AK62" s="987"/>
      <c r="AL62" s="987"/>
      <c r="AM62" s="987"/>
      <c r="AN62" s="987"/>
      <c r="AO62" s="987"/>
      <c r="AP62" s="987"/>
      <c r="AQ62" s="987"/>
      <c r="AR62" s="987"/>
      <c r="AS62" s="987"/>
      <c r="AT62" s="987"/>
      <c r="AU62" s="987"/>
      <c r="AV62" s="987"/>
      <c r="AW62" s="987"/>
      <c r="AX62" s="987"/>
      <c r="AY62" s="987"/>
      <c r="AZ62" s="987"/>
      <c r="BA62" s="987"/>
      <c r="BB62" s="987"/>
      <c r="BC62" s="987"/>
      <c r="BD62" s="987"/>
      <c r="BE62" s="987"/>
      <c r="BF62" s="987"/>
      <c r="BG62" s="987"/>
    </row>
    <row r="63" spans="1:59" s="1222" customFormat="1" ht="33.75" customHeight="1">
      <c r="A63" s="1214"/>
      <c r="B63" s="1252"/>
      <c r="C63" s="1247" t="s">
        <v>525</v>
      </c>
      <c r="D63" s="1248" t="s">
        <v>526</v>
      </c>
      <c r="E63" s="1249">
        <v>1445000</v>
      </c>
      <c r="F63" s="1249"/>
      <c r="G63" s="1250"/>
      <c r="H63" s="1251"/>
      <c r="I63" s="1253">
        <v>500</v>
      </c>
      <c r="J63" s="1254">
        <v>500</v>
      </c>
      <c r="K63" s="1254">
        <v>500</v>
      </c>
      <c r="L63" s="1254">
        <v>500</v>
      </c>
      <c r="M63" s="1254">
        <v>500</v>
      </c>
      <c r="N63" s="1254">
        <v>500</v>
      </c>
      <c r="O63" s="1255"/>
      <c r="P63" s="1256"/>
      <c r="Q63" s="1103"/>
      <c r="R63" s="1103"/>
      <c r="S63" s="1103"/>
      <c r="T63" s="1054"/>
      <c r="U63" s="1131"/>
      <c r="V63" s="1132"/>
      <c r="W63" s="1132"/>
      <c r="X63" s="1133"/>
      <c r="Y63" s="1134"/>
      <c r="Z63" s="1135"/>
      <c r="AA63" s="1133"/>
      <c r="AB63" s="1133"/>
      <c r="AC63" s="1133"/>
      <c r="AD63" s="1133"/>
      <c r="AE63" s="1133"/>
      <c r="AF63" s="1133"/>
      <c r="AG63" s="1136"/>
      <c r="AH63" s="987"/>
      <c r="AI63" s="986"/>
      <c r="AJ63" s="987"/>
      <c r="AK63" s="987"/>
      <c r="AL63" s="987"/>
      <c r="AM63" s="987"/>
      <c r="AN63" s="987"/>
      <c r="AO63" s="987"/>
      <c r="AP63" s="987"/>
      <c r="AQ63" s="987"/>
      <c r="AR63" s="987"/>
      <c r="AS63" s="987"/>
      <c r="AT63" s="987"/>
      <c r="AU63" s="987"/>
      <c r="AV63" s="987"/>
      <c r="AW63" s="987"/>
      <c r="AX63" s="987"/>
      <c r="AY63" s="987"/>
      <c r="AZ63" s="987"/>
      <c r="BA63" s="987"/>
      <c r="BB63" s="987"/>
      <c r="BC63" s="987"/>
      <c r="BD63" s="987"/>
      <c r="BE63" s="987"/>
      <c r="BF63" s="987"/>
      <c r="BG63" s="987"/>
    </row>
    <row r="64" spans="1:59" s="1222" customFormat="1" ht="21" customHeight="1" hidden="1">
      <c r="A64" s="1214"/>
      <c r="B64" s="1257"/>
      <c r="C64" s="1247"/>
      <c r="D64" s="1248"/>
      <c r="E64" s="1249"/>
      <c r="F64" s="1249"/>
      <c r="G64" s="1250"/>
      <c r="H64" s="1251"/>
      <c r="I64" s="1258"/>
      <c r="J64" s="1259"/>
      <c r="K64" s="1260"/>
      <c r="L64" s="1261"/>
      <c r="M64" s="1261"/>
      <c r="N64" s="1262"/>
      <c r="O64" s="1255"/>
      <c r="P64" s="1256"/>
      <c r="Q64" s="1103"/>
      <c r="R64" s="1103"/>
      <c r="S64" s="1103"/>
      <c r="T64" s="1054"/>
      <c r="U64" s="1131"/>
      <c r="V64" s="1132"/>
      <c r="W64" s="1132"/>
      <c r="X64" s="1133"/>
      <c r="Y64" s="1134"/>
      <c r="Z64" s="1135"/>
      <c r="AA64" s="1133"/>
      <c r="AB64" s="1133"/>
      <c r="AC64" s="1133"/>
      <c r="AD64" s="1133"/>
      <c r="AE64" s="1133"/>
      <c r="AF64" s="1133"/>
      <c r="AG64" s="1136"/>
      <c r="AH64" s="987"/>
      <c r="AI64" s="986"/>
      <c r="AJ64" s="987"/>
      <c r="AK64" s="987"/>
      <c r="AL64" s="987"/>
      <c r="AM64" s="987"/>
      <c r="AN64" s="987"/>
      <c r="AO64" s="987"/>
      <c r="AP64" s="987"/>
      <c r="AQ64" s="987"/>
      <c r="AR64" s="987"/>
      <c r="AS64" s="987"/>
      <c r="AT64" s="987"/>
      <c r="AU64" s="987"/>
      <c r="AV64" s="987"/>
      <c r="AW64" s="987"/>
      <c r="AX64" s="987"/>
      <c r="AY64" s="987"/>
      <c r="AZ64" s="987"/>
      <c r="BA64" s="987"/>
      <c r="BB64" s="987"/>
      <c r="BC64" s="987"/>
      <c r="BD64" s="987"/>
      <c r="BE64" s="987"/>
      <c r="BF64" s="987"/>
      <c r="BG64" s="987"/>
    </row>
    <row r="65" spans="1:59" s="1265" customFormat="1" ht="21" customHeight="1" hidden="1">
      <c r="A65" s="1263">
        <v>17</v>
      </c>
      <c r="B65" s="1257"/>
      <c r="C65" s="1247"/>
      <c r="D65" s="1248"/>
      <c r="E65" s="1249"/>
      <c r="F65" s="1249"/>
      <c r="G65" s="1250"/>
      <c r="H65" s="1251"/>
      <c r="I65" s="1258"/>
      <c r="J65" s="1259"/>
      <c r="K65" s="1260"/>
      <c r="L65" s="1261"/>
      <c r="M65" s="1261"/>
      <c r="N65" s="1262"/>
      <c r="O65" s="1255"/>
      <c r="P65" s="1256"/>
      <c r="Q65" s="1103"/>
      <c r="R65" s="1103"/>
      <c r="S65" s="1103">
        <f>P65+Q65+R65</f>
        <v>0</v>
      </c>
      <c r="T65" s="1054"/>
      <c r="U65" s="1131"/>
      <c r="V65" s="1132"/>
      <c r="W65" s="1132"/>
      <c r="X65" s="1133"/>
      <c r="Y65" s="1134"/>
      <c r="Z65" s="1135"/>
      <c r="AA65" s="1133"/>
      <c r="AB65" s="1133"/>
      <c r="AC65" s="1133"/>
      <c r="AD65" s="1133"/>
      <c r="AE65" s="1133"/>
      <c r="AF65" s="1133"/>
      <c r="AG65" s="1136"/>
      <c r="AH65" s="987"/>
      <c r="AI65" s="986"/>
      <c r="AJ65" s="987"/>
      <c r="AK65" s="987"/>
      <c r="AL65" s="987"/>
      <c r="AM65" s="987"/>
      <c r="AN65" s="1264"/>
      <c r="AO65" s="1264"/>
      <c r="AP65" s="1264"/>
      <c r="AQ65" s="1264"/>
      <c r="AR65" s="1264"/>
      <c r="AS65" s="1264"/>
      <c r="AT65" s="1264"/>
      <c r="AU65" s="1264"/>
      <c r="AV65" s="1264"/>
      <c r="AW65" s="1264"/>
      <c r="AX65" s="1264"/>
      <c r="AY65" s="1264"/>
      <c r="AZ65" s="1264"/>
      <c r="BA65" s="1264"/>
      <c r="BB65" s="1264"/>
      <c r="BC65" s="1264"/>
      <c r="BD65" s="1264"/>
      <c r="BE65" s="1264"/>
      <c r="BF65" s="1264"/>
      <c r="BG65" s="1264"/>
    </row>
    <row r="66" spans="1:33" ht="21" customHeight="1" hidden="1">
      <c r="A66" s="1090">
        <v>18</v>
      </c>
      <c r="B66" s="1257"/>
      <c r="C66" s="1247"/>
      <c r="D66" s="1248"/>
      <c r="E66" s="1249"/>
      <c r="F66" s="1249"/>
      <c r="G66" s="1250"/>
      <c r="H66" s="1251"/>
      <c r="I66" s="1266"/>
      <c r="J66" s="1267"/>
      <c r="K66" s="1260"/>
      <c r="L66" s="1261"/>
      <c r="M66" s="1261"/>
      <c r="N66" s="1262"/>
      <c r="O66" s="1255"/>
      <c r="P66" s="1052"/>
      <c r="Q66" s="1053"/>
      <c r="R66" s="1053"/>
      <c r="S66" s="1039">
        <f>P66+Q66+R66</f>
        <v>0</v>
      </c>
      <c r="T66" s="1150">
        <f>J66-S66</f>
        <v>0</v>
      </c>
      <c r="U66" s="1119"/>
      <c r="V66" s="1106"/>
      <c r="W66" s="1106"/>
      <c r="X66" s="1107"/>
      <c r="Y66" s="1108"/>
      <c r="Z66" s="1109"/>
      <c r="AA66" s="1107"/>
      <c r="AB66" s="1107"/>
      <c r="AC66" s="1107"/>
      <c r="AD66" s="1107"/>
      <c r="AE66" s="1107"/>
      <c r="AF66" s="1107"/>
      <c r="AG66" s="1110"/>
    </row>
    <row r="67" spans="1:33" ht="21" customHeight="1" hidden="1">
      <c r="A67" s="1090"/>
      <c r="B67" s="1257"/>
      <c r="C67" s="1247"/>
      <c r="D67" s="1268"/>
      <c r="E67" s="1249"/>
      <c r="F67" s="1249"/>
      <c r="G67" s="1250"/>
      <c r="H67" s="1251"/>
      <c r="I67" s="1258"/>
      <c r="J67" s="1259"/>
      <c r="K67" s="1260"/>
      <c r="L67" s="1261"/>
      <c r="M67" s="1261"/>
      <c r="N67" s="1262"/>
      <c r="O67" s="1255"/>
      <c r="P67" s="1052"/>
      <c r="Q67" s="1053"/>
      <c r="R67" s="1053"/>
      <c r="S67" s="1039"/>
      <c r="T67" s="1150"/>
      <c r="U67" s="1119"/>
      <c r="V67" s="1106"/>
      <c r="W67" s="1106"/>
      <c r="X67" s="1107"/>
      <c r="Y67" s="1108"/>
      <c r="Z67" s="1109"/>
      <c r="AA67" s="1107"/>
      <c r="AB67" s="1107"/>
      <c r="AC67" s="1107"/>
      <c r="AD67" s="1107"/>
      <c r="AE67" s="1107"/>
      <c r="AF67" s="1107"/>
      <c r="AG67" s="1110"/>
    </row>
    <row r="68" spans="1:33" ht="21" customHeight="1" hidden="1">
      <c r="A68" s="1090"/>
      <c r="B68" s="1269"/>
      <c r="C68" s="1270" t="s">
        <v>527</v>
      </c>
      <c r="D68" s="1271"/>
      <c r="E68" s="1272">
        <v>6742000</v>
      </c>
      <c r="F68" s="1272"/>
      <c r="G68" s="1273"/>
      <c r="H68" s="1274"/>
      <c r="I68" s="1258"/>
      <c r="J68" s="1259"/>
      <c r="K68" s="1260"/>
      <c r="L68" s="1261"/>
      <c r="M68" s="1261"/>
      <c r="N68" s="1262"/>
      <c r="O68" s="1255"/>
      <c r="P68" s="1052"/>
      <c r="Q68" s="1053"/>
      <c r="R68" s="1053"/>
      <c r="S68" s="1039"/>
      <c r="T68" s="1150"/>
      <c r="U68" s="1235"/>
      <c r="V68" s="1236"/>
      <c r="W68" s="1106"/>
      <c r="X68" s="1107"/>
      <c r="Y68" s="1108"/>
      <c r="Z68" s="1109"/>
      <c r="AA68" s="1107"/>
      <c r="AB68" s="1107"/>
      <c r="AC68" s="1107"/>
      <c r="AD68" s="1107"/>
      <c r="AE68" s="1107"/>
      <c r="AF68" s="1107"/>
      <c r="AG68" s="1110"/>
    </row>
    <row r="69" spans="1:33" ht="21" customHeight="1" hidden="1">
      <c r="A69" s="1090"/>
      <c r="B69" s="1246"/>
      <c r="C69" s="1270"/>
      <c r="D69" s="1271"/>
      <c r="E69" s="1272"/>
      <c r="F69" s="1272"/>
      <c r="G69" s="1273"/>
      <c r="H69" s="1274"/>
      <c r="I69" s="1258"/>
      <c r="J69" s="1259"/>
      <c r="K69" s="1260"/>
      <c r="L69" s="1261"/>
      <c r="M69" s="1261"/>
      <c r="N69" s="1262"/>
      <c r="O69" s="1255"/>
      <c r="P69" s="1052"/>
      <c r="Q69" s="1053"/>
      <c r="R69" s="1053"/>
      <c r="S69" s="1039"/>
      <c r="T69" s="1150"/>
      <c r="U69" s="1235"/>
      <c r="V69" s="1236"/>
      <c r="W69" s="1106"/>
      <c r="X69" s="1107"/>
      <c r="Y69" s="1108"/>
      <c r="Z69" s="1109"/>
      <c r="AA69" s="1107"/>
      <c r="AB69" s="1107"/>
      <c r="AC69" s="1107"/>
      <c r="AD69" s="1107"/>
      <c r="AE69" s="1107"/>
      <c r="AF69" s="1107"/>
      <c r="AG69" s="1110"/>
    </row>
    <row r="70" spans="1:33" ht="21" customHeight="1" hidden="1">
      <c r="A70" s="1090"/>
      <c r="B70" s="1209"/>
      <c r="C70" s="1275"/>
      <c r="D70" s="1276"/>
      <c r="E70" s="1272"/>
      <c r="F70" s="1272"/>
      <c r="G70" s="1273"/>
      <c r="H70" s="1274"/>
      <c r="I70" s="1258"/>
      <c r="J70" s="1259"/>
      <c r="K70" s="1260"/>
      <c r="L70" s="1261"/>
      <c r="M70" s="1261"/>
      <c r="N70" s="1262"/>
      <c r="O70" s="1255"/>
      <c r="P70" s="1052"/>
      <c r="Q70" s="1053"/>
      <c r="R70" s="1053"/>
      <c r="S70" s="1039"/>
      <c r="T70" s="1150"/>
      <c r="U70" s="1235"/>
      <c r="V70" s="1236"/>
      <c r="W70" s="1106"/>
      <c r="X70" s="1107"/>
      <c r="Y70" s="1108"/>
      <c r="Z70" s="1109"/>
      <c r="AA70" s="1107"/>
      <c r="AB70" s="1107"/>
      <c r="AC70" s="1107"/>
      <c r="AD70" s="1107"/>
      <c r="AE70" s="1107"/>
      <c r="AF70" s="1107"/>
      <c r="AG70" s="1110"/>
    </row>
    <row r="71" spans="1:33" ht="33" customHeight="1">
      <c r="A71" s="1277"/>
      <c r="B71" s="1209"/>
      <c r="C71" s="1210"/>
      <c r="D71" s="1123"/>
      <c r="E71" s="1278">
        <f>E61+E62+E63+E64</f>
        <v>1715000</v>
      </c>
      <c r="F71" s="1278">
        <f>F61+F62+F63+F64</f>
        <v>150000</v>
      </c>
      <c r="G71" s="1279"/>
      <c r="H71" s="1280">
        <f>H61+H62+H63+H64</f>
        <v>9000</v>
      </c>
      <c r="I71" s="1228"/>
      <c r="J71" s="1229"/>
      <c r="K71" s="1281"/>
      <c r="L71" s="1230"/>
      <c r="M71" s="1230"/>
      <c r="N71" s="1231"/>
      <c r="O71" s="1232"/>
      <c r="P71" s="1052"/>
      <c r="Q71" s="1053"/>
      <c r="R71" s="1053"/>
      <c r="S71" s="1039"/>
      <c r="T71" s="1150"/>
      <c r="U71" s="1119"/>
      <c r="V71" s="1106"/>
      <c r="W71" s="1106"/>
      <c r="X71" s="1107"/>
      <c r="Y71" s="1108"/>
      <c r="Z71" s="1109"/>
      <c r="AA71" s="1107"/>
      <c r="AB71" s="1107"/>
      <c r="AC71" s="1107"/>
      <c r="AD71" s="1107"/>
      <c r="AE71" s="1107"/>
      <c r="AF71" s="1107"/>
      <c r="AG71" s="1110"/>
    </row>
    <row r="72" spans="1:33" ht="21" customHeight="1" hidden="1">
      <c r="A72" s="1277"/>
      <c r="B72" s="1174"/>
      <c r="C72" s="1223"/>
      <c r="D72" s="1224"/>
      <c r="E72" s="1225"/>
      <c r="F72" s="1225"/>
      <c r="G72" s="1226"/>
      <c r="H72" s="1227"/>
      <c r="I72" s="1228"/>
      <c r="J72" s="1229"/>
      <c r="K72" s="1281"/>
      <c r="L72" s="1230"/>
      <c r="M72" s="1230"/>
      <c r="N72" s="1231"/>
      <c r="O72" s="1232"/>
      <c r="P72" s="1052"/>
      <c r="Q72" s="1053"/>
      <c r="R72" s="1053"/>
      <c r="S72" s="1039"/>
      <c r="T72" s="1150"/>
      <c r="U72" s="1119"/>
      <c r="V72" s="1106"/>
      <c r="W72" s="1106"/>
      <c r="X72" s="1107"/>
      <c r="Y72" s="1108"/>
      <c r="Z72" s="1109"/>
      <c r="AA72" s="1107"/>
      <c r="AB72" s="1107"/>
      <c r="AC72" s="1107"/>
      <c r="AD72" s="1107"/>
      <c r="AE72" s="1107"/>
      <c r="AF72" s="1107"/>
      <c r="AG72" s="1110"/>
    </row>
    <row r="73" spans="1:33" ht="21" customHeight="1" hidden="1">
      <c r="A73" s="1277"/>
      <c r="B73" s="1163"/>
      <c r="C73" s="1223"/>
      <c r="D73" s="1224"/>
      <c r="E73" s="1225"/>
      <c r="F73" s="1225"/>
      <c r="G73" s="1226"/>
      <c r="H73" s="1227"/>
      <c r="I73" s="1228"/>
      <c r="J73" s="1229"/>
      <c r="K73" s="1281"/>
      <c r="L73" s="1230"/>
      <c r="M73" s="1230"/>
      <c r="N73" s="1231"/>
      <c r="O73" s="1232"/>
      <c r="P73" s="1052"/>
      <c r="Q73" s="1053"/>
      <c r="R73" s="1053"/>
      <c r="S73" s="1039"/>
      <c r="T73" s="1150"/>
      <c r="U73" s="1119"/>
      <c r="V73" s="1106"/>
      <c r="W73" s="1106"/>
      <c r="X73" s="1107"/>
      <c r="Y73" s="1108"/>
      <c r="Z73" s="1109"/>
      <c r="AA73" s="1107"/>
      <c r="AB73" s="1107"/>
      <c r="AC73" s="1107"/>
      <c r="AD73" s="1107"/>
      <c r="AE73" s="1107"/>
      <c r="AF73" s="1107"/>
      <c r="AG73" s="1110"/>
    </row>
    <row r="74" spans="1:33" ht="21" customHeight="1" hidden="1">
      <c r="A74" s="1277"/>
      <c r="B74" s="1091"/>
      <c r="C74" s="1223"/>
      <c r="D74" s="1224"/>
      <c r="E74" s="1225"/>
      <c r="F74" s="1225"/>
      <c r="G74" s="1226"/>
      <c r="H74" s="1227"/>
      <c r="I74" s="1228"/>
      <c r="J74" s="1229"/>
      <c r="K74" s="1281"/>
      <c r="L74" s="1230"/>
      <c r="M74" s="1230"/>
      <c r="N74" s="1231"/>
      <c r="O74" s="1232"/>
      <c r="P74" s="1052"/>
      <c r="Q74" s="1053"/>
      <c r="R74" s="1053"/>
      <c r="S74" s="1039"/>
      <c r="T74" s="1150"/>
      <c r="U74" s="1119"/>
      <c r="V74" s="1106"/>
      <c r="W74" s="1106"/>
      <c r="X74" s="1107"/>
      <c r="Y74" s="1108"/>
      <c r="Z74" s="1109"/>
      <c r="AA74" s="1107"/>
      <c r="AB74" s="1107"/>
      <c r="AC74" s="1107"/>
      <c r="AD74" s="1107"/>
      <c r="AE74" s="1107"/>
      <c r="AF74" s="1107"/>
      <c r="AG74" s="1110"/>
    </row>
    <row r="75" spans="1:33" ht="21" customHeight="1" hidden="1">
      <c r="A75" s="1277"/>
      <c r="B75" s="1091"/>
      <c r="C75" s="1223"/>
      <c r="D75" s="1224"/>
      <c r="E75" s="1225"/>
      <c r="F75" s="1225"/>
      <c r="G75" s="1226"/>
      <c r="H75" s="1227"/>
      <c r="I75" s="1228"/>
      <c r="J75" s="1229"/>
      <c r="K75" s="1281"/>
      <c r="L75" s="1230"/>
      <c r="M75" s="1230"/>
      <c r="N75" s="1231"/>
      <c r="O75" s="1232"/>
      <c r="P75" s="1052"/>
      <c r="Q75" s="1053"/>
      <c r="R75" s="1053"/>
      <c r="S75" s="1039"/>
      <c r="T75" s="1150"/>
      <c r="U75" s="1119"/>
      <c r="V75" s="1106"/>
      <c r="W75" s="1106"/>
      <c r="X75" s="1107"/>
      <c r="Y75" s="1108"/>
      <c r="Z75" s="1109"/>
      <c r="AA75" s="1107"/>
      <c r="AB75" s="1107"/>
      <c r="AC75" s="1107"/>
      <c r="AD75" s="1107"/>
      <c r="AE75" s="1107"/>
      <c r="AF75" s="1107"/>
      <c r="AG75" s="1110"/>
    </row>
    <row r="76" spans="1:33" ht="21" customHeight="1" hidden="1">
      <c r="A76" s="1277"/>
      <c r="B76" s="2087" t="s">
        <v>80</v>
      </c>
      <c r="C76" s="1223"/>
      <c r="D76" s="1224"/>
      <c r="E76" s="1225"/>
      <c r="F76" s="1225"/>
      <c r="G76" s="1226"/>
      <c r="H76" s="1227"/>
      <c r="I76" s="1228"/>
      <c r="J76" s="1229"/>
      <c r="K76" s="1281"/>
      <c r="L76" s="1230"/>
      <c r="M76" s="1230"/>
      <c r="N76" s="1231"/>
      <c r="O76" s="1232"/>
      <c r="P76" s="1052"/>
      <c r="Q76" s="1053"/>
      <c r="R76" s="1053"/>
      <c r="S76" s="1039"/>
      <c r="T76" s="1150"/>
      <c r="U76" s="1119"/>
      <c r="V76" s="1106"/>
      <c r="W76" s="1106"/>
      <c r="X76" s="1107"/>
      <c r="Y76" s="1108"/>
      <c r="Z76" s="1109"/>
      <c r="AA76" s="1107"/>
      <c r="AB76" s="1107"/>
      <c r="AC76" s="1107"/>
      <c r="AD76" s="1107"/>
      <c r="AE76" s="1107"/>
      <c r="AF76" s="1107"/>
      <c r="AG76" s="1110"/>
    </row>
    <row r="77" spans="1:33" ht="21" customHeight="1" hidden="1">
      <c r="A77" s="1282" t="s">
        <v>528</v>
      </c>
      <c r="B77" s="2087"/>
      <c r="C77" s="1223"/>
      <c r="D77" s="1224"/>
      <c r="E77" s="1225"/>
      <c r="F77" s="1225"/>
      <c r="G77" s="1226"/>
      <c r="H77" s="1227"/>
      <c r="I77" s="1228"/>
      <c r="J77" s="1229"/>
      <c r="K77" s="1281"/>
      <c r="L77" s="1230"/>
      <c r="M77" s="1230"/>
      <c r="N77" s="1283">
        <v>59916.5</v>
      </c>
      <c r="O77" s="1232"/>
      <c r="P77" s="1052"/>
      <c r="Q77" s="1053"/>
      <c r="R77" s="1053"/>
      <c r="S77" s="1039">
        <f>P77+Q77+R77</f>
        <v>0</v>
      </c>
      <c r="T77" s="1150">
        <f>J77-S77</f>
        <v>0</v>
      </c>
      <c r="U77" s="1119"/>
      <c r="V77" s="1106"/>
      <c r="W77" s="1106"/>
      <c r="X77" s="1107"/>
      <c r="Y77" s="1108"/>
      <c r="Z77" s="1109"/>
      <c r="AA77" s="1107"/>
      <c r="AB77" s="1107"/>
      <c r="AC77" s="1107"/>
      <c r="AD77" s="1107"/>
      <c r="AE77" s="1107"/>
      <c r="AF77" s="1107"/>
      <c r="AG77" s="1110"/>
    </row>
    <row r="78" spans="1:33" ht="33" customHeight="1">
      <c r="A78" s="1282"/>
      <c r="B78" s="2087"/>
      <c r="C78" s="1223" t="s">
        <v>529</v>
      </c>
      <c r="D78" s="1224" t="s">
        <v>293</v>
      </c>
      <c r="E78" s="1225">
        <v>10000000</v>
      </c>
      <c r="F78" s="1225"/>
      <c r="G78" s="1226"/>
      <c r="H78" s="1227"/>
      <c r="I78" s="1228"/>
      <c r="J78" s="1229"/>
      <c r="K78" s="1281"/>
      <c r="L78" s="1230"/>
      <c r="M78" s="1230"/>
      <c r="N78" s="1283"/>
      <c r="O78" s="1232"/>
      <c r="P78" s="1052"/>
      <c r="Q78" s="1053"/>
      <c r="R78" s="1053"/>
      <c r="S78" s="1039"/>
      <c r="T78" s="1150"/>
      <c r="U78" s="1284"/>
      <c r="V78" s="1285"/>
      <c r="W78" s="1285"/>
      <c r="X78" s="1286"/>
      <c r="Y78" s="1287"/>
      <c r="Z78" s="1288"/>
      <c r="AA78" s="1286"/>
      <c r="AB78" s="1286"/>
      <c r="AC78" s="1286"/>
      <c r="AD78" s="1286"/>
      <c r="AE78" s="1286"/>
      <c r="AF78" s="1286"/>
      <c r="AG78" s="1289"/>
    </row>
    <row r="79" spans="1:33" ht="33" customHeight="1">
      <c r="A79" s="1282"/>
      <c r="B79" s="2087"/>
      <c r="C79" s="1223" t="s">
        <v>530</v>
      </c>
      <c r="D79" s="1224" t="s">
        <v>531</v>
      </c>
      <c r="E79" s="1225">
        <v>2000000</v>
      </c>
      <c r="F79" s="1225"/>
      <c r="G79" s="1226"/>
      <c r="H79" s="1227"/>
      <c r="I79" s="1228"/>
      <c r="J79" s="1229"/>
      <c r="K79" s="1281"/>
      <c r="L79" s="1230"/>
      <c r="M79" s="1230"/>
      <c r="N79" s="1283"/>
      <c r="O79" s="1232"/>
      <c r="P79" s="1052"/>
      <c r="Q79" s="1053"/>
      <c r="R79" s="1053"/>
      <c r="S79" s="1039"/>
      <c r="T79" s="1150"/>
      <c r="U79" s="1284"/>
      <c r="V79" s="1285"/>
      <c r="W79" s="1285"/>
      <c r="X79" s="1286"/>
      <c r="Y79" s="1287"/>
      <c r="Z79" s="1288"/>
      <c r="AA79" s="1286"/>
      <c r="AB79" s="1286"/>
      <c r="AC79" s="1286"/>
      <c r="AD79" s="1286"/>
      <c r="AE79" s="1286"/>
      <c r="AF79" s="1286"/>
      <c r="AG79" s="1289"/>
    </row>
    <row r="80" spans="1:33" ht="33" customHeight="1">
      <c r="A80" s="1282"/>
      <c r="B80" s="2087"/>
      <c r="C80" s="1223" t="s">
        <v>532</v>
      </c>
      <c r="D80" s="1224" t="s">
        <v>201</v>
      </c>
      <c r="E80" s="1225">
        <v>500000</v>
      </c>
      <c r="F80" s="1225">
        <v>500000</v>
      </c>
      <c r="G80" s="1226"/>
      <c r="H80" s="1227">
        <v>13000</v>
      </c>
      <c r="I80" s="1228"/>
      <c r="J80" s="1229"/>
      <c r="K80" s="1281"/>
      <c r="L80" s="1230"/>
      <c r="M80" s="1230"/>
      <c r="N80" s="1283"/>
      <c r="O80" s="1232"/>
      <c r="P80" s="1052"/>
      <c r="Q80" s="1053"/>
      <c r="R80" s="1053"/>
      <c r="S80" s="1039"/>
      <c r="T80" s="1150"/>
      <c r="U80" s="1284"/>
      <c r="V80" s="1285"/>
      <c r="W80" s="1285"/>
      <c r="X80" s="1286"/>
      <c r="Y80" s="1287"/>
      <c r="Z80" s="1288"/>
      <c r="AA80" s="1286"/>
      <c r="AB80" s="1286"/>
      <c r="AC80" s="1286"/>
      <c r="AD80" s="1286"/>
      <c r="AE80" s="1286"/>
      <c r="AF80" s="1286"/>
      <c r="AG80" s="1289"/>
    </row>
    <row r="81" spans="1:33" ht="33" customHeight="1">
      <c r="A81" s="1282"/>
      <c r="B81" s="2087"/>
      <c r="C81" s="1223" t="s">
        <v>533</v>
      </c>
      <c r="D81" s="1224" t="s">
        <v>201</v>
      </c>
      <c r="E81" s="1225">
        <v>1000000</v>
      </c>
      <c r="F81" s="1225">
        <v>1000000</v>
      </c>
      <c r="G81" s="1226"/>
      <c r="H81" s="1227">
        <v>16000</v>
      </c>
      <c r="I81" s="1228"/>
      <c r="J81" s="1229"/>
      <c r="K81" s="1281"/>
      <c r="L81" s="1230"/>
      <c r="M81" s="1230"/>
      <c r="N81" s="1283"/>
      <c r="O81" s="1232"/>
      <c r="P81" s="1052"/>
      <c r="Q81" s="1053"/>
      <c r="R81" s="1053"/>
      <c r="S81" s="1039"/>
      <c r="T81" s="1150"/>
      <c r="U81" s="1284"/>
      <c r="V81" s="1285"/>
      <c r="W81" s="1285"/>
      <c r="X81" s="1286"/>
      <c r="Y81" s="1287"/>
      <c r="Z81" s="1288"/>
      <c r="AA81" s="1286"/>
      <c r="AB81" s="1286"/>
      <c r="AC81" s="1286"/>
      <c r="AD81" s="1286"/>
      <c r="AE81" s="1286"/>
      <c r="AF81" s="1286"/>
      <c r="AG81" s="1289"/>
    </row>
    <row r="82" spans="1:33" ht="33" customHeight="1">
      <c r="A82" s="1282"/>
      <c r="B82" s="2087"/>
      <c r="C82" s="1223" t="s">
        <v>534</v>
      </c>
      <c r="D82" s="1224" t="s">
        <v>201</v>
      </c>
      <c r="E82" s="1225">
        <v>700000</v>
      </c>
      <c r="F82" s="1225">
        <v>700000</v>
      </c>
      <c r="G82" s="1226"/>
      <c r="H82" s="1227">
        <v>22000</v>
      </c>
      <c r="I82" s="1228"/>
      <c r="J82" s="1229"/>
      <c r="K82" s="1281"/>
      <c r="L82" s="1230"/>
      <c r="M82" s="1230"/>
      <c r="N82" s="1283"/>
      <c r="O82" s="1232"/>
      <c r="P82" s="1052"/>
      <c r="Q82" s="1053"/>
      <c r="R82" s="1053"/>
      <c r="S82" s="1039"/>
      <c r="T82" s="1150"/>
      <c r="U82" s="1284"/>
      <c r="V82" s="1285"/>
      <c r="W82" s="1285"/>
      <c r="X82" s="1286"/>
      <c r="Y82" s="1287"/>
      <c r="Z82" s="1288"/>
      <c r="AA82" s="1286"/>
      <c r="AB82" s="1286"/>
      <c r="AC82" s="1286"/>
      <c r="AD82" s="1286"/>
      <c r="AE82" s="1286"/>
      <c r="AF82" s="1286"/>
      <c r="AG82" s="1289"/>
    </row>
    <row r="83" spans="1:33" ht="33" customHeight="1">
      <c r="A83" s="1282"/>
      <c r="B83" s="2087"/>
      <c r="C83" s="1223" t="s">
        <v>533</v>
      </c>
      <c r="D83" s="1223" t="s">
        <v>535</v>
      </c>
      <c r="E83" s="1225">
        <v>2000000</v>
      </c>
      <c r="F83" s="1225"/>
      <c r="G83" s="1226"/>
      <c r="H83" s="1227"/>
      <c r="I83" s="1228"/>
      <c r="J83" s="1229"/>
      <c r="K83" s="1281"/>
      <c r="L83" s="1230"/>
      <c r="M83" s="1230"/>
      <c r="N83" s="1283"/>
      <c r="O83" s="1232"/>
      <c r="P83" s="1052"/>
      <c r="Q83" s="1053"/>
      <c r="R83" s="1053"/>
      <c r="S83" s="1039"/>
      <c r="T83" s="1150"/>
      <c r="U83" s="1284"/>
      <c r="V83" s="1285"/>
      <c r="W83" s="1285"/>
      <c r="X83" s="1286"/>
      <c r="Y83" s="1287"/>
      <c r="Z83" s="1288"/>
      <c r="AA83" s="1286"/>
      <c r="AB83" s="1286"/>
      <c r="AC83" s="1286"/>
      <c r="AD83" s="1286"/>
      <c r="AE83" s="1286"/>
      <c r="AF83" s="1286"/>
      <c r="AG83" s="1289"/>
    </row>
    <row r="84" spans="1:33" ht="33" customHeight="1">
      <c r="A84" s="1282"/>
      <c r="B84" s="2087"/>
      <c r="C84" s="1210"/>
      <c r="D84" s="1123"/>
      <c r="E84" s="1290">
        <f>E78+E79+E80+E81+E82+E83</f>
        <v>16200000</v>
      </c>
      <c r="F84" s="1290">
        <f>F78+F79+F80+F81+F82+F83</f>
        <v>2200000</v>
      </c>
      <c r="G84" s="1291"/>
      <c r="H84" s="1292">
        <f>H78+H79+H80+H81+H82+H83</f>
        <v>51000</v>
      </c>
      <c r="I84" s="1228"/>
      <c r="J84" s="1229"/>
      <c r="K84" s="1281"/>
      <c r="L84" s="1230"/>
      <c r="M84" s="1230"/>
      <c r="N84" s="1283"/>
      <c r="O84" s="1232"/>
      <c r="P84" s="1052"/>
      <c r="Q84" s="1053"/>
      <c r="R84" s="1053"/>
      <c r="S84" s="1039"/>
      <c r="T84" s="1150"/>
      <c r="U84" s="1284"/>
      <c r="V84" s="1285"/>
      <c r="W84" s="1285"/>
      <c r="X84" s="1286"/>
      <c r="Y84" s="1287"/>
      <c r="Z84" s="1288"/>
      <c r="AA84" s="1286"/>
      <c r="AB84" s="1286"/>
      <c r="AC84" s="1286"/>
      <c r="AD84" s="1286"/>
      <c r="AE84" s="1286"/>
      <c r="AF84" s="1286"/>
      <c r="AG84" s="1289"/>
    </row>
    <row r="85" spans="1:33" ht="21" customHeight="1" hidden="1">
      <c r="A85" s="1282"/>
      <c r="B85" s="2087"/>
      <c r="C85" s="1223"/>
      <c r="D85" s="1224"/>
      <c r="E85" s="1225"/>
      <c r="F85" s="1225"/>
      <c r="G85" s="1226"/>
      <c r="H85" s="1227"/>
      <c r="I85" s="1228"/>
      <c r="J85" s="1229"/>
      <c r="K85" s="1281"/>
      <c r="L85" s="1230"/>
      <c r="M85" s="1230"/>
      <c r="N85" s="1283"/>
      <c r="O85" s="1232"/>
      <c r="P85" s="1052"/>
      <c r="Q85" s="1053"/>
      <c r="R85" s="1053"/>
      <c r="S85" s="1039"/>
      <c r="T85" s="1150"/>
      <c r="U85" s="1284"/>
      <c r="V85" s="1285"/>
      <c r="W85" s="1285"/>
      <c r="X85" s="1286"/>
      <c r="Y85" s="1287"/>
      <c r="Z85" s="1288"/>
      <c r="AA85" s="1286"/>
      <c r="AB85" s="1286"/>
      <c r="AC85" s="1286"/>
      <c r="AD85" s="1286"/>
      <c r="AE85" s="1286"/>
      <c r="AF85" s="1286"/>
      <c r="AG85" s="1289"/>
    </row>
    <row r="86" spans="1:33" ht="21" customHeight="1" hidden="1">
      <c r="A86" s="1282"/>
      <c r="B86" s="2087"/>
      <c r="C86" s="1223"/>
      <c r="D86" s="1224"/>
      <c r="E86" s="1225"/>
      <c r="F86" s="1225"/>
      <c r="G86" s="1226"/>
      <c r="H86" s="1227"/>
      <c r="I86" s="1228"/>
      <c r="J86" s="1229"/>
      <c r="K86" s="1281"/>
      <c r="L86" s="1230"/>
      <c r="M86" s="1230"/>
      <c r="N86" s="1283"/>
      <c r="O86" s="1232"/>
      <c r="P86" s="1052"/>
      <c r="Q86" s="1053"/>
      <c r="R86" s="1053"/>
      <c r="S86" s="1039"/>
      <c r="T86" s="1150"/>
      <c r="U86" s="1284"/>
      <c r="V86" s="1285"/>
      <c r="W86" s="1285"/>
      <c r="X86" s="1286"/>
      <c r="Y86" s="1287"/>
      <c r="Z86" s="1288"/>
      <c r="AA86" s="1286"/>
      <c r="AB86" s="1286"/>
      <c r="AC86" s="1286"/>
      <c r="AD86" s="1286"/>
      <c r="AE86" s="1286"/>
      <c r="AF86" s="1286"/>
      <c r="AG86" s="1289"/>
    </row>
    <row r="87" spans="1:33" ht="21" customHeight="1" hidden="1">
      <c r="A87" s="1282"/>
      <c r="B87" s="2087"/>
      <c r="C87" s="1223"/>
      <c r="D87" s="1224"/>
      <c r="E87" s="1225"/>
      <c r="F87" s="1225"/>
      <c r="G87" s="1226"/>
      <c r="H87" s="1227"/>
      <c r="I87" s="1228"/>
      <c r="J87" s="1229"/>
      <c r="K87" s="1281"/>
      <c r="L87" s="1230"/>
      <c r="M87" s="1230"/>
      <c r="N87" s="1283"/>
      <c r="O87" s="1232"/>
      <c r="P87" s="1052"/>
      <c r="Q87" s="1053"/>
      <c r="R87" s="1053"/>
      <c r="S87" s="1039"/>
      <c r="T87" s="1150"/>
      <c r="U87" s="1284"/>
      <c r="V87" s="1285"/>
      <c r="W87" s="1285"/>
      <c r="X87" s="1286"/>
      <c r="Y87" s="1287"/>
      <c r="Z87" s="1288"/>
      <c r="AA87" s="1286"/>
      <c r="AB87" s="1286"/>
      <c r="AC87" s="1286"/>
      <c r="AD87" s="1286"/>
      <c r="AE87" s="1286"/>
      <c r="AF87" s="1286"/>
      <c r="AG87" s="1289"/>
    </row>
    <row r="88" spans="1:33" ht="21" customHeight="1" hidden="1">
      <c r="A88" s="1282"/>
      <c r="B88" s="2087"/>
      <c r="C88" s="1223"/>
      <c r="D88" s="1224"/>
      <c r="E88" s="1225"/>
      <c r="F88" s="1225"/>
      <c r="G88" s="1226"/>
      <c r="H88" s="1227"/>
      <c r="I88" s="1228"/>
      <c r="J88" s="1229"/>
      <c r="K88" s="1281"/>
      <c r="L88" s="1230"/>
      <c r="M88" s="1230"/>
      <c r="N88" s="1283"/>
      <c r="O88" s="1232"/>
      <c r="P88" s="1052"/>
      <c r="Q88" s="1053"/>
      <c r="R88" s="1053"/>
      <c r="S88" s="1039"/>
      <c r="T88" s="1150"/>
      <c r="U88" s="1284"/>
      <c r="V88" s="1285"/>
      <c r="W88" s="1285"/>
      <c r="X88" s="1286"/>
      <c r="Y88" s="1287"/>
      <c r="Z88" s="1288"/>
      <c r="AA88" s="1286"/>
      <c r="AB88" s="1286"/>
      <c r="AC88" s="1286"/>
      <c r="AD88" s="1286"/>
      <c r="AE88" s="1286"/>
      <c r="AF88" s="1286"/>
      <c r="AG88" s="1289"/>
    </row>
    <row r="89" spans="1:33" ht="21" customHeight="1" hidden="1">
      <c r="A89" s="1282"/>
      <c r="B89" s="2087"/>
      <c r="C89" s="1223"/>
      <c r="D89" s="1224"/>
      <c r="E89" s="1225"/>
      <c r="F89" s="1225"/>
      <c r="G89" s="1226"/>
      <c r="H89" s="1227"/>
      <c r="I89" s="1228"/>
      <c r="J89" s="1229"/>
      <c r="K89" s="1281"/>
      <c r="L89" s="1230"/>
      <c r="M89" s="1230"/>
      <c r="N89" s="1283"/>
      <c r="O89" s="1232"/>
      <c r="P89" s="1052"/>
      <c r="Q89" s="1053"/>
      <c r="R89" s="1053"/>
      <c r="S89" s="1039"/>
      <c r="T89" s="1150"/>
      <c r="U89" s="1284"/>
      <c r="V89" s="1285"/>
      <c r="W89" s="1285"/>
      <c r="X89" s="1286"/>
      <c r="Y89" s="1287"/>
      <c r="Z89" s="1288"/>
      <c r="AA89" s="1286"/>
      <c r="AB89" s="1286"/>
      <c r="AC89" s="1286"/>
      <c r="AD89" s="1286"/>
      <c r="AE89" s="1286"/>
      <c r="AF89" s="1286"/>
      <c r="AG89" s="1289"/>
    </row>
    <row r="90" spans="1:33" ht="21" customHeight="1" hidden="1">
      <c r="A90" s="1282"/>
      <c r="B90" s="2087"/>
      <c r="C90" s="1223"/>
      <c r="D90" s="1224"/>
      <c r="E90" s="1225"/>
      <c r="F90" s="1225"/>
      <c r="G90" s="1226"/>
      <c r="H90" s="1227"/>
      <c r="I90" s="1228"/>
      <c r="J90" s="1229"/>
      <c r="K90" s="1281"/>
      <c r="L90" s="1230"/>
      <c r="M90" s="1230"/>
      <c r="N90" s="1283"/>
      <c r="O90" s="1232"/>
      <c r="P90" s="1052"/>
      <c r="Q90" s="1053"/>
      <c r="R90" s="1053"/>
      <c r="S90" s="1039"/>
      <c r="T90" s="1150"/>
      <c r="U90" s="1284"/>
      <c r="V90" s="1285"/>
      <c r="W90" s="1285"/>
      <c r="X90" s="1286"/>
      <c r="Y90" s="1287"/>
      <c r="Z90" s="1288"/>
      <c r="AA90" s="1286"/>
      <c r="AB90" s="1286"/>
      <c r="AC90" s="1286"/>
      <c r="AD90" s="1286"/>
      <c r="AE90" s="1286"/>
      <c r="AF90" s="1286"/>
      <c r="AG90" s="1289"/>
    </row>
    <row r="91" spans="1:33" ht="21" customHeight="1" hidden="1">
      <c r="A91" s="1282"/>
      <c r="B91" s="2087"/>
      <c r="C91" s="1223"/>
      <c r="D91" s="1224"/>
      <c r="E91" s="1225"/>
      <c r="F91" s="1225"/>
      <c r="G91" s="1226"/>
      <c r="H91" s="1227"/>
      <c r="I91" s="1228"/>
      <c r="J91" s="1229"/>
      <c r="K91" s="1281"/>
      <c r="L91" s="1230"/>
      <c r="M91" s="1230"/>
      <c r="N91" s="1283"/>
      <c r="O91" s="1232"/>
      <c r="P91" s="1052"/>
      <c r="Q91" s="1053"/>
      <c r="R91" s="1053"/>
      <c r="S91" s="1039"/>
      <c r="T91" s="1150"/>
      <c r="U91" s="1284"/>
      <c r="V91" s="1285"/>
      <c r="W91" s="1285"/>
      <c r="X91" s="1286"/>
      <c r="Y91" s="1287"/>
      <c r="Z91" s="1288"/>
      <c r="AA91" s="1286"/>
      <c r="AB91" s="1286"/>
      <c r="AC91" s="1286"/>
      <c r="AD91" s="1286"/>
      <c r="AE91" s="1286"/>
      <c r="AF91" s="1286"/>
      <c r="AG91" s="1289"/>
    </row>
    <row r="92" spans="1:33" ht="21" customHeight="1" hidden="1">
      <c r="A92" s="1282"/>
      <c r="B92" s="2087"/>
      <c r="C92" s="1223"/>
      <c r="D92" s="1224"/>
      <c r="E92" s="1225"/>
      <c r="F92" s="1225"/>
      <c r="G92" s="1226"/>
      <c r="H92" s="1227"/>
      <c r="I92" s="1228"/>
      <c r="J92" s="1229"/>
      <c r="K92" s="1281"/>
      <c r="L92" s="1230"/>
      <c r="M92" s="1230"/>
      <c r="N92" s="1283"/>
      <c r="O92" s="1232"/>
      <c r="P92" s="1052"/>
      <c r="Q92" s="1053"/>
      <c r="R92" s="1053"/>
      <c r="S92" s="1039"/>
      <c r="T92" s="1150"/>
      <c r="U92" s="1284"/>
      <c r="V92" s="1285"/>
      <c r="W92" s="1285"/>
      <c r="X92" s="1286"/>
      <c r="Y92" s="1287"/>
      <c r="Z92" s="1288"/>
      <c r="AA92" s="1286"/>
      <c r="AB92" s="1286"/>
      <c r="AC92" s="1286"/>
      <c r="AD92" s="1286"/>
      <c r="AE92" s="1286"/>
      <c r="AF92" s="1286"/>
      <c r="AG92" s="1289"/>
    </row>
    <row r="93" spans="1:33" ht="21" customHeight="1" hidden="1">
      <c r="A93" s="1282"/>
      <c r="B93" s="2087"/>
      <c r="C93" s="1223"/>
      <c r="D93" s="1224"/>
      <c r="E93" s="1225"/>
      <c r="F93" s="1225"/>
      <c r="G93" s="1226"/>
      <c r="H93" s="1227"/>
      <c r="I93" s="1228"/>
      <c r="J93" s="1229"/>
      <c r="K93" s="1281"/>
      <c r="L93" s="1230"/>
      <c r="M93" s="1230"/>
      <c r="N93" s="1283"/>
      <c r="O93" s="1232"/>
      <c r="P93" s="1052"/>
      <c r="Q93" s="1053"/>
      <c r="R93" s="1053"/>
      <c r="S93" s="1039"/>
      <c r="T93" s="1150"/>
      <c r="U93" s="1284"/>
      <c r="V93" s="1285"/>
      <c r="W93" s="1285"/>
      <c r="X93" s="1286"/>
      <c r="Y93" s="1287"/>
      <c r="Z93" s="1288"/>
      <c r="AA93" s="1286"/>
      <c r="AB93" s="1286"/>
      <c r="AC93" s="1286"/>
      <c r="AD93" s="1286"/>
      <c r="AE93" s="1286"/>
      <c r="AF93" s="1286"/>
      <c r="AG93" s="1289"/>
    </row>
    <row r="94" spans="1:33" ht="21" customHeight="1" hidden="1" thickBot="1">
      <c r="A94" s="1293">
        <v>30</v>
      </c>
      <c r="B94" s="2087"/>
      <c r="C94" s="1164"/>
      <c r="D94" s="1165"/>
      <c r="E94" s="1290"/>
      <c r="F94" s="1290"/>
      <c r="G94" s="1291"/>
      <c r="H94" s="1292"/>
      <c r="I94" s="1294"/>
      <c r="J94" s="1295"/>
      <c r="K94" s="1099"/>
      <c r="L94" s="1296"/>
      <c r="M94" s="1296"/>
      <c r="N94" s="1172"/>
      <c r="O94" s="1173"/>
      <c r="P94" s="1052"/>
      <c r="Q94" s="1053"/>
      <c r="R94" s="1053"/>
      <c r="S94" s="1039">
        <f>P94+Q94+R94</f>
        <v>0</v>
      </c>
      <c r="T94" s="1150">
        <f>J94-S94</f>
        <v>0</v>
      </c>
      <c r="U94" s="1297"/>
      <c r="V94" s="1298"/>
      <c r="W94" s="1298"/>
      <c r="X94" s="1299"/>
      <c r="Y94" s="1300"/>
      <c r="Z94" s="1301"/>
      <c r="AA94" s="1299"/>
      <c r="AB94" s="1299"/>
      <c r="AC94" s="1299"/>
      <c r="AD94" s="1299"/>
      <c r="AE94" s="1299"/>
      <c r="AF94" s="1299"/>
      <c r="AG94" s="1302"/>
    </row>
    <row r="95" spans="1:33" ht="21" customHeight="1" hidden="1">
      <c r="A95" s="1282" t="s">
        <v>528</v>
      </c>
      <c r="B95" s="2087"/>
      <c r="C95" s="1223"/>
      <c r="D95" s="1224"/>
      <c r="E95" s="1225"/>
      <c r="F95" s="1225"/>
      <c r="G95" s="1226"/>
      <c r="H95" s="1227"/>
      <c r="I95" s="1228"/>
      <c r="J95" s="1229"/>
      <c r="K95" s="1281"/>
      <c r="L95" s="1230"/>
      <c r="M95" s="1230"/>
      <c r="N95" s="1283">
        <v>59916.5</v>
      </c>
      <c r="O95" s="1232"/>
      <c r="P95" s="1052"/>
      <c r="Q95" s="1053"/>
      <c r="R95" s="1053"/>
      <c r="S95" s="1039">
        <f>P95+Q95+R95</f>
        <v>0</v>
      </c>
      <c r="T95" s="1150">
        <f>J95-S95</f>
        <v>0</v>
      </c>
      <c r="U95" s="1119"/>
      <c r="V95" s="1106"/>
      <c r="W95" s="1106"/>
      <c r="X95" s="1107"/>
      <c r="Y95" s="1108"/>
      <c r="Z95" s="1109"/>
      <c r="AA95" s="1107"/>
      <c r="AB95" s="1107"/>
      <c r="AC95" s="1107"/>
      <c r="AD95" s="1107"/>
      <c r="AE95" s="1107"/>
      <c r="AF95" s="1107"/>
      <c r="AG95" s="1110"/>
    </row>
    <row r="96" spans="1:33" ht="21" customHeight="1" hidden="1" thickBot="1">
      <c r="A96" s="1293">
        <v>30</v>
      </c>
      <c r="B96" s="2087"/>
      <c r="C96" s="1164"/>
      <c r="D96" s="1165"/>
      <c r="E96" s="1290"/>
      <c r="F96" s="1290"/>
      <c r="G96" s="1291"/>
      <c r="H96" s="1292"/>
      <c r="I96" s="1294"/>
      <c r="J96" s="1295"/>
      <c r="K96" s="1099"/>
      <c r="L96" s="1296"/>
      <c r="M96" s="1296"/>
      <c r="N96" s="1172"/>
      <c r="O96" s="1173"/>
      <c r="P96" s="1052"/>
      <c r="Q96" s="1053"/>
      <c r="R96" s="1053"/>
      <c r="S96" s="1039">
        <f>P96+Q96+R96</f>
        <v>0</v>
      </c>
      <c r="T96" s="1150">
        <f>J96-S96</f>
        <v>0</v>
      </c>
      <c r="U96" s="1297"/>
      <c r="V96" s="1298"/>
      <c r="W96" s="1298"/>
      <c r="X96" s="1299"/>
      <c r="Y96" s="1300"/>
      <c r="Z96" s="1301"/>
      <c r="AA96" s="1299"/>
      <c r="AB96" s="1299"/>
      <c r="AC96" s="1299"/>
      <c r="AD96" s="1299"/>
      <c r="AE96" s="1299"/>
      <c r="AF96" s="1299"/>
      <c r="AG96" s="1302"/>
    </row>
    <row r="97" spans="1:33" ht="21" customHeight="1" hidden="1">
      <c r="A97" s="1277"/>
      <c r="B97" s="2087"/>
      <c r="C97" s="1223"/>
      <c r="D97" s="1224"/>
      <c r="E97" s="1225"/>
      <c r="F97" s="1225"/>
      <c r="G97" s="1226"/>
      <c r="H97" s="1227"/>
      <c r="I97" s="1228"/>
      <c r="J97" s="1229"/>
      <c r="K97" s="1281"/>
      <c r="L97" s="1230"/>
      <c r="M97" s="1230"/>
      <c r="N97" s="1231"/>
      <c r="O97" s="1232"/>
      <c r="P97" s="1052"/>
      <c r="Q97" s="1053"/>
      <c r="R97" s="1053"/>
      <c r="S97" s="1039"/>
      <c r="T97" s="1150"/>
      <c r="U97" s="1119"/>
      <c r="V97" s="1106"/>
      <c r="W97" s="1106"/>
      <c r="X97" s="1107"/>
      <c r="Y97" s="1108"/>
      <c r="Z97" s="1109"/>
      <c r="AA97" s="1107"/>
      <c r="AB97" s="1107"/>
      <c r="AC97" s="1107"/>
      <c r="AD97" s="1107"/>
      <c r="AE97" s="1107"/>
      <c r="AF97" s="1107"/>
      <c r="AG97" s="1110"/>
    </row>
    <row r="98" spans="1:33" ht="21" customHeight="1" hidden="1">
      <c r="A98" s="1277"/>
      <c r="B98" s="2087"/>
      <c r="C98" s="1223"/>
      <c r="D98" s="1224"/>
      <c r="E98" s="1225"/>
      <c r="F98" s="1225"/>
      <c r="G98" s="1226"/>
      <c r="H98" s="1227"/>
      <c r="I98" s="1228"/>
      <c r="J98" s="1229"/>
      <c r="K98" s="1281"/>
      <c r="L98" s="1230"/>
      <c r="M98" s="1230"/>
      <c r="N98" s="1231"/>
      <c r="O98" s="1232"/>
      <c r="P98" s="1052"/>
      <c r="Q98" s="1053"/>
      <c r="R98" s="1053"/>
      <c r="S98" s="1039"/>
      <c r="T98" s="1150"/>
      <c r="U98" s="1119"/>
      <c r="V98" s="1106"/>
      <c r="W98" s="1106"/>
      <c r="X98" s="1107"/>
      <c r="Y98" s="1108"/>
      <c r="Z98" s="1109"/>
      <c r="AA98" s="1107"/>
      <c r="AB98" s="1107"/>
      <c r="AC98" s="1107"/>
      <c r="AD98" s="1107"/>
      <c r="AE98" s="1107"/>
      <c r="AF98" s="1107"/>
      <c r="AG98" s="1110"/>
    </row>
    <row r="99" spans="1:33" ht="21" customHeight="1" hidden="1">
      <c r="A99" s="1277"/>
      <c r="B99" s="2087"/>
      <c r="C99" s="1223"/>
      <c r="D99" s="1224"/>
      <c r="E99" s="1225"/>
      <c r="F99" s="1225"/>
      <c r="G99" s="1226"/>
      <c r="H99" s="1227"/>
      <c r="I99" s="1228"/>
      <c r="J99" s="1229"/>
      <c r="K99" s="1281"/>
      <c r="L99" s="1230"/>
      <c r="M99" s="1230"/>
      <c r="N99" s="1231"/>
      <c r="O99" s="1232"/>
      <c r="P99" s="1052"/>
      <c r="Q99" s="1053"/>
      <c r="R99" s="1053"/>
      <c r="S99" s="1039"/>
      <c r="T99" s="1150"/>
      <c r="U99" s="1119"/>
      <c r="V99" s="1106"/>
      <c r="W99" s="1106"/>
      <c r="X99" s="1107"/>
      <c r="Y99" s="1108"/>
      <c r="Z99" s="1109"/>
      <c r="AA99" s="1107"/>
      <c r="AB99" s="1107"/>
      <c r="AC99" s="1107"/>
      <c r="AD99" s="1107"/>
      <c r="AE99" s="1107"/>
      <c r="AF99" s="1107"/>
      <c r="AG99" s="1110"/>
    </row>
    <row r="100" spans="1:33" ht="21" customHeight="1" hidden="1">
      <c r="A100" s="1282" t="s">
        <v>528</v>
      </c>
      <c r="B100" s="2087"/>
      <c r="C100" s="1223"/>
      <c r="D100" s="1224"/>
      <c r="E100" s="1225"/>
      <c r="F100" s="1225"/>
      <c r="G100" s="1226"/>
      <c r="H100" s="1227"/>
      <c r="I100" s="1228"/>
      <c r="J100" s="1229"/>
      <c r="K100" s="1281"/>
      <c r="L100" s="1230"/>
      <c r="M100" s="1230"/>
      <c r="N100" s="1283">
        <v>59916.5</v>
      </c>
      <c r="O100" s="1232"/>
      <c r="P100" s="1052"/>
      <c r="Q100" s="1053"/>
      <c r="R100" s="1053"/>
      <c r="S100" s="1039">
        <f>P100+Q100+R100</f>
        <v>0</v>
      </c>
      <c r="T100" s="1150">
        <f>J100-S100</f>
        <v>0</v>
      </c>
      <c r="U100" s="1119"/>
      <c r="V100" s="1106"/>
      <c r="W100" s="1106"/>
      <c r="X100" s="1107"/>
      <c r="Y100" s="1108"/>
      <c r="Z100" s="1109"/>
      <c r="AA100" s="1107"/>
      <c r="AB100" s="1107"/>
      <c r="AC100" s="1107"/>
      <c r="AD100" s="1107"/>
      <c r="AE100" s="1107"/>
      <c r="AF100" s="1107"/>
      <c r="AG100" s="1110"/>
    </row>
    <row r="101" spans="1:33" ht="21" customHeight="1" hidden="1">
      <c r="A101" s="1090">
        <v>28</v>
      </c>
      <c r="B101" s="1163"/>
      <c r="C101" s="1210"/>
      <c r="D101" s="1123"/>
      <c r="E101" s="1215"/>
      <c r="F101" s="1215"/>
      <c r="G101" s="1216"/>
      <c r="H101" s="1217"/>
      <c r="I101" s="1228"/>
      <c r="J101" s="1229"/>
      <c r="K101" s="1281"/>
      <c r="L101" s="1230"/>
      <c r="M101" s="1230"/>
      <c r="N101" s="1231"/>
      <c r="O101" s="1232"/>
      <c r="P101" s="1052"/>
      <c r="Q101" s="1053"/>
      <c r="R101" s="1053"/>
      <c r="S101" s="1039">
        <f>P101+Q101+R101</f>
        <v>0</v>
      </c>
      <c r="T101" s="1150">
        <f>J101-S101</f>
        <v>0</v>
      </c>
      <c r="U101" s="1119" t="s">
        <v>536</v>
      </c>
      <c r="V101" s="1106"/>
      <c r="W101" s="1106" t="s">
        <v>537</v>
      </c>
      <c r="X101" s="1107"/>
      <c r="Y101" s="1108" t="s">
        <v>538</v>
      </c>
      <c r="Z101" s="1109"/>
      <c r="AA101" s="1107"/>
      <c r="AB101" s="1107"/>
      <c r="AC101" s="1107"/>
      <c r="AD101" s="1107"/>
      <c r="AE101" s="1107"/>
      <c r="AF101" s="1107"/>
      <c r="AG101" s="1110"/>
    </row>
    <row r="102" spans="1:33" ht="21" customHeight="1" hidden="1">
      <c r="A102" s="1090">
        <v>29</v>
      </c>
      <c r="B102" s="1163"/>
      <c r="C102" s="1223"/>
      <c r="D102" s="1224"/>
      <c r="E102" s="1225"/>
      <c r="F102" s="1225"/>
      <c r="G102" s="1226"/>
      <c r="H102" s="1227"/>
      <c r="I102" s="1228"/>
      <c r="J102" s="1229"/>
      <c r="K102" s="1281"/>
      <c r="L102" s="1230"/>
      <c r="M102" s="1230"/>
      <c r="N102" s="1231"/>
      <c r="O102" s="1232"/>
      <c r="P102" s="1052"/>
      <c r="Q102" s="1053"/>
      <c r="R102" s="1053"/>
      <c r="S102" s="1039">
        <f>P102+Q102+R102</f>
        <v>0</v>
      </c>
      <c r="T102" s="1150">
        <f>J102-S102</f>
        <v>0</v>
      </c>
      <c r="U102" s="1119"/>
      <c r="V102" s="1106"/>
      <c r="W102" s="1106"/>
      <c r="X102" s="1107"/>
      <c r="Y102" s="1108"/>
      <c r="Z102" s="1109"/>
      <c r="AA102" s="1107"/>
      <c r="AB102" s="1107"/>
      <c r="AC102" s="1107"/>
      <c r="AD102" s="1107"/>
      <c r="AE102" s="1107"/>
      <c r="AF102" s="1107"/>
      <c r="AG102" s="1110"/>
    </row>
    <row r="103" spans="1:33" ht="21" customHeight="1" hidden="1">
      <c r="A103" s="1277"/>
      <c r="B103" s="2087" t="s">
        <v>80</v>
      </c>
      <c r="C103" s="1223" t="s">
        <v>292</v>
      </c>
      <c r="D103" s="1224" t="s">
        <v>293</v>
      </c>
      <c r="E103" s="1225">
        <v>10500000</v>
      </c>
      <c r="F103" s="1225">
        <v>10500001</v>
      </c>
      <c r="G103" s="1226"/>
      <c r="H103" s="1227">
        <v>10500001</v>
      </c>
      <c r="I103" s="1228"/>
      <c r="J103" s="1229"/>
      <c r="K103" s="1281"/>
      <c r="L103" s="1230"/>
      <c r="M103" s="1230"/>
      <c r="N103" s="1231"/>
      <c r="O103" s="1232"/>
      <c r="P103" s="1052"/>
      <c r="Q103" s="1053"/>
      <c r="R103" s="1053"/>
      <c r="S103" s="1039"/>
      <c r="T103" s="1150"/>
      <c r="U103" s="1119">
        <v>0</v>
      </c>
      <c r="V103" s="1106"/>
      <c r="W103" s="1106"/>
      <c r="X103" s="1107"/>
      <c r="Y103" s="1108"/>
      <c r="Z103" s="1109"/>
      <c r="AA103" s="1107"/>
      <c r="AB103" s="1107"/>
      <c r="AC103" s="1107"/>
      <c r="AD103" s="1107"/>
      <c r="AE103" s="1107"/>
      <c r="AF103" s="1107"/>
      <c r="AG103" s="1110"/>
    </row>
    <row r="104" spans="1:33" ht="21" customHeight="1" hidden="1">
      <c r="A104" s="1277"/>
      <c r="B104" s="2087"/>
      <c r="C104" s="1223"/>
      <c r="D104" s="1224"/>
      <c r="E104" s="1225"/>
      <c r="F104" s="1225"/>
      <c r="G104" s="1226"/>
      <c r="H104" s="1227"/>
      <c r="I104" s="1228"/>
      <c r="J104" s="1229"/>
      <c r="K104" s="1281"/>
      <c r="L104" s="1230"/>
      <c r="M104" s="1230"/>
      <c r="N104" s="1231"/>
      <c r="O104" s="1232"/>
      <c r="P104" s="1052"/>
      <c r="Q104" s="1053"/>
      <c r="R104" s="1053"/>
      <c r="S104" s="1039"/>
      <c r="T104" s="1150"/>
      <c r="U104" s="1119"/>
      <c r="V104" s="1106"/>
      <c r="W104" s="1106"/>
      <c r="X104" s="1107"/>
      <c r="Y104" s="1108"/>
      <c r="Z104" s="1109"/>
      <c r="AA104" s="1107"/>
      <c r="AB104" s="1107"/>
      <c r="AC104" s="1107"/>
      <c r="AD104" s="1107"/>
      <c r="AE104" s="1107"/>
      <c r="AF104" s="1107"/>
      <c r="AG104" s="1110"/>
    </row>
    <row r="105" spans="1:33" ht="21" customHeight="1" hidden="1">
      <c r="A105" s="1277"/>
      <c r="B105" s="2087"/>
      <c r="C105" s="1223"/>
      <c r="D105" s="1224"/>
      <c r="E105" s="1225"/>
      <c r="F105" s="1225"/>
      <c r="G105" s="1226"/>
      <c r="H105" s="1227"/>
      <c r="I105" s="1228"/>
      <c r="J105" s="1229"/>
      <c r="K105" s="1281"/>
      <c r="L105" s="1230"/>
      <c r="M105" s="1230"/>
      <c r="N105" s="1231"/>
      <c r="O105" s="1232"/>
      <c r="P105" s="1052"/>
      <c r="Q105" s="1053"/>
      <c r="R105" s="1053"/>
      <c r="S105" s="1039"/>
      <c r="T105" s="1150"/>
      <c r="U105" s="1119"/>
      <c r="V105" s="1106"/>
      <c r="W105" s="1106"/>
      <c r="X105" s="1107"/>
      <c r="Y105" s="1108"/>
      <c r="Z105" s="1109"/>
      <c r="AA105" s="1107"/>
      <c r="AB105" s="1107"/>
      <c r="AC105" s="1107"/>
      <c r="AD105" s="1107"/>
      <c r="AE105" s="1107"/>
      <c r="AF105" s="1107"/>
      <c r="AG105" s="1110"/>
    </row>
    <row r="106" spans="1:33" ht="21" customHeight="1" hidden="1">
      <c r="A106" s="1277"/>
      <c r="B106" s="2087"/>
      <c r="C106" s="1223"/>
      <c r="D106" s="1224"/>
      <c r="E106" s="1225"/>
      <c r="F106" s="1225"/>
      <c r="G106" s="1226"/>
      <c r="H106" s="1227"/>
      <c r="I106" s="1228"/>
      <c r="J106" s="1229"/>
      <c r="K106" s="1281"/>
      <c r="L106" s="1230"/>
      <c r="M106" s="1230"/>
      <c r="N106" s="1231"/>
      <c r="O106" s="1232"/>
      <c r="P106" s="1052"/>
      <c r="Q106" s="1053"/>
      <c r="R106" s="1053"/>
      <c r="S106" s="1039"/>
      <c r="T106" s="1150"/>
      <c r="U106" s="1119"/>
      <c r="V106" s="1106"/>
      <c r="W106" s="1106"/>
      <c r="X106" s="1107"/>
      <c r="Y106" s="1108"/>
      <c r="Z106" s="1109"/>
      <c r="AA106" s="1107"/>
      <c r="AB106" s="1107"/>
      <c r="AC106" s="1107"/>
      <c r="AD106" s="1107"/>
      <c r="AE106" s="1107"/>
      <c r="AF106" s="1107"/>
      <c r="AG106" s="1110"/>
    </row>
    <row r="107" spans="1:33" ht="21" customHeight="1" hidden="1">
      <c r="A107" s="1277"/>
      <c r="B107" s="2087"/>
      <c r="C107" s="1223"/>
      <c r="D107" s="1224"/>
      <c r="E107" s="1225"/>
      <c r="F107" s="1225"/>
      <c r="G107" s="1226"/>
      <c r="H107" s="1227"/>
      <c r="I107" s="1228"/>
      <c r="J107" s="1229"/>
      <c r="K107" s="1281"/>
      <c r="L107" s="1230"/>
      <c r="M107" s="1230"/>
      <c r="N107" s="1231"/>
      <c r="O107" s="1232"/>
      <c r="P107" s="1052"/>
      <c r="Q107" s="1053"/>
      <c r="R107" s="1053"/>
      <c r="S107" s="1039"/>
      <c r="T107" s="1150"/>
      <c r="U107" s="1119"/>
      <c r="V107" s="1106"/>
      <c r="W107" s="1106"/>
      <c r="X107" s="1107"/>
      <c r="Y107" s="1108"/>
      <c r="Z107" s="1109"/>
      <c r="AA107" s="1107"/>
      <c r="AB107" s="1107"/>
      <c r="AC107" s="1107"/>
      <c r="AD107" s="1107"/>
      <c r="AE107" s="1107"/>
      <c r="AF107" s="1107"/>
      <c r="AG107" s="1110"/>
    </row>
    <row r="108" spans="1:33" ht="21" customHeight="1" hidden="1">
      <c r="A108" s="1277"/>
      <c r="B108" s="2087"/>
      <c r="C108" s="1223"/>
      <c r="D108" s="1224"/>
      <c r="E108" s="1225"/>
      <c r="F108" s="1225"/>
      <c r="G108" s="1226"/>
      <c r="H108" s="1227"/>
      <c r="I108" s="1228"/>
      <c r="J108" s="1229"/>
      <c r="K108" s="1281"/>
      <c r="L108" s="1230"/>
      <c r="M108" s="1230"/>
      <c r="N108" s="1231"/>
      <c r="O108" s="1232"/>
      <c r="P108" s="1052"/>
      <c r="Q108" s="1053"/>
      <c r="R108" s="1053"/>
      <c r="S108" s="1039"/>
      <c r="T108" s="1150"/>
      <c r="U108" s="1119"/>
      <c r="V108" s="1106"/>
      <c r="W108" s="1106"/>
      <c r="X108" s="1107"/>
      <c r="Y108" s="1108"/>
      <c r="Z108" s="1109"/>
      <c r="AA108" s="1107"/>
      <c r="AB108" s="1107"/>
      <c r="AC108" s="1107"/>
      <c r="AD108" s="1107"/>
      <c r="AE108" s="1107"/>
      <c r="AF108" s="1107"/>
      <c r="AG108" s="1110"/>
    </row>
    <row r="109" spans="1:33" ht="21" customHeight="1" hidden="1">
      <c r="A109" s="1282" t="s">
        <v>528</v>
      </c>
      <c r="B109" s="2087"/>
      <c r="C109" s="1223"/>
      <c r="D109" s="1224"/>
      <c r="E109" s="1225"/>
      <c r="F109" s="1225"/>
      <c r="G109" s="1226"/>
      <c r="H109" s="1227"/>
      <c r="I109" s="1228"/>
      <c r="J109" s="1229"/>
      <c r="K109" s="1281"/>
      <c r="L109" s="1230"/>
      <c r="M109" s="1230"/>
      <c r="N109" s="1283">
        <v>59916.5</v>
      </c>
      <c r="O109" s="1232"/>
      <c r="P109" s="1052"/>
      <c r="Q109" s="1053"/>
      <c r="R109" s="1053"/>
      <c r="S109" s="1039">
        <f>P109+Q109+R109</f>
        <v>0</v>
      </c>
      <c r="T109" s="1150">
        <f>J109-S109</f>
        <v>0</v>
      </c>
      <c r="U109" s="1119"/>
      <c r="V109" s="1106"/>
      <c r="W109" s="1106"/>
      <c r="X109" s="1107"/>
      <c r="Y109" s="1108"/>
      <c r="Z109" s="1109"/>
      <c r="AA109" s="1107"/>
      <c r="AB109" s="1107"/>
      <c r="AC109" s="1107"/>
      <c r="AD109" s="1107"/>
      <c r="AE109" s="1107"/>
      <c r="AF109" s="1107"/>
      <c r="AG109" s="1110"/>
    </row>
    <row r="110" spans="1:33" ht="21" customHeight="1" hidden="1" thickBot="1">
      <c r="A110" s="1293">
        <v>30</v>
      </c>
      <c r="B110" s="2087"/>
      <c r="C110" s="1164"/>
      <c r="D110" s="1165"/>
      <c r="E110" s="1290">
        <f>E101+E103</f>
        <v>10500000</v>
      </c>
      <c r="F110" s="1290">
        <f>F101+F103</f>
        <v>10500001</v>
      </c>
      <c r="G110" s="1291"/>
      <c r="H110" s="1292">
        <f>H101+H103</f>
        <v>10500001</v>
      </c>
      <c r="I110" s="1294"/>
      <c r="J110" s="1295"/>
      <c r="K110" s="1099"/>
      <c r="L110" s="1296"/>
      <c r="M110" s="1296"/>
      <c r="N110" s="1172"/>
      <c r="O110" s="1173"/>
      <c r="P110" s="1052"/>
      <c r="Q110" s="1053"/>
      <c r="R110" s="1053"/>
      <c r="S110" s="1039">
        <f>P110+Q110+R110</f>
        <v>0</v>
      </c>
      <c r="T110" s="1150">
        <f>J110-S110</f>
        <v>0</v>
      </c>
      <c r="U110" s="1297"/>
      <c r="V110" s="1298"/>
      <c r="W110" s="1298"/>
      <c r="X110" s="1299"/>
      <c r="Y110" s="1300"/>
      <c r="Z110" s="1301"/>
      <c r="AA110" s="1299"/>
      <c r="AB110" s="1299"/>
      <c r="AC110" s="1299"/>
      <c r="AD110" s="1299"/>
      <c r="AE110" s="1299"/>
      <c r="AF110" s="1299"/>
      <c r="AG110" s="1302"/>
    </row>
    <row r="111" spans="1:33" ht="21" customHeight="1" hidden="1">
      <c r="A111" s="1282" t="s">
        <v>528</v>
      </c>
      <c r="B111" s="2087"/>
      <c r="C111" s="1223"/>
      <c r="D111" s="1224"/>
      <c r="E111" s="1225"/>
      <c r="F111" s="1225"/>
      <c r="G111" s="1226"/>
      <c r="H111" s="1227"/>
      <c r="I111" s="1228"/>
      <c r="J111" s="1229"/>
      <c r="K111" s="1281"/>
      <c r="L111" s="1230"/>
      <c r="M111" s="1230"/>
      <c r="N111" s="1283">
        <v>59916.5</v>
      </c>
      <c r="O111" s="1232"/>
      <c r="P111" s="1052"/>
      <c r="Q111" s="1053"/>
      <c r="R111" s="1053"/>
      <c r="S111" s="1039">
        <f>P111+Q111+R111</f>
        <v>0</v>
      </c>
      <c r="T111" s="1150">
        <f>J111-S111</f>
        <v>0</v>
      </c>
      <c r="U111" s="1119"/>
      <c r="V111" s="1106"/>
      <c r="W111" s="1106"/>
      <c r="X111" s="1107"/>
      <c r="Y111" s="1108"/>
      <c r="Z111" s="1109"/>
      <c r="AA111" s="1107"/>
      <c r="AB111" s="1107"/>
      <c r="AC111" s="1107"/>
      <c r="AD111" s="1107"/>
      <c r="AE111" s="1107"/>
      <c r="AF111" s="1107"/>
      <c r="AG111" s="1110"/>
    </row>
    <row r="112" spans="1:33" ht="21" customHeight="1" hidden="1">
      <c r="A112" s="1282"/>
      <c r="B112" s="1138"/>
      <c r="C112" s="1303"/>
      <c r="D112" s="1140"/>
      <c r="E112" s="1141"/>
      <c r="F112" s="1141"/>
      <c r="G112" s="1142"/>
      <c r="H112" s="1143"/>
      <c r="I112" s="1228"/>
      <c r="J112" s="1229"/>
      <c r="K112" s="1281"/>
      <c r="L112" s="1230"/>
      <c r="M112" s="1230"/>
      <c r="N112" s="1283"/>
      <c r="O112" s="1232"/>
      <c r="P112" s="1052"/>
      <c r="Q112" s="1053"/>
      <c r="R112" s="1053"/>
      <c r="S112" s="1039"/>
      <c r="T112" s="1150"/>
      <c r="U112" s="1284"/>
      <c r="V112" s="1285"/>
      <c r="W112" s="1285"/>
      <c r="X112" s="1286"/>
      <c r="Y112" s="1287"/>
      <c r="Z112" s="1288"/>
      <c r="AA112" s="1286"/>
      <c r="AB112" s="1286"/>
      <c r="AC112" s="1286"/>
      <c r="AD112" s="1286"/>
      <c r="AE112" s="1286"/>
      <c r="AF112" s="1286"/>
      <c r="AG112" s="1289"/>
    </row>
    <row r="113" spans="1:33" ht="33" customHeight="1">
      <c r="A113" s="1282"/>
      <c r="B113" s="1174" t="s">
        <v>1</v>
      </c>
      <c r="C113" s="1175" t="s">
        <v>539</v>
      </c>
      <c r="D113" s="1176" t="s">
        <v>540</v>
      </c>
      <c r="E113" s="1177">
        <v>500000</v>
      </c>
      <c r="F113" s="1177"/>
      <c r="G113" s="1178"/>
      <c r="H113" s="1179">
        <v>0</v>
      </c>
      <c r="I113" s="1228"/>
      <c r="J113" s="1229"/>
      <c r="K113" s="1281"/>
      <c r="L113" s="1230"/>
      <c r="M113" s="1230"/>
      <c r="N113" s="1283"/>
      <c r="O113" s="1232"/>
      <c r="P113" s="1052"/>
      <c r="Q113" s="1053"/>
      <c r="R113" s="1053"/>
      <c r="S113" s="1039"/>
      <c r="T113" s="1150"/>
      <c r="U113" s="1284"/>
      <c r="V113" s="1285"/>
      <c r="W113" s="1285"/>
      <c r="X113" s="1286"/>
      <c r="Y113" s="1287"/>
      <c r="Z113" s="1288"/>
      <c r="AA113" s="1286"/>
      <c r="AB113" s="1286"/>
      <c r="AC113" s="1286"/>
      <c r="AD113" s="1286"/>
      <c r="AE113" s="1286"/>
      <c r="AF113" s="1286"/>
      <c r="AG113" s="1289"/>
    </row>
    <row r="114" spans="1:33" ht="33" customHeight="1">
      <c r="A114" s="1282"/>
      <c r="B114" s="1174"/>
      <c r="C114" s="1175" t="s">
        <v>541</v>
      </c>
      <c r="D114" s="1176" t="s">
        <v>540</v>
      </c>
      <c r="E114" s="1177">
        <v>280000</v>
      </c>
      <c r="F114" s="1177">
        <v>280000</v>
      </c>
      <c r="G114" s="1178" t="s">
        <v>542</v>
      </c>
      <c r="H114" s="1179">
        <v>0</v>
      </c>
      <c r="I114" s="1228"/>
      <c r="J114" s="1229"/>
      <c r="K114" s="1281"/>
      <c r="L114" s="1230"/>
      <c r="M114" s="1230"/>
      <c r="N114" s="1283"/>
      <c r="O114" s="1232"/>
      <c r="P114" s="1052"/>
      <c r="Q114" s="1053"/>
      <c r="R114" s="1053"/>
      <c r="S114" s="1039"/>
      <c r="T114" s="1150"/>
      <c r="U114" s="1284"/>
      <c r="V114" s="1285"/>
      <c r="W114" s="1285"/>
      <c r="X114" s="1286"/>
      <c r="Y114" s="1287"/>
      <c r="Z114" s="1288"/>
      <c r="AA114" s="1286"/>
      <c r="AB114" s="1286"/>
      <c r="AC114" s="1286"/>
      <c r="AD114" s="1286"/>
      <c r="AE114" s="1286"/>
      <c r="AF114" s="1286"/>
      <c r="AG114" s="1289"/>
    </row>
    <row r="115" spans="1:33" ht="33" customHeight="1">
      <c r="A115" s="1282"/>
      <c r="B115" s="1174"/>
      <c r="C115" s="1175" t="s">
        <v>543</v>
      </c>
      <c r="D115" s="1176" t="s">
        <v>540</v>
      </c>
      <c r="E115" s="1177">
        <v>414000</v>
      </c>
      <c r="F115" s="1177">
        <v>414000</v>
      </c>
      <c r="G115" s="1178" t="s">
        <v>544</v>
      </c>
      <c r="H115" s="1179"/>
      <c r="I115" s="1228"/>
      <c r="J115" s="1229"/>
      <c r="K115" s="1281"/>
      <c r="L115" s="1230"/>
      <c r="M115" s="1230"/>
      <c r="N115" s="1283"/>
      <c r="O115" s="1232"/>
      <c r="P115" s="1052"/>
      <c r="Q115" s="1053"/>
      <c r="R115" s="1053"/>
      <c r="S115" s="1039"/>
      <c r="T115" s="1150"/>
      <c r="U115" s="1284"/>
      <c r="V115" s="1285"/>
      <c r="W115" s="1285"/>
      <c r="X115" s="1286"/>
      <c r="Y115" s="1287"/>
      <c r="Z115" s="1288"/>
      <c r="AA115" s="1286"/>
      <c r="AB115" s="1286"/>
      <c r="AC115" s="1286"/>
      <c r="AD115" s="1286"/>
      <c r="AE115" s="1286"/>
      <c r="AF115" s="1286"/>
      <c r="AG115" s="1289"/>
    </row>
    <row r="116" spans="1:33" ht="33" customHeight="1" thickBot="1">
      <c r="A116" s="1282"/>
      <c r="B116" s="1304"/>
      <c r="C116" s="1305"/>
      <c r="D116" s="1306"/>
      <c r="E116" s="1307">
        <f>E113+E115</f>
        <v>914000</v>
      </c>
      <c r="F116" s="1307">
        <f>F113+F114+F115</f>
        <v>694000</v>
      </c>
      <c r="G116" s="1308"/>
      <c r="H116" s="1309">
        <f>H113+H114+H115</f>
        <v>0</v>
      </c>
      <c r="I116" s="1228"/>
      <c r="J116" s="1229"/>
      <c r="K116" s="1281"/>
      <c r="L116" s="1230"/>
      <c r="M116" s="1230"/>
      <c r="N116" s="1283"/>
      <c r="O116" s="1232"/>
      <c r="P116" s="1052"/>
      <c r="Q116" s="1053"/>
      <c r="R116" s="1053"/>
      <c r="S116" s="1039"/>
      <c r="T116" s="1150"/>
      <c r="U116" s="1284"/>
      <c r="V116" s="1285"/>
      <c r="W116" s="1285"/>
      <c r="X116" s="1286"/>
      <c r="Y116" s="1287"/>
      <c r="Z116" s="1288"/>
      <c r="AA116" s="1286"/>
      <c r="AB116" s="1286"/>
      <c r="AC116" s="1286"/>
      <c r="AD116" s="1286"/>
      <c r="AE116" s="1286"/>
      <c r="AF116" s="1286"/>
      <c r="AG116" s="1289"/>
    </row>
    <row r="117" spans="1:33" ht="21" customHeight="1" hidden="1">
      <c r="A117" s="1282"/>
      <c r="B117" s="1310"/>
      <c r="C117" s="1311"/>
      <c r="D117" s="1063"/>
      <c r="E117" s="1312"/>
      <c r="F117" s="1313"/>
      <c r="G117" s="1314"/>
      <c r="H117" s="1313"/>
      <c r="I117" s="1228"/>
      <c r="J117" s="1229"/>
      <c r="K117" s="1281"/>
      <c r="L117" s="1230"/>
      <c r="M117" s="1230"/>
      <c r="N117" s="1283"/>
      <c r="O117" s="1232"/>
      <c r="P117" s="1052"/>
      <c r="Q117" s="1053"/>
      <c r="R117" s="1053"/>
      <c r="S117" s="1039"/>
      <c r="T117" s="1150"/>
      <c r="U117" s="1284"/>
      <c r="V117" s="1285"/>
      <c r="W117" s="1285"/>
      <c r="X117" s="1286"/>
      <c r="Y117" s="1287"/>
      <c r="Z117" s="1288"/>
      <c r="AA117" s="1286"/>
      <c r="AB117" s="1286"/>
      <c r="AC117" s="1286"/>
      <c r="AD117" s="1286"/>
      <c r="AE117" s="1286"/>
      <c r="AF117" s="1286"/>
      <c r="AG117" s="1289"/>
    </row>
    <row r="118" spans="1:33" ht="21" customHeight="1" hidden="1" thickBot="1">
      <c r="A118" s="1293">
        <v>30</v>
      </c>
      <c r="B118" s="1315"/>
      <c r="C118" s="1316"/>
      <c r="D118" s="1172"/>
      <c r="E118" s="1317"/>
      <c r="F118" s="1318"/>
      <c r="G118" s="1319"/>
      <c r="H118" s="1318"/>
      <c r="I118" s="1294"/>
      <c r="J118" s="1295"/>
      <c r="K118" s="1099"/>
      <c r="L118" s="1296"/>
      <c r="M118" s="1296"/>
      <c r="N118" s="1172"/>
      <c r="O118" s="1173"/>
      <c r="P118" s="1052"/>
      <c r="Q118" s="1053"/>
      <c r="R118" s="1053"/>
      <c r="S118" s="1039">
        <f>P118+Q118+R118</f>
        <v>0</v>
      </c>
      <c r="T118" s="1150">
        <f>J118-S118</f>
        <v>0</v>
      </c>
      <c r="U118" s="1297"/>
      <c r="V118" s="1298"/>
      <c r="W118" s="1298"/>
      <c r="X118" s="1299"/>
      <c r="Y118" s="1300"/>
      <c r="Z118" s="1301"/>
      <c r="AA118" s="1299"/>
      <c r="AB118" s="1299"/>
      <c r="AC118" s="1299"/>
      <c r="AD118" s="1299"/>
      <c r="AE118" s="1299"/>
      <c r="AF118" s="1299"/>
      <c r="AG118" s="1302"/>
    </row>
    <row r="119" spans="1:59" s="1195" customFormat="1" ht="21" customHeight="1" hidden="1" thickBot="1">
      <c r="A119" s="1320"/>
      <c r="B119" s="1321"/>
      <c r="C119" s="1322"/>
      <c r="D119" s="1323"/>
      <c r="E119" s="1324"/>
      <c r="F119" s="1325"/>
      <c r="G119" s="1326"/>
      <c r="H119" s="1325"/>
      <c r="I119" s="1327"/>
      <c r="J119" s="1328"/>
      <c r="K119" s="1329"/>
      <c r="L119" s="1330"/>
      <c r="M119" s="1330"/>
      <c r="N119" s="1331"/>
      <c r="O119" s="1332"/>
      <c r="P119" s="1052"/>
      <c r="Q119" s="1053"/>
      <c r="R119" s="1053"/>
      <c r="S119" s="1039">
        <f>S65</f>
        <v>0</v>
      </c>
      <c r="T119" s="1333">
        <f>T65</f>
        <v>0</v>
      </c>
      <c r="U119" s="984"/>
      <c r="V119" s="985"/>
      <c r="W119" s="985"/>
      <c r="X119" s="979"/>
      <c r="Y119" s="985"/>
      <c r="Z119" s="979"/>
      <c r="AA119" s="979"/>
      <c r="AB119" s="979"/>
      <c r="AC119" s="979"/>
      <c r="AD119" s="979"/>
      <c r="AE119" s="979"/>
      <c r="AF119" s="979"/>
      <c r="AG119" s="979"/>
      <c r="AH119" s="979"/>
      <c r="AI119" s="986"/>
      <c r="AJ119" s="979"/>
      <c r="AK119" s="979"/>
      <c r="AL119" s="979"/>
      <c r="AM119" s="979"/>
      <c r="AN119" s="979"/>
      <c r="AO119" s="979"/>
      <c r="AP119" s="979"/>
      <c r="AQ119" s="979"/>
      <c r="AR119" s="979"/>
      <c r="AS119" s="979"/>
      <c r="AT119" s="979"/>
      <c r="AU119" s="979"/>
      <c r="AV119" s="979"/>
      <c r="AW119" s="979"/>
      <c r="AX119" s="979"/>
      <c r="AY119" s="979"/>
      <c r="AZ119" s="979"/>
      <c r="BA119" s="979"/>
      <c r="BB119" s="979"/>
      <c r="BC119" s="979"/>
      <c r="BD119" s="979"/>
      <c r="BE119" s="979"/>
      <c r="BF119" s="979"/>
      <c r="BG119" s="979"/>
    </row>
    <row r="120" spans="1:35" s="1349" customFormat="1" ht="24.75" customHeight="1">
      <c r="A120" s="1334"/>
      <c r="B120" s="2088" t="s">
        <v>177</v>
      </c>
      <c r="C120" s="2089"/>
      <c r="D120" s="1335"/>
      <c r="E120" s="1336">
        <f>E13+E30+E42+E59+E71+E84+E116</f>
        <v>29365505</v>
      </c>
      <c r="F120" s="1337">
        <f>F13+F30+F42+F59+F71+F84+F116</f>
        <v>9730505</v>
      </c>
      <c r="G120" s="1338"/>
      <c r="H120" s="1336">
        <f>H13+H30+H42+H59+H71+H84+H116</f>
        <v>97000</v>
      </c>
      <c r="I120" s="1339"/>
      <c r="J120" s="1340"/>
      <c r="K120" s="1341"/>
      <c r="L120" s="1342"/>
      <c r="M120" s="1342"/>
      <c r="N120" s="1342"/>
      <c r="O120" s="1343"/>
      <c r="P120" s="1344"/>
      <c r="Q120" s="1345"/>
      <c r="R120" s="1345"/>
      <c r="S120" s="1345">
        <f>S7+S12+S14+S15+S23+S24+S26+S27+S28+S29+S38+S42+S44+S45+S46+S65</f>
        <v>0</v>
      </c>
      <c r="T120" s="1346">
        <f>T7+T12+T14+T15+T23+T24+T26+T27+T28+T29+T38+T42+T44+T45+T46+T65</f>
        <v>0</v>
      </c>
      <c r="U120" s="1347"/>
      <c r="V120" s="1348"/>
      <c r="W120" s="1348"/>
      <c r="Y120" s="1348"/>
      <c r="AI120" s="1350"/>
    </row>
    <row r="121" spans="1:35" s="1366" customFormat="1" ht="21" customHeight="1" hidden="1">
      <c r="A121" s="1351"/>
      <c r="B121" s="2083" t="s">
        <v>170</v>
      </c>
      <c r="C121" s="2084"/>
      <c r="D121" s="1354"/>
      <c r="E121" s="1355"/>
      <c r="F121" s="1356"/>
      <c r="G121" s="1357"/>
      <c r="H121" s="1356"/>
      <c r="I121" s="1358"/>
      <c r="J121" s="1359"/>
      <c r="K121" s="1360"/>
      <c r="L121" s="1361"/>
      <c r="M121" s="1361"/>
      <c r="N121" s="1361"/>
      <c r="O121" s="1362"/>
      <c r="P121" s="1363"/>
      <c r="Q121" s="1363"/>
      <c r="R121" s="1363"/>
      <c r="S121" s="1363"/>
      <c r="T121" s="1363"/>
      <c r="U121" s="1364"/>
      <c r="V121" s="1365"/>
      <c r="W121" s="1365"/>
      <c r="Y121" s="1365"/>
      <c r="AI121" s="1367"/>
    </row>
    <row r="122" spans="1:35" s="1366" customFormat="1" ht="21" customHeight="1" hidden="1" thickBot="1">
      <c r="A122" s="1351"/>
      <c r="B122" s="2083"/>
      <c r="C122" s="2084"/>
      <c r="D122" s="1354"/>
      <c r="E122" s="1355"/>
      <c r="F122" s="1356"/>
      <c r="G122" s="1357"/>
      <c r="H122" s="1356"/>
      <c r="I122" s="1368"/>
      <c r="J122" s="1369"/>
      <c r="K122" s="1370"/>
      <c r="L122" s="1371"/>
      <c r="M122" s="1371"/>
      <c r="N122" s="1371"/>
      <c r="O122" s="1372"/>
      <c r="P122" s="1363"/>
      <c r="Q122" s="1363"/>
      <c r="R122" s="1363"/>
      <c r="S122" s="1363"/>
      <c r="T122" s="1363"/>
      <c r="U122" s="1364"/>
      <c r="V122" s="1365"/>
      <c r="W122" s="1365"/>
      <c r="Y122" s="1365"/>
      <c r="AI122" s="1367"/>
    </row>
    <row r="123" spans="1:35" s="1366" customFormat="1" ht="27.75" customHeight="1">
      <c r="A123" s="1351"/>
      <c r="B123" s="1352" t="s">
        <v>170</v>
      </c>
      <c r="C123" s="1353"/>
      <c r="D123" s="1354"/>
      <c r="E123" s="1355"/>
      <c r="F123" s="1373">
        <f>F124-F120</f>
        <v>269495</v>
      </c>
      <c r="G123" s="1374">
        <v>0.2</v>
      </c>
      <c r="H123" s="1373">
        <f>0.2*H120</f>
        <v>19400</v>
      </c>
      <c r="I123" s="1375"/>
      <c r="J123" s="1375"/>
      <c r="K123" s="1376"/>
      <c r="L123" s="1377"/>
      <c r="M123" s="1377"/>
      <c r="N123" s="1377"/>
      <c r="O123" s="1378"/>
      <c r="P123" s="1363"/>
      <c r="Q123" s="1363"/>
      <c r="R123" s="1363"/>
      <c r="S123" s="1363"/>
      <c r="T123" s="1363"/>
      <c r="U123" s="1364"/>
      <c r="V123" s="1365"/>
      <c r="W123" s="1365"/>
      <c r="Y123" s="1365"/>
      <c r="AI123" s="1367"/>
    </row>
    <row r="124" spans="1:35" s="1366" customFormat="1" ht="26.25" customHeight="1" thickBot="1">
      <c r="A124" s="1351"/>
      <c r="B124" s="1379" t="s">
        <v>16</v>
      </c>
      <c r="C124" s="1380"/>
      <c r="D124" s="1381"/>
      <c r="E124" s="1382"/>
      <c r="F124" s="1383">
        <v>10000000</v>
      </c>
      <c r="G124" s="1384"/>
      <c r="H124" s="1383">
        <f>H120+H123</f>
        <v>116400</v>
      </c>
      <c r="I124" s="1375"/>
      <c r="J124" s="1375"/>
      <c r="K124" s="1376"/>
      <c r="L124" s="1377"/>
      <c r="M124" s="1377"/>
      <c r="N124" s="1377"/>
      <c r="O124" s="1378"/>
      <c r="P124" s="1363"/>
      <c r="Q124" s="1363"/>
      <c r="R124" s="1363"/>
      <c r="S124" s="1363"/>
      <c r="T124" s="1363"/>
      <c r="U124" s="1364"/>
      <c r="V124" s="1365"/>
      <c r="W124" s="1365"/>
      <c r="Y124" s="1365"/>
      <c r="AI124" s="1367"/>
    </row>
    <row r="125" spans="2:35" s="1046" customFormat="1" ht="24" customHeight="1">
      <c r="B125" s="2085" t="s">
        <v>545</v>
      </c>
      <c r="C125" s="2085"/>
      <c r="D125" s="1385"/>
      <c r="E125" s="1386"/>
      <c r="F125" s="1387"/>
      <c r="G125" s="1388"/>
      <c r="H125" s="1387"/>
      <c r="I125" s="1389"/>
      <c r="J125" s="1390"/>
      <c r="K125" s="1390"/>
      <c r="L125" s="1391"/>
      <c r="M125" s="1391"/>
      <c r="N125" s="1385"/>
      <c r="O125" s="1392"/>
      <c r="P125" s="1393"/>
      <c r="Q125" s="1393"/>
      <c r="R125" s="1393"/>
      <c r="S125" s="1393"/>
      <c r="T125" s="1394"/>
      <c r="U125" s="1024"/>
      <c r="V125" s="1395"/>
      <c r="W125" s="1395"/>
      <c r="Y125" s="1395"/>
      <c r="AI125" s="1396"/>
    </row>
    <row r="126" spans="2:15" ht="33" customHeight="1">
      <c r="B126" s="1397"/>
      <c r="D126" s="1398"/>
      <c r="E126" s="1399"/>
      <c r="F126" s="1400"/>
      <c r="G126" s="1401"/>
      <c r="H126" s="1400"/>
      <c r="I126" s="1400"/>
      <c r="J126" s="1402"/>
      <c r="K126" s="1402"/>
      <c r="L126" s="1403"/>
      <c r="M126" s="1403"/>
      <c r="N126" s="1404"/>
      <c r="O126" s="1405"/>
    </row>
    <row r="127" spans="3:15" ht="33" customHeight="1">
      <c r="C127" s="2086"/>
      <c r="D127" s="2086"/>
      <c r="E127" s="2086"/>
      <c r="F127" s="2086"/>
      <c r="G127" s="2086"/>
      <c r="H127" s="2086"/>
      <c r="I127" s="2086"/>
      <c r="J127" s="2086"/>
      <c r="K127" s="2086"/>
      <c r="L127" s="2086"/>
      <c r="M127" s="2086"/>
      <c r="N127" s="2086"/>
      <c r="O127" s="2086"/>
    </row>
    <row r="128" spans="3:14" ht="33" customHeight="1">
      <c r="C128" s="1406"/>
      <c r="D128" s="1398"/>
      <c r="E128" s="1399"/>
      <c r="F128" s="1407"/>
      <c r="G128" s="1401"/>
      <c r="H128" s="1407"/>
      <c r="I128" s="1407"/>
      <c r="J128" s="1408"/>
      <c r="K128" s="1408"/>
      <c r="L128" s="1398"/>
      <c r="M128" s="1398"/>
      <c r="N128" s="1398"/>
    </row>
    <row r="129" spans="3:14" ht="33" customHeight="1">
      <c r="C129" s="1406"/>
      <c r="D129" s="1398"/>
      <c r="E129" s="1399"/>
      <c r="F129" s="1407"/>
      <c r="G129" s="1401"/>
      <c r="H129" s="1407"/>
      <c r="I129" s="1407"/>
      <c r="J129" s="1408"/>
      <c r="K129" s="1408"/>
      <c r="L129" s="1398"/>
      <c r="M129" s="1398"/>
      <c r="N129" s="1398"/>
    </row>
  </sheetData>
  <sheetProtection/>
  <mergeCells count="32">
    <mergeCell ref="M7:M8"/>
    <mergeCell ref="O7:O8"/>
    <mergeCell ref="B1:H1"/>
    <mergeCell ref="A3:E3"/>
    <mergeCell ref="B4:E4"/>
    <mergeCell ref="B7:B8"/>
    <mergeCell ref="D7:D8"/>
    <mergeCell ref="E7:E8"/>
    <mergeCell ref="F7:F8"/>
    <mergeCell ref="H7:H8"/>
    <mergeCell ref="T7:T8"/>
    <mergeCell ref="E9:H9"/>
    <mergeCell ref="I7:I8"/>
    <mergeCell ref="J7:J8"/>
    <mergeCell ref="K7:K8"/>
    <mergeCell ref="L7:L8"/>
    <mergeCell ref="P7:P8"/>
    <mergeCell ref="Q7:Q8"/>
    <mergeCell ref="R7:R8"/>
    <mergeCell ref="S7:S8"/>
    <mergeCell ref="B10:B12"/>
    <mergeCell ref="B14:B25"/>
    <mergeCell ref="B31:B33"/>
    <mergeCell ref="B38:B40"/>
    <mergeCell ref="B44:B50"/>
    <mergeCell ref="B76:B100"/>
    <mergeCell ref="B103:B111"/>
    <mergeCell ref="B120:C120"/>
    <mergeCell ref="B121:C121"/>
    <mergeCell ref="B122:C122"/>
    <mergeCell ref="B125:C125"/>
    <mergeCell ref="C127:O127"/>
  </mergeCells>
  <printOptions horizontalCentered="1" verticalCentered="1"/>
  <pageMargins left="0.2755905511811024" right="0" top="0.1968503937007874" bottom="0.15748031496062992" header="0.4724409448818898" footer="0.15748031496062992"/>
  <pageSetup horizontalDpi="600" verticalDpi="600" orientation="portrait" paperSize="9" scale="5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21">
      <selection activeCell="J55" sqref="J55"/>
    </sheetView>
  </sheetViews>
  <sheetFormatPr defaultColWidth="8.75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6.875" style="0" customWidth="1"/>
    <col min="5" max="5" width="23.00390625" style="0" customWidth="1"/>
    <col min="6" max="6" width="3.75390625" style="45" bestFit="1" customWidth="1"/>
    <col min="7" max="7" width="64.375" style="44" customWidth="1"/>
    <col min="8" max="8" width="10.00390625" style="1" customWidth="1"/>
    <col min="9" max="9" width="5.125" style="0" hidden="1" customWidth="1"/>
    <col min="10" max="10" width="7.625" style="69" customWidth="1"/>
    <col min="11" max="14" width="8.00390625" style="69" customWidth="1"/>
    <col min="15" max="15" width="8.125" style="69" customWidth="1"/>
    <col min="16" max="16" width="10.125" style="74" customWidth="1"/>
  </cols>
  <sheetData>
    <row r="1" spans="1:16" ht="15.75" customHeight="1">
      <c r="A1" s="2124" t="s">
        <v>617</v>
      </c>
      <c r="B1" s="2125"/>
      <c r="C1" s="2125"/>
      <c r="D1" s="2126"/>
      <c r="E1" s="275"/>
      <c r="F1" s="27"/>
      <c r="G1" s="28"/>
      <c r="H1" s="182" t="s">
        <v>47</v>
      </c>
      <c r="I1" s="29" t="s">
        <v>48</v>
      </c>
      <c r="J1" s="183" t="s">
        <v>95</v>
      </c>
      <c r="K1" s="2127" t="s">
        <v>141</v>
      </c>
      <c r="L1" s="2128"/>
      <c r="M1" s="2128"/>
      <c r="N1" s="2128"/>
      <c r="O1" s="2129"/>
      <c r="P1" s="230" t="s">
        <v>49</v>
      </c>
    </row>
    <row r="2" spans="1:16" s="1" customFormat="1" ht="13.5" thickBot="1">
      <c r="A2" s="30" t="s">
        <v>195</v>
      </c>
      <c r="B2" s="19"/>
      <c r="C2" s="19"/>
      <c r="D2" s="31"/>
      <c r="E2" s="31"/>
      <c r="F2" s="32" t="s">
        <v>39</v>
      </c>
      <c r="G2" s="33" t="s">
        <v>41</v>
      </c>
      <c r="H2" s="184">
        <v>2012</v>
      </c>
      <c r="I2" s="34" t="s">
        <v>28</v>
      </c>
      <c r="J2" s="185" t="s">
        <v>142</v>
      </c>
      <c r="K2" s="186" t="s">
        <v>143</v>
      </c>
      <c r="L2" s="187" t="s">
        <v>144</v>
      </c>
      <c r="M2" s="187" t="s">
        <v>145</v>
      </c>
      <c r="N2" s="187" t="s">
        <v>202</v>
      </c>
      <c r="O2" s="187" t="s">
        <v>146</v>
      </c>
      <c r="P2" s="231">
        <v>2011</v>
      </c>
    </row>
    <row r="3" spans="1:16" ht="13.5" thickBot="1">
      <c r="A3" s="66" t="s">
        <v>147</v>
      </c>
      <c r="B3" s="67"/>
      <c r="C3" s="67"/>
      <c r="D3" s="67"/>
      <c r="E3" s="67"/>
      <c r="F3" s="64">
        <v>1</v>
      </c>
      <c r="G3" s="68"/>
      <c r="H3" s="48">
        <f aca="true" t="shared" si="0" ref="H3:P3">H4+SUM(H18:H29)</f>
        <v>0</v>
      </c>
      <c r="I3" s="232">
        <f t="shared" si="0"/>
        <v>0</v>
      </c>
      <c r="J3" s="233">
        <f t="shared" si="0"/>
        <v>0</v>
      </c>
      <c r="K3" s="234">
        <f t="shared" si="0"/>
        <v>0</v>
      </c>
      <c r="L3" s="234">
        <f t="shared" si="0"/>
        <v>0</v>
      </c>
      <c r="M3" s="234">
        <f t="shared" si="0"/>
        <v>0</v>
      </c>
      <c r="N3" s="233">
        <f t="shared" si="0"/>
        <v>0</v>
      </c>
      <c r="O3" s="233">
        <f t="shared" si="0"/>
        <v>0</v>
      </c>
      <c r="P3" s="235">
        <f t="shared" si="0"/>
        <v>0</v>
      </c>
    </row>
    <row r="4" spans="1:16" s="8" customFormat="1" ht="12.75">
      <c r="A4" s="9" t="s">
        <v>50</v>
      </c>
      <c r="B4" s="35" t="s">
        <v>148</v>
      </c>
      <c r="C4" s="35"/>
      <c r="D4" s="35"/>
      <c r="E4" s="35"/>
      <c r="F4" s="36">
        <v>2</v>
      </c>
      <c r="G4" s="37" t="s">
        <v>618</v>
      </c>
      <c r="H4" s="236">
        <f aca="true" t="shared" si="1" ref="H4:P4">SUM(H5:H15)</f>
        <v>0</v>
      </c>
      <c r="I4" s="237">
        <f t="shared" si="1"/>
        <v>0</v>
      </c>
      <c r="J4" s="238">
        <f t="shared" si="1"/>
        <v>0</v>
      </c>
      <c r="K4" s="239">
        <f t="shared" si="1"/>
        <v>0</v>
      </c>
      <c r="L4" s="239">
        <f t="shared" si="1"/>
        <v>0</v>
      </c>
      <c r="M4" s="239">
        <f t="shared" si="1"/>
        <v>0</v>
      </c>
      <c r="N4" s="238">
        <f t="shared" si="1"/>
        <v>0</v>
      </c>
      <c r="O4" s="238">
        <f t="shared" si="1"/>
        <v>0</v>
      </c>
      <c r="P4" s="240">
        <f t="shared" si="1"/>
        <v>0</v>
      </c>
    </row>
    <row r="5" spans="1:16" s="251" customFormat="1" ht="12.75">
      <c r="A5" s="241"/>
      <c r="B5" s="242"/>
      <c r="C5" s="242" t="s">
        <v>51</v>
      </c>
      <c r="D5" s="243" t="s">
        <v>52</v>
      </c>
      <c r="E5" s="243"/>
      <c r="F5" s="244">
        <v>3</v>
      </c>
      <c r="G5" s="245"/>
      <c r="H5" s="246"/>
      <c r="I5" s="247"/>
      <c r="J5" s="248"/>
      <c r="K5" s="248"/>
      <c r="L5" s="249"/>
      <c r="M5" s="249"/>
      <c r="N5" s="247"/>
      <c r="O5" s="247"/>
      <c r="P5" s="250"/>
    </row>
    <row r="6" spans="1:16" s="251" customFormat="1" ht="12.75">
      <c r="A6" s="241"/>
      <c r="B6" s="242"/>
      <c r="C6" s="242"/>
      <c r="D6" s="243" t="s">
        <v>53</v>
      </c>
      <c r="E6" s="243"/>
      <c r="F6" s="244">
        <v>4</v>
      </c>
      <c r="G6" s="245"/>
      <c r="H6" s="246"/>
      <c r="I6" s="247"/>
      <c r="J6" s="248"/>
      <c r="K6" s="248"/>
      <c r="L6" s="249"/>
      <c r="M6" s="249"/>
      <c r="N6" s="247"/>
      <c r="O6" s="247"/>
      <c r="P6" s="250"/>
    </row>
    <row r="7" spans="1:16" s="251" customFormat="1" ht="12.75">
      <c r="A7" s="241"/>
      <c r="B7" s="242"/>
      <c r="C7" s="242"/>
      <c r="D7" s="243" t="s">
        <v>175</v>
      </c>
      <c r="E7" s="243"/>
      <c r="F7" s="244">
        <v>5</v>
      </c>
      <c r="G7" s="245"/>
      <c r="H7" s="246"/>
      <c r="I7" s="247"/>
      <c r="J7" s="248"/>
      <c r="K7" s="248"/>
      <c r="L7" s="249"/>
      <c r="M7" s="249"/>
      <c r="N7" s="247"/>
      <c r="O7" s="247"/>
      <c r="P7" s="250"/>
    </row>
    <row r="8" spans="1:16" s="251" customFormat="1" ht="12.75">
      <c r="A8" s="241"/>
      <c r="B8" s="242"/>
      <c r="C8" s="242"/>
      <c r="D8" s="243" t="s">
        <v>54</v>
      </c>
      <c r="E8" s="243"/>
      <c r="F8" s="244">
        <v>6</v>
      </c>
      <c r="G8" s="245"/>
      <c r="H8" s="246"/>
      <c r="I8" s="247"/>
      <c r="J8" s="248"/>
      <c r="K8" s="248"/>
      <c r="L8" s="249"/>
      <c r="M8" s="249"/>
      <c r="N8" s="247"/>
      <c r="O8" s="247"/>
      <c r="P8" s="250"/>
    </row>
    <row r="9" spans="1:16" s="251" customFormat="1" ht="12.75">
      <c r="A9" s="241"/>
      <c r="B9" s="242"/>
      <c r="C9" s="242"/>
      <c r="D9" s="243" t="s">
        <v>55</v>
      </c>
      <c r="E9" s="243"/>
      <c r="F9" s="244">
        <v>7</v>
      </c>
      <c r="G9" s="245"/>
      <c r="H9" s="246"/>
      <c r="I9" s="247"/>
      <c r="J9" s="248"/>
      <c r="K9" s="248"/>
      <c r="L9" s="249"/>
      <c r="M9" s="249"/>
      <c r="N9" s="247"/>
      <c r="O9" s="247"/>
      <c r="P9" s="250"/>
    </row>
    <row r="10" spans="1:20" s="251" customFormat="1" ht="12.75">
      <c r="A10" s="241"/>
      <c r="B10" s="242"/>
      <c r="C10" s="242"/>
      <c r="D10" s="243" t="s">
        <v>56</v>
      </c>
      <c r="E10" s="243"/>
      <c r="F10" s="244">
        <v>8</v>
      </c>
      <c r="G10" s="245"/>
      <c r="H10" s="246"/>
      <c r="I10" s="247"/>
      <c r="J10" s="248"/>
      <c r="K10" s="248"/>
      <c r="L10" s="249"/>
      <c r="M10" s="249"/>
      <c r="N10" s="247"/>
      <c r="O10" s="247"/>
      <c r="P10" s="250"/>
      <c r="R10" s="711"/>
      <c r="S10" s="711"/>
      <c r="T10" s="711"/>
    </row>
    <row r="11" spans="1:20" s="251" customFormat="1" ht="12.75">
      <c r="A11" s="241"/>
      <c r="B11" s="242"/>
      <c r="C11" s="242"/>
      <c r="D11" s="243" t="s">
        <v>57</v>
      </c>
      <c r="E11" s="243"/>
      <c r="F11" s="244">
        <v>9</v>
      </c>
      <c r="G11" s="245"/>
      <c r="H11" s="246"/>
      <c r="I11" s="247"/>
      <c r="J11" s="248"/>
      <c r="K11" s="248"/>
      <c r="L11" s="249"/>
      <c r="M11" s="249"/>
      <c r="N11" s="247"/>
      <c r="O11" s="247"/>
      <c r="P11" s="250"/>
      <c r="R11" s="711"/>
      <c r="S11" s="711"/>
      <c r="T11" s="711"/>
    </row>
    <row r="12" spans="1:16" s="251" customFormat="1" ht="12.75">
      <c r="A12" s="241"/>
      <c r="B12" s="242"/>
      <c r="C12" s="242"/>
      <c r="D12" s="243" t="s">
        <v>58</v>
      </c>
      <c r="E12" s="243"/>
      <c r="F12" s="244">
        <v>10</v>
      </c>
      <c r="G12" s="245"/>
      <c r="H12" s="246"/>
      <c r="I12" s="247"/>
      <c r="J12" s="248"/>
      <c r="K12" s="248"/>
      <c r="L12" s="249"/>
      <c r="M12" s="249"/>
      <c r="N12" s="247"/>
      <c r="O12" s="247"/>
      <c r="P12" s="250"/>
    </row>
    <row r="13" spans="1:16" s="251" customFormat="1" ht="12.75">
      <c r="A13" s="241"/>
      <c r="B13" s="242"/>
      <c r="C13" s="242"/>
      <c r="D13" s="243" t="s">
        <v>25</v>
      </c>
      <c r="E13" s="243"/>
      <c r="F13" s="244">
        <v>11</v>
      </c>
      <c r="G13" s="245"/>
      <c r="H13" s="246"/>
      <c r="I13" s="247"/>
      <c r="J13" s="248"/>
      <c r="K13" s="248"/>
      <c r="L13" s="249"/>
      <c r="M13" s="249"/>
      <c r="N13" s="247"/>
      <c r="O13" s="247"/>
      <c r="P13" s="250"/>
    </row>
    <row r="14" spans="1:16" s="251" customFormat="1" ht="12.75">
      <c r="A14" s="241"/>
      <c r="B14" s="242"/>
      <c r="C14" s="242"/>
      <c r="D14" s="243" t="s">
        <v>59</v>
      </c>
      <c r="E14" s="243"/>
      <c r="F14" s="244">
        <v>12</v>
      </c>
      <c r="G14" s="245"/>
      <c r="H14" s="246"/>
      <c r="I14" s="247"/>
      <c r="J14" s="248"/>
      <c r="K14" s="248"/>
      <c r="L14" s="249"/>
      <c r="M14" s="249"/>
      <c r="N14" s="247"/>
      <c r="O14" s="247"/>
      <c r="P14" s="250"/>
    </row>
    <row r="15" spans="1:16" s="251" customFormat="1" ht="12.75">
      <c r="A15" s="241"/>
      <c r="B15" s="242"/>
      <c r="C15" s="243"/>
      <c r="D15" s="243" t="s">
        <v>20</v>
      </c>
      <c r="E15" s="243"/>
      <c r="F15" s="244">
        <v>13</v>
      </c>
      <c r="G15" s="245"/>
      <c r="H15" s="246"/>
      <c r="I15" s="247"/>
      <c r="J15" s="248"/>
      <c r="K15" s="248"/>
      <c r="L15" s="249"/>
      <c r="M15" s="249"/>
      <c r="N15" s="247"/>
      <c r="O15" s="247"/>
      <c r="P15" s="250"/>
    </row>
    <row r="16" spans="1:16" s="364" customFormat="1" ht="11.25" hidden="1">
      <c r="A16" s="356"/>
      <c r="B16" s="357"/>
      <c r="C16" s="358"/>
      <c r="D16" s="358"/>
      <c r="E16" s="358" t="s">
        <v>234</v>
      </c>
      <c r="F16" s="359" t="s">
        <v>232</v>
      </c>
      <c r="G16" s="339"/>
      <c r="H16" s="360"/>
      <c r="I16" s="361"/>
      <c r="J16" s="362"/>
      <c r="K16" s="362"/>
      <c r="L16" s="363"/>
      <c r="M16" s="363"/>
      <c r="N16" s="361"/>
      <c r="O16" s="361"/>
      <c r="P16" s="250"/>
    </row>
    <row r="17" spans="1:16" s="364" customFormat="1" ht="11.25" hidden="1">
      <c r="A17" s="356"/>
      <c r="B17" s="357"/>
      <c r="C17" s="358"/>
      <c r="D17" s="358"/>
      <c r="E17" s="358" t="s">
        <v>308</v>
      </c>
      <c r="F17" s="359" t="s">
        <v>233</v>
      </c>
      <c r="G17" s="339"/>
      <c r="H17" s="360"/>
      <c r="I17" s="361"/>
      <c r="J17" s="362"/>
      <c r="K17" s="362"/>
      <c r="L17" s="363"/>
      <c r="M17" s="363"/>
      <c r="N17" s="361"/>
      <c r="O17" s="361"/>
      <c r="P17" s="250"/>
    </row>
    <row r="18" spans="1:16" s="8" customFormat="1" ht="12.75">
      <c r="A18" s="9"/>
      <c r="B18" s="40" t="s">
        <v>60</v>
      </c>
      <c r="C18" s="17"/>
      <c r="D18" s="17"/>
      <c r="E18" s="17"/>
      <c r="F18" s="38">
        <v>14</v>
      </c>
      <c r="G18" s="39" t="s">
        <v>61</v>
      </c>
      <c r="H18" s="252"/>
      <c r="I18" s="253"/>
      <c r="J18" s="254"/>
      <c r="K18" s="254"/>
      <c r="L18" s="255"/>
      <c r="M18" s="255"/>
      <c r="N18" s="256"/>
      <c r="O18" s="256"/>
      <c r="P18" s="257"/>
    </row>
    <row r="19" spans="1:16" s="8" customFormat="1" ht="12.75">
      <c r="A19" s="9"/>
      <c r="B19" s="40" t="s">
        <v>62</v>
      </c>
      <c r="C19" s="17"/>
      <c r="D19" s="17"/>
      <c r="E19" s="17"/>
      <c r="F19" s="38">
        <v>15</v>
      </c>
      <c r="G19" s="39" t="s">
        <v>63</v>
      </c>
      <c r="H19" s="252"/>
      <c r="I19" s="253"/>
      <c r="J19" s="254"/>
      <c r="K19" s="254"/>
      <c r="L19" s="255"/>
      <c r="M19" s="255"/>
      <c r="N19" s="256"/>
      <c r="O19" s="256"/>
      <c r="P19" s="257"/>
    </row>
    <row r="20" spans="1:16" s="8" customFormat="1" ht="12.75">
      <c r="A20" s="9"/>
      <c r="B20" s="188" t="s">
        <v>64</v>
      </c>
      <c r="C20" s="189"/>
      <c r="D20" s="189"/>
      <c r="E20" s="189"/>
      <c r="F20" s="98">
        <v>16</v>
      </c>
      <c r="G20" s="190" t="s">
        <v>149</v>
      </c>
      <c r="H20" s="252"/>
      <c r="I20" s="253"/>
      <c r="J20" s="254"/>
      <c r="K20" s="254"/>
      <c r="L20" s="255"/>
      <c r="M20" s="255"/>
      <c r="N20" s="256"/>
      <c r="O20" s="256"/>
      <c r="P20" s="257"/>
    </row>
    <row r="21" spans="1:16" s="8" customFormat="1" ht="12.75">
      <c r="A21" s="9"/>
      <c r="B21" s="188" t="s">
        <v>65</v>
      </c>
      <c r="C21" s="189"/>
      <c r="D21" s="189"/>
      <c r="E21" s="189"/>
      <c r="F21" s="98">
        <v>17</v>
      </c>
      <c r="G21" s="191" t="s">
        <v>66</v>
      </c>
      <c r="H21" s="252"/>
      <c r="I21" s="253"/>
      <c r="J21" s="254"/>
      <c r="K21" s="254"/>
      <c r="L21" s="255"/>
      <c r="M21" s="255"/>
      <c r="N21" s="256"/>
      <c r="O21" s="256"/>
      <c r="P21" s="257"/>
    </row>
    <row r="22" spans="1:16" s="8" customFormat="1" ht="12.75">
      <c r="A22" s="9"/>
      <c r="B22" s="188" t="s">
        <v>67</v>
      </c>
      <c r="C22" s="188"/>
      <c r="D22" s="188"/>
      <c r="E22" s="189"/>
      <c r="F22" s="98">
        <v>18</v>
      </c>
      <c r="G22" s="191" t="s">
        <v>150</v>
      </c>
      <c r="H22" s="252"/>
      <c r="I22" s="253"/>
      <c r="J22" s="254"/>
      <c r="K22" s="254"/>
      <c r="L22" s="255"/>
      <c r="M22" s="255"/>
      <c r="N22" s="256"/>
      <c r="O22" s="256"/>
      <c r="P22" s="257"/>
    </row>
    <row r="23" spans="1:16" s="8" customFormat="1" ht="12.75">
      <c r="A23" s="9"/>
      <c r="B23" s="188" t="s">
        <v>244</v>
      </c>
      <c r="C23" s="188"/>
      <c r="D23" s="188"/>
      <c r="E23" s="189"/>
      <c r="F23" s="98">
        <v>19</v>
      </c>
      <c r="G23" s="191" t="s">
        <v>151</v>
      </c>
      <c r="H23" s="252"/>
      <c r="I23" s="253"/>
      <c r="J23" s="254"/>
      <c r="K23" s="254"/>
      <c r="L23" s="255"/>
      <c r="M23" s="255"/>
      <c r="N23" s="256"/>
      <c r="O23" s="256"/>
      <c r="P23" s="257"/>
    </row>
    <row r="24" spans="1:16" s="8" customFormat="1" ht="12.75">
      <c r="A24" s="9"/>
      <c r="B24" s="188" t="s">
        <v>172</v>
      </c>
      <c r="C24" s="188"/>
      <c r="D24" s="188"/>
      <c r="E24" s="189"/>
      <c r="F24" s="98">
        <v>20</v>
      </c>
      <c r="G24" s="191" t="s">
        <v>68</v>
      </c>
      <c r="H24" s="252"/>
      <c r="I24" s="253"/>
      <c r="J24" s="256"/>
      <c r="K24" s="255"/>
      <c r="L24" s="255"/>
      <c r="M24" s="255"/>
      <c r="N24" s="256"/>
      <c r="O24" s="256"/>
      <c r="P24" s="257"/>
    </row>
    <row r="25" spans="1:16" s="8" customFormat="1" ht="12.75">
      <c r="A25" s="9"/>
      <c r="B25" s="188" t="s">
        <v>69</v>
      </c>
      <c r="C25" s="188"/>
      <c r="D25" s="188"/>
      <c r="E25" s="189"/>
      <c r="F25" s="98">
        <v>21</v>
      </c>
      <c r="G25" s="191">
        <v>2121</v>
      </c>
      <c r="H25" s="252"/>
      <c r="I25" s="253"/>
      <c r="J25" s="256"/>
      <c r="K25" s="255"/>
      <c r="L25" s="255"/>
      <c r="M25" s="255"/>
      <c r="N25" s="256"/>
      <c r="O25" s="256"/>
      <c r="P25" s="257"/>
    </row>
    <row r="26" spans="1:16" s="8" customFormat="1" ht="12.75">
      <c r="A26" s="9"/>
      <c r="B26" s="188" t="s">
        <v>70</v>
      </c>
      <c r="C26" s="188"/>
      <c r="D26" s="188"/>
      <c r="E26" s="189"/>
      <c r="F26" s="98">
        <v>22</v>
      </c>
      <c r="G26" s="712" t="s">
        <v>616</v>
      </c>
      <c r="H26" s="252"/>
      <c r="I26" s="253"/>
      <c r="J26" s="256"/>
      <c r="K26" s="255"/>
      <c r="L26" s="255"/>
      <c r="M26" s="255"/>
      <c r="N26" s="256"/>
      <c r="O26" s="256"/>
      <c r="P26" s="257"/>
    </row>
    <row r="27" spans="1:16" s="8" customFormat="1" ht="12.75">
      <c r="A27" s="9"/>
      <c r="B27" s="188" t="s">
        <v>338</v>
      </c>
      <c r="C27" s="188"/>
      <c r="D27" s="188"/>
      <c r="E27" s="189"/>
      <c r="F27" s="98">
        <v>23</v>
      </c>
      <c r="G27" s="191" t="s">
        <v>339</v>
      </c>
      <c r="H27" s="252"/>
      <c r="I27" s="253"/>
      <c r="J27" s="256"/>
      <c r="K27" s="255"/>
      <c r="L27" s="255"/>
      <c r="M27" s="255"/>
      <c r="N27" s="256"/>
      <c r="O27" s="256"/>
      <c r="P27" s="257"/>
    </row>
    <row r="28" spans="1:16" s="8" customFormat="1" ht="12.75">
      <c r="A28" s="9"/>
      <c r="B28" s="188" t="s">
        <v>173</v>
      </c>
      <c r="C28" s="188"/>
      <c r="D28" s="188"/>
      <c r="E28" s="189"/>
      <c r="F28" s="98">
        <v>24</v>
      </c>
      <c r="G28" s="191" t="s">
        <v>153</v>
      </c>
      <c r="H28" s="252"/>
      <c r="I28" s="253"/>
      <c r="J28" s="256"/>
      <c r="K28" s="255"/>
      <c r="L28" s="255"/>
      <c r="M28" s="255"/>
      <c r="N28" s="256"/>
      <c r="O28" s="256"/>
      <c r="P28" s="257"/>
    </row>
    <row r="29" spans="1:16" s="8" customFormat="1" ht="13.5" thickBot="1">
      <c r="A29" s="9"/>
      <c r="B29" s="40" t="s">
        <v>71</v>
      </c>
      <c r="C29" s="40"/>
      <c r="D29" s="40"/>
      <c r="E29" s="17"/>
      <c r="F29" s="38">
        <v>25</v>
      </c>
      <c r="G29" s="41" t="s">
        <v>72</v>
      </c>
      <c r="H29" s="252"/>
      <c r="I29" s="253"/>
      <c r="J29" s="256"/>
      <c r="K29" s="255"/>
      <c r="L29" s="255"/>
      <c r="M29" s="255"/>
      <c r="N29" s="256"/>
      <c r="O29" s="256"/>
      <c r="P29" s="257"/>
    </row>
    <row r="30" spans="1:16" ht="13.5" thickBot="1">
      <c r="A30" s="62" t="s">
        <v>154</v>
      </c>
      <c r="B30" s="63"/>
      <c r="C30" s="63"/>
      <c r="D30" s="63"/>
      <c r="E30" s="63"/>
      <c r="F30" s="64">
        <v>26</v>
      </c>
      <c r="G30" s="65"/>
      <c r="H30" s="48">
        <f aca="true" t="shared" si="2" ref="H30:P30">SUM(H31:H47)</f>
        <v>0</v>
      </c>
      <c r="I30" s="232">
        <f t="shared" si="2"/>
        <v>0</v>
      </c>
      <c r="J30" s="233">
        <f t="shared" si="2"/>
        <v>0</v>
      </c>
      <c r="K30" s="234">
        <f t="shared" si="2"/>
        <v>0</v>
      </c>
      <c r="L30" s="234">
        <f t="shared" si="2"/>
        <v>0</v>
      </c>
      <c r="M30" s="234">
        <f t="shared" si="2"/>
        <v>0</v>
      </c>
      <c r="N30" s="233">
        <f t="shared" si="2"/>
        <v>0</v>
      </c>
      <c r="O30" s="233">
        <f t="shared" si="2"/>
        <v>0</v>
      </c>
      <c r="P30" s="235">
        <f t="shared" si="2"/>
        <v>0</v>
      </c>
    </row>
    <row r="31" spans="1:16" s="8" customFormat="1" ht="12.75">
      <c r="A31" s="9" t="s">
        <v>50</v>
      </c>
      <c r="B31" s="17" t="s">
        <v>155</v>
      </c>
      <c r="C31" s="17"/>
      <c r="D31" s="17"/>
      <c r="E31" s="17"/>
      <c r="F31" s="38">
        <v>27</v>
      </c>
      <c r="G31" s="39" t="s">
        <v>73</v>
      </c>
      <c r="H31" s="236"/>
      <c r="I31" s="237"/>
      <c r="J31" s="238"/>
      <c r="K31" s="239"/>
      <c r="L31" s="239"/>
      <c r="M31" s="239"/>
      <c r="N31" s="238"/>
      <c r="O31" s="238"/>
      <c r="P31" s="240"/>
    </row>
    <row r="32" spans="1:16" s="8" customFormat="1" ht="12.75">
      <c r="A32" s="9"/>
      <c r="B32" s="40" t="s">
        <v>60</v>
      </c>
      <c r="C32" s="40"/>
      <c r="D32" s="40"/>
      <c r="E32" s="17"/>
      <c r="F32" s="38">
        <v>28</v>
      </c>
      <c r="G32" s="41" t="s">
        <v>61</v>
      </c>
      <c r="H32" s="258"/>
      <c r="I32" s="259"/>
      <c r="J32" s="260"/>
      <c r="K32" s="261"/>
      <c r="L32" s="261"/>
      <c r="M32" s="261"/>
      <c r="N32" s="260"/>
      <c r="O32" s="260"/>
      <c r="P32" s="262"/>
    </row>
    <row r="33" spans="1:16" s="8" customFormat="1" ht="12.75">
      <c r="A33" s="9"/>
      <c r="B33" s="40" t="s">
        <v>62</v>
      </c>
      <c r="C33" s="40"/>
      <c r="D33" s="40"/>
      <c r="E33" s="17"/>
      <c r="F33" s="38">
        <v>29</v>
      </c>
      <c r="G33" s="41" t="s">
        <v>63</v>
      </c>
      <c r="H33" s="258"/>
      <c r="I33" s="259"/>
      <c r="J33" s="260"/>
      <c r="K33" s="261"/>
      <c r="L33" s="261"/>
      <c r="M33" s="261"/>
      <c r="N33" s="260"/>
      <c r="O33" s="260"/>
      <c r="P33" s="262"/>
    </row>
    <row r="34" spans="1:16" s="8" customFormat="1" ht="12.75">
      <c r="A34" s="9"/>
      <c r="B34" s="188" t="s">
        <v>64</v>
      </c>
      <c r="C34" s="189"/>
      <c r="D34" s="189"/>
      <c r="E34" s="189"/>
      <c r="F34" s="98">
        <v>30</v>
      </c>
      <c r="G34" s="190" t="s">
        <v>149</v>
      </c>
      <c r="H34" s="258"/>
      <c r="I34" s="259"/>
      <c r="J34" s="260"/>
      <c r="K34" s="261"/>
      <c r="L34" s="261"/>
      <c r="M34" s="261"/>
      <c r="N34" s="260"/>
      <c r="O34" s="260"/>
      <c r="P34" s="262"/>
    </row>
    <row r="35" spans="1:16" s="8" customFormat="1" ht="12.75">
      <c r="A35" s="9"/>
      <c r="B35" s="188" t="s">
        <v>65</v>
      </c>
      <c r="C35" s="188"/>
      <c r="D35" s="188"/>
      <c r="E35" s="189"/>
      <c r="F35" s="98">
        <v>31</v>
      </c>
      <c r="G35" s="191" t="s">
        <v>66</v>
      </c>
      <c r="H35" s="258"/>
      <c r="I35" s="259"/>
      <c r="J35" s="260"/>
      <c r="K35" s="261"/>
      <c r="L35" s="261"/>
      <c r="M35" s="261"/>
      <c r="N35" s="260"/>
      <c r="O35" s="260"/>
      <c r="P35" s="262"/>
    </row>
    <row r="36" spans="1:16" s="8" customFormat="1" ht="12.75">
      <c r="A36" s="9"/>
      <c r="B36" s="188" t="s">
        <v>156</v>
      </c>
      <c r="C36" s="188"/>
      <c r="D36" s="188"/>
      <c r="E36" s="189"/>
      <c r="F36" s="98">
        <v>32</v>
      </c>
      <c r="G36" s="191" t="s">
        <v>157</v>
      </c>
      <c r="H36" s="258"/>
      <c r="I36" s="259"/>
      <c r="J36" s="260"/>
      <c r="K36" s="261"/>
      <c r="L36" s="261"/>
      <c r="M36" s="261"/>
      <c r="N36" s="260"/>
      <c r="O36" s="260"/>
      <c r="P36" s="262"/>
    </row>
    <row r="37" spans="1:16" s="8" customFormat="1" ht="12.75">
      <c r="A37" s="9"/>
      <c r="B37" s="188" t="s">
        <v>67</v>
      </c>
      <c r="C37" s="188"/>
      <c r="D37" s="188"/>
      <c r="E37" s="189"/>
      <c r="F37" s="98">
        <v>33</v>
      </c>
      <c r="G37" s="191" t="s">
        <v>150</v>
      </c>
      <c r="H37" s="258"/>
      <c r="I37" s="259"/>
      <c r="J37" s="260"/>
      <c r="K37" s="261"/>
      <c r="L37" s="261"/>
      <c r="M37" s="261"/>
      <c r="N37" s="260"/>
      <c r="O37" s="260"/>
      <c r="P37" s="262"/>
    </row>
    <row r="38" spans="1:16" s="8" customFormat="1" ht="12.75">
      <c r="A38" s="9"/>
      <c r="B38" s="188" t="s">
        <v>244</v>
      </c>
      <c r="C38" s="188"/>
      <c r="D38" s="188"/>
      <c r="E38" s="189"/>
      <c r="F38" s="98">
        <v>34</v>
      </c>
      <c r="G38" s="191" t="s">
        <v>151</v>
      </c>
      <c r="H38" s="258"/>
      <c r="I38" s="259"/>
      <c r="J38" s="260"/>
      <c r="K38" s="261"/>
      <c r="L38" s="261"/>
      <c r="M38" s="261"/>
      <c r="N38" s="260"/>
      <c r="O38" s="260"/>
      <c r="P38" s="262"/>
    </row>
    <row r="39" spans="1:16" s="8" customFormat="1" ht="12.75">
      <c r="A39" s="9"/>
      <c r="B39" s="188" t="s">
        <v>158</v>
      </c>
      <c r="C39" s="188"/>
      <c r="D39" s="188"/>
      <c r="E39" s="189"/>
      <c r="F39" s="98">
        <v>35</v>
      </c>
      <c r="G39" s="191" t="s">
        <v>68</v>
      </c>
      <c r="H39" s="258"/>
      <c r="I39" s="259"/>
      <c r="J39" s="260"/>
      <c r="K39" s="261"/>
      <c r="L39" s="261"/>
      <c r="M39" s="261"/>
      <c r="N39" s="260"/>
      <c r="O39" s="260"/>
      <c r="P39" s="262"/>
    </row>
    <row r="40" spans="1:16" s="8" customFormat="1" ht="12.75">
      <c r="A40" s="9"/>
      <c r="B40" s="188" t="s">
        <v>231</v>
      </c>
      <c r="C40" s="188"/>
      <c r="D40" s="188"/>
      <c r="E40" s="189"/>
      <c r="F40" s="98">
        <v>36</v>
      </c>
      <c r="G40" s="1837">
        <v>2112</v>
      </c>
      <c r="H40" s="258"/>
      <c r="I40" s="259"/>
      <c r="J40" s="260"/>
      <c r="K40" s="261"/>
      <c r="L40" s="261"/>
      <c r="M40" s="261"/>
      <c r="N40" s="260"/>
      <c r="O40" s="260"/>
      <c r="P40" s="262"/>
    </row>
    <row r="41" spans="1:16" s="8" customFormat="1" ht="12.75">
      <c r="A41" s="9"/>
      <c r="B41" s="188" t="s">
        <v>159</v>
      </c>
      <c r="C41" s="188"/>
      <c r="D41" s="188"/>
      <c r="E41" s="189"/>
      <c r="F41" s="98">
        <v>37</v>
      </c>
      <c r="G41" s="191">
        <v>2121</v>
      </c>
      <c r="H41" s="258"/>
      <c r="I41" s="259"/>
      <c r="J41" s="260"/>
      <c r="K41" s="261"/>
      <c r="L41" s="261"/>
      <c r="M41" s="261"/>
      <c r="N41" s="260"/>
      <c r="O41" s="260"/>
      <c r="P41" s="262"/>
    </row>
    <row r="42" spans="1:16" s="8" customFormat="1" ht="12.75">
      <c r="A42" s="9"/>
      <c r="B42" s="188" t="s">
        <v>160</v>
      </c>
      <c r="C42" s="188"/>
      <c r="D42" s="188"/>
      <c r="E42" s="189"/>
      <c r="F42" s="98">
        <v>38</v>
      </c>
      <c r="G42" s="712" t="s">
        <v>616</v>
      </c>
      <c r="H42" s="258"/>
      <c r="I42" s="259"/>
      <c r="J42" s="260"/>
      <c r="K42" s="261"/>
      <c r="L42" s="261"/>
      <c r="M42" s="261"/>
      <c r="N42" s="260"/>
      <c r="O42" s="260"/>
      <c r="P42" s="262"/>
    </row>
    <row r="43" spans="1:16" s="8" customFormat="1" ht="12.75">
      <c r="A43" s="9"/>
      <c r="B43" s="188" t="s">
        <v>338</v>
      </c>
      <c r="C43" s="188"/>
      <c r="D43" s="188"/>
      <c r="E43" s="189"/>
      <c r="F43" s="98">
        <v>39</v>
      </c>
      <c r="G43" s="191" t="s">
        <v>339</v>
      </c>
      <c r="H43" s="258"/>
      <c r="I43" s="259"/>
      <c r="J43" s="260"/>
      <c r="K43" s="261"/>
      <c r="L43" s="261"/>
      <c r="M43" s="261"/>
      <c r="N43" s="260"/>
      <c r="O43" s="260"/>
      <c r="P43" s="262"/>
    </row>
    <row r="44" spans="1:16" s="8" customFormat="1" ht="12.75">
      <c r="A44" s="9"/>
      <c r="B44" s="188" t="s">
        <v>152</v>
      </c>
      <c r="C44" s="188"/>
      <c r="D44" s="188"/>
      <c r="E44" s="189"/>
      <c r="F44" s="98">
        <v>40</v>
      </c>
      <c r="G44" s="191" t="s">
        <v>153</v>
      </c>
      <c r="H44" s="258"/>
      <c r="I44" s="259"/>
      <c r="J44" s="260"/>
      <c r="K44" s="261"/>
      <c r="L44" s="261"/>
      <c r="M44" s="261"/>
      <c r="N44" s="260"/>
      <c r="O44" s="260"/>
      <c r="P44" s="262"/>
    </row>
    <row r="45" spans="1:16" s="8" customFormat="1" ht="12.75">
      <c r="A45" s="9"/>
      <c r="B45" s="188" t="s">
        <v>161</v>
      </c>
      <c r="C45" s="188"/>
      <c r="D45" s="188"/>
      <c r="E45" s="189"/>
      <c r="F45" s="98">
        <v>41</v>
      </c>
      <c r="G45" s="191" t="s">
        <v>340</v>
      </c>
      <c r="H45" s="258"/>
      <c r="I45" s="259"/>
      <c r="J45" s="260"/>
      <c r="K45" s="261"/>
      <c r="L45" s="261"/>
      <c r="M45" s="261"/>
      <c r="N45" s="260"/>
      <c r="O45" s="260"/>
      <c r="P45" s="262"/>
    </row>
    <row r="46" spans="1:16" s="8" customFormat="1" ht="12.75">
      <c r="A46" s="9"/>
      <c r="B46" s="188" t="s">
        <v>74</v>
      </c>
      <c r="C46" s="188"/>
      <c r="D46" s="188"/>
      <c r="E46" s="189"/>
      <c r="F46" s="98">
        <v>42</v>
      </c>
      <c r="G46" s="191" t="s">
        <v>245</v>
      </c>
      <c r="H46" s="258"/>
      <c r="I46" s="259"/>
      <c r="J46" s="260"/>
      <c r="K46" s="261"/>
      <c r="L46" s="261"/>
      <c r="M46" s="261"/>
      <c r="N46" s="260"/>
      <c r="O46" s="260"/>
      <c r="P46" s="262"/>
    </row>
    <row r="47" spans="1:16" s="8" customFormat="1" ht="12.75">
      <c r="A47" s="60"/>
      <c r="B47" s="101" t="s">
        <v>71</v>
      </c>
      <c r="C47" s="101"/>
      <c r="D47" s="101"/>
      <c r="E47" s="101"/>
      <c r="F47" s="192">
        <v>43</v>
      </c>
      <c r="G47" s="102" t="s">
        <v>72</v>
      </c>
      <c r="H47" s="263"/>
      <c r="I47" s="264"/>
      <c r="J47" s="265"/>
      <c r="K47" s="266"/>
      <c r="L47" s="266"/>
      <c r="M47" s="266"/>
      <c r="N47" s="265"/>
      <c r="O47" s="265"/>
      <c r="P47" s="267"/>
    </row>
    <row r="48" spans="1:16" s="8" customFormat="1" ht="13.5" thickBot="1">
      <c r="A48" s="99" t="s">
        <v>162</v>
      </c>
      <c r="B48" s="42"/>
      <c r="C48" s="42"/>
      <c r="D48" s="42"/>
      <c r="E48" s="338"/>
      <c r="F48" s="38">
        <v>44</v>
      </c>
      <c r="G48" s="100"/>
      <c r="H48" s="268"/>
      <c r="I48" s="269"/>
      <c r="J48" s="270"/>
      <c r="K48" s="271"/>
      <c r="L48" s="271"/>
      <c r="M48" s="271"/>
      <c r="N48" s="270"/>
      <c r="O48" s="270"/>
      <c r="P48" s="272"/>
    </row>
    <row r="49" spans="1:16" ht="13.5" thickBot="1">
      <c r="A49" s="62" t="s">
        <v>163</v>
      </c>
      <c r="B49" s="63"/>
      <c r="C49" s="63"/>
      <c r="D49" s="63"/>
      <c r="E49" s="63"/>
      <c r="F49" s="64">
        <v>45</v>
      </c>
      <c r="G49" s="65"/>
      <c r="H49" s="48">
        <f aca="true" t="shared" si="3" ref="H49:P49">H30-H3</f>
        <v>0</v>
      </c>
      <c r="I49" s="232">
        <f t="shared" si="3"/>
        <v>0</v>
      </c>
      <c r="J49" s="233">
        <f t="shared" si="3"/>
        <v>0</v>
      </c>
      <c r="K49" s="234">
        <f t="shared" si="3"/>
        <v>0</v>
      </c>
      <c r="L49" s="234">
        <f t="shared" si="3"/>
        <v>0</v>
      </c>
      <c r="M49" s="234">
        <f t="shared" si="3"/>
        <v>0</v>
      </c>
      <c r="N49" s="233">
        <f t="shared" si="3"/>
        <v>0</v>
      </c>
      <c r="O49" s="233">
        <f t="shared" si="3"/>
        <v>0</v>
      </c>
      <c r="P49" s="235">
        <f t="shared" si="3"/>
        <v>0</v>
      </c>
    </row>
    <row r="50" spans="1:7" ht="12.75">
      <c r="A50" s="7" t="s">
        <v>85</v>
      </c>
      <c r="B50" s="7"/>
      <c r="C50" s="7"/>
      <c r="D50" s="7"/>
      <c r="E50" s="7"/>
      <c r="F50" s="43"/>
      <c r="G50" s="44" t="s">
        <v>86</v>
      </c>
    </row>
    <row r="51" spans="6:16" s="7" customFormat="1" ht="12.75">
      <c r="F51" s="43"/>
      <c r="G51" s="44"/>
      <c r="H51" s="1"/>
      <c r="J51" s="69"/>
      <c r="K51" s="69"/>
      <c r="L51" s="69"/>
      <c r="M51" s="69"/>
      <c r="N51" s="69"/>
      <c r="O51" s="69"/>
      <c r="P51" s="74"/>
    </row>
    <row r="52" spans="1:16" s="7" customFormat="1" ht="12.75">
      <c r="A52" s="193" t="s">
        <v>164</v>
      </c>
      <c r="F52" s="43"/>
      <c r="G52" s="44"/>
      <c r="H52" s="1"/>
      <c r="J52" s="69"/>
      <c r="K52" s="69"/>
      <c r="L52" s="69"/>
      <c r="M52" s="69"/>
      <c r="N52" s="69"/>
      <c r="O52" s="69"/>
      <c r="P52" s="74"/>
    </row>
    <row r="53" spans="1:16" s="7" customFormat="1" ht="12.75">
      <c r="A53" s="193" t="s">
        <v>346</v>
      </c>
      <c r="F53" s="43"/>
      <c r="G53" s="44"/>
      <c r="H53" s="1"/>
      <c r="J53" s="69"/>
      <c r="K53" s="69"/>
      <c r="L53" s="69"/>
      <c r="M53" s="69"/>
      <c r="N53" s="69"/>
      <c r="O53" s="69"/>
      <c r="P53" s="74"/>
    </row>
    <row r="54" spans="1:16" s="7" customFormat="1" ht="12.75">
      <c r="A54" s="193" t="s">
        <v>165</v>
      </c>
      <c r="F54" s="43"/>
      <c r="G54" s="44"/>
      <c r="H54" s="194"/>
      <c r="J54" s="69"/>
      <c r="K54" s="69"/>
      <c r="L54" s="69"/>
      <c r="M54" s="69"/>
      <c r="N54" s="69"/>
      <c r="O54" s="69"/>
      <c r="P54" s="74"/>
    </row>
    <row r="55" spans="1:16" s="193" customFormat="1" ht="12.75">
      <c r="A55" s="720" t="s">
        <v>355</v>
      </c>
      <c r="F55" s="195"/>
      <c r="G55" s="196"/>
      <c r="H55" s="197"/>
      <c r="J55" s="198"/>
      <c r="K55" s="198"/>
      <c r="L55" s="198"/>
      <c r="M55" s="198"/>
      <c r="N55" s="198"/>
      <c r="O55" s="198"/>
      <c r="P55" s="273"/>
    </row>
    <row r="56" spans="1:16" s="193" customFormat="1" ht="12.75">
      <c r="A56" s="193" t="s">
        <v>176</v>
      </c>
      <c r="F56" s="195"/>
      <c r="G56" s="196"/>
      <c r="H56" s="197"/>
      <c r="J56" s="198"/>
      <c r="K56" s="198"/>
      <c r="L56" s="198"/>
      <c r="M56" s="198"/>
      <c r="N56" s="198"/>
      <c r="O56" s="198"/>
      <c r="P56" s="273"/>
    </row>
    <row r="57" spans="1:16" s="193" customFormat="1" ht="12.75">
      <c r="A57" s="193" t="s">
        <v>347</v>
      </c>
      <c r="F57" s="195"/>
      <c r="G57" s="196"/>
      <c r="H57" s="197"/>
      <c r="J57" s="198"/>
      <c r="K57" s="198"/>
      <c r="L57" s="198"/>
      <c r="M57" s="198"/>
      <c r="N57" s="198"/>
      <c r="O57" s="198"/>
      <c r="P57" s="273"/>
    </row>
    <row r="58" spans="1:16" s="7" customFormat="1" ht="12.75">
      <c r="A58" s="193"/>
      <c r="B58" s="193"/>
      <c r="C58" s="193"/>
      <c r="D58" s="193"/>
      <c r="E58" s="193"/>
      <c r="F58" s="43"/>
      <c r="G58" s="44"/>
      <c r="H58" s="1"/>
      <c r="J58" s="69"/>
      <c r="K58" s="69"/>
      <c r="L58" s="69"/>
      <c r="M58" s="69"/>
      <c r="N58" s="69"/>
      <c r="O58" s="69"/>
      <c r="P58" s="74"/>
    </row>
    <row r="59" spans="1:15" s="74" customFormat="1" ht="12.75">
      <c r="A59" s="193"/>
      <c r="B59" s="193"/>
      <c r="C59" s="193"/>
      <c r="D59" s="193"/>
      <c r="E59" s="193"/>
      <c r="F59" s="80"/>
      <c r="G59" s="199"/>
      <c r="H59" s="1"/>
      <c r="J59" s="69"/>
      <c r="K59" s="69"/>
      <c r="L59" s="69"/>
      <c r="M59" s="69"/>
      <c r="N59" s="69"/>
      <c r="O59" s="69"/>
    </row>
    <row r="60" spans="1:15" s="74" customFormat="1" ht="12.75">
      <c r="A60" s="193"/>
      <c r="B60" s="193"/>
      <c r="C60" s="193"/>
      <c r="D60" s="193"/>
      <c r="E60" s="193"/>
      <c r="F60" s="80"/>
      <c r="G60" s="199"/>
      <c r="H60" s="1"/>
      <c r="J60" s="69"/>
      <c r="K60" s="69"/>
      <c r="L60" s="69"/>
      <c r="M60" s="69"/>
      <c r="N60" s="69"/>
      <c r="O60" s="69"/>
    </row>
    <row r="61" spans="1:15" s="74" customFormat="1" ht="12.75">
      <c r="A61" s="193"/>
      <c r="B61" s="193"/>
      <c r="C61" s="193"/>
      <c r="D61" s="193"/>
      <c r="E61" s="193"/>
      <c r="F61" s="80"/>
      <c r="G61" s="199"/>
      <c r="H61" s="1"/>
      <c r="J61" s="69"/>
      <c r="K61" s="69"/>
      <c r="L61" s="69"/>
      <c r="M61" s="69"/>
      <c r="N61" s="69"/>
      <c r="O61" s="69"/>
    </row>
  </sheetData>
  <sheetProtection/>
  <mergeCells count="2">
    <mergeCell ref="A1:D1"/>
    <mergeCell ref="K1:O1"/>
  </mergeCells>
  <printOptions/>
  <pageMargins left="0.53" right="0.3" top="0.26" bottom="0.29" header="0.17" footer="0.2"/>
  <pageSetup horizontalDpi="600" verticalDpi="600" orientation="landscape" paperSize="9" scale="75"/>
  <headerFooter alignWithMargins="0">
    <oddFooter>&amp;R&amp;8Příloha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E39" sqref="E39"/>
    </sheetView>
  </sheetViews>
  <sheetFormatPr defaultColWidth="8.75390625" defaultRowHeight="12.75"/>
  <cols>
    <col min="1" max="1" width="4.125" style="0" customWidth="1"/>
    <col min="2" max="2" width="6.375" style="0" customWidth="1"/>
    <col min="3" max="3" width="9.375" style="0" customWidth="1"/>
    <col min="4" max="4" width="9.00390625" style="0" customWidth="1"/>
    <col min="5" max="5" width="9.875" style="0" customWidth="1"/>
    <col min="6" max="6" width="9.00390625" style="0" customWidth="1"/>
    <col min="7" max="7" width="5.75390625" style="0" customWidth="1"/>
    <col min="8" max="8" width="8.25390625" style="0" customWidth="1"/>
    <col min="9" max="9" width="8.625" style="0" customWidth="1"/>
    <col min="10" max="10" width="5.75390625" style="0" customWidth="1"/>
    <col min="11" max="11" width="8.00390625" style="0" customWidth="1"/>
    <col min="12" max="12" width="6.625" style="0" customWidth="1"/>
    <col min="13" max="13" width="5.75390625" style="0" customWidth="1"/>
    <col min="14" max="14" width="4.625" style="0" customWidth="1"/>
    <col min="15" max="15" width="6.25390625" style="0" customWidth="1"/>
    <col min="16" max="16" width="8.625" style="0" customWidth="1"/>
    <col min="17" max="17" width="5.75390625" style="0" customWidth="1"/>
    <col min="18" max="18" width="8.625" style="0" customWidth="1"/>
    <col min="19" max="19" width="7.625" style="0" customWidth="1"/>
    <col min="20" max="20" width="5.75390625" style="0" customWidth="1"/>
    <col min="21" max="21" width="6.875" style="0" customWidth="1"/>
    <col min="22" max="22" width="9.25390625" style="0" customWidth="1"/>
    <col min="23" max="23" width="5.75390625" style="0" customWidth="1"/>
    <col min="24" max="24" width="8.875" style="0" customWidth="1"/>
    <col min="25" max="25" width="8.625" style="0" customWidth="1"/>
    <col min="26" max="26" width="5.75390625" style="0" customWidth="1"/>
    <col min="27" max="27" width="8.00390625" style="0" customWidth="1"/>
    <col min="28" max="28" width="8.625" style="0" customWidth="1"/>
    <col min="29" max="29" width="5.75390625" style="0" customWidth="1"/>
    <col min="30" max="30" width="8.00390625" style="0" customWidth="1"/>
    <col min="31" max="31" width="7.75390625" style="0" customWidth="1"/>
  </cols>
  <sheetData>
    <row r="1" ht="13.5" thickBot="1">
      <c r="A1" s="70" t="s">
        <v>557</v>
      </c>
    </row>
    <row r="2" spans="1:33" ht="12.75" customHeight="1">
      <c r="A2" s="1994"/>
      <c r="B2" s="1995"/>
      <c r="C2" s="868">
        <v>2010</v>
      </c>
      <c r="D2" s="782">
        <v>0.31</v>
      </c>
      <c r="E2" s="783"/>
      <c r="F2" s="781"/>
      <c r="G2" s="782">
        <v>0.05</v>
      </c>
      <c r="H2" s="783"/>
      <c r="I2" s="781"/>
      <c r="J2" s="782">
        <v>0.03</v>
      </c>
      <c r="K2" s="783"/>
      <c r="L2" s="772">
        <v>2.5</v>
      </c>
      <c r="M2" s="773">
        <v>1.5</v>
      </c>
      <c r="N2" s="774" t="s">
        <v>369</v>
      </c>
      <c r="O2" s="784">
        <v>0.02</v>
      </c>
      <c r="P2" s="781"/>
      <c r="Q2" s="782">
        <v>0.32</v>
      </c>
      <c r="R2" s="783"/>
      <c r="S2" s="781"/>
      <c r="T2" s="782">
        <v>0.02</v>
      </c>
      <c r="U2" s="783"/>
      <c r="V2" s="781"/>
      <c r="W2" s="782">
        <v>0.03</v>
      </c>
      <c r="X2" s="783"/>
      <c r="Y2" s="781"/>
      <c r="Z2" s="782">
        <v>0.11</v>
      </c>
      <c r="AA2" s="783"/>
      <c r="AB2" s="781"/>
      <c r="AC2" s="782">
        <v>0.11</v>
      </c>
      <c r="AD2" s="783"/>
      <c r="AE2" s="2000" t="s">
        <v>584</v>
      </c>
      <c r="AF2" s="74"/>
      <c r="AG2" s="74"/>
    </row>
    <row r="3" spans="1:33" s="810" customFormat="1" ht="52.5" customHeight="1">
      <c r="A3" s="1998" t="s">
        <v>571</v>
      </c>
      <c r="B3" s="1999"/>
      <c r="C3" s="1450" t="s">
        <v>473</v>
      </c>
      <c r="D3" s="1451" t="s">
        <v>22</v>
      </c>
      <c r="E3" s="1452" t="s">
        <v>572</v>
      </c>
      <c r="F3" s="1450" t="s">
        <v>399</v>
      </c>
      <c r="G3" s="1451" t="s">
        <v>22</v>
      </c>
      <c r="H3" s="1452" t="s">
        <v>573</v>
      </c>
      <c r="I3" s="1450" t="s">
        <v>364</v>
      </c>
      <c r="J3" s="1451" t="s">
        <v>22</v>
      </c>
      <c r="K3" s="1452" t="s">
        <v>574</v>
      </c>
      <c r="L3" s="1450" t="s">
        <v>563</v>
      </c>
      <c r="M3" s="1451" t="s">
        <v>564</v>
      </c>
      <c r="N3" s="1451" t="s">
        <v>369</v>
      </c>
      <c r="O3" s="1452" t="s">
        <v>565</v>
      </c>
      <c r="P3" s="1450" t="s">
        <v>566</v>
      </c>
      <c r="Q3" s="1451" t="s">
        <v>22</v>
      </c>
      <c r="R3" s="1452" t="s">
        <v>566</v>
      </c>
      <c r="S3" s="1450" t="s">
        <v>370</v>
      </c>
      <c r="T3" s="1451" t="s">
        <v>22</v>
      </c>
      <c r="U3" s="1452" t="s">
        <v>365</v>
      </c>
      <c r="V3" s="1450" t="s">
        <v>366</v>
      </c>
      <c r="W3" s="1451" t="s">
        <v>22</v>
      </c>
      <c r="X3" s="1452" t="s">
        <v>366</v>
      </c>
      <c r="Y3" s="1450" t="s">
        <v>371</v>
      </c>
      <c r="Z3" s="1451" t="s">
        <v>22</v>
      </c>
      <c r="AA3" s="1452" t="s">
        <v>367</v>
      </c>
      <c r="AB3" s="1450" t="s">
        <v>368</v>
      </c>
      <c r="AC3" s="1451" t="s">
        <v>22</v>
      </c>
      <c r="AD3" s="1452" t="s">
        <v>368</v>
      </c>
      <c r="AE3" s="2001"/>
      <c r="AF3" s="74"/>
      <c r="AG3" s="74"/>
    </row>
    <row r="4" spans="1:33" s="810" customFormat="1" ht="11.25">
      <c r="A4" s="1497"/>
      <c r="B4" s="1498"/>
      <c r="C4" s="1450"/>
      <c r="D4" s="1451"/>
      <c r="E4" s="1452" t="s">
        <v>575</v>
      </c>
      <c r="F4" s="1450"/>
      <c r="G4" s="1451"/>
      <c r="H4" s="1452" t="s">
        <v>576</v>
      </c>
      <c r="I4" s="1450"/>
      <c r="J4" s="1451"/>
      <c r="K4" s="1452" t="s">
        <v>577</v>
      </c>
      <c r="L4" s="1450"/>
      <c r="M4" s="1451"/>
      <c r="N4" s="1451"/>
      <c r="O4" s="1452" t="s">
        <v>578</v>
      </c>
      <c r="P4" s="1450"/>
      <c r="Q4" s="1451"/>
      <c r="R4" s="1452" t="s">
        <v>579</v>
      </c>
      <c r="S4" s="1450"/>
      <c r="T4" s="1451"/>
      <c r="U4" s="1452" t="s">
        <v>580</v>
      </c>
      <c r="V4" s="1450"/>
      <c r="W4" s="1451"/>
      <c r="X4" s="1452" t="s">
        <v>581</v>
      </c>
      <c r="Y4" s="1450"/>
      <c r="Z4" s="1451"/>
      <c r="AA4" s="1452" t="s">
        <v>582</v>
      </c>
      <c r="AB4" s="1450"/>
      <c r="AC4" s="1451"/>
      <c r="AD4" s="1452" t="s">
        <v>583</v>
      </c>
      <c r="AE4" s="1499"/>
      <c r="AF4" s="74"/>
      <c r="AG4" s="74"/>
    </row>
    <row r="5" spans="1:33" ht="12.75">
      <c r="A5" s="1482">
        <v>11</v>
      </c>
      <c r="B5" s="1483" t="s">
        <v>7</v>
      </c>
      <c r="C5" s="760">
        <v>34059.989</v>
      </c>
      <c r="D5" s="761">
        <f aca="true" t="shared" si="0" ref="D5:D15">C5/$C$16</f>
        <v>0.17803231668118552</v>
      </c>
      <c r="E5" s="762">
        <f>$D$2*D5*str1!$H$10</f>
        <v>19256.029137996666</v>
      </c>
      <c r="F5" s="760">
        <v>109340.69493000001</v>
      </c>
      <c r="G5" s="761">
        <f aca="true" t="shared" si="1" ref="G5:G15">F5/$F$16</f>
        <v>0.2241941872237625</v>
      </c>
      <c r="H5" s="762">
        <f>$G$2*str1!$H$10*G5</f>
        <v>3911.114676897854</v>
      </c>
      <c r="I5" s="760">
        <v>194505.5461</v>
      </c>
      <c r="J5" s="761">
        <f aca="true" t="shared" si="2" ref="J5:J15">I5/$I$16</f>
        <v>0.43918212070599527</v>
      </c>
      <c r="K5" s="762">
        <f>J5*$J$2*str1!$H$10</f>
        <v>4596.974594376862</v>
      </c>
      <c r="L5" s="735">
        <v>65.18050000000004</v>
      </c>
      <c r="M5" s="761">
        <v>57.711299999999966</v>
      </c>
      <c r="N5" s="736">
        <f aca="true" t="shared" si="3" ref="N5:N15">L5*$L$2+M5*$M$2</f>
        <v>249.51820000000004</v>
      </c>
      <c r="O5" s="762">
        <f>N5/$N$16*$O$2*str1!$H$10</f>
        <v>1724.5429874447702</v>
      </c>
      <c r="P5" s="760">
        <v>1553.6205183908378</v>
      </c>
      <c r="Q5" s="761">
        <f aca="true" t="shared" si="4" ref="Q5:Q15">P5/$P$16</f>
        <v>0.1590140111250386</v>
      </c>
      <c r="R5" s="762">
        <f>Q5*$Q$2*str1!$H$10</f>
        <v>17753.810028919266</v>
      </c>
      <c r="S5" s="760">
        <v>1046</v>
      </c>
      <c r="T5" s="761">
        <f aca="true" t="shared" si="5" ref="T5:T15">S5/$S$16</f>
        <v>0.17108276087667648</v>
      </c>
      <c r="U5" s="762">
        <f>T5*$T$2*str1!$H$10</f>
        <v>1193.8298763493624</v>
      </c>
      <c r="V5" s="760">
        <v>429</v>
      </c>
      <c r="W5" s="761">
        <f aca="true" t="shared" si="6" ref="W5:W15">V5/$V$16</f>
        <v>0.8614457831325302</v>
      </c>
      <c r="X5" s="762">
        <f>W5*$W$2*str1!$H$10</f>
        <v>9016.86155421687</v>
      </c>
      <c r="Y5" s="760">
        <v>13196</v>
      </c>
      <c r="Z5" s="761">
        <f aca="true" t="shared" si="7" ref="Z5:Z15">Y5/$Y$16</f>
        <v>0.0583331123075971</v>
      </c>
      <c r="AA5" s="762">
        <f>Z5*$Z$2*str1!$H$10</f>
        <v>2238.7934671511557</v>
      </c>
      <c r="AB5" s="760">
        <v>2006</v>
      </c>
      <c r="AC5" s="761">
        <f aca="true" t="shared" si="8" ref="AC5:AC15">AB5/$AB$16</f>
        <v>0.06593045421678827</v>
      </c>
      <c r="AD5" s="762">
        <f>AC5*$AC$2*str1!$H$10</f>
        <v>2530.3753622559657</v>
      </c>
      <c r="AE5" s="1481">
        <f aca="true" t="shared" si="9" ref="AE5:AE16">E5+H5+K5+O5+R5+U5+X5+AA5+AD5</f>
        <v>62222.33168560878</v>
      </c>
      <c r="AF5" s="74"/>
      <c r="AG5" s="74"/>
    </row>
    <row r="6" spans="1:33" ht="12.75">
      <c r="A6" s="754">
        <v>21</v>
      </c>
      <c r="B6" s="759" t="s">
        <v>8</v>
      </c>
      <c r="C6" s="760">
        <v>23131.978</v>
      </c>
      <c r="D6" s="761">
        <f t="shared" si="0"/>
        <v>0.12091136120913651</v>
      </c>
      <c r="E6" s="762">
        <f>$D$2*D6*str1!$H$10</f>
        <v>13077.809343611292</v>
      </c>
      <c r="F6" s="760">
        <v>43523.25018</v>
      </c>
      <c r="G6" s="761">
        <f t="shared" si="1"/>
        <v>0.08924087875688404</v>
      </c>
      <c r="H6" s="762">
        <f>$G$2*str1!$H$10*G6</f>
        <v>1556.8258704983812</v>
      </c>
      <c r="I6" s="760">
        <v>22453.10300999998</v>
      </c>
      <c r="J6" s="761">
        <f t="shared" si="2"/>
        <v>0.0506977903411154</v>
      </c>
      <c r="K6" s="762">
        <f>J6*$J$2*str1!$H$10</f>
        <v>530.660159422038</v>
      </c>
      <c r="L6" s="735">
        <v>35.0835</v>
      </c>
      <c r="M6" s="761">
        <v>46.861200000000004</v>
      </c>
      <c r="N6" s="736">
        <f t="shared" si="3"/>
        <v>158.00055000000003</v>
      </c>
      <c r="O6" s="762">
        <f>N6/$N$16*$O$2*str1!$H$10</f>
        <v>1092.0195020440065</v>
      </c>
      <c r="P6" s="760">
        <v>1529.1162945631152</v>
      </c>
      <c r="Q6" s="761">
        <f t="shared" si="4"/>
        <v>0.1565059888157119</v>
      </c>
      <c r="R6" s="762">
        <f>Q6*$Q$2*str1!$H$10</f>
        <v>17473.790983345574</v>
      </c>
      <c r="S6" s="760">
        <v>1360</v>
      </c>
      <c r="T6" s="761">
        <f t="shared" si="5"/>
        <v>0.22244030094864245</v>
      </c>
      <c r="U6" s="762">
        <f>T6*$T$2*str1!$H$10</f>
        <v>1552.207105004907</v>
      </c>
      <c r="V6" s="760">
        <v>2</v>
      </c>
      <c r="W6" s="761">
        <f t="shared" si="6"/>
        <v>0.004016064257028112</v>
      </c>
      <c r="X6" s="762">
        <f>W6*$W$2*str1!$H$10</f>
        <v>42.036650602409644</v>
      </c>
      <c r="Y6" s="760">
        <v>62768</v>
      </c>
      <c r="Z6" s="761">
        <f t="shared" si="7"/>
        <v>0.2774668682421381</v>
      </c>
      <c r="AA6" s="762">
        <f>Z6*$Z$2*str1!$H$10</f>
        <v>10649.029125958148</v>
      </c>
      <c r="AB6" s="760">
        <v>15840</v>
      </c>
      <c r="AC6" s="761">
        <f t="shared" si="8"/>
        <v>0.5206073752711496</v>
      </c>
      <c r="AD6" s="762">
        <f>AC6*$AC$2*str1!$H$10</f>
        <v>19980.630976138833</v>
      </c>
      <c r="AE6" s="961">
        <f t="shared" si="9"/>
        <v>65955.00971662559</v>
      </c>
      <c r="AF6" s="74"/>
      <c r="AG6" s="74"/>
    </row>
    <row r="7" spans="1:33" ht="12.75">
      <c r="A7" s="754">
        <v>22</v>
      </c>
      <c r="B7" s="759" t="s">
        <v>9</v>
      </c>
      <c r="C7" s="760">
        <v>9534.317</v>
      </c>
      <c r="D7" s="761">
        <f t="shared" si="0"/>
        <v>0.049836086073979956</v>
      </c>
      <c r="E7" s="762">
        <f>$D$2*D7*str1!$H$10</f>
        <v>5390.286120259668</v>
      </c>
      <c r="F7" s="760">
        <v>10697.974269999999</v>
      </c>
      <c r="G7" s="761">
        <f t="shared" si="1"/>
        <v>0.021935324701739332</v>
      </c>
      <c r="H7" s="762">
        <f>$G$2*str1!$H$10*G7</f>
        <v>382.6663458400301</v>
      </c>
      <c r="I7" s="760">
        <v>61643.331699999995</v>
      </c>
      <c r="J7" s="761">
        <f t="shared" si="2"/>
        <v>0.13918702929668852</v>
      </c>
      <c r="K7" s="762">
        <f>J7*$J$2*str1!$H$10</f>
        <v>1456.8881732141306</v>
      </c>
      <c r="L7" s="735">
        <v>14.6166</v>
      </c>
      <c r="M7" s="761">
        <v>19.5335</v>
      </c>
      <c r="N7" s="736">
        <f t="shared" si="3"/>
        <v>65.84174999999999</v>
      </c>
      <c r="O7" s="762">
        <f>N7/$N$16*$O$2*str1!$H$10</f>
        <v>455.0647136905912</v>
      </c>
      <c r="P7" s="760">
        <v>1007.6757997600429</v>
      </c>
      <c r="Q7" s="761">
        <f t="shared" si="4"/>
        <v>0.10313623496646308</v>
      </c>
      <c r="R7" s="762">
        <f>Q7*$Q$2*str1!$H$10</f>
        <v>11515.092976635467</v>
      </c>
      <c r="S7" s="760">
        <v>366</v>
      </c>
      <c r="T7" s="761">
        <f t="shared" si="5"/>
        <v>0.05986261040235525</v>
      </c>
      <c r="U7" s="762">
        <f>T7*$T$2*str1!$H$10</f>
        <v>417.72632384690877</v>
      </c>
      <c r="V7" s="760">
        <v>0</v>
      </c>
      <c r="W7" s="761">
        <f t="shared" si="6"/>
        <v>0</v>
      </c>
      <c r="X7" s="762">
        <f>W7*$W$2*str1!$H$10</f>
        <v>0</v>
      </c>
      <c r="Y7" s="760">
        <v>22193</v>
      </c>
      <c r="Z7" s="761">
        <f t="shared" si="7"/>
        <v>0.09810448328603383</v>
      </c>
      <c r="AA7" s="762">
        <f>Z7*$Z$2*str1!$H$10</f>
        <v>3765.1972883059716</v>
      </c>
      <c r="AB7" s="760">
        <v>685</v>
      </c>
      <c r="AC7" s="761">
        <f t="shared" si="8"/>
        <v>0.022513639650299087</v>
      </c>
      <c r="AD7" s="762">
        <f>AC7*$AC$2*str1!$H$10</f>
        <v>864.0613774403472</v>
      </c>
      <c r="AE7" s="961">
        <f t="shared" si="9"/>
        <v>24246.983319233113</v>
      </c>
      <c r="AF7" s="74"/>
      <c r="AG7" s="74"/>
    </row>
    <row r="8" spans="1:33" ht="12.75">
      <c r="A8" s="754">
        <v>23</v>
      </c>
      <c r="B8" s="759" t="s">
        <v>10</v>
      </c>
      <c r="C8" s="760">
        <v>10517.74</v>
      </c>
      <c r="D8" s="761">
        <f t="shared" si="0"/>
        <v>0.05497645987056461</v>
      </c>
      <c r="E8" s="762">
        <f>$D$2*D8*str1!$H$10</f>
        <v>5946.27050249115</v>
      </c>
      <c r="F8" s="760">
        <v>32566.9745</v>
      </c>
      <c r="G8" s="761">
        <f t="shared" si="1"/>
        <v>0.0667759280571503</v>
      </c>
      <c r="H8" s="762">
        <f>$G$2*str1!$H$10*G8</f>
        <v>1164.920087901879</v>
      </c>
      <c r="I8" s="760">
        <v>11114.802199999998</v>
      </c>
      <c r="J8" s="761">
        <f t="shared" si="2"/>
        <v>0.025096571790883555</v>
      </c>
      <c r="K8" s="762">
        <f>J8*$J$2*str1!$H$10</f>
        <v>262.68897910322386</v>
      </c>
      <c r="L8" s="735">
        <v>12.2</v>
      </c>
      <c r="M8" s="761">
        <v>19.6375</v>
      </c>
      <c r="N8" s="736">
        <f t="shared" si="3"/>
        <v>59.95625</v>
      </c>
      <c r="O8" s="762">
        <f>N8/$N$16*$O$2*str1!$H$10</f>
        <v>414.3871288386398</v>
      </c>
      <c r="P8" s="760">
        <v>763.4419467824878</v>
      </c>
      <c r="Q8" s="761">
        <f t="shared" si="4"/>
        <v>0.07813875060348041</v>
      </c>
      <c r="R8" s="762">
        <f>Q8*$Q$2*str1!$H$10</f>
        <v>8724.140245858194</v>
      </c>
      <c r="S8" s="760">
        <v>557</v>
      </c>
      <c r="T8" s="761">
        <f t="shared" si="5"/>
        <v>0.0911023879620543</v>
      </c>
      <c r="U8" s="762">
        <f>T8*$T$2*str1!$H$10</f>
        <v>635.7201157998038</v>
      </c>
      <c r="V8" s="760">
        <v>36</v>
      </c>
      <c r="W8" s="761">
        <f t="shared" si="6"/>
        <v>0.07228915662650602</v>
      </c>
      <c r="X8" s="762">
        <f>W8*$W$2*str1!$H$10</f>
        <v>756.6597108433735</v>
      </c>
      <c r="Y8" s="760">
        <v>37650</v>
      </c>
      <c r="Z8" s="761">
        <f t="shared" si="7"/>
        <v>0.16643237938625574</v>
      </c>
      <c r="AA8" s="762">
        <f>Z8*$Z$2*str1!$H$10</f>
        <v>6387.585180224387</v>
      </c>
      <c r="AB8" s="760">
        <v>2420</v>
      </c>
      <c r="AC8" s="761">
        <f t="shared" si="8"/>
        <v>0.07953723788864786</v>
      </c>
      <c r="AD8" s="762">
        <f>AC8*$AC$2*str1!$H$10</f>
        <v>3052.596399132321</v>
      </c>
      <c r="AE8" s="961">
        <f t="shared" si="9"/>
        <v>27344.968350192976</v>
      </c>
      <c r="AF8" s="74"/>
      <c r="AG8" s="74"/>
    </row>
    <row r="9" spans="1:33" ht="12.75">
      <c r="A9" s="754">
        <v>31</v>
      </c>
      <c r="B9" s="759" t="s">
        <v>11</v>
      </c>
      <c r="C9" s="760">
        <v>82926.63</v>
      </c>
      <c r="D9" s="761">
        <f t="shared" si="0"/>
        <v>0.433459331224784</v>
      </c>
      <c r="E9" s="762">
        <f>$D$2*D9*str1!$H$10</f>
        <v>46883.092169990676</v>
      </c>
      <c r="F9" s="760">
        <v>208441.31568</v>
      </c>
      <c r="G9" s="761">
        <f t="shared" si="1"/>
        <v>0.42739193657628327</v>
      </c>
      <c r="H9" s="762">
        <f>$G$2*str1!$H$10*G9</f>
        <v>7455.942085879944</v>
      </c>
      <c r="I9" s="760">
        <v>58120.734369999984</v>
      </c>
      <c r="J9" s="761">
        <f t="shared" si="2"/>
        <v>0.1312332110287647</v>
      </c>
      <c r="K9" s="762">
        <f>J9*$J$2*str1!$H$10</f>
        <v>1373.63455522267</v>
      </c>
      <c r="L9" s="735">
        <v>46.7938</v>
      </c>
      <c r="M9" s="761">
        <v>87.2056</v>
      </c>
      <c r="N9" s="736">
        <f t="shared" si="3"/>
        <v>247.7929</v>
      </c>
      <c r="O9" s="762">
        <f>N9/$N$16*$O$2*str1!$H$10</f>
        <v>1712.6185906823757</v>
      </c>
      <c r="P9" s="760">
        <v>1727.225017115081</v>
      </c>
      <c r="Q9" s="761">
        <f t="shared" si="4"/>
        <v>0.17678253784357473</v>
      </c>
      <c r="R9" s="762">
        <f>Q9*$Q$2*str1!$H$10</f>
        <v>19737.654380890297</v>
      </c>
      <c r="S9" s="760">
        <v>691</v>
      </c>
      <c r="T9" s="761">
        <f t="shared" si="5"/>
        <v>0.1130192999672882</v>
      </c>
      <c r="U9" s="762">
        <f>T9*$T$2*str1!$H$10</f>
        <v>788.6581687929345</v>
      </c>
      <c r="V9" s="760">
        <v>1</v>
      </c>
      <c r="W9" s="761">
        <f t="shared" si="6"/>
        <v>0.002008032128514056</v>
      </c>
      <c r="X9" s="762">
        <f>W9*$W$2*str1!$H$10</f>
        <v>21.018325301204822</v>
      </c>
      <c r="Y9" s="760">
        <v>22647</v>
      </c>
      <c r="Z9" s="761">
        <f t="shared" si="7"/>
        <v>0.1001113969710633</v>
      </c>
      <c r="AA9" s="762">
        <f>Z9*$Z$2*str1!$H$10</f>
        <v>3842.22155581784</v>
      </c>
      <c r="AB9" s="760">
        <v>6371</v>
      </c>
      <c r="AC9" s="761">
        <f t="shared" si="8"/>
        <v>0.20939328206139485</v>
      </c>
      <c r="AD9" s="762">
        <f>AC9*$AC$2*str1!$H$10</f>
        <v>8036.401511930587</v>
      </c>
      <c r="AE9" s="961">
        <f t="shared" si="9"/>
        <v>89851.24134450853</v>
      </c>
      <c r="AF9" s="74"/>
      <c r="AG9" s="74"/>
    </row>
    <row r="10" spans="1:33" ht="12.75">
      <c r="A10" s="754">
        <v>33</v>
      </c>
      <c r="B10" s="759" t="s">
        <v>12</v>
      </c>
      <c r="C10" s="760">
        <v>16684.212</v>
      </c>
      <c r="D10" s="761">
        <f t="shared" si="0"/>
        <v>0.08720874555655421</v>
      </c>
      <c r="E10" s="762">
        <f>$D$2*D10*str1!$H$10</f>
        <v>9432.524256438062</v>
      </c>
      <c r="F10" s="760">
        <v>41118.522880000004</v>
      </c>
      <c r="G10" s="761">
        <f t="shared" si="1"/>
        <v>0.08431018133573227</v>
      </c>
      <c r="H10" s="762">
        <f>$G$2*str1!$H$10*G10</f>
        <v>1470.8088185399301</v>
      </c>
      <c r="I10" s="760">
        <v>19121.22646</v>
      </c>
      <c r="J10" s="761">
        <f t="shared" si="2"/>
        <v>0.04317460841391602</v>
      </c>
      <c r="K10" s="762">
        <f>J10*$J$2*str1!$H$10</f>
        <v>451.9140662691192</v>
      </c>
      <c r="L10" s="735">
        <v>12.6111</v>
      </c>
      <c r="M10" s="761">
        <v>15.3584</v>
      </c>
      <c r="N10" s="736">
        <f t="shared" si="3"/>
        <v>54.565349999999995</v>
      </c>
      <c r="O10" s="762">
        <f>N10/$N$16*$O$2*str1!$H$10</f>
        <v>377.12796781945957</v>
      </c>
      <c r="P10" s="760">
        <v>435.9032992269656</v>
      </c>
      <c r="Q10" s="761">
        <f t="shared" si="4"/>
        <v>0.044614969519397474</v>
      </c>
      <c r="R10" s="762">
        <f>Q10*$Q$2*str1!$H$10</f>
        <v>4981.232079420724</v>
      </c>
      <c r="S10" s="760">
        <v>1037</v>
      </c>
      <c r="T10" s="761">
        <f t="shared" si="5"/>
        <v>0.16961072947333988</v>
      </c>
      <c r="U10" s="762">
        <f>T10*$T$2*str1!$H$10</f>
        <v>1183.5579175662417</v>
      </c>
      <c r="V10" s="760">
        <v>11</v>
      </c>
      <c r="W10" s="761">
        <f t="shared" si="6"/>
        <v>0.02208835341365462</v>
      </c>
      <c r="X10" s="762">
        <f>W10*$W$2*str1!$H$10</f>
        <v>231.20157831325307</v>
      </c>
      <c r="Y10" s="760">
        <v>10410</v>
      </c>
      <c r="Z10" s="761">
        <f t="shared" si="7"/>
        <v>0.04601755828448664</v>
      </c>
      <c r="AA10" s="762">
        <f>Z10*$Z$2*str1!$H$10</f>
        <v>1766.1291295122408</v>
      </c>
      <c r="AB10" s="760">
        <v>511</v>
      </c>
      <c r="AC10" s="761">
        <f t="shared" si="8"/>
        <v>0.01679484651285085</v>
      </c>
      <c r="AD10" s="762">
        <f>AC10*$AC$2*str1!$H$10</f>
        <v>644.5771735357919</v>
      </c>
      <c r="AE10" s="961">
        <f t="shared" si="9"/>
        <v>20539.07298741482</v>
      </c>
      <c r="AF10" s="74"/>
      <c r="AG10" s="74"/>
    </row>
    <row r="11" spans="1:33" ht="12.75">
      <c r="A11" s="754">
        <v>41</v>
      </c>
      <c r="B11" s="759" t="s">
        <v>13</v>
      </c>
      <c r="C11" s="760">
        <v>11087.525</v>
      </c>
      <c r="D11" s="761">
        <f t="shared" si="0"/>
        <v>0.05795473868211059</v>
      </c>
      <c r="E11" s="762">
        <f>$D$2*D11*str1!$H$10</f>
        <v>6268.402038188165</v>
      </c>
      <c r="F11" s="760">
        <v>15115.80348</v>
      </c>
      <c r="G11" s="761">
        <f t="shared" si="1"/>
        <v>0.030993723586650708</v>
      </c>
      <c r="H11" s="762">
        <f>$G$2*str1!$H$10*G11</f>
        <v>540.6920166510749</v>
      </c>
      <c r="I11" s="760">
        <v>28674.890650000005</v>
      </c>
      <c r="J11" s="761">
        <f t="shared" si="2"/>
        <v>0.06474622209592365</v>
      </c>
      <c r="K11" s="762">
        <f>J11*$J$2*str1!$H$10</f>
        <v>677.706864702017</v>
      </c>
      <c r="L11" s="735">
        <v>10.400500000000001</v>
      </c>
      <c r="M11" s="761">
        <v>51.908300000000004</v>
      </c>
      <c r="N11" s="736">
        <f t="shared" si="3"/>
        <v>103.86370000000001</v>
      </c>
      <c r="O11" s="762">
        <f>N11/$N$16*$O$2*str1!$H$10</f>
        <v>717.8531084508761</v>
      </c>
      <c r="P11" s="760">
        <v>1640.1698441058252</v>
      </c>
      <c r="Q11" s="761">
        <f t="shared" si="4"/>
        <v>0.16787238759419218</v>
      </c>
      <c r="R11" s="762">
        <f>Q11*$Q$2*str1!$H$10</f>
        <v>18742.8419506053</v>
      </c>
      <c r="S11" s="760">
        <v>166</v>
      </c>
      <c r="T11" s="761">
        <f t="shared" si="5"/>
        <v>0.027150801439319593</v>
      </c>
      <c r="U11" s="762">
        <f>T11*$T$2*str1!$H$10</f>
        <v>189.46057311089308</v>
      </c>
      <c r="V11" s="760">
        <v>1</v>
      </c>
      <c r="W11" s="761">
        <f t="shared" si="6"/>
        <v>0.002008032128514056</v>
      </c>
      <c r="X11" s="762">
        <f>W11*$W$2*str1!$H$10</f>
        <v>21.018325301204822</v>
      </c>
      <c r="Y11" s="760">
        <v>12966</v>
      </c>
      <c r="Z11" s="761">
        <f t="shared" si="7"/>
        <v>0.05731639392090815</v>
      </c>
      <c r="AA11" s="762">
        <f>Z11*$Z$2*str1!$H$10</f>
        <v>2199.772362464526</v>
      </c>
      <c r="AB11" s="760">
        <v>976</v>
      </c>
      <c r="AC11" s="761">
        <f t="shared" si="8"/>
        <v>0.03207782817327286</v>
      </c>
      <c r="AD11" s="762">
        <f>AC11*$AC$2*str1!$H$10</f>
        <v>1231.1297874186553</v>
      </c>
      <c r="AE11" s="961">
        <f t="shared" si="9"/>
        <v>30588.87702689271</v>
      </c>
      <c r="AF11" s="74"/>
      <c r="AG11" s="74"/>
    </row>
    <row r="12" spans="1:33" ht="12.75">
      <c r="A12" s="754">
        <v>51</v>
      </c>
      <c r="B12" s="759" t="s">
        <v>14</v>
      </c>
      <c r="C12" s="760">
        <v>1100.104</v>
      </c>
      <c r="D12" s="761">
        <f t="shared" si="0"/>
        <v>0.00575026796721041</v>
      </c>
      <c r="E12" s="762">
        <f>$D$2*D12*str1!$H$10</f>
        <v>621.9507199144041</v>
      </c>
      <c r="F12" s="760">
        <v>2177.25047</v>
      </c>
      <c r="G12" s="761">
        <f t="shared" si="1"/>
        <v>0.0044642747132410685</v>
      </c>
      <c r="H12" s="762">
        <f>$G$2*str1!$H$10*G12</f>
        <v>77.88020987018024</v>
      </c>
      <c r="I12" s="760">
        <v>25560.29226</v>
      </c>
      <c r="J12" s="761">
        <f t="shared" si="2"/>
        <v>0.057713641516630436</v>
      </c>
      <c r="K12" s="762">
        <f>J12*$J$2*str1!$H$10</f>
        <v>604.0959576734019</v>
      </c>
      <c r="L12" s="735">
        <v>4.4729</v>
      </c>
      <c r="M12" s="761">
        <v>9.1168</v>
      </c>
      <c r="N12" s="736">
        <f t="shared" si="3"/>
        <v>24.85745</v>
      </c>
      <c r="O12" s="762">
        <f>N12/$N$16*$O$2*str1!$H$10</f>
        <v>171.80206126550686</v>
      </c>
      <c r="P12" s="760">
        <v>522.6075458068646</v>
      </c>
      <c r="Q12" s="761">
        <f t="shared" si="4"/>
        <v>0.05348920223391146</v>
      </c>
      <c r="R12" s="762">
        <f>Q12*$Q$2*str1!$H$10</f>
        <v>5972.034340499551</v>
      </c>
      <c r="S12" s="760">
        <v>84</v>
      </c>
      <c r="T12" s="761">
        <f t="shared" si="5"/>
        <v>0.013738959764474975</v>
      </c>
      <c r="U12" s="762">
        <f>T12*$T$2*str1!$H$10</f>
        <v>95.87161530912662</v>
      </c>
      <c r="V12" s="760">
        <v>0</v>
      </c>
      <c r="W12" s="761">
        <f t="shared" si="6"/>
        <v>0</v>
      </c>
      <c r="X12" s="762">
        <f>W12*$W$2*str1!$H$10</f>
        <v>0</v>
      </c>
      <c r="Y12" s="760">
        <v>7534</v>
      </c>
      <c r="Z12" s="761">
        <f t="shared" si="7"/>
        <v>0.03330415793615008</v>
      </c>
      <c r="AA12" s="762">
        <f>Z12*$Z$2*str1!$H$10</f>
        <v>1278.1956639524708</v>
      </c>
      <c r="AB12" s="760">
        <v>21</v>
      </c>
      <c r="AC12" s="761">
        <f t="shared" si="8"/>
        <v>0.0006901991717609938</v>
      </c>
      <c r="AD12" s="762">
        <f>AC12*$AC$2*str1!$H$10</f>
        <v>26.489472885032544</v>
      </c>
      <c r="AE12" s="961">
        <f t="shared" si="9"/>
        <v>8848.320041369674</v>
      </c>
      <c r="AF12" s="74"/>
      <c r="AG12" s="74"/>
    </row>
    <row r="13" spans="1:33" ht="12.75">
      <c r="A13" s="754">
        <v>56</v>
      </c>
      <c r="B13" s="759" t="s">
        <v>15</v>
      </c>
      <c r="C13" s="760">
        <v>2271.024</v>
      </c>
      <c r="D13" s="761">
        <f t="shared" si="0"/>
        <v>0.011870692734474242</v>
      </c>
      <c r="E13" s="762">
        <f>$D$2*D13*str1!$H$10</f>
        <v>1283.93771110994</v>
      </c>
      <c r="F13" s="760">
        <v>24723.52071</v>
      </c>
      <c r="G13" s="761">
        <f t="shared" si="1"/>
        <v>0.05069356504855634</v>
      </c>
      <c r="H13" s="762">
        <f>$G$2*str1!$H$10*G13</f>
        <v>884.3598879207258</v>
      </c>
      <c r="I13" s="760">
        <v>21687.367659999993</v>
      </c>
      <c r="J13" s="761">
        <f t="shared" si="2"/>
        <v>0.048968804810082554</v>
      </c>
      <c r="K13" s="762">
        <f>J13*$J$2*str1!$H$10</f>
        <v>512.5626500165403</v>
      </c>
      <c r="L13" s="735">
        <v>7.7105</v>
      </c>
      <c r="M13" s="761">
        <v>17.308400000000002</v>
      </c>
      <c r="N13" s="736">
        <f t="shared" si="3"/>
        <v>45.23885</v>
      </c>
      <c r="O13" s="762">
        <f>N13/$N$16*$O$2*str1!$H$10</f>
        <v>312.6679397637761</v>
      </c>
      <c r="P13" s="760">
        <v>590.5769982347097</v>
      </c>
      <c r="Q13" s="761">
        <f t="shared" si="4"/>
        <v>0.060445917298230144</v>
      </c>
      <c r="R13" s="762">
        <f>Q13*$Q$2*str1!$H$10</f>
        <v>6748.747013825649</v>
      </c>
      <c r="S13" s="760">
        <v>807</v>
      </c>
      <c r="T13" s="761">
        <f t="shared" si="5"/>
        <v>0.13199214916584887</v>
      </c>
      <c r="U13" s="762">
        <f>T13*$T$2*str1!$H$10</f>
        <v>921.0523042198234</v>
      </c>
      <c r="V13" s="760">
        <v>18</v>
      </c>
      <c r="W13" s="761">
        <f t="shared" si="6"/>
        <v>0.03614457831325301</v>
      </c>
      <c r="X13" s="762">
        <f>W13*$W$2*str1!$H$10</f>
        <v>378.3298554216868</v>
      </c>
      <c r="Y13" s="760">
        <v>36854</v>
      </c>
      <c r="Z13" s="761">
        <f t="shared" si="7"/>
        <v>0.16291364966536703</v>
      </c>
      <c r="AA13" s="762">
        <f>Z13*$Z$2*str1!$H$10</f>
        <v>6252.538226613268</v>
      </c>
      <c r="AB13" s="760">
        <v>1596</v>
      </c>
      <c r="AC13" s="761">
        <f t="shared" si="8"/>
        <v>0.05245513705383553</v>
      </c>
      <c r="AD13" s="762">
        <f>AC13*$AC$2*str1!$H$10</f>
        <v>2013.1999392624732</v>
      </c>
      <c r="AE13" s="961">
        <f t="shared" si="9"/>
        <v>19307.395528153887</v>
      </c>
      <c r="AF13" s="74"/>
      <c r="AG13" s="74"/>
    </row>
    <row r="14" spans="1:33" ht="12.75">
      <c r="A14" s="754"/>
      <c r="B14" s="759" t="s">
        <v>359</v>
      </c>
      <c r="C14" s="760"/>
      <c r="D14" s="761">
        <f t="shared" si="0"/>
        <v>0</v>
      </c>
      <c r="E14" s="762">
        <f>$D$2*D14*str1!$H$10</f>
        <v>0</v>
      </c>
      <c r="F14" s="760"/>
      <c r="G14" s="761">
        <f t="shared" si="1"/>
        <v>0</v>
      </c>
      <c r="H14" s="762"/>
      <c r="I14" s="760"/>
      <c r="J14" s="761">
        <f t="shared" si="2"/>
        <v>0</v>
      </c>
      <c r="K14" s="762">
        <f>J14*$J$2*str1!$H$10</f>
        <v>0</v>
      </c>
      <c r="L14" s="735"/>
      <c r="M14" s="761"/>
      <c r="N14" s="736">
        <f t="shared" si="3"/>
        <v>0</v>
      </c>
      <c r="O14" s="762">
        <f>N14/$N$16*$O$2*str1!$H$10</f>
        <v>0</v>
      </c>
      <c r="P14" s="760"/>
      <c r="Q14" s="761">
        <f t="shared" si="4"/>
        <v>0</v>
      </c>
      <c r="R14" s="762">
        <f>Q14*$Q$2*str1!$H$10</f>
        <v>0</v>
      </c>
      <c r="S14" s="760"/>
      <c r="T14" s="761">
        <f t="shared" si="5"/>
        <v>0</v>
      </c>
      <c r="U14" s="762">
        <f>T14*$T$2*str1!$H$10</f>
        <v>0</v>
      </c>
      <c r="V14" s="760"/>
      <c r="W14" s="761">
        <f t="shared" si="6"/>
        <v>0</v>
      </c>
      <c r="X14" s="762">
        <f>W14*$W$2*str1!$H$10</f>
        <v>0</v>
      </c>
      <c r="Y14" s="760"/>
      <c r="Z14" s="761">
        <f t="shared" si="7"/>
        <v>0</v>
      </c>
      <c r="AA14" s="762">
        <f>Z14*$Z$2*str1!$H$10</f>
        <v>0</v>
      </c>
      <c r="AB14" s="760"/>
      <c r="AC14" s="761">
        <f t="shared" si="8"/>
        <v>0</v>
      </c>
      <c r="AD14" s="762">
        <f>AC14*$AC$2*str1!$H$10</f>
        <v>0</v>
      </c>
      <c r="AE14" s="961">
        <f t="shared" si="9"/>
        <v>0</v>
      </c>
      <c r="AF14" s="74"/>
      <c r="AG14" s="74"/>
    </row>
    <row r="15" spans="1:33" ht="13.5" thickBot="1">
      <c r="A15" s="754">
        <v>96</v>
      </c>
      <c r="B15" s="765" t="s">
        <v>26</v>
      </c>
      <c r="C15" s="766"/>
      <c r="D15" s="767">
        <f t="shared" si="0"/>
        <v>0</v>
      </c>
      <c r="E15" s="768">
        <f>$D$2*D15*str1!$H$10</f>
        <v>0</v>
      </c>
      <c r="F15" s="766"/>
      <c r="G15" s="767">
        <f t="shared" si="1"/>
        <v>0</v>
      </c>
      <c r="H15" s="768"/>
      <c r="I15" s="766"/>
      <c r="J15" s="767">
        <f t="shared" si="2"/>
        <v>0</v>
      </c>
      <c r="K15" s="768">
        <f>J15*$J$2*str1!$H$10</f>
        <v>0</v>
      </c>
      <c r="L15" s="735"/>
      <c r="M15" s="761"/>
      <c r="N15" s="736">
        <f t="shared" si="3"/>
        <v>0</v>
      </c>
      <c r="O15" s="762">
        <f>N15/$N$16*$O$2*str1!$H$10</f>
        <v>0</v>
      </c>
      <c r="P15" s="766"/>
      <c r="Q15" s="767">
        <f t="shared" si="4"/>
        <v>0</v>
      </c>
      <c r="R15" s="768">
        <f>Q15*$Q$2*str1!$H$10</f>
        <v>0</v>
      </c>
      <c r="S15" s="766"/>
      <c r="T15" s="767">
        <f t="shared" si="5"/>
        <v>0</v>
      </c>
      <c r="U15" s="768">
        <f>T15*$T$2*str1!$H$10</f>
        <v>0</v>
      </c>
      <c r="V15" s="766"/>
      <c r="W15" s="767">
        <f t="shared" si="6"/>
        <v>0</v>
      </c>
      <c r="X15" s="768">
        <f>W15*$W$2*str1!$H$10</f>
        <v>0</v>
      </c>
      <c r="Y15" s="766"/>
      <c r="Z15" s="767">
        <f t="shared" si="7"/>
        <v>0</v>
      </c>
      <c r="AA15" s="768">
        <f>Z15*$Z$2*str1!$H$10</f>
        <v>0</v>
      </c>
      <c r="AB15" s="766"/>
      <c r="AC15" s="767">
        <f t="shared" si="8"/>
        <v>0</v>
      </c>
      <c r="AD15" s="768">
        <f>AC15*$AC$2*str1!$H$10</f>
        <v>0</v>
      </c>
      <c r="AE15" s="961">
        <f t="shared" si="9"/>
        <v>0</v>
      </c>
      <c r="AF15" s="74"/>
      <c r="AG15" s="74"/>
    </row>
    <row r="16" spans="1:33" ht="13.5" thickBot="1">
      <c r="A16" s="1453" t="s">
        <v>558</v>
      </c>
      <c r="B16" s="1454"/>
      <c r="C16" s="769">
        <f>SUM(C5:C15)</f>
        <v>191313.519</v>
      </c>
      <c r="D16" s="770">
        <f>SUM(D5:D15)</f>
        <v>1</v>
      </c>
      <c r="E16" s="771">
        <f>SUM(E5:E15)</f>
        <v>108160.30200000003</v>
      </c>
      <c r="F16" s="769">
        <f>SUM(F5:F15)</f>
        <v>487705.3071000001</v>
      </c>
      <c r="G16" s="770">
        <f>SUM(G5:G15)</f>
        <v>0.9999999999999999</v>
      </c>
      <c r="H16" s="771">
        <f>SUM(H5:H13)</f>
        <v>17445.210000000003</v>
      </c>
      <c r="I16" s="769">
        <f>SUM(I5:I15)</f>
        <v>442881.2944099999</v>
      </c>
      <c r="J16" s="770">
        <f>SUM(J5:J15)</f>
        <v>1</v>
      </c>
      <c r="K16" s="771">
        <f>SUM(K5:K15)</f>
        <v>10467.126000000002</v>
      </c>
      <c r="L16" s="775"/>
      <c r="M16" s="763"/>
      <c r="N16" s="776">
        <f aca="true" t="shared" si="10" ref="N16:T16">SUM(N5:N15)</f>
        <v>1009.635</v>
      </c>
      <c r="O16" s="764">
        <f t="shared" si="10"/>
        <v>6978.0840000000035</v>
      </c>
      <c r="P16" s="769">
        <f t="shared" si="10"/>
        <v>9770.33726398593</v>
      </c>
      <c r="Q16" s="770">
        <f t="shared" si="10"/>
        <v>1</v>
      </c>
      <c r="R16" s="771">
        <f t="shared" si="10"/>
        <v>111649.34400000003</v>
      </c>
      <c r="S16" s="769">
        <f t="shared" si="10"/>
        <v>6114</v>
      </c>
      <c r="T16" s="770">
        <f t="shared" si="10"/>
        <v>1</v>
      </c>
      <c r="U16" s="771">
        <f>SUM(U5:U13)</f>
        <v>6978.084000000001</v>
      </c>
      <c r="V16" s="769">
        <f>SUM(V5:V15)</f>
        <v>498</v>
      </c>
      <c r="W16" s="770">
        <f>SUM(W5:W15)</f>
        <v>1.0000000000000002</v>
      </c>
      <c r="X16" s="771">
        <f>SUM(X5:X13)</f>
        <v>10467.126000000006</v>
      </c>
      <c r="Y16" s="769">
        <f>SUM(Y5:Y15)</f>
        <v>226218</v>
      </c>
      <c r="Z16" s="770">
        <f>SUM(Z5:Z15)</f>
        <v>0.9999999999999999</v>
      </c>
      <c r="AA16" s="771">
        <f>SUM(AA5:AA13)</f>
        <v>38379.46200000001</v>
      </c>
      <c r="AB16" s="769">
        <f>SUM(AB5:AB15)</f>
        <v>30426</v>
      </c>
      <c r="AC16" s="770">
        <f>SUM(AC5:AC15)</f>
        <v>0.9999999999999999</v>
      </c>
      <c r="AD16" s="771">
        <f>SUM(AD5:AD13)</f>
        <v>38379.46200000001</v>
      </c>
      <c r="AE16" s="962">
        <f t="shared" si="9"/>
        <v>348904.20000000007</v>
      </c>
      <c r="AF16" s="74"/>
      <c r="AG16" s="74"/>
    </row>
    <row r="17" spans="1:33" ht="12.75">
      <c r="A17" s="753">
        <v>92</v>
      </c>
      <c r="B17" s="1501" t="s">
        <v>17</v>
      </c>
      <c r="C17" s="867">
        <v>153.339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</row>
    <row r="18" spans="1:33" ht="12.75">
      <c r="A18" s="754">
        <v>85</v>
      </c>
      <c r="B18" s="1502" t="s">
        <v>138</v>
      </c>
      <c r="C18" s="866">
        <v>2.603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</row>
    <row r="19" spans="1:33" ht="12.75">
      <c r="A19" s="754">
        <v>71</v>
      </c>
      <c r="B19" s="1502" t="s">
        <v>375</v>
      </c>
      <c r="C19" s="866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</row>
    <row r="20" spans="1:33" ht="12.75">
      <c r="A20" s="754"/>
      <c r="B20" s="1502" t="s">
        <v>549</v>
      </c>
      <c r="C20" s="866">
        <v>58.5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</row>
    <row r="21" spans="1:33" ht="12.75">
      <c r="A21" s="754"/>
      <c r="B21" s="1502" t="s">
        <v>550</v>
      </c>
      <c r="C21" s="866">
        <v>69.3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</row>
    <row r="22" spans="1:33" ht="12.75">
      <c r="A22" s="1500"/>
      <c r="B22" s="1503" t="s">
        <v>570</v>
      </c>
      <c r="C22" s="866">
        <v>69.64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</row>
    <row r="23" spans="1:33" ht="12.75">
      <c r="A23" s="1484" t="s">
        <v>79</v>
      </c>
      <c r="B23" s="1485"/>
      <c r="C23" s="1486">
        <f>C16+C17+C18+C20+C21+C22</f>
        <v>191666.901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</row>
    <row r="24" spans="1:33" ht="12.7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</row>
    <row r="25" spans="1:33" ht="13.5" thickBo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</row>
    <row r="26" spans="1:33" ht="12.75">
      <c r="A26" s="1994"/>
      <c r="B26" s="1995"/>
      <c r="C26" s="1455" t="s">
        <v>363</v>
      </c>
      <c r="D26" s="1455" t="s">
        <v>363</v>
      </c>
      <c r="E26" s="1464" t="s">
        <v>372</v>
      </c>
      <c r="F26" s="1456" t="s">
        <v>400</v>
      </c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</row>
    <row r="27" spans="1:33" ht="13.5" thickBot="1">
      <c r="A27" s="1996"/>
      <c r="B27" s="1997"/>
      <c r="C27" s="1457" t="s">
        <v>356</v>
      </c>
      <c r="D27" s="1457" t="s">
        <v>585</v>
      </c>
      <c r="E27" s="1465" t="s">
        <v>373</v>
      </c>
      <c r="F27" s="1458" t="s">
        <v>559</v>
      </c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</row>
    <row r="28" spans="1:33" ht="12.75">
      <c r="A28" s="753">
        <v>11</v>
      </c>
      <c r="B28" s="755" t="s">
        <v>7</v>
      </c>
      <c r="C28" s="1459">
        <f>str1!M19</f>
        <v>227921.4071951332</v>
      </c>
      <c r="D28" s="1459">
        <f>str2!AE5</f>
        <v>62222.33168560878</v>
      </c>
      <c r="E28" s="1466">
        <f>str1!M19+D28</f>
        <v>290143.738880742</v>
      </c>
      <c r="F28" s="1460">
        <v>290144</v>
      </c>
      <c r="G28" s="1478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</row>
    <row r="29" spans="1:33" ht="12.75">
      <c r="A29" s="754">
        <v>21</v>
      </c>
      <c r="B29" s="756" t="s">
        <v>8</v>
      </c>
      <c r="C29" s="1461">
        <f>str1!M20</f>
        <v>236249.59196100372</v>
      </c>
      <c r="D29" s="1461">
        <f>str2!AE6</f>
        <v>65955.00971662559</v>
      </c>
      <c r="E29" s="1467">
        <f>str1!M20+D29</f>
        <v>302204.6016776293</v>
      </c>
      <c r="F29" s="1480">
        <v>302204</v>
      </c>
      <c r="G29" s="1478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</row>
    <row r="30" spans="1:33" ht="12.75">
      <c r="A30" s="754">
        <v>22</v>
      </c>
      <c r="B30" s="756" t="s">
        <v>9</v>
      </c>
      <c r="C30" s="1461">
        <f>str1!M21</f>
        <v>91135.64542619008</v>
      </c>
      <c r="D30" s="1461">
        <f>str2!AE7</f>
        <v>24246.983319233113</v>
      </c>
      <c r="E30" s="1467">
        <f>str1!M21+D30</f>
        <v>115382.6287454232</v>
      </c>
      <c r="F30" s="1462">
        <v>115383</v>
      </c>
      <c r="G30" s="1478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</row>
    <row r="31" spans="1:33" ht="12.75">
      <c r="A31" s="754">
        <v>23</v>
      </c>
      <c r="B31" s="756" t="s">
        <v>10</v>
      </c>
      <c r="C31" s="1461">
        <f>str1!M22</f>
        <v>101189.13860416666</v>
      </c>
      <c r="D31" s="1461">
        <f>str2!AE8</f>
        <v>27344.968350192976</v>
      </c>
      <c r="E31" s="1467">
        <f>str1!M22+D31</f>
        <v>128534.10695435962</v>
      </c>
      <c r="F31" s="1462">
        <v>128534</v>
      </c>
      <c r="G31" s="1478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</row>
    <row r="32" spans="1:33" ht="12.75">
      <c r="A32" s="754">
        <v>31</v>
      </c>
      <c r="B32" s="756" t="s">
        <v>11</v>
      </c>
      <c r="C32" s="1461">
        <f>str1!M23</f>
        <v>237934.79504214256</v>
      </c>
      <c r="D32" s="1461">
        <f>str2!AE9</f>
        <v>89851.24134450853</v>
      </c>
      <c r="E32" s="1467">
        <f>str1!M23+D32</f>
        <v>327786.0363866511</v>
      </c>
      <c r="F32" s="1462">
        <v>327786</v>
      </c>
      <c r="G32" s="1478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</row>
    <row r="33" spans="1:7" ht="12.75">
      <c r="A33" s="754">
        <v>33</v>
      </c>
      <c r="B33" s="756" t="s">
        <v>12</v>
      </c>
      <c r="C33" s="1461">
        <f>str1!M24</f>
        <v>101228.51839640478</v>
      </c>
      <c r="D33" s="1461">
        <f>str2!AE10</f>
        <v>20539.07298741482</v>
      </c>
      <c r="E33" s="1467">
        <f>str1!M24+D33</f>
        <v>121767.5913838196</v>
      </c>
      <c r="F33" s="1480">
        <v>121767</v>
      </c>
      <c r="G33" s="1478"/>
    </row>
    <row r="34" spans="1:7" ht="12.75">
      <c r="A34" s="754">
        <v>41</v>
      </c>
      <c r="B34" s="756" t="s">
        <v>13</v>
      </c>
      <c r="C34" s="1461">
        <f>str1!M25</f>
        <v>172131.68966920767</v>
      </c>
      <c r="D34" s="1461">
        <f>str2!AE11</f>
        <v>30588.87702689271</v>
      </c>
      <c r="E34" s="1467">
        <f>str1!M25+D34</f>
        <v>202720.56669610037</v>
      </c>
      <c r="F34" s="1462">
        <v>202721</v>
      </c>
      <c r="G34" s="1478"/>
    </row>
    <row r="35" spans="1:7" ht="12.75">
      <c r="A35" s="754">
        <v>51</v>
      </c>
      <c r="B35" s="756" t="s">
        <v>14</v>
      </c>
      <c r="C35" s="1461">
        <f>str1!M26</f>
        <v>59543.55218659896</v>
      </c>
      <c r="D35" s="1461">
        <f>str2!AE12</f>
        <v>8848.320041369674</v>
      </c>
      <c r="E35" s="1467">
        <f>str1!M26+D35</f>
        <v>68391.87222796863</v>
      </c>
      <c r="F35" s="1462">
        <v>68392</v>
      </c>
      <c r="G35" s="1478"/>
    </row>
    <row r="36" spans="1:7" ht="12.75">
      <c r="A36" s="754">
        <v>56</v>
      </c>
      <c r="B36" s="756" t="s">
        <v>15</v>
      </c>
      <c r="C36" s="1461">
        <f>str1!M27</f>
        <v>101183.77320565215</v>
      </c>
      <c r="D36" s="1461">
        <f>str2!AE13</f>
        <v>19307.395528153887</v>
      </c>
      <c r="E36" s="1467">
        <f>str1!M27+D36</f>
        <v>120491.16873380603</v>
      </c>
      <c r="F36" s="1462">
        <v>120491</v>
      </c>
      <c r="G36" s="1478"/>
    </row>
    <row r="37" spans="1:7" ht="12.75">
      <c r="A37" s="754"/>
      <c r="B37" s="756" t="s">
        <v>359</v>
      </c>
      <c r="C37" s="1461">
        <f>str1!M28</f>
        <v>8618.700308652253</v>
      </c>
      <c r="D37" s="1461">
        <f>str2!AE14</f>
        <v>0</v>
      </c>
      <c r="E37" s="1467">
        <f>str1!M28+D37</f>
        <v>8618.700308652253</v>
      </c>
      <c r="F37" s="1462">
        <v>8619</v>
      </c>
      <c r="G37" s="1478"/>
    </row>
    <row r="38" spans="1:7" ht="13.5" thickBot="1">
      <c r="A38" s="777">
        <v>96</v>
      </c>
      <c r="B38" s="778" t="s">
        <v>26</v>
      </c>
      <c r="C38" s="1461">
        <f>str1!M29</f>
        <v>58479.988004848055</v>
      </c>
      <c r="D38" s="1461">
        <f>str2!AE15</f>
        <v>0</v>
      </c>
      <c r="E38" s="1467">
        <f>str1!M29+D38</f>
        <v>58479.988004848055</v>
      </c>
      <c r="F38" s="1462">
        <v>58480</v>
      </c>
      <c r="G38" s="1478"/>
    </row>
    <row r="39" spans="1:7" ht="13.5" thickBot="1">
      <c r="A39" s="779" t="s">
        <v>79</v>
      </c>
      <c r="B39" s="780"/>
      <c r="C39" s="235">
        <f>SUM(C28:C38)</f>
        <v>1395616.8000000003</v>
      </c>
      <c r="D39" s="235">
        <f>SUM(D28:D38)</f>
        <v>348904.20000000007</v>
      </c>
      <c r="E39" s="1468">
        <f>SUM(E28:E38)</f>
        <v>1744521.0000000005</v>
      </c>
      <c r="F39" s="1463">
        <f>SUM(F28:F38)</f>
        <v>1744521</v>
      </c>
      <c r="G39" s="1479"/>
    </row>
    <row r="40" spans="1:6" ht="12.75">
      <c r="A40" s="251"/>
      <c r="B40" s="346"/>
      <c r="C40" s="346"/>
      <c r="D40" s="346"/>
      <c r="E40" s="346"/>
      <c r="F40" s="346"/>
    </row>
  </sheetData>
  <sheetProtection/>
  <mergeCells count="4">
    <mergeCell ref="A2:B2"/>
    <mergeCell ref="A26:B27"/>
    <mergeCell ref="A3:B3"/>
    <mergeCell ref="AE2:AE3"/>
  </mergeCells>
  <printOptions/>
  <pageMargins left="0.28" right="0.21" top="1" bottom="1" header="0.4921259845" footer="0.4921259845"/>
  <pageSetup horizontalDpi="600" verticalDpi="600" orientation="landscape" paperSize="9" scale="62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1">
      <selection activeCell="K31" sqref="K31"/>
    </sheetView>
  </sheetViews>
  <sheetFormatPr defaultColWidth="8.75390625" defaultRowHeight="12.75"/>
  <cols>
    <col min="1" max="1" width="4.00390625" style="0" customWidth="1"/>
    <col min="2" max="2" width="10.25390625" style="0" customWidth="1"/>
    <col min="3" max="3" width="10.75390625" style="0" customWidth="1"/>
    <col min="4" max="4" width="11.125" style="0" customWidth="1"/>
    <col min="5" max="5" width="10.25390625" style="0" customWidth="1"/>
    <col min="6" max="6" width="11.25390625" style="0" bestFit="1" customWidth="1"/>
    <col min="7" max="7" width="8.00390625" style="0" customWidth="1"/>
    <col min="8" max="8" width="9.625" style="0" bestFit="1" customWidth="1"/>
    <col min="9" max="9" width="9.25390625" style="0" bestFit="1" customWidth="1"/>
    <col min="10" max="11" width="9.625" style="0" bestFit="1" customWidth="1"/>
    <col min="12" max="12" width="13.875" style="0" customWidth="1"/>
    <col min="13" max="13" width="12.00390625" style="0" customWidth="1"/>
    <col min="15" max="15" width="10.25390625" style="0" customWidth="1"/>
  </cols>
  <sheetData>
    <row r="1" spans="1:9" ht="15.75">
      <c r="A1" s="312" t="s">
        <v>586</v>
      </c>
      <c r="B1" s="277"/>
      <c r="C1" s="282"/>
      <c r="D1" s="282"/>
      <c r="E1" s="282"/>
      <c r="F1" s="282"/>
      <c r="G1" s="282"/>
      <c r="H1" s="282"/>
      <c r="I1" s="97"/>
    </row>
    <row r="2" spans="1:9" ht="13.5" thickBot="1">
      <c r="A2" s="1432" t="s">
        <v>551</v>
      </c>
      <c r="B2" s="277"/>
      <c r="C2" s="1411"/>
      <c r="D2" s="1411"/>
      <c r="E2" s="1411"/>
      <c r="F2" s="1411"/>
      <c r="G2" s="1411"/>
      <c r="H2" s="1411"/>
      <c r="I2" s="97"/>
    </row>
    <row r="3" spans="1:11" ht="33.75" customHeight="1">
      <c r="A3" s="1983"/>
      <c r="B3" s="1981"/>
      <c r="C3" s="1987" t="s">
        <v>470</v>
      </c>
      <c r="D3" s="1987" t="s">
        <v>546</v>
      </c>
      <c r="E3" s="1987" t="s">
        <v>547</v>
      </c>
      <c r="F3" s="2004" t="s">
        <v>548</v>
      </c>
      <c r="G3" s="2006" t="s">
        <v>22</v>
      </c>
      <c r="H3" s="2002" t="s">
        <v>554</v>
      </c>
      <c r="I3" s="2002" t="s">
        <v>552</v>
      </c>
      <c r="J3" s="2008" t="s">
        <v>555</v>
      </c>
      <c r="K3" s="1985" t="s">
        <v>556</v>
      </c>
    </row>
    <row r="4" spans="1:11" ht="12.75">
      <c r="A4" s="1984"/>
      <c r="B4" s="1982"/>
      <c r="C4" s="1976"/>
      <c r="D4" s="1976"/>
      <c r="E4" s="1976"/>
      <c r="F4" s="2005"/>
      <c r="G4" s="2007"/>
      <c r="H4" s="2003"/>
      <c r="I4" s="2003"/>
      <c r="J4" s="2009"/>
      <c r="K4" s="1986"/>
    </row>
    <row r="5" spans="1:11" ht="12.75">
      <c r="A5" s="1433"/>
      <c r="B5" s="1434"/>
      <c r="C5" s="1504">
        <v>1</v>
      </c>
      <c r="D5" s="1504">
        <v>2</v>
      </c>
      <c r="E5" s="1504">
        <v>3</v>
      </c>
      <c r="F5" s="1506" t="s">
        <v>553</v>
      </c>
      <c r="G5" s="1507">
        <v>5</v>
      </c>
      <c r="H5" s="1505">
        <v>6</v>
      </c>
      <c r="I5" s="1505">
        <v>7</v>
      </c>
      <c r="J5" s="1508" t="s">
        <v>658</v>
      </c>
      <c r="K5" s="1509">
        <v>9</v>
      </c>
    </row>
    <row r="6" spans="1:11" ht="12.75">
      <c r="A6" s="1435">
        <v>11</v>
      </c>
      <c r="B6" s="1436" t="s">
        <v>7</v>
      </c>
      <c r="C6" s="866">
        <v>34059.989</v>
      </c>
      <c r="D6" s="1437">
        <f>C6</f>
        <v>34059.989</v>
      </c>
      <c r="E6" s="1487">
        <v>127.2</v>
      </c>
      <c r="F6" s="785">
        <f aca="true" t="shared" si="0" ref="F6:F17">D6-E6</f>
        <v>33932.789000000004</v>
      </c>
      <c r="G6" s="1511">
        <f aca="true" t="shared" si="1" ref="G6:G17">F6/$F$21</f>
        <v>0.19451208704409545</v>
      </c>
      <c r="H6" s="787">
        <f>G6*str1!$F$11</f>
        <v>101056.03165454116</v>
      </c>
      <c r="I6" s="787">
        <v>-1358</v>
      </c>
      <c r="J6" s="1438">
        <f>SUM(H6:I6)</f>
        <v>99698.03165454116</v>
      </c>
      <c r="K6" s="1490">
        <v>99698</v>
      </c>
    </row>
    <row r="7" spans="1:11" ht="12.75">
      <c r="A7" s="1435">
        <v>21</v>
      </c>
      <c r="B7" s="1436" t="s">
        <v>8</v>
      </c>
      <c r="C7" s="866">
        <v>23131.978</v>
      </c>
      <c r="D7" s="1437">
        <f aca="true" t="shared" si="2" ref="D7:D16">C7</f>
        <v>23131.978</v>
      </c>
      <c r="E7" s="1487">
        <v>907.771</v>
      </c>
      <c r="F7" s="785">
        <f t="shared" si="0"/>
        <v>22224.207</v>
      </c>
      <c r="G7" s="1511">
        <f t="shared" si="1"/>
        <v>0.12739527206178056</v>
      </c>
      <c r="H7" s="787">
        <f>G7*str1!$F$11</f>
        <v>66186.43006588922</v>
      </c>
      <c r="I7" s="787"/>
      <c r="J7" s="1438">
        <f>H7</f>
        <v>66186.43006588922</v>
      </c>
      <c r="K7" s="1490">
        <v>66186</v>
      </c>
    </row>
    <row r="8" spans="1:11" ht="12.75">
      <c r="A8" s="1435">
        <v>22</v>
      </c>
      <c r="B8" s="1436" t="s">
        <v>9</v>
      </c>
      <c r="C8" s="866">
        <v>9534.317</v>
      </c>
      <c r="D8" s="1437">
        <f t="shared" si="2"/>
        <v>9534.317</v>
      </c>
      <c r="E8" s="1488">
        <v>271.44</v>
      </c>
      <c r="F8" s="785">
        <f t="shared" si="0"/>
        <v>9262.876999999999</v>
      </c>
      <c r="G8" s="1511">
        <f t="shared" si="1"/>
        <v>0.05309736070626995</v>
      </c>
      <c r="H8" s="787">
        <f>G8*str1!$F$11</f>
        <v>27585.99039189266</v>
      </c>
      <c r="I8" s="787"/>
      <c r="J8" s="1438">
        <f>H8</f>
        <v>27585.99039189266</v>
      </c>
      <c r="K8" s="1490">
        <v>27586</v>
      </c>
    </row>
    <row r="9" spans="1:11" ht="12.75">
      <c r="A9" s="1435">
        <v>23</v>
      </c>
      <c r="B9" s="1439" t="s">
        <v>471</v>
      </c>
      <c r="C9" s="866">
        <f>10517.74</f>
        <v>10517.74</v>
      </c>
      <c r="D9" s="1448">
        <f>10517.74+58.5</f>
        <v>10576.24</v>
      </c>
      <c r="E9" s="1488">
        <v>337.305</v>
      </c>
      <c r="F9" s="785">
        <f t="shared" si="0"/>
        <v>10238.935</v>
      </c>
      <c r="G9" s="1511">
        <f t="shared" si="1"/>
        <v>0.058692393836499414</v>
      </c>
      <c r="H9" s="787">
        <f>G9*str1!$F$11</f>
        <v>30492.811524239554</v>
      </c>
      <c r="I9" s="787"/>
      <c r="J9" s="1438">
        <f>H9</f>
        <v>30492.811524239554</v>
      </c>
      <c r="K9" s="1490">
        <v>30493</v>
      </c>
    </row>
    <row r="10" spans="1:11" ht="12.75">
      <c r="A10" s="1435">
        <v>31</v>
      </c>
      <c r="B10" s="1436" t="s">
        <v>11</v>
      </c>
      <c r="C10" s="866">
        <v>82926.63</v>
      </c>
      <c r="D10" s="1437">
        <f t="shared" si="2"/>
        <v>82926.63</v>
      </c>
      <c r="E10" s="1488">
        <v>14042.43</v>
      </c>
      <c r="F10" s="785">
        <f t="shared" si="0"/>
        <v>68884.20000000001</v>
      </c>
      <c r="G10" s="1511">
        <f t="shared" si="1"/>
        <v>0.39486319578278345</v>
      </c>
      <c r="H10" s="787">
        <f>G10*str1!$F$11</f>
        <v>205145.64528420416</v>
      </c>
      <c r="I10" s="787">
        <v>-45420</v>
      </c>
      <c r="J10" s="1438">
        <f>SUM(H10:I10)</f>
        <v>159725.64528420416</v>
      </c>
      <c r="K10" s="1490">
        <v>159726</v>
      </c>
    </row>
    <row r="11" spans="1:11" ht="12.75">
      <c r="A11" s="1435">
        <v>33</v>
      </c>
      <c r="B11" s="1436" t="s">
        <v>12</v>
      </c>
      <c r="C11" s="866">
        <v>16684.212</v>
      </c>
      <c r="D11" s="1437">
        <f t="shared" si="2"/>
        <v>16684.212</v>
      </c>
      <c r="E11" s="1488">
        <v>117.6</v>
      </c>
      <c r="F11" s="785">
        <f t="shared" si="0"/>
        <v>16566.612</v>
      </c>
      <c r="G11" s="1511">
        <f t="shared" si="1"/>
        <v>0.09496438018607183</v>
      </c>
      <c r="H11" s="787">
        <f>G11*str1!$F$11</f>
        <v>49337.41422435101</v>
      </c>
      <c r="I11" s="787"/>
      <c r="J11" s="1438">
        <f aca="true" t="shared" si="3" ref="J11:J16">H11</f>
        <v>49337.41422435101</v>
      </c>
      <c r="K11" s="1490">
        <v>49337</v>
      </c>
    </row>
    <row r="12" spans="1:11" ht="12.75">
      <c r="A12" s="1435">
        <v>41</v>
      </c>
      <c r="B12" s="1439" t="s">
        <v>472</v>
      </c>
      <c r="C12" s="866">
        <v>11087.525</v>
      </c>
      <c r="D12" s="1448">
        <f>11087.525+69.3</f>
        <v>11156.824999999999</v>
      </c>
      <c r="E12" s="1488">
        <v>1040.34</v>
      </c>
      <c r="F12" s="785">
        <f t="shared" si="0"/>
        <v>10116.484999999999</v>
      </c>
      <c r="G12" s="1511">
        <f t="shared" si="1"/>
        <v>0.057990476730347316</v>
      </c>
      <c r="H12" s="787">
        <f>G12*str1!$F$11</f>
        <v>30128.14031857772</v>
      </c>
      <c r="I12" s="787"/>
      <c r="J12" s="1438">
        <f t="shared" si="3"/>
        <v>30128.14031857772</v>
      </c>
      <c r="K12" s="1490">
        <v>30128</v>
      </c>
    </row>
    <row r="13" spans="1:11" ht="12.75">
      <c r="A13" s="1435">
        <v>51</v>
      </c>
      <c r="B13" s="1436" t="s">
        <v>14</v>
      </c>
      <c r="C13" s="866">
        <v>1100.104</v>
      </c>
      <c r="D13" s="1437">
        <f t="shared" si="2"/>
        <v>1100.104</v>
      </c>
      <c r="E13" s="1487">
        <v>267.276</v>
      </c>
      <c r="F13" s="785">
        <f t="shared" si="0"/>
        <v>832.828</v>
      </c>
      <c r="G13" s="1511">
        <f t="shared" si="1"/>
        <v>0.004773999344078669</v>
      </c>
      <c r="H13" s="787">
        <f>G13*str1!$F$11</f>
        <v>2480.2645232252553</v>
      </c>
      <c r="I13" s="787"/>
      <c r="J13" s="1438">
        <f t="shared" si="3"/>
        <v>2480.2645232252553</v>
      </c>
      <c r="K13" s="1490">
        <v>2480</v>
      </c>
    </row>
    <row r="14" spans="1:11" ht="12.75">
      <c r="A14" s="1435">
        <v>56</v>
      </c>
      <c r="B14" s="1436" t="s">
        <v>15</v>
      </c>
      <c r="C14" s="866">
        <v>2271.024</v>
      </c>
      <c r="D14" s="1437">
        <f t="shared" si="2"/>
        <v>2271.024</v>
      </c>
      <c r="E14" s="1487">
        <v>35.1</v>
      </c>
      <c r="F14" s="785">
        <f t="shared" si="0"/>
        <v>2235.924</v>
      </c>
      <c r="G14" s="1511">
        <f t="shared" si="1"/>
        <v>0.01281693183875873</v>
      </c>
      <c r="H14" s="787">
        <f>G14*str1!$F$11</f>
        <v>6658.857499781355</v>
      </c>
      <c r="I14" s="787"/>
      <c r="J14" s="1438">
        <f t="shared" si="3"/>
        <v>6658.857499781355</v>
      </c>
      <c r="K14" s="1490">
        <v>6659</v>
      </c>
    </row>
    <row r="15" spans="1:11" ht="12.75">
      <c r="A15" s="1435">
        <v>92</v>
      </c>
      <c r="B15" s="1436" t="s">
        <v>17</v>
      </c>
      <c r="C15" s="866">
        <v>153.339</v>
      </c>
      <c r="D15" s="1437">
        <f t="shared" si="2"/>
        <v>153.339</v>
      </c>
      <c r="E15" s="1489"/>
      <c r="F15" s="785">
        <f t="shared" si="0"/>
        <v>153.339</v>
      </c>
      <c r="G15" s="1511">
        <f t="shared" si="1"/>
        <v>0.000878981356800779</v>
      </c>
      <c r="H15" s="787">
        <f>G15*str1!$F$11</f>
        <v>456.66245818684945</v>
      </c>
      <c r="I15" s="787"/>
      <c r="J15" s="1438">
        <f t="shared" si="3"/>
        <v>456.66245818684945</v>
      </c>
      <c r="K15" s="1490">
        <v>457</v>
      </c>
    </row>
    <row r="16" spans="1:11" ht="12.75">
      <c r="A16" s="1435">
        <v>85</v>
      </c>
      <c r="B16" s="1436" t="s">
        <v>138</v>
      </c>
      <c r="C16" s="866">
        <v>2.603</v>
      </c>
      <c r="D16" s="1437">
        <f t="shared" si="2"/>
        <v>2.603</v>
      </c>
      <c r="E16" s="1487"/>
      <c r="F16" s="785">
        <f t="shared" si="0"/>
        <v>2.603</v>
      </c>
      <c r="G16" s="1511">
        <f t="shared" si="1"/>
        <v>1.4921112513792498E-05</v>
      </c>
      <c r="H16" s="787">
        <f>G16*str1!$F$11</f>
        <v>7.752055110965698</v>
      </c>
      <c r="I16" s="787"/>
      <c r="J16" s="1438">
        <f t="shared" si="3"/>
        <v>7.752055110965698</v>
      </c>
      <c r="K16" s="1490">
        <v>8</v>
      </c>
    </row>
    <row r="17" spans="1:11" ht="12.75">
      <c r="A17" s="1435">
        <v>71</v>
      </c>
      <c r="B17" s="1436" t="s">
        <v>375</v>
      </c>
      <c r="C17" s="866"/>
      <c r="D17" s="1436"/>
      <c r="E17" s="1487"/>
      <c r="F17" s="785">
        <f t="shared" si="0"/>
        <v>0</v>
      </c>
      <c r="G17" s="1511">
        <f t="shared" si="1"/>
        <v>0</v>
      </c>
      <c r="H17" s="787">
        <f>G17*str1!$F$11</f>
        <v>0</v>
      </c>
      <c r="I17" s="787">
        <f>-1*SUM(I6:I16)</f>
        <v>46778</v>
      </c>
      <c r="J17" s="1438">
        <f>-1*I6+-1*I10</f>
        <v>46778</v>
      </c>
      <c r="K17" s="1490">
        <v>46778</v>
      </c>
    </row>
    <row r="18" spans="1:11" ht="12.75">
      <c r="A18" s="1435"/>
      <c r="B18" s="1436" t="s">
        <v>549</v>
      </c>
      <c r="C18" s="866">
        <v>58.5</v>
      </c>
      <c r="D18" s="1436"/>
      <c r="E18" s="1487"/>
      <c r="F18" s="785"/>
      <c r="G18" s="786"/>
      <c r="H18" s="787"/>
      <c r="I18" s="787"/>
      <c r="J18" s="1438"/>
      <c r="K18" s="1490"/>
    </row>
    <row r="19" spans="1:11" ht="12.75">
      <c r="A19" s="1435"/>
      <c r="B19" s="1436" t="s">
        <v>550</v>
      </c>
      <c r="C19" s="866">
        <v>69.3</v>
      </c>
      <c r="D19" s="1436"/>
      <c r="E19" s="1436"/>
      <c r="F19" s="785"/>
      <c r="G19" s="786"/>
      <c r="H19" s="787"/>
      <c r="I19" s="787"/>
      <c r="J19" s="1438"/>
      <c r="K19" s="1490"/>
    </row>
    <row r="20" spans="1:11" ht="12.75">
      <c r="A20" s="1441"/>
      <c r="B20" s="1442" t="s">
        <v>469</v>
      </c>
      <c r="C20" s="866">
        <v>69.64</v>
      </c>
      <c r="D20" s="1443"/>
      <c r="E20" s="1440"/>
      <c r="F20" s="1440"/>
      <c r="G20" s="1440"/>
      <c r="H20" s="1440"/>
      <c r="I20" s="1440"/>
      <c r="J20" s="1440"/>
      <c r="K20" s="1491"/>
    </row>
    <row r="21" spans="1:11" ht="13.5" thickBot="1">
      <c r="A21" s="1444"/>
      <c r="B21" s="1445" t="s">
        <v>83</v>
      </c>
      <c r="C21" s="1446">
        <f>SUM(C6:C20)</f>
        <v>191666.901</v>
      </c>
      <c r="D21" s="1446">
        <f>SUM(D6:D20)</f>
        <v>191597.26100000003</v>
      </c>
      <c r="E21" s="1445">
        <f>SUM(E6:E20)</f>
        <v>17146.462</v>
      </c>
      <c r="F21" s="1446">
        <f>SUM(F6:F20)</f>
        <v>174450.79900000003</v>
      </c>
      <c r="G21" s="1512">
        <f>SUM(G6:G17)</f>
        <v>0.9999999999999999</v>
      </c>
      <c r="H21" s="1513">
        <f>SUM(H6:H20)</f>
        <v>519535.99999999994</v>
      </c>
      <c r="I21" s="1447">
        <f>SUM(I6:I20)</f>
        <v>0</v>
      </c>
      <c r="J21" s="1447">
        <f>SUM(J6:J20)</f>
        <v>519535.99999999994</v>
      </c>
      <c r="K21" s="1492">
        <f>SUM(J6:J17)</f>
        <v>519535.99999999994</v>
      </c>
    </row>
    <row r="22" spans="1:11" ht="12.75">
      <c r="A22" s="1941" t="s">
        <v>588</v>
      </c>
      <c r="B22" s="1514"/>
      <c r="C22" s="1515"/>
      <c r="D22" s="1515"/>
      <c r="E22" s="1514"/>
      <c r="F22" s="1515"/>
      <c r="G22" s="1516"/>
      <c r="H22" s="1517"/>
      <c r="I22" s="1518"/>
      <c r="J22" s="1518"/>
      <c r="K22" s="1517"/>
    </row>
    <row r="23" spans="1:11" ht="12.75">
      <c r="A23" s="1743"/>
      <c r="B23" s="1522" t="s">
        <v>587</v>
      </c>
      <c r="C23" s="1519">
        <f>SUM(C6:C14)</f>
        <v>191313.519</v>
      </c>
      <c r="D23" s="1519">
        <f aca="true" t="shared" si="4" ref="D23:K23">SUM(D6:D14)</f>
        <v>191441.31900000002</v>
      </c>
      <c r="E23" s="1519">
        <f t="shared" si="4"/>
        <v>17146.462</v>
      </c>
      <c r="F23" s="1519">
        <f t="shared" si="4"/>
        <v>174294.85700000002</v>
      </c>
      <c r="G23" s="1520">
        <f t="shared" si="4"/>
        <v>0.9991060975306854</v>
      </c>
      <c r="H23" s="1521">
        <f t="shared" si="4"/>
        <v>519071.5854867021</v>
      </c>
      <c r="I23" s="1521">
        <f t="shared" si="4"/>
        <v>-46778</v>
      </c>
      <c r="J23" s="1521">
        <f t="shared" si="4"/>
        <v>472293.5854867021</v>
      </c>
      <c r="K23" s="1521">
        <f t="shared" si="4"/>
        <v>472293</v>
      </c>
    </row>
    <row r="24" spans="1:11" ht="12.75">
      <c r="A24" s="1743"/>
      <c r="B24" s="1522" t="s">
        <v>20</v>
      </c>
      <c r="C24" s="1519">
        <f>SUM(C15:C20)</f>
        <v>353.382</v>
      </c>
      <c r="D24" s="1519">
        <f aca="true" t="shared" si="5" ref="D24:K24">SUM(D15:D20)</f>
        <v>155.942</v>
      </c>
      <c r="E24" s="1519">
        <f t="shared" si="5"/>
        <v>0</v>
      </c>
      <c r="F24" s="1519">
        <f t="shared" si="5"/>
        <v>155.942</v>
      </c>
      <c r="G24" s="1520">
        <f t="shared" si="5"/>
        <v>0.0008939024693145715</v>
      </c>
      <c r="H24" s="1521">
        <f t="shared" si="5"/>
        <v>464.4145132978151</v>
      </c>
      <c r="I24" s="1521">
        <f t="shared" si="5"/>
        <v>46778</v>
      </c>
      <c r="J24" s="1521">
        <f t="shared" si="5"/>
        <v>47242.414513297816</v>
      </c>
      <c r="K24" s="1521">
        <f t="shared" si="5"/>
        <v>47243</v>
      </c>
    </row>
    <row r="25" spans="1:11" s="74" customFormat="1" ht="11.25">
      <c r="A25" s="1942" t="s">
        <v>589</v>
      </c>
      <c r="K25" s="1478"/>
    </row>
    <row r="26" s="74" customFormat="1" ht="11.25">
      <c r="A26" s="1943" t="s">
        <v>590</v>
      </c>
    </row>
  </sheetData>
  <sheetProtection/>
  <mergeCells count="11">
    <mergeCell ref="B3:B4"/>
    <mergeCell ref="A3:A4"/>
    <mergeCell ref="K3:K4"/>
    <mergeCell ref="C3:C4"/>
    <mergeCell ref="D3:D4"/>
    <mergeCell ref="E3:E4"/>
    <mergeCell ref="H3:H4"/>
    <mergeCell ref="I3:I4"/>
    <mergeCell ref="F3:F4"/>
    <mergeCell ref="G3:G4"/>
    <mergeCell ref="J3:J4"/>
  </mergeCells>
  <printOptions/>
  <pageMargins left="0.75" right="0.75" top="1" bottom="1" header="0.4921259845" footer="0.4921259845"/>
  <pageSetup horizontalDpi="600" verticalDpi="600" orientation="landscape" paperSize="9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O49"/>
  <sheetViews>
    <sheetView zoomScalePageLayoutView="0" workbookViewId="0" topLeftCell="A1">
      <selection activeCell="N7" sqref="N7"/>
    </sheetView>
  </sheetViews>
  <sheetFormatPr defaultColWidth="8.75390625" defaultRowHeight="12.75"/>
  <cols>
    <col min="1" max="1" width="3.75390625" style="0" customWidth="1"/>
    <col min="4" max="4" width="10.25390625" style="0" customWidth="1"/>
    <col min="7" max="7" width="10.25390625" style="0" customWidth="1"/>
  </cols>
  <sheetData>
    <row r="3" spans="1:12" s="277" customFormat="1" ht="16.5" thickBot="1">
      <c r="A3" s="281" t="s">
        <v>659</v>
      </c>
      <c r="B3" s="282"/>
      <c r="C3" s="282"/>
      <c r="D3" s="282"/>
      <c r="E3" s="282"/>
      <c r="F3" s="282"/>
      <c r="G3" s="282"/>
      <c r="H3" s="282"/>
      <c r="I3" s="282"/>
      <c r="J3" s="74"/>
      <c r="L3" s="74"/>
    </row>
    <row r="4" spans="1:12" s="277" customFormat="1" ht="12.75">
      <c r="A4" s="283"/>
      <c r="B4" s="286"/>
      <c r="C4" s="1980" t="s">
        <v>394</v>
      </c>
      <c r="D4" s="1970"/>
      <c r="E4" s="1971"/>
      <c r="F4" s="1972" t="s">
        <v>333</v>
      </c>
      <c r="G4" s="1973"/>
      <c r="H4" s="1974"/>
      <c r="I4" s="276"/>
      <c r="J4" s="276"/>
      <c r="K4" s="276"/>
      <c r="L4" s="74"/>
    </row>
    <row r="5" spans="1:12" s="277" customFormat="1" ht="33.75" customHeight="1" thickBot="1">
      <c r="A5" s="2010" t="s">
        <v>6</v>
      </c>
      <c r="B5" s="2011"/>
      <c r="C5" s="1469" t="s">
        <v>19</v>
      </c>
      <c r="D5" s="713" t="s">
        <v>225</v>
      </c>
      <c r="E5" s="1470" t="s">
        <v>16</v>
      </c>
      <c r="F5" s="1449" t="s">
        <v>19</v>
      </c>
      <c r="G5" s="713" t="s">
        <v>225</v>
      </c>
      <c r="H5" s="1470" t="s">
        <v>16</v>
      </c>
      <c r="I5" s="276"/>
      <c r="J5" s="276"/>
      <c r="K5" s="276"/>
      <c r="L5" s="74"/>
    </row>
    <row r="6" spans="1:12" s="277" customFormat="1" ht="12.75">
      <c r="A6" s="788">
        <v>11</v>
      </c>
      <c r="B6" s="796" t="s">
        <v>7</v>
      </c>
      <c r="C6" s="804">
        <f>str2!F28</f>
        <v>290144</v>
      </c>
      <c r="D6" s="863">
        <f>str3!K6</f>
        <v>99698</v>
      </c>
      <c r="E6" s="864">
        <f aca="true" t="shared" si="0" ref="E6:E16">SUM(C6:D6)</f>
        <v>389842</v>
      </c>
      <c r="F6" s="801">
        <v>349713</v>
      </c>
      <c r="G6" s="789">
        <v>61482</v>
      </c>
      <c r="H6" s="790">
        <f aca="true" t="shared" si="1" ref="H6:H20">SUM(F6:G6)</f>
        <v>411195</v>
      </c>
      <c r="I6" s="276"/>
      <c r="J6" s="276"/>
      <c r="K6" s="963"/>
      <c r="L6" s="74"/>
    </row>
    <row r="7" spans="1:12" s="277" customFormat="1" ht="12.75">
      <c r="A7" s="791">
        <v>21</v>
      </c>
      <c r="B7" s="797" t="s">
        <v>8</v>
      </c>
      <c r="C7" s="964">
        <f>str2!F29</f>
        <v>302204</v>
      </c>
      <c r="D7" s="792">
        <f>str3!K7</f>
        <v>66186</v>
      </c>
      <c r="E7" s="806">
        <f t="shared" si="0"/>
        <v>368390</v>
      </c>
      <c r="F7" s="802">
        <v>318156</v>
      </c>
      <c r="G7" s="793">
        <v>23369</v>
      </c>
      <c r="H7" s="865">
        <f t="shared" si="1"/>
        <v>341525</v>
      </c>
      <c r="I7" s="276"/>
      <c r="J7" s="276"/>
      <c r="K7" s="963"/>
      <c r="L7" s="74"/>
    </row>
    <row r="8" spans="1:12" s="277" customFormat="1" ht="12.75">
      <c r="A8" s="791">
        <v>22</v>
      </c>
      <c r="B8" s="797" t="s">
        <v>9</v>
      </c>
      <c r="C8" s="805">
        <f>str2!F30</f>
        <v>115383</v>
      </c>
      <c r="D8" s="792">
        <f>str3!K8</f>
        <v>27586</v>
      </c>
      <c r="E8" s="806">
        <f t="shared" si="0"/>
        <v>142969</v>
      </c>
      <c r="F8" s="802">
        <v>121925</v>
      </c>
      <c r="G8" s="793">
        <v>8873</v>
      </c>
      <c r="H8" s="865">
        <f t="shared" si="1"/>
        <v>130798</v>
      </c>
      <c r="I8" s="276"/>
      <c r="J8" s="276"/>
      <c r="K8" s="963"/>
      <c r="L8" s="74"/>
    </row>
    <row r="9" spans="1:12" s="277" customFormat="1" ht="12.75">
      <c r="A9" s="791">
        <v>23</v>
      </c>
      <c r="B9" s="797" t="s">
        <v>10</v>
      </c>
      <c r="C9" s="805">
        <f>str2!F31</f>
        <v>128534</v>
      </c>
      <c r="D9" s="792">
        <f>str3!K9</f>
        <v>30493</v>
      </c>
      <c r="E9" s="806">
        <f t="shared" si="0"/>
        <v>159027</v>
      </c>
      <c r="F9" s="802">
        <v>135768</v>
      </c>
      <c r="G9" s="793">
        <v>14079</v>
      </c>
      <c r="H9" s="865">
        <f t="shared" si="1"/>
        <v>149847</v>
      </c>
      <c r="I9" s="276"/>
      <c r="J9" s="276"/>
      <c r="K9" s="963"/>
      <c r="L9" s="74"/>
    </row>
    <row r="10" spans="1:12" s="277" customFormat="1" ht="12.75">
      <c r="A10" s="791">
        <v>31</v>
      </c>
      <c r="B10" s="797" t="s">
        <v>11</v>
      </c>
      <c r="C10" s="805">
        <f>str2!F32</f>
        <v>327786</v>
      </c>
      <c r="D10" s="792">
        <f>str3!K10</f>
        <v>159726</v>
      </c>
      <c r="E10" s="806">
        <f t="shared" si="0"/>
        <v>487512</v>
      </c>
      <c r="F10" s="802">
        <v>312348</v>
      </c>
      <c r="G10" s="793">
        <v>140513</v>
      </c>
      <c r="H10" s="865">
        <f t="shared" si="1"/>
        <v>452861</v>
      </c>
      <c r="I10" s="276"/>
      <c r="J10" s="276"/>
      <c r="K10" s="963"/>
      <c r="L10" s="74"/>
    </row>
    <row r="11" spans="1:12" s="277" customFormat="1" ht="12.75">
      <c r="A11" s="791">
        <v>33</v>
      </c>
      <c r="B11" s="797" t="s">
        <v>12</v>
      </c>
      <c r="C11" s="805">
        <f>str2!F33</f>
        <v>121767</v>
      </c>
      <c r="D11" s="792">
        <f>str3!K11</f>
        <v>49337</v>
      </c>
      <c r="E11" s="806">
        <f t="shared" si="0"/>
        <v>171104</v>
      </c>
      <c r="F11" s="802">
        <v>114201</v>
      </c>
      <c r="G11" s="793">
        <v>22414</v>
      </c>
      <c r="H11" s="865">
        <f t="shared" si="1"/>
        <v>136615</v>
      </c>
      <c r="I11" s="276"/>
      <c r="J11" s="276"/>
      <c r="K11" s="963"/>
      <c r="L11" s="74"/>
    </row>
    <row r="12" spans="1:12" s="277" customFormat="1" ht="12.75">
      <c r="A12" s="791">
        <v>41</v>
      </c>
      <c r="B12" s="797" t="s">
        <v>13</v>
      </c>
      <c r="C12" s="805">
        <f>str2!F34</f>
        <v>202721</v>
      </c>
      <c r="D12" s="792">
        <f>str3!K12</f>
        <v>30128</v>
      </c>
      <c r="E12" s="806">
        <f t="shared" si="0"/>
        <v>232849</v>
      </c>
      <c r="F12" s="802">
        <v>248277</v>
      </c>
      <c r="G12" s="793">
        <v>10041</v>
      </c>
      <c r="H12" s="865">
        <f t="shared" si="1"/>
        <v>258318</v>
      </c>
      <c r="I12" s="276"/>
      <c r="J12" s="276"/>
      <c r="K12" s="963"/>
      <c r="L12" s="74"/>
    </row>
    <row r="13" spans="1:12" s="277" customFormat="1" ht="12.75">
      <c r="A13" s="791">
        <v>51</v>
      </c>
      <c r="B13" s="797" t="s">
        <v>14</v>
      </c>
      <c r="C13" s="805">
        <f>str2!F35</f>
        <v>68392</v>
      </c>
      <c r="D13" s="792">
        <f>str3!K13</f>
        <v>2480</v>
      </c>
      <c r="E13" s="806">
        <f t="shared" si="0"/>
        <v>70872</v>
      </c>
      <c r="F13" s="802">
        <v>60883</v>
      </c>
      <c r="G13" s="793">
        <v>551</v>
      </c>
      <c r="H13" s="865">
        <f t="shared" si="1"/>
        <v>61434</v>
      </c>
      <c r="I13" s="276"/>
      <c r="J13" s="276"/>
      <c r="K13" s="963"/>
      <c r="L13" s="74"/>
    </row>
    <row r="14" spans="1:12" s="277" customFormat="1" ht="12.75">
      <c r="A14" s="791">
        <v>56</v>
      </c>
      <c r="B14" s="797" t="s">
        <v>15</v>
      </c>
      <c r="C14" s="805">
        <f>str2!F36</f>
        <v>120491</v>
      </c>
      <c r="D14" s="792">
        <f>str3!K14</f>
        <v>6659</v>
      </c>
      <c r="E14" s="806">
        <f t="shared" si="0"/>
        <v>127150</v>
      </c>
      <c r="F14" s="802">
        <v>145186</v>
      </c>
      <c r="G14" s="793">
        <v>2983</v>
      </c>
      <c r="H14" s="865">
        <f t="shared" si="1"/>
        <v>148169</v>
      </c>
      <c r="I14" s="276"/>
      <c r="J14" s="276"/>
      <c r="K14" s="963"/>
      <c r="L14" s="74"/>
    </row>
    <row r="15" spans="1:12" s="277" customFormat="1" ht="12.75">
      <c r="A15" s="791"/>
      <c r="B15" s="798" t="s">
        <v>359</v>
      </c>
      <c r="C15" s="805">
        <f>str2!F37</f>
        <v>8619</v>
      </c>
      <c r="D15" s="792"/>
      <c r="E15" s="806">
        <f t="shared" si="0"/>
        <v>8619</v>
      </c>
      <c r="F15" s="802"/>
      <c r="G15" s="793"/>
      <c r="H15" s="865">
        <f t="shared" si="1"/>
        <v>0</v>
      </c>
      <c r="I15" s="276"/>
      <c r="J15" s="276"/>
      <c r="K15" s="963"/>
      <c r="L15" s="74"/>
    </row>
    <row r="16" spans="1:12" s="277" customFormat="1" ht="12.75">
      <c r="A16" s="791">
        <v>96</v>
      </c>
      <c r="B16" s="799" t="s">
        <v>26</v>
      </c>
      <c r="C16" s="805">
        <f>str2!F38</f>
        <v>58480</v>
      </c>
      <c r="D16" s="792"/>
      <c r="E16" s="806">
        <f t="shared" si="0"/>
        <v>58480</v>
      </c>
      <c r="F16" s="802"/>
      <c r="G16" s="793"/>
      <c r="H16" s="865">
        <f t="shared" si="1"/>
        <v>0</v>
      </c>
      <c r="I16" s="276"/>
      <c r="J16" s="276"/>
      <c r="K16" s="963"/>
      <c r="L16" s="74"/>
    </row>
    <row r="17" spans="1:12" s="277" customFormat="1" ht="12.75">
      <c r="A17" s="791">
        <v>92</v>
      </c>
      <c r="B17" s="797" t="s">
        <v>17</v>
      </c>
      <c r="C17" s="805"/>
      <c r="D17" s="792">
        <f>str3!K15</f>
        <v>457</v>
      </c>
      <c r="E17" s="806">
        <f>SUM(C17:D17)</f>
        <v>457</v>
      </c>
      <c r="F17" s="802"/>
      <c r="G17" s="793">
        <v>200</v>
      </c>
      <c r="H17" s="865">
        <f t="shared" si="1"/>
        <v>200</v>
      </c>
      <c r="I17" s="276"/>
      <c r="J17" s="276"/>
      <c r="K17" s="276"/>
      <c r="L17" s="74"/>
    </row>
    <row r="18" spans="1:12" s="277" customFormat="1" ht="12.75">
      <c r="A18" s="791">
        <v>85</v>
      </c>
      <c r="B18" s="799" t="s">
        <v>138</v>
      </c>
      <c r="C18" s="805"/>
      <c r="D18" s="792">
        <f>str3!K16</f>
        <v>8</v>
      </c>
      <c r="E18" s="806">
        <f>SUM(C18:D18)</f>
        <v>8</v>
      </c>
      <c r="F18" s="802"/>
      <c r="G18" s="793"/>
      <c r="H18" s="865">
        <f t="shared" si="1"/>
        <v>0</v>
      </c>
      <c r="I18" s="276"/>
      <c r="J18" s="276"/>
      <c r="K18" s="276"/>
      <c r="L18" s="74"/>
    </row>
    <row r="19" spans="1:12" s="277" customFormat="1" ht="12.75">
      <c r="A19" s="791">
        <v>71</v>
      </c>
      <c r="B19" s="799" t="s">
        <v>375</v>
      </c>
      <c r="C19" s="805"/>
      <c r="D19" s="792">
        <f>str3!K17</f>
        <v>46778</v>
      </c>
      <c r="E19" s="806">
        <f>SUM(C19:D19)</f>
        <v>46778</v>
      </c>
      <c r="F19" s="802"/>
      <c r="G19" s="793"/>
      <c r="H19" s="865">
        <f t="shared" si="1"/>
        <v>0</v>
      </c>
      <c r="I19" s="276"/>
      <c r="J19" s="276"/>
      <c r="K19" s="276"/>
      <c r="L19" s="74"/>
    </row>
    <row r="20" spans="1:12" s="277" customFormat="1" ht="12.75">
      <c r="A20" s="811"/>
      <c r="B20" s="1414" t="s">
        <v>374</v>
      </c>
      <c r="C20" s="1415"/>
      <c r="D20" s="1416"/>
      <c r="E20" s="1417"/>
      <c r="F20" s="1418"/>
      <c r="G20" s="1419">
        <v>312</v>
      </c>
      <c r="H20" s="1420">
        <f t="shared" si="1"/>
        <v>312</v>
      </c>
      <c r="I20" s="276"/>
      <c r="J20" s="276"/>
      <c r="K20" s="276"/>
      <c r="L20" s="74"/>
    </row>
    <row r="21" spans="1:15" s="277" customFormat="1" ht="13.5" thickBot="1">
      <c r="A21" s="794" t="s">
        <v>79</v>
      </c>
      <c r="B21" s="800"/>
      <c r="C21" s="807">
        <f aca="true" t="shared" si="2" ref="C21:H21">SUM(C6:C20)</f>
        <v>1744521</v>
      </c>
      <c r="D21" s="795">
        <f t="shared" si="2"/>
        <v>519536</v>
      </c>
      <c r="E21" s="696">
        <f t="shared" si="2"/>
        <v>2264057</v>
      </c>
      <c r="F21" s="803">
        <f t="shared" si="2"/>
        <v>1806457</v>
      </c>
      <c r="G21" s="795">
        <f t="shared" si="2"/>
        <v>284817</v>
      </c>
      <c r="H21" s="696">
        <f t="shared" si="2"/>
        <v>2091274</v>
      </c>
      <c r="I21" s="276"/>
      <c r="J21" s="276"/>
      <c r="K21" s="276"/>
      <c r="L21" s="342"/>
      <c r="M21" s="342"/>
      <c r="N21" s="342"/>
      <c r="O21" s="342"/>
    </row>
    <row r="22" spans="3:15" s="342" customFormat="1" ht="12.75">
      <c r="C22" s="701"/>
      <c r="D22" s="701"/>
      <c r="E22" s="702"/>
      <c r="F22" s="343"/>
      <c r="L22" s="74"/>
      <c r="M22" s="277"/>
      <c r="N22" s="277"/>
      <c r="O22" s="277"/>
    </row>
    <row r="23" spans="3:15" s="342" customFormat="1" ht="12.75">
      <c r="C23" s="701"/>
      <c r="D23" s="701"/>
      <c r="E23" s="702"/>
      <c r="F23" s="343"/>
      <c r="L23" s="74"/>
      <c r="M23" s="277"/>
      <c r="N23" s="277"/>
      <c r="O23" s="277"/>
    </row>
    <row r="24" spans="3:15" s="342" customFormat="1" ht="12.75">
      <c r="C24" s="701"/>
      <c r="D24" s="701"/>
      <c r="E24" s="702"/>
      <c r="F24" s="343"/>
      <c r="L24" s="74"/>
      <c r="M24" s="277"/>
      <c r="N24" s="277"/>
      <c r="O24" s="277"/>
    </row>
    <row r="25" spans="3:15" s="342" customFormat="1" ht="12.75">
      <c r="C25" s="701"/>
      <c r="D25" s="701"/>
      <c r="E25" s="702"/>
      <c r="F25" s="343"/>
      <c r="L25" s="74"/>
      <c r="M25" s="277"/>
      <c r="N25" s="277"/>
      <c r="O25" s="277"/>
    </row>
    <row r="26" spans="1:12" s="277" customFormat="1" ht="15.75">
      <c r="A26" s="317" t="s">
        <v>243</v>
      </c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74"/>
    </row>
    <row r="27" spans="1:15" s="277" customFormat="1" ht="11.25" customHeight="1">
      <c r="A27" s="317"/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74"/>
      <c r="M27" s="320"/>
      <c r="N27" s="320"/>
      <c r="O27" s="320"/>
    </row>
    <row r="28" spans="1:15" s="320" customFormat="1" ht="15.75" thickBot="1">
      <c r="A28" s="319" t="s">
        <v>246</v>
      </c>
      <c r="L28" s="74"/>
      <c r="M28" s="277"/>
      <c r="N28" s="277"/>
      <c r="O28" s="277"/>
    </row>
    <row r="29" spans="1:12" s="277" customFormat="1" ht="12.75">
      <c r="A29" s="321">
        <v>4</v>
      </c>
      <c r="B29" s="115" t="s">
        <v>351</v>
      </c>
      <c r="C29" s="313"/>
      <c r="D29" s="313"/>
      <c r="E29" s="313"/>
      <c r="F29" s="313"/>
      <c r="G29" s="313"/>
      <c r="H29" s="313"/>
      <c r="I29" s="322">
        <f>'příl.1 - cp 2012'!J7</f>
        <v>234531</v>
      </c>
      <c r="J29" s="314"/>
      <c r="L29" s="74"/>
    </row>
    <row r="30" spans="1:12" s="277" customFormat="1" ht="12.75">
      <c r="A30" s="323">
        <v>5</v>
      </c>
      <c r="B30" s="324" t="s">
        <v>100</v>
      </c>
      <c r="C30" s="324"/>
      <c r="D30" s="324"/>
      <c r="E30" s="324"/>
      <c r="F30" s="324"/>
      <c r="G30" s="324"/>
      <c r="H30" s="324"/>
      <c r="I30" s="1493">
        <v>0</v>
      </c>
      <c r="J30" s="314"/>
      <c r="L30" s="74"/>
    </row>
    <row r="31" spans="1:12" s="277" customFormat="1" ht="12.75">
      <c r="A31" s="323">
        <v>6</v>
      </c>
      <c r="B31" s="324" t="s">
        <v>101</v>
      </c>
      <c r="C31" s="324"/>
      <c r="D31" s="324"/>
      <c r="E31" s="324"/>
      <c r="F31" s="324"/>
      <c r="G31" s="324"/>
      <c r="H31" s="324"/>
      <c r="I31" s="325">
        <f>'příl.1 - cp 2012'!J14</f>
        <v>10156</v>
      </c>
      <c r="J31" s="314"/>
      <c r="L31" s="74"/>
    </row>
    <row r="32" spans="1:15" s="277" customFormat="1" ht="13.5" thickBot="1">
      <c r="A32" s="326">
        <v>7</v>
      </c>
      <c r="B32" s="289" t="s">
        <v>352</v>
      </c>
      <c r="C32" s="314"/>
      <c r="D32" s="314"/>
      <c r="E32" s="314"/>
      <c r="F32" s="314"/>
      <c r="G32" s="314"/>
      <c r="H32" s="314"/>
      <c r="I32" s="327">
        <f>'příl.1 - cp 2012'!J25</f>
        <v>1000</v>
      </c>
      <c r="J32" s="314"/>
      <c r="L32" s="81"/>
      <c r="M32" s="70"/>
      <c r="N32" s="70"/>
      <c r="O32" s="70"/>
    </row>
    <row r="33" spans="1:15" s="70" customFormat="1" ht="13.5" thickBot="1">
      <c r="A33" s="721">
        <v>8</v>
      </c>
      <c r="B33" s="1977" t="s">
        <v>242</v>
      </c>
      <c r="C33" s="1978"/>
      <c r="D33" s="1978"/>
      <c r="E33" s="1978"/>
      <c r="F33" s="1978"/>
      <c r="G33" s="1978"/>
      <c r="H33" s="1979"/>
      <c r="I33" s="114">
        <f>SUM(I29:I32)</f>
        <v>245687</v>
      </c>
      <c r="J33" s="703"/>
      <c r="L33" s="74"/>
      <c r="M33" s="69"/>
      <c r="N33" s="69"/>
      <c r="O33" s="69"/>
    </row>
    <row r="34" spans="1:15" s="69" customFormat="1" ht="14.25">
      <c r="A34" s="72"/>
      <c r="B34" s="73"/>
      <c r="I34" s="71"/>
      <c r="J34" s="704"/>
      <c r="L34" s="74"/>
      <c r="M34" s="320"/>
      <c r="N34" s="320"/>
      <c r="O34" s="320"/>
    </row>
    <row r="35" spans="1:15" s="320" customFormat="1" ht="15.75" thickBot="1">
      <c r="A35" s="319" t="s">
        <v>247</v>
      </c>
      <c r="J35" s="704"/>
      <c r="L35" s="74"/>
      <c r="M35" s="277"/>
      <c r="N35" s="277"/>
      <c r="O35" s="277"/>
    </row>
    <row r="36" spans="1:12" s="277" customFormat="1" ht="12.75">
      <c r="A36" s="328">
        <v>9</v>
      </c>
      <c r="B36" s="329" t="s">
        <v>302</v>
      </c>
      <c r="C36" s="329"/>
      <c r="D36" s="329"/>
      <c r="E36" s="329"/>
      <c r="F36" s="329"/>
      <c r="G36" s="329"/>
      <c r="H36" s="329"/>
      <c r="I36" s="330">
        <f>'příl.1 - cp 2012'!J37-str4!I37</f>
        <v>127195</v>
      </c>
      <c r="J36" s="705"/>
      <c r="L36" s="74"/>
    </row>
    <row r="37" spans="1:15" s="277" customFormat="1" ht="13.5" thickBot="1">
      <c r="A37" s="326">
        <v>10</v>
      </c>
      <c r="B37" s="314" t="s">
        <v>303</v>
      </c>
      <c r="C37" s="314"/>
      <c r="D37" s="314"/>
      <c r="E37" s="314"/>
      <c r="F37" s="314"/>
      <c r="G37" s="314"/>
      <c r="H37" s="314"/>
      <c r="I37" s="327">
        <f>'příl.1 - cp 2012'!J139</f>
        <v>16000</v>
      </c>
      <c r="J37" s="704"/>
      <c r="L37" s="120"/>
      <c r="M37" s="119"/>
      <c r="N37" s="119"/>
      <c r="O37" s="119"/>
    </row>
    <row r="38" spans="1:15" s="119" customFormat="1" ht="12.75">
      <c r="A38" s="117">
        <v>11</v>
      </c>
      <c r="B38" s="1975" t="s">
        <v>299</v>
      </c>
      <c r="C38" s="1968"/>
      <c r="D38" s="1968"/>
      <c r="E38" s="1968"/>
      <c r="F38" s="1968"/>
      <c r="G38" s="1968"/>
      <c r="H38" s="1969"/>
      <c r="I38" s="118">
        <f>SUM(I36:I37)</f>
        <v>143195</v>
      </c>
      <c r="J38" s="706"/>
      <c r="L38" s="74"/>
      <c r="M38" s="277"/>
      <c r="N38" s="277"/>
      <c r="O38" s="277"/>
    </row>
    <row r="39" spans="1:15" s="277" customFormat="1" ht="13.5" thickBot="1">
      <c r="A39" s="331">
        <v>12</v>
      </c>
      <c r="B39" s="332" t="s">
        <v>298</v>
      </c>
      <c r="C39" s="332"/>
      <c r="D39" s="332"/>
      <c r="E39" s="332"/>
      <c r="F39" s="332"/>
      <c r="G39" s="332"/>
      <c r="H39" s="332"/>
      <c r="I39" s="333">
        <f>'příl.1 - cp 2012'!J144</f>
        <v>185221</v>
      </c>
      <c r="J39" s="706"/>
      <c r="L39" s="81"/>
      <c r="M39" s="70"/>
      <c r="N39" s="70"/>
      <c r="O39" s="70"/>
    </row>
    <row r="40" spans="1:15" s="70" customFormat="1" ht="13.5" thickBot="1">
      <c r="A40" s="721">
        <v>13</v>
      </c>
      <c r="B40" s="1977" t="s">
        <v>341</v>
      </c>
      <c r="C40" s="1978"/>
      <c r="D40" s="1978"/>
      <c r="E40" s="1978"/>
      <c r="F40" s="1978"/>
      <c r="G40" s="1978"/>
      <c r="H40" s="1979"/>
      <c r="I40" s="114">
        <f>SUM(I38:I39)</f>
        <v>328416</v>
      </c>
      <c r="J40" s="706"/>
      <c r="K40" s="116"/>
      <c r="L40" s="75"/>
      <c r="M40" s="314"/>
      <c r="N40" s="314"/>
      <c r="O40" s="314"/>
    </row>
    <row r="41" spans="1:15" s="314" customFormat="1" ht="15" thickBot="1">
      <c r="A41" s="334"/>
      <c r="H41" s="1952" t="s">
        <v>83</v>
      </c>
      <c r="I41" s="1953">
        <f>I33+I40</f>
        <v>574103</v>
      </c>
      <c r="J41" s="703"/>
      <c r="L41" s="213"/>
      <c r="M41" s="336"/>
      <c r="N41" s="336"/>
      <c r="O41" s="336"/>
    </row>
    <row r="42" spans="1:15" s="336" customFormat="1" ht="15.75" hidden="1" thickBot="1">
      <c r="A42" s="1524" t="s">
        <v>171</v>
      </c>
      <c r="J42" s="700"/>
      <c r="L42" s="277"/>
      <c r="M42" s="277"/>
      <c r="N42" s="277"/>
      <c r="O42" s="277"/>
    </row>
    <row r="43" spans="1:15" s="277" customFormat="1" ht="12.75" customHeight="1" hidden="1">
      <c r="A43" s="1525">
        <v>14</v>
      </c>
      <c r="B43" s="1526" t="s">
        <v>348</v>
      </c>
      <c r="C43" s="1527"/>
      <c r="D43" s="1527"/>
      <c r="E43" s="1527"/>
      <c r="F43" s="1527"/>
      <c r="G43" s="1528"/>
      <c r="H43" s="1529"/>
      <c r="I43" s="1530">
        <f>str1!F10+str1!F11</f>
        <v>2264057</v>
      </c>
      <c r="J43" s="704"/>
      <c r="L43" s="70"/>
      <c r="M43" s="70"/>
      <c r="N43" s="70"/>
      <c r="O43" s="70"/>
    </row>
    <row r="44" spans="1:10" s="70" customFormat="1" ht="12.75" customHeight="1" hidden="1">
      <c r="A44" s="1531">
        <v>15</v>
      </c>
      <c r="B44" s="1532" t="s">
        <v>349</v>
      </c>
      <c r="C44" s="1533"/>
      <c r="D44" s="1533"/>
      <c r="E44" s="1533"/>
      <c r="F44" s="1533"/>
      <c r="G44" s="1534"/>
      <c r="H44" s="1535"/>
      <c r="I44" s="1536">
        <f>I33+I40</f>
        <v>574103</v>
      </c>
      <c r="J44" s="706"/>
    </row>
    <row r="45" spans="1:12" s="70" customFormat="1" ht="12.75" customHeight="1" hidden="1" thickBot="1">
      <c r="A45" s="1537">
        <v>16</v>
      </c>
      <c r="B45" s="1538" t="s">
        <v>461</v>
      </c>
      <c r="C45" s="1539"/>
      <c r="D45" s="1539"/>
      <c r="E45" s="1539"/>
      <c r="F45" s="1539"/>
      <c r="G45" s="1540"/>
      <c r="H45" s="1541"/>
      <c r="I45" s="1542">
        <f>D17+D18+D19</f>
        <v>47243</v>
      </c>
      <c r="J45" s="706"/>
      <c r="L45" s="644" t="s">
        <v>304</v>
      </c>
    </row>
    <row r="46" spans="1:15" s="70" customFormat="1" ht="13.5" hidden="1" thickBot="1">
      <c r="A46" s="1543">
        <v>17</v>
      </c>
      <c r="B46" s="1544" t="s">
        <v>484</v>
      </c>
      <c r="C46" s="1545"/>
      <c r="D46" s="1545"/>
      <c r="E46" s="1545"/>
      <c r="F46" s="1545"/>
      <c r="G46" s="1545"/>
      <c r="H46" s="1546"/>
      <c r="I46" s="1547">
        <f>I43-I44-I45</f>
        <v>1642711</v>
      </c>
      <c r="K46" s="643"/>
      <c r="L46" s="74"/>
      <c r="M46" s="277"/>
      <c r="N46" s="277"/>
      <c r="O46" s="277"/>
    </row>
    <row r="47" spans="1:12" s="277" customFormat="1" ht="13.5" customHeight="1" hidden="1">
      <c r="A47" s="276"/>
      <c r="B47" s="276"/>
      <c r="C47" s="276"/>
      <c r="D47" s="276"/>
      <c r="E47" s="276"/>
      <c r="F47" s="276"/>
      <c r="G47" s="276"/>
      <c r="H47" s="276"/>
      <c r="I47" s="963">
        <f>'rozpis pro rozpocet'!F17+'rozpis pro rozpocet'!F26+SUM(str3!K6:K14)</f>
        <v>1698931.3229088776</v>
      </c>
      <c r="K47" s="337"/>
      <c r="L47" s="74"/>
    </row>
    <row r="48" spans="1:12" s="277" customFormat="1" ht="12.75" hidden="1">
      <c r="A48" s="276"/>
      <c r="B48" s="276"/>
      <c r="C48" s="276"/>
      <c r="D48" s="276"/>
      <c r="E48" s="276"/>
      <c r="F48" s="276"/>
      <c r="G48" s="276"/>
      <c r="H48" s="276" t="s">
        <v>143</v>
      </c>
      <c r="I48" s="963">
        <f>I46-I47</f>
        <v>-56220.32290887763</v>
      </c>
      <c r="L48" s="74"/>
    </row>
    <row r="49" ht="12.75">
      <c r="I49" s="1479"/>
    </row>
  </sheetData>
  <sheetProtection/>
  <mergeCells count="6">
    <mergeCell ref="B40:H40"/>
    <mergeCell ref="C4:E4"/>
    <mergeCell ref="F4:H4"/>
    <mergeCell ref="B33:H33"/>
    <mergeCell ref="B38:H38"/>
    <mergeCell ref="A5:B5"/>
  </mergeCells>
  <printOptions/>
  <pageMargins left="0.75" right="0.75" top="1" bottom="1" header="0.4921259845" footer="0.4921259845"/>
  <pageSetup horizontalDpi="600" verticalDpi="600" orientation="portrait" paperSize="9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192"/>
  <sheetViews>
    <sheetView showGridLines="0" zoomScalePageLayoutView="0" workbookViewId="0" topLeftCell="A1">
      <selection activeCell="R23" sqref="R23"/>
    </sheetView>
  </sheetViews>
  <sheetFormatPr defaultColWidth="9.125" defaultRowHeight="12.75"/>
  <cols>
    <col min="1" max="1" width="9.00390625" style="162" customWidth="1"/>
    <col min="2" max="2" width="8.75390625" style="162" customWidth="1"/>
    <col min="3" max="3" width="8.25390625" style="162" customWidth="1"/>
    <col min="4" max="4" width="8.00390625" style="162" customWidth="1"/>
    <col min="5" max="5" width="7.625" style="162" customWidth="1"/>
    <col min="6" max="6" width="6.625" style="162" customWidth="1"/>
    <col min="7" max="7" width="10.00390625" style="162" customWidth="1"/>
    <col min="8" max="8" width="8.375" style="162" customWidth="1"/>
    <col min="9" max="9" width="11.125" style="162" customWidth="1"/>
    <col min="10" max="10" width="10.625" style="162" customWidth="1"/>
    <col min="11" max="11" width="8.625" style="162" customWidth="1"/>
    <col min="12" max="12" width="9.25390625" style="162" customWidth="1"/>
    <col min="13" max="13" width="9.875" style="162" customWidth="1"/>
    <col min="14" max="14" width="10.00390625" style="162" customWidth="1"/>
    <col min="15" max="16" width="9.25390625" style="162" customWidth="1"/>
    <col min="17" max="17" width="8.625" style="162" customWidth="1"/>
    <col min="18" max="18" width="11.25390625" style="162" customWidth="1"/>
    <col min="19" max="19" width="17.125" style="162" customWidth="1"/>
    <col min="20" max="16384" width="9.125" style="162" customWidth="1"/>
  </cols>
  <sheetData>
    <row r="1" spans="1:11" s="159" customFormat="1" ht="15.75">
      <c r="A1" s="96" t="s">
        <v>609</v>
      </c>
      <c r="G1" s="160"/>
      <c r="H1" s="160"/>
      <c r="I1" s="160"/>
      <c r="J1" s="160"/>
      <c r="K1" s="161"/>
    </row>
    <row r="2" spans="1:18" s="159" customFormat="1" ht="16.5" thickBot="1">
      <c r="A2" s="96"/>
      <c r="G2" s="160"/>
      <c r="H2" s="160"/>
      <c r="I2" s="160"/>
      <c r="J2" s="160"/>
      <c r="K2" s="161"/>
      <c r="M2" s="1745">
        <v>0.05</v>
      </c>
      <c r="R2" s="913"/>
    </row>
    <row r="3" spans="1:18" ht="13.5" customHeight="1" thickBot="1">
      <c r="A3" s="1730"/>
      <c r="B3" s="2012" t="s">
        <v>596</v>
      </c>
      <c r="C3" s="2013"/>
      <c r="D3" s="2013"/>
      <c r="E3" s="2013"/>
      <c r="F3" s="2013"/>
      <c r="G3" s="2014"/>
      <c r="H3" s="2012" t="s">
        <v>487</v>
      </c>
      <c r="I3" s="2013"/>
      <c r="J3" s="2014"/>
      <c r="P3" s="700"/>
      <c r="R3" s="166"/>
    </row>
    <row r="4" spans="2:18" ht="12" hidden="1" thickBot="1">
      <c r="B4" s="917"/>
      <c r="C4" s="166"/>
      <c r="D4" s="638">
        <v>1</v>
      </c>
      <c r="E4" s="163">
        <v>1</v>
      </c>
      <c r="F4" s="638"/>
      <c r="G4" s="918"/>
      <c r="H4" s="917"/>
      <c r="I4" s="166"/>
      <c r="J4" s="918"/>
      <c r="R4" s="166"/>
    </row>
    <row r="5" spans="1:20" s="164" customFormat="1" ht="12" customHeight="1">
      <c r="A5" s="925"/>
      <c r="B5" s="1523" t="s">
        <v>23</v>
      </c>
      <c r="C5" s="1948" t="s">
        <v>377</v>
      </c>
      <c r="D5" s="1948"/>
      <c r="E5" s="1948"/>
      <c r="F5" s="1948" t="s">
        <v>381</v>
      </c>
      <c r="G5" s="1840" t="s">
        <v>174</v>
      </c>
      <c r="H5" s="1523" t="s">
        <v>23</v>
      </c>
      <c r="I5" s="1948" t="s">
        <v>385</v>
      </c>
      <c r="J5" s="1840" t="s">
        <v>386</v>
      </c>
      <c r="K5" s="1839"/>
      <c r="L5" s="1948"/>
      <c r="M5" s="1948" t="s">
        <v>389</v>
      </c>
      <c r="N5" s="1948" t="s">
        <v>389</v>
      </c>
      <c r="O5" s="1839" t="s">
        <v>391</v>
      </c>
      <c r="P5" s="936" t="s">
        <v>174</v>
      </c>
      <c r="Q5" s="2015" t="s">
        <v>468</v>
      </c>
      <c r="R5" s="936" t="s">
        <v>666</v>
      </c>
      <c r="S5" s="201"/>
      <c r="T5" s="909"/>
    </row>
    <row r="6" spans="1:20" s="164" customFormat="1" ht="12" customHeight="1">
      <c r="A6" s="917" t="s">
        <v>6</v>
      </c>
      <c r="B6" s="1944">
        <v>2012</v>
      </c>
      <c r="C6" s="1949" t="s">
        <v>378</v>
      </c>
      <c r="D6" s="1949" t="s">
        <v>22</v>
      </c>
      <c r="E6" s="1949" t="s">
        <v>379</v>
      </c>
      <c r="F6" s="1949" t="s">
        <v>380</v>
      </c>
      <c r="G6" s="1946">
        <v>2012</v>
      </c>
      <c r="H6" s="1944">
        <v>2012</v>
      </c>
      <c r="I6" s="1949">
        <v>2012</v>
      </c>
      <c r="J6" s="1946">
        <v>2012</v>
      </c>
      <c r="K6" s="168" t="s">
        <v>387</v>
      </c>
      <c r="L6" s="1949" t="s">
        <v>388</v>
      </c>
      <c r="M6" s="1949" t="s">
        <v>390</v>
      </c>
      <c r="N6" s="1949" t="s">
        <v>390</v>
      </c>
      <c r="O6" s="168" t="s">
        <v>21</v>
      </c>
      <c r="P6" s="937">
        <v>2012</v>
      </c>
      <c r="Q6" s="2016"/>
      <c r="R6" s="937"/>
      <c r="S6" s="202" t="s">
        <v>597</v>
      </c>
      <c r="T6" s="910">
        <v>2012</v>
      </c>
    </row>
    <row r="7" spans="1:20" s="164" customFormat="1" ht="12" customHeight="1" thickBot="1">
      <c r="A7" s="926"/>
      <c r="B7" s="1945"/>
      <c r="C7" s="1950" t="s">
        <v>383</v>
      </c>
      <c r="D7" s="1950"/>
      <c r="E7" s="1950"/>
      <c r="F7" s="1950" t="s">
        <v>382</v>
      </c>
      <c r="G7" s="1947" t="s">
        <v>466</v>
      </c>
      <c r="H7" s="1945" t="s">
        <v>485</v>
      </c>
      <c r="I7" s="1950" t="s">
        <v>486</v>
      </c>
      <c r="J7" s="1947" t="s">
        <v>485</v>
      </c>
      <c r="K7" s="1951"/>
      <c r="L7" s="1950"/>
      <c r="M7" s="1950" t="s">
        <v>465</v>
      </c>
      <c r="N7" s="1950"/>
      <c r="O7" s="1951" t="s">
        <v>392</v>
      </c>
      <c r="P7" s="938" t="s">
        <v>467</v>
      </c>
      <c r="Q7" s="2017"/>
      <c r="R7" s="938"/>
      <c r="S7" s="203"/>
      <c r="T7" s="911"/>
    </row>
    <row r="8" spans="1:20" ht="12" customHeight="1">
      <c r="A8" s="1746"/>
      <c r="B8" s="1747">
        <v>1</v>
      </c>
      <c r="C8" s="1748">
        <v>2</v>
      </c>
      <c r="D8" s="1748">
        <v>3</v>
      </c>
      <c r="E8" s="1748">
        <v>4</v>
      </c>
      <c r="F8" s="1748">
        <v>5</v>
      </c>
      <c r="G8" s="1749">
        <v>6</v>
      </c>
      <c r="H8" s="1747">
        <v>7</v>
      </c>
      <c r="I8" s="1748">
        <v>8</v>
      </c>
      <c r="J8" s="1749">
        <v>9</v>
      </c>
      <c r="K8" s="1750">
        <v>10</v>
      </c>
      <c r="L8" s="1751">
        <v>11</v>
      </c>
      <c r="M8" s="1751">
        <v>12</v>
      </c>
      <c r="N8" s="1751">
        <v>13</v>
      </c>
      <c r="O8" s="1752">
        <v>14</v>
      </c>
      <c r="P8" s="1753">
        <v>15</v>
      </c>
      <c r="Q8" s="1754">
        <v>16</v>
      </c>
      <c r="R8" s="1753"/>
      <c r="S8" s="1740"/>
      <c r="T8" s="1741"/>
    </row>
    <row r="9" spans="1:20" ht="12.75" customHeight="1" thickBot="1">
      <c r="A9" s="1731"/>
      <c r="B9" s="1732"/>
      <c r="C9" s="1733"/>
      <c r="D9" s="1733"/>
      <c r="E9" s="1733"/>
      <c r="F9" s="1733"/>
      <c r="G9" s="1734"/>
      <c r="H9" s="1732"/>
      <c r="I9" s="1733"/>
      <c r="J9" s="1734"/>
      <c r="K9" s="1735" t="s">
        <v>463</v>
      </c>
      <c r="L9" s="1736" t="s">
        <v>462</v>
      </c>
      <c r="M9" s="1736" t="s">
        <v>464</v>
      </c>
      <c r="N9" s="1736"/>
      <c r="O9" s="1737"/>
      <c r="P9" s="1738"/>
      <c r="Q9" s="1739"/>
      <c r="R9" s="1738"/>
      <c r="S9" s="1740"/>
      <c r="T9" s="1741"/>
    </row>
    <row r="10" spans="1:20" ht="12.75" customHeight="1">
      <c r="A10" s="942" t="s">
        <v>7</v>
      </c>
      <c r="B10" s="919">
        <f>str2!E28</f>
        <v>290143.738880742</v>
      </c>
      <c r="C10" s="871">
        <v>566304.3172999999</v>
      </c>
      <c r="D10" s="872">
        <f aca="true" t="shared" si="0" ref="D10:D27">C10/$C$28</f>
        <v>0.1770633264520218</v>
      </c>
      <c r="E10" s="871">
        <f>D10*$T$20</f>
        <v>101652.58690608507</v>
      </c>
      <c r="F10" s="872">
        <f>IF(C10=0,0,E10/C10)</f>
        <v>0.17950169864630325</v>
      </c>
      <c r="G10" s="920">
        <f>B10-E10</f>
        <v>188491.1519746569</v>
      </c>
      <c r="H10" s="919">
        <v>335067.9866014776</v>
      </c>
      <c r="I10" s="871">
        <v>103814.74181538436</v>
      </c>
      <c r="J10" s="920">
        <f>H10-I10</f>
        <v>231253.24478609324</v>
      </c>
      <c r="K10" s="914">
        <f>G10/J10-1</f>
        <v>-0.18491456347343715</v>
      </c>
      <c r="L10" s="871">
        <f>G10-J10</f>
        <v>-42762.092811436334</v>
      </c>
      <c r="M10" s="873">
        <f>K10+$M$2</f>
        <v>-0.13491456347343717</v>
      </c>
      <c r="N10" s="871">
        <v>31199.572506570636</v>
      </c>
      <c r="O10" s="1475">
        <v>0</v>
      </c>
      <c r="P10" s="939">
        <v>219690.5825467886</v>
      </c>
      <c r="Q10" s="933">
        <f>P10/J10-1</f>
        <v>-0.04999999999999993</v>
      </c>
      <c r="R10" s="939">
        <v>219690</v>
      </c>
      <c r="S10" s="1834" t="s">
        <v>226</v>
      </c>
      <c r="T10" s="1742">
        <v>234531</v>
      </c>
    </row>
    <row r="11" spans="1:20" ht="12.75" customHeight="1">
      <c r="A11" s="943" t="s">
        <v>8</v>
      </c>
      <c r="B11" s="921">
        <f>str2!E29</f>
        <v>302204.6016776293</v>
      </c>
      <c r="C11" s="874">
        <v>450364.40809999994</v>
      </c>
      <c r="D11" s="875">
        <f t="shared" si="0"/>
        <v>0.14081301833257606</v>
      </c>
      <c r="E11" s="874">
        <f aca="true" t="shared" si="1" ref="E11:E27">D11*$T$20</f>
        <v>80841.17626378691</v>
      </c>
      <c r="F11" s="875">
        <f aca="true" t="shared" si="2" ref="F11:F28">IF(C11=0,0,E11/C11)</f>
        <v>0.17950169864630322</v>
      </c>
      <c r="G11" s="922">
        <f aca="true" t="shared" si="3" ref="G11:G20">B11-E11</f>
        <v>221363.42541384237</v>
      </c>
      <c r="H11" s="921">
        <v>296433.4642690937</v>
      </c>
      <c r="I11" s="874">
        <v>88406.65608462677</v>
      </c>
      <c r="J11" s="922">
        <f aca="true" t="shared" si="4" ref="J11:J20">H11-I11</f>
        <v>208026.80818446694</v>
      </c>
      <c r="K11" s="915">
        <f aca="true" t="shared" si="5" ref="K11:K20">G11/J11-1</f>
        <v>0.06411008920325911</v>
      </c>
      <c r="L11" s="874">
        <f aca="true" t="shared" si="6" ref="L11:L28">G11-J11</f>
        <v>13336.617229375435</v>
      </c>
      <c r="M11" s="876">
        <f aca="true" t="shared" si="7" ref="M11:M28">K11+$M$2</f>
        <v>0.11411008920325912</v>
      </c>
      <c r="N11" s="874">
        <v>0</v>
      </c>
      <c r="O11" s="1476">
        <v>5838.5415547956</v>
      </c>
      <c r="P11" s="940">
        <v>215524.90411730748</v>
      </c>
      <c r="Q11" s="934">
        <f aca="true" t="shared" si="8" ref="Q11:Q20">P11/J11-1</f>
        <v>0.03604389260345542</v>
      </c>
      <c r="R11" s="940">
        <v>215525</v>
      </c>
      <c r="S11" s="1835" t="s">
        <v>615</v>
      </c>
      <c r="T11" s="695">
        <v>10156</v>
      </c>
    </row>
    <row r="12" spans="1:20" ht="12.75" customHeight="1">
      <c r="A12" s="943" t="s">
        <v>9</v>
      </c>
      <c r="B12" s="921">
        <f>str2!E30</f>
        <v>115382.6287454232</v>
      </c>
      <c r="C12" s="874">
        <v>157589.38925</v>
      </c>
      <c r="D12" s="875">
        <f t="shared" si="0"/>
        <v>0.04927262714009242</v>
      </c>
      <c r="E12" s="874">
        <f t="shared" si="1"/>
        <v>28287.56305900848</v>
      </c>
      <c r="F12" s="875">
        <f t="shared" si="2"/>
        <v>0.17950169864630325</v>
      </c>
      <c r="G12" s="922">
        <f t="shared" si="3"/>
        <v>87095.06568641472</v>
      </c>
      <c r="H12" s="921">
        <v>116229.35976503452</v>
      </c>
      <c r="I12" s="874">
        <v>33690.96501993541</v>
      </c>
      <c r="J12" s="922">
        <f t="shared" si="4"/>
        <v>82538.39474509911</v>
      </c>
      <c r="K12" s="915">
        <f t="shared" si="5"/>
        <v>0.05520668236143722</v>
      </c>
      <c r="L12" s="874">
        <f t="shared" si="6"/>
        <v>4556.670941315606</v>
      </c>
      <c r="M12" s="876">
        <f t="shared" si="7"/>
        <v>0.10520668236143722</v>
      </c>
      <c r="N12" s="874">
        <v>0</v>
      </c>
      <c r="O12" s="1476">
        <v>1994.8383077228111</v>
      </c>
      <c r="P12" s="940">
        <v>85100.24839663737</v>
      </c>
      <c r="Q12" s="934">
        <f t="shared" si="8"/>
        <v>0.031038326580616893</v>
      </c>
      <c r="R12" s="940">
        <v>85100</v>
      </c>
      <c r="S12" s="1835" t="s">
        <v>335</v>
      </c>
      <c r="T12" s="695">
        <v>1000</v>
      </c>
    </row>
    <row r="13" spans="1:20" ht="12.75" customHeight="1">
      <c r="A13" s="943" t="s">
        <v>10</v>
      </c>
      <c r="B13" s="921">
        <f>str2!E31</f>
        <v>128534.10695435962</v>
      </c>
      <c r="C13" s="874">
        <v>206455.60529</v>
      </c>
      <c r="D13" s="875">
        <f t="shared" si="0"/>
        <v>0.0645513642057361</v>
      </c>
      <c r="E13" s="874">
        <f t="shared" si="1"/>
        <v>37059.13184460571</v>
      </c>
      <c r="F13" s="875">
        <f t="shared" si="2"/>
        <v>0.17950169864630325</v>
      </c>
      <c r="G13" s="922">
        <f t="shared" si="3"/>
        <v>91474.97510975391</v>
      </c>
      <c r="H13" s="921">
        <v>126095.75434851032</v>
      </c>
      <c r="I13" s="874">
        <v>42287.315938800784</v>
      </c>
      <c r="J13" s="922">
        <f t="shared" si="4"/>
        <v>83808.43840970955</v>
      </c>
      <c r="K13" s="915">
        <f t="shared" si="5"/>
        <v>0.09147690668767039</v>
      </c>
      <c r="L13" s="874">
        <f t="shared" si="6"/>
        <v>7666.536700044366</v>
      </c>
      <c r="M13" s="876">
        <f t="shared" si="7"/>
        <v>0.14147690668767038</v>
      </c>
      <c r="N13" s="874">
        <v>0</v>
      </c>
      <c r="O13" s="1476">
        <v>3356.2759745174617</v>
      </c>
      <c r="P13" s="940">
        <v>88118.70647885595</v>
      </c>
      <c r="Q13" s="934">
        <f t="shared" si="8"/>
        <v>0.051430000975260404</v>
      </c>
      <c r="R13" s="940">
        <v>88119</v>
      </c>
      <c r="S13" s="1835" t="s">
        <v>301</v>
      </c>
      <c r="T13" s="695">
        <v>127195</v>
      </c>
    </row>
    <row r="14" spans="1:20" ht="12.75" customHeight="1">
      <c r="A14" s="943" t="s">
        <v>11</v>
      </c>
      <c r="B14" s="921">
        <f>str2!E32</f>
        <v>327786.0363866511</v>
      </c>
      <c r="C14" s="874">
        <v>711616.6183700002</v>
      </c>
      <c r="D14" s="875">
        <f t="shared" si="0"/>
        <v>0.2224973424321997</v>
      </c>
      <c r="E14" s="874">
        <f t="shared" si="1"/>
        <v>127736.39178235315</v>
      </c>
      <c r="F14" s="875">
        <f t="shared" si="2"/>
        <v>0.17950169864630325</v>
      </c>
      <c r="G14" s="922">
        <f t="shared" si="3"/>
        <v>200049.64460429794</v>
      </c>
      <c r="H14" s="921">
        <v>292775.32863451936</v>
      </c>
      <c r="I14" s="874">
        <v>145877.97827752127</v>
      </c>
      <c r="J14" s="922">
        <f t="shared" si="4"/>
        <v>146897.3503569981</v>
      </c>
      <c r="K14" s="915">
        <f t="shared" si="5"/>
        <v>0.3618328997638567</v>
      </c>
      <c r="L14" s="874">
        <f t="shared" si="6"/>
        <v>53152.29424729984</v>
      </c>
      <c r="M14" s="876">
        <f t="shared" si="7"/>
        <v>0.4118328997638567</v>
      </c>
      <c r="N14" s="874">
        <v>0</v>
      </c>
      <c r="O14" s="1476">
        <v>14385.503326234893</v>
      </c>
      <c r="P14" s="940">
        <v>185664.16191616605</v>
      </c>
      <c r="Q14" s="934">
        <f t="shared" si="8"/>
        <v>0.2639040899305174</v>
      </c>
      <c r="R14" s="940">
        <v>185664</v>
      </c>
      <c r="S14" s="1835" t="s">
        <v>38</v>
      </c>
      <c r="T14" s="695">
        <f>'příl.1 - cp 2012'!J139</f>
        <v>16000</v>
      </c>
    </row>
    <row r="15" spans="1:20" ht="12.75" customHeight="1">
      <c r="A15" s="943" t="s">
        <v>12</v>
      </c>
      <c r="B15" s="921">
        <f>str2!E33</f>
        <v>121767.5913838196</v>
      </c>
      <c r="C15" s="874">
        <v>196259.7454</v>
      </c>
      <c r="D15" s="875">
        <f t="shared" si="0"/>
        <v>0.06136347950662338</v>
      </c>
      <c r="E15" s="874">
        <f t="shared" si="1"/>
        <v>35228.957675191006</v>
      </c>
      <c r="F15" s="875">
        <f t="shared" si="2"/>
        <v>0.17950169864630328</v>
      </c>
      <c r="G15" s="922">
        <f t="shared" si="3"/>
        <v>86538.6337086286</v>
      </c>
      <c r="H15" s="921">
        <v>107176.76111802424</v>
      </c>
      <c r="I15" s="874">
        <v>34352.34345929162</v>
      </c>
      <c r="J15" s="922">
        <f t="shared" si="4"/>
        <v>72824.41765873262</v>
      </c>
      <c r="K15" s="915">
        <f t="shared" si="5"/>
        <v>0.1883189250364221</v>
      </c>
      <c r="L15" s="874">
        <f t="shared" si="6"/>
        <v>13714.216049895971</v>
      </c>
      <c r="M15" s="876">
        <f t="shared" si="7"/>
        <v>0.2383189250364221</v>
      </c>
      <c r="N15" s="874">
        <v>0</v>
      </c>
      <c r="O15" s="1476">
        <v>6003.846073806821</v>
      </c>
      <c r="P15" s="940">
        <v>80534.80447450097</v>
      </c>
      <c r="Q15" s="934">
        <f t="shared" si="8"/>
        <v>0.10587639508359015</v>
      </c>
      <c r="R15" s="940">
        <v>80535</v>
      </c>
      <c r="S15" s="1835" t="s">
        <v>84</v>
      </c>
      <c r="T15" s="695">
        <v>185221</v>
      </c>
    </row>
    <row r="16" spans="1:20" ht="12.75" customHeight="1">
      <c r="A16" s="943" t="s">
        <v>13</v>
      </c>
      <c r="B16" s="921">
        <f>str2!E34</f>
        <v>202720.56669610037</v>
      </c>
      <c r="C16" s="874">
        <v>289721.30757999996</v>
      </c>
      <c r="D16" s="875">
        <f t="shared" si="0"/>
        <v>0.09058560370636991</v>
      </c>
      <c r="E16" s="874">
        <f t="shared" si="1"/>
        <v>52005.46684463808</v>
      </c>
      <c r="F16" s="875">
        <f t="shared" si="2"/>
        <v>0.17950169864630322</v>
      </c>
      <c r="G16" s="922">
        <f t="shared" si="3"/>
        <v>150715.0998514623</v>
      </c>
      <c r="H16" s="921">
        <v>230960.0720672361</v>
      </c>
      <c r="I16" s="874">
        <v>66256.20626142019</v>
      </c>
      <c r="J16" s="922">
        <f t="shared" si="4"/>
        <v>164703.8658058159</v>
      </c>
      <c r="K16" s="915">
        <f t="shared" si="5"/>
        <v>-0.08493283315430022</v>
      </c>
      <c r="L16" s="874">
        <f t="shared" si="6"/>
        <v>-13988.765954353614</v>
      </c>
      <c r="M16" s="876">
        <f t="shared" si="7"/>
        <v>-0.03493283315430022</v>
      </c>
      <c r="N16" s="874">
        <v>5753.552025959744</v>
      </c>
      <c r="O16" s="1476">
        <v>0</v>
      </c>
      <c r="P16" s="940">
        <v>156468.6725155251</v>
      </c>
      <c r="Q16" s="934">
        <f t="shared" si="8"/>
        <v>-0.050000000000000044</v>
      </c>
      <c r="R16" s="940">
        <v>156469</v>
      </c>
      <c r="S16" s="1835"/>
      <c r="T16" s="695"/>
    </row>
    <row r="17" spans="1:20" ht="12.75" customHeight="1">
      <c r="A17" s="943" t="s">
        <v>14</v>
      </c>
      <c r="B17" s="921">
        <f>str2!E35</f>
        <v>68391.87222796863</v>
      </c>
      <c r="C17" s="874">
        <v>111533.56820000001</v>
      </c>
      <c r="D17" s="875">
        <f t="shared" si="0"/>
        <v>0.03487260116735727</v>
      </c>
      <c r="E17" s="874">
        <f t="shared" si="1"/>
        <v>20020.46494798331</v>
      </c>
      <c r="F17" s="875">
        <f t="shared" si="2"/>
        <v>0.17950169864630322</v>
      </c>
      <c r="G17" s="922">
        <f t="shared" si="3"/>
        <v>48371.407279985324</v>
      </c>
      <c r="H17" s="921">
        <v>56470.34541656531</v>
      </c>
      <c r="I17" s="874">
        <v>21205.543447550786</v>
      </c>
      <c r="J17" s="922">
        <f t="shared" si="4"/>
        <v>35264.80196901452</v>
      </c>
      <c r="K17" s="915">
        <f t="shared" si="5"/>
        <v>0.371662524079589</v>
      </c>
      <c r="L17" s="874">
        <f t="shared" si="6"/>
        <v>13106.605310970801</v>
      </c>
      <c r="M17" s="876">
        <f t="shared" si="7"/>
        <v>0.421662524079589</v>
      </c>
      <c r="N17" s="874">
        <v>0</v>
      </c>
      <c r="O17" s="1476">
        <v>5737.846780007146</v>
      </c>
      <c r="P17" s="940">
        <v>42633.58151792364</v>
      </c>
      <c r="Q17" s="934">
        <f t="shared" si="8"/>
        <v>0.20895564805336786</v>
      </c>
      <c r="R17" s="940">
        <v>42634</v>
      </c>
      <c r="S17" s="1835"/>
      <c r="T17" s="695"/>
    </row>
    <row r="18" spans="1:20" ht="12.75" customHeight="1">
      <c r="A18" s="943" t="s">
        <v>15</v>
      </c>
      <c r="B18" s="921">
        <f>str2!E36</f>
        <v>120491.16873380603</v>
      </c>
      <c r="C18" s="874">
        <v>160616.81631999998</v>
      </c>
      <c r="D18" s="875">
        <f t="shared" si="0"/>
        <v>0.05021919648669538</v>
      </c>
      <c r="E18" s="874">
        <f t="shared" si="1"/>
        <v>28830.991360601278</v>
      </c>
      <c r="F18" s="875">
        <f t="shared" si="2"/>
        <v>0.17950169864630325</v>
      </c>
      <c r="G18" s="922">
        <f t="shared" si="3"/>
        <v>91660.17737320476</v>
      </c>
      <c r="H18" s="921">
        <v>137345.92777953862</v>
      </c>
      <c r="I18" s="874">
        <v>38211.24969546884</v>
      </c>
      <c r="J18" s="922">
        <f t="shared" si="4"/>
        <v>99134.67808406978</v>
      </c>
      <c r="K18" s="915">
        <f t="shared" si="5"/>
        <v>-0.07539743766077867</v>
      </c>
      <c r="L18" s="874">
        <f t="shared" si="6"/>
        <v>-7474.500710865017</v>
      </c>
      <c r="M18" s="876">
        <f t="shared" si="7"/>
        <v>-0.025397437660778663</v>
      </c>
      <c r="N18" s="874">
        <v>2517.7526258790417</v>
      </c>
      <c r="O18" s="1476">
        <v>0</v>
      </c>
      <c r="P18" s="940">
        <v>94177.94417986629</v>
      </c>
      <c r="Q18" s="934">
        <f t="shared" si="8"/>
        <v>-0.04999999999999993</v>
      </c>
      <c r="R18" s="940">
        <v>94178</v>
      </c>
      <c r="S18" s="1836"/>
      <c r="T18" s="932"/>
    </row>
    <row r="19" spans="1:20" ht="12.75" customHeight="1">
      <c r="A19" s="943" t="s">
        <v>359</v>
      </c>
      <c r="B19" s="921">
        <f>str2!E37</f>
        <v>8618.700308652253</v>
      </c>
      <c r="C19" s="874"/>
      <c r="D19" s="875">
        <f t="shared" si="0"/>
        <v>0</v>
      </c>
      <c r="E19" s="874">
        <f t="shared" si="1"/>
        <v>0</v>
      </c>
      <c r="F19" s="875">
        <f t="shared" si="2"/>
        <v>0</v>
      </c>
      <c r="G19" s="922">
        <f t="shared" si="3"/>
        <v>8618.700308652253</v>
      </c>
      <c r="H19" s="921">
        <v>18000</v>
      </c>
      <c r="I19" s="874"/>
      <c r="J19" s="922">
        <f t="shared" si="4"/>
        <v>18000</v>
      </c>
      <c r="K19" s="915">
        <f t="shared" si="5"/>
        <v>-0.521183316185986</v>
      </c>
      <c r="L19" s="874">
        <f t="shared" si="6"/>
        <v>-9381.299691347747</v>
      </c>
      <c r="M19" s="876">
        <f t="shared" si="7"/>
        <v>-0.471183316185986</v>
      </c>
      <c r="N19" s="874">
        <v>8481.299691347747</v>
      </c>
      <c r="O19" s="1476">
        <v>0</v>
      </c>
      <c r="P19" s="940">
        <v>17100</v>
      </c>
      <c r="Q19" s="934">
        <f t="shared" si="8"/>
        <v>-0.050000000000000044</v>
      </c>
      <c r="R19" s="940">
        <v>17100</v>
      </c>
      <c r="S19" s="204"/>
      <c r="T19" s="165"/>
    </row>
    <row r="20" spans="1:20" ht="12.75" customHeight="1" thickBot="1">
      <c r="A20" s="943" t="s">
        <v>26</v>
      </c>
      <c r="B20" s="921">
        <f>str2!E38</f>
        <v>58479.988004848055</v>
      </c>
      <c r="C20" s="874">
        <v>34653.37827</v>
      </c>
      <c r="D20" s="875">
        <f t="shared" si="0"/>
        <v>0.01083488548796626</v>
      </c>
      <c r="E20" s="874">
        <f t="shared" si="1"/>
        <v>6220.340263297894</v>
      </c>
      <c r="F20" s="875">
        <f t="shared" si="2"/>
        <v>0.17950169864630328</v>
      </c>
      <c r="G20" s="922">
        <f t="shared" si="3"/>
        <v>52259.64774155016</v>
      </c>
      <c r="H20" s="921">
        <v>27966</v>
      </c>
      <c r="I20" s="874"/>
      <c r="J20" s="922">
        <f t="shared" si="4"/>
        <v>27966</v>
      </c>
      <c r="K20" s="915">
        <f t="shared" si="5"/>
        <v>0.8686851084012785</v>
      </c>
      <c r="L20" s="874">
        <f t="shared" si="6"/>
        <v>24293.647741550158</v>
      </c>
      <c r="M20" s="876">
        <f t="shared" si="7"/>
        <v>0.9186851084012786</v>
      </c>
      <c r="N20" s="874">
        <v>0</v>
      </c>
      <c r="O20" s="1476">
        <v>10635.324832672435</v>
      </c>
      <c r="P20" s="940">
        <v>41624.32290887772</v>
      </c>
      <c r="Q20" s="934">
        <f t="shared" si="8"/>
        <v>0.48839029210032625</v>
      </c>
      <c r="R20" s="940">
        <v>41624</v>
      </c>
      <c r="S20" s="205" t="s">
        <v>598</v>
      </c>
      <c r="T20" s="221">
        <f>SUM(T10:T18)</f>
        <v>574103</v>
      </c>
    </row>
    <row r="21" spans="1:20" ht="12.75" customHeight="1">
      <c r="A21" s="927" t="s">
        <v>474</v>
      </c>
      <c r="B21" s="921"/>
      <c r="C21" s="1471">
        <v>161963.80740000002</v>
      </c>
      <c r="D21" s="875">
        <f t="shared" si="0"/>
        <v>0.05064035294628787</v>
      </c>
      <c r="E21" s="874">
        <f t="shared" si="1"/>
        <v>29072.778547522703</v>
      </c>
      <c r="F21" s="875">
        <f t="shared" si="2"/>
        <v>0.17950169864630325</v>
      </c>
      <c r="G21" s="922"/>
      <c r="H21" s="921"/>
      <c r="I21" s="874"/>
      <c r="J21" s="922"/>
      <c r="K21" s="915"/>
      <c r="L21" s="874"/>
      <c r="M21" s="876"/>
      <c r="N21" s="874"/>
      <c r="O21" s="1476"/>
      <c r="P21" s="940"/>
      <c r="Q21" s="934"/>
      <c r="R21" s="940"/>
      <c r="S21" s="869"/>
      <c r="T21" s="870"/>
    </row>
    <row r="22" spans="1:20" ht="12.75" customHeight="1">
      <c r="A22" s="928" t="s">
        <v>138</v>
      </c>
      <c r="B22" s="921"/>
      <c r="C22" s="1471">
        <v>64285.89139999999</v>
      </c>
      <c r="D22" s="875">
        <f t="shared" si="0"/>
        <v>0.020099924064656997</v>
      </c>
      <c r="E22" s="874">
        <f t="shared" si="1"/>
        <v>11539.426705291777</v>
      </c>
      <c r="F22" s="875">
        <f t="shared" si="2"/>
        <v>0.17950169864630325</v>
      </c>
      <c r="G22" s="922"/>
      <c r="H22" s="921"/>
      <c r="I22" s="874"/>
      <c r="J22" s="922"/>
      <c r="K22" s="915"/>
      <c r="L22" s="874"/>
      <c r="M22" s="876"/>
      <c r="N22" s="874"/>
      <c r="O22" s="1476"/>
      <c r="P22" s="940"/>
      <c r="Q22" s="934"/>
      <c r="R22" s="940"/>
      <c r="S22" s="869"/>
      <c r="T22" s="870"/>
    </row>
    <row r="23" spans="1:20" ht="12.75" customHeight="1">
      <c r="A23" s="928" t="s">
        <v>191</v>
      </c>
      <c r="B23" s="921"/>
      <c r="C23" s="1471">
        <v>2724.9246799999996</v>
      </c>
      <c r="D23" s="875">
        <f t="shared" si="0"/>
        <v>0.0008519875505671182</v>
      </c>
      <c r="E23" s="874">
        <f t="shared" si="1"/>
        <v>489.1286087432342</v>
      </c>
      <c r="F23" s="875">
        <f t="shared" si="2"/>
        <v>0.17950169864630325</v>
      </c>
      <c r="G23" s="922"/>
      <c r="H23" s="921"/>
      <c r="I23" s="874"/>
      <c r="J23" s="922"/>
      <c r="K23" s="915"/>
      <c r="L23" s="874"/>
      <c r="M23" s="876"/>
      <c r="N23" s="874"/>
      <c r="O23" s="1476"/>
      <c r="P23" s="940"/>
      <c r="Q23" s="934"/>
      <c r="R23" s="940"/>
      <c r="S23" s="869"/>
      <c r="T23" s="870"/>
    </row>
    <row r="24" spans="1:20" ht="12.75" customHeight="1">
      <c r="A24" s="928" t="s">
        <v>17</v>
      </c>
      <c r="B24" s="921"/>
      <c r="C24" s="1471">
        <v>70433.36001</v>
      </c>
      <c r="D24" s="875">
        <f t="shared" si="0"/>
        <v>0.022022020026304698</v>
      </c>
      <c r="E24" s="874">
        <f t="shared" si="1"/>
        <v>12642.907763161606</v>
      </c>
      <c r="F24" s="875">
        <f t="shared" si="2"/>
        <v>0.17950169864630322</v>
      </c>
      <c r="G24" s="922"/>
      <c r="H24" s="921"/>
      <c r="I24" s="874"/>
      <c r="J24" s="922"/>
      <c r="K24" s="915"/>
      <c r="L24" s="874"/>
      <c r="M24" s="876"/>
      <c r="N24" s="874"/>
      <c r="O24" s="1476"/>
      <c r="P24" s="940"/>
      <c r="Q24" s="934"/>
      <c r="R24" s="940"/>
      <c r="S24" s="869"/>
      <c r="T24" s="870"/>
    </row>
    <row r="25" spans="1:20" ht="12.75" customHeight="1">
      <c r="A25" s="929" t="s">
        <v>425</v>
      </c>
      <c r="B25" s="921"/>
      <c r="C25" s="1471">
        <v>2681</v>
      </c>
      <c r="D25" s="875">
        <f t="shared" si="0"/>
        <v>0.0008382538570095244</v>
      </c>
      <c r="E25" s="874">
        <f t="shared" si="1"/>
        <v>481.24405407073897</v>
      </c>
      <c r="F25" s="875">
        <f t="shared" si="2"/>
        <v>0.17950169864630322</v>
      </c>
      <c r="G25" s="922"/>
      <c r="H25" s="921"/>
      <c r="I25" s="874"/>
      <c r="J25" s="922"/>
      <c r="K25" s="915"/>
      <c r="L25" s="874"/>
      <c r="M25" s="876"/>
      <c r="N25" s="874"/>
      <c r="O25" s="1476"/>
      <c r="P25" s="940"/>
      <c r="Q25" s="934"/>
      <c r="R25" s="940"/>
      <c r="S25" s="869"/>
      <c r="T25" s="870"/>
    </row>
    <row r="26" spans="1:20" ht="12.75" customHeight="1">
      <c r="A26" s="929" t="s">
        <v>599</v>
      </c>
      <c r="B26" s="921"/>
      <c r="C26" s="1471">
        <v>7401</v>
      </c>
      <c r="D26" s="875">
        <f t="shared" si="0"/>
        <v>0.0023140308824048826</v>
      </c>
      <c r="E26" s="874">
        <f t="shared" si="1"/>
        <v>1328.4920716812903</v>
      </c>
      <c r="F26" s="875">
        <f t="shared" si="2"/>
        <v>0.17950169864630325</v>
      </c>
      <c r="G26" s="922"/>
      <c r="H26" s="921"/>
      <c r="I26" s="874"/>
      <c r="J26" s="922"/>
      <c r="K26" s="915"/>
      <c r="L26" s="874"/>
      <c r="M26" s="876"/>
      <c r="N26" s="874"/>
      <c r="O26" s="1476"/>
      <c r="P26" s="940"/>
      <c r="Q26" s="934"/>
      <c r="R26" s="940"/>
      <c r="S26" s="881"/>
      <c r="T26" s="870"/>
    </row>
    <row r="27" spans="1:20" ht="12.75" customHeight="1">
      <c r="A27" s="929" t="s">
        <v>433</v>
      </c>
      <c r="B27" s="921"/>
      <c r="C27" s="1471">
        <v>3710</v>
      </c>
      <c r="D27" s="875">
        <f t="shared" si="0"/>
        <v>0.0011599857551306734</v>
      </c>
      <c r="E27" s="874">
        <f t="shared" si="1"/>
        <v>665.951301977785</v>
      </c>
      <c r="F27" s="875">
        <f t="shared" si="2"/>
        <v>0.17950169864630322</v>
      </c>
      <c r="G27" s="922"/>
      <c r="H27" s="921"/>
      <c r="I27" s="874"/>
      <c r="J27" s="922"/>
      <c r="K27" s="915"/>
      <c r="L27" s="874"/>
      <c r="M27" s="876"/>
      <c r="N27" s="874"/>
      <c r="O27" s="1476"/>
      <c r="P27" s="940"/>
      <c r="Q27" s="934"/>
      <c r="R27" s="940"/>
      <c r="S27" s="881"/>
      <c r="T27" s="870"/>
    </row>
    <row r="28" spans="1:21" ht="12.75" customHeight="1" thickBot="1">
      <c r="A28" s="930" t="s">
        <v>372</v>
      </c>
      <c r="B28" s="1472">
        <f>SUM(B10:B20)</f>
        <v>1744521.0000000005</v>
      </c>
      <c r="C28" s="1473">
        <f>SUM(C10:C27)</f>
        <v>3198315.13757</v>
      </c>
      <c r="D28" s="931">
        <f>SUM(D10:D27)</f>
        <v>1.0000000000000002</v>
      </c>
      <c r="E28" s="1473">
        <f>SUM(E10:E27)</f>
        <v>574102.9999999999</v>
      </c>
      <c r="F28" s="931">
        <f t="shared" si="2"/>
        <v>0.1795016986463032</v>
      </c>
      <c r="G28" s="1474">
        <f>SUM(G10:G27)</f>
        <v>1226637.9290524493</v>
      </c>
      <c r="H28" s="923">
        <f>SUM(H10:H20)</f>
        <v>1744520.9999999995</v>
      </c>
      <c r="I28" s="877">
        <f>SUM(I10:I20)</f>
        <v>574103</v>
      </c>
      <c r="J28" s="924">
        <f>SUM(J10:J27)</f>
        <v>1170417.9999999998</v>
      </c>
      <c r="K28" s="916">
        <f>G28/J28-1</f>
        <v>0.04803406052576897</v>
      </c>
      <c r="L28" s="878">
        <f t="shared" si="6"/>
        <v>56219.92905244953</v>
      </c>
      <c r="M28" s="879">
        <f t="shared" si="7"/>
        <v>0.09803406052576898</v>
      </c>
      <c r="N28" s="878">
        <f>SUM(N10:N20)</f>
        <v>47952.17684975717</v>
      </c>
      <c r="O28" s="1477">
        <f>SUM(O10:O20)</f>
        <v>47952.17684975717</v>
      </c>
      <c r="P28" s="941">
        <f>SUM(P10:P27)</f>
        <v>1226637.929052449</v>
      </c>
      <c r="Q28" s="935"/>
      <c r="R28" s="941">
        <f>SUM(R10:R27)</f>
        <v>1226638</v>
      </c>
      <c r="S28" s="882"/>
      <c r="T28" s="650"/>
      <c r="U28" s="650"/>
    </row>
    <row r="29" spans="1:21" ht="12" customHeight="1">
      <c r="A29" s="808" t="s">
        <v>384</v>
      </c>
      <c r="B29" s="650"/>
      <c r="C29" s="650"/>
      <c r="D29" s="650"/>
      <c r="E29" s="650"/>
      <c r="F29" s="650"/>
      <c r="G29" s="809"/>
      <c r="H29" s="650"/>
      <c r="I29" s="650"/>
      <c r="J29" s="650"/>
      <c r="K29" s="650"/>
      <c r="L29" s="650"/>
      <c r="M29" s="650"/>
      <c r="N29" s="650"/>
      <c r="O29" s="650"/>
      <c r="P29" s="116"/>
      <c r="Q29" s="912"/>
      <c r="R29" s="650"/>
      <c r="S29" s="882"/>
      <c r="T29" s="650"/>
      <c r="U29" s="650"/>
    </row>
    <row r="30" spans="1:21" ht="12.75" customHeight="1">
      <c r="A30" s="808"/>
      <c r="B30" s="650"/>
      <c r="C30" s="650"/>
      <c r="D30" s="650"/>
      <c r="E30" s="650"/>
      <c r="F30" s="650"/>
      <c r="G30" s="809"/>
      <c r="H30" s="1743" t="s">
        <v>488</v>
      </c>
      <c r="I30" s="759"/>
      <c r="J30" s="1744">
        <f>G28-J28</f>
        <v>56219.92905244953</v>
      </c>
      <c r="K30" s="650"/>
      <c r="L30" s="650"/>
      <c r="M30" s="650"/>
      <c r="N30" s="650"/>
      <c r="O30" s="650"/>
      <c r="P30" s="650"/>
      <c r="Q30" s="650"/>
      <c r="R30" s="650"/>
      <c r="S30" s="882"/>
      <c r="T30" s="650"/>
      <c r="U30" s="650"/>
    </row>
    <row r="31" spans="1:21" ht="12.75" customHeight="1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650"/>
      <c r="R31" s="650"/>
      <c r="S31" s="882"/>
      <c r="T31" s="650"/>
      <c r="U31" s="650"/>
    </row>
    <row r="32" spans="1:21" ht="12" thickBot="1">
      <c r="A32" s="213" t="s">
        <v>600</v>
      </c>
      <c r="B32" s="213"/>
      <c r="C32" s="213"/>
      <c r="D32" s="809"/>
      <c r="E32" s="809"/>
      <c r="F32" s="213"/>
      <c r="G32" s="213"/>
      <c r="H32" s="213"/>
      <c r="I32" s="809"/>
      <c r="J32" s="213"/>
      <c r="K32" s="213"/>
      <c r="L32" s="213"/>
      <c r="M32" s="213"/>
      <c r="N32" s="213"/>
      <c r="O32" s="213"/>
      <c r="P32" s="213"/>
      <c r="Q32" s="650"/>
      <c r="R32" s="650"/>
      <c r="S32" s="882"/>
      <c r="T32" s="650"/>
      <c r="U32" s="650"/>
    </row>
    <row r="33" spans="1:23" ht="12.75" customHeight="1">
      <c r="A33" s="1755">
        <v>1</v>
      </c>
      <c r="B33" s="2019" t="s">
        <v>0</v>
      </c>
      <c r="C33" s="2019"/>
      <c r="D33" s="2019"/>
      <c r="E33" s="2019"/>
      <c r="F33" s="2019"/>
      <c r="G33" s="1756">
        <f>str1!F10</f>
        <v>1744521.0000000002</v>
      </c>
      <c r="H33" s="213"/>
      <c r="I33" s="213"/>
      <c r="J33" s="213"/>
      <c r="K33" s="213"/>
      <c r="L33" s="213"/>
      <c r="M33" s="213"/>
      <c r="N33" s="213"/>
      <c r="O33" s="213"/>
      <c r="P33" s="213"/>
      <c r="Q33" s="650"/>
      <c r="R33" s="650"/>
      <c r="S33" s="882"/>
      <c r="T33" s="650"/>
      <c r="U33" s="650"/>
      <c r="V33" s="650"/>
      <c r="W33" s="650"/>
    </row>
    <row r="34" spans="1:23" ht="13.5" customHeight="1">
      <c r="A34" s="1757">
        <v>2</v>
      </c>
      <c r="B34" s="2020" t="s">
        <v>604</v>
      </c>
      <c r="C34" s="2020"/>
      <c r="D34" s="2020"/>
      <c r="E34" s="2020"/>
      <c r="F34" s="2020"/>
      <c r="G34" s="737">
        <f>'příl.1 - cp 2012'!J7</f>
        <v>234531</v>
      </c>
      <c r="H34" s="213"/>
      <c r="I34" s="213"/>
      <c r="J34" s="213"/>
      <c r="K34" s="213"/>
      <c r="L34" s="213"/>
      <c r="M34" s="213"/>
      <c r="N34" s="213"/>
      <c r="O34" s="213"/>
      <c r="P34" s="213"/>
      <c r="Q34" s="650"/>
      <c r="R34" s="650"/>
      <c r="S34" s="882"/>
      <c r="T34" s="650"/>
      <c r="U34" s="650"/>
      <c r="V34" s="650"/>
      <c r="W34" s="650"/>
    </row>
    <row r="35" spans="1:23" ht="11.25">
      <c r="A35" s="1757">
        <v>3</v>
      </c>
      <c r="B35" s="2020" t="s">
        <v>476</v>
      </c>
      <c r="C35" s="2020"/>
      <c r="D35" s="2020"/>
      <c r="E35" s="2020"/>
      <c r="F35" s="2020"/>
      <c r="G35" s="737">
        <f>G33-G34</f>
        <v>1509990.0000000002</v>
      </c>
      <c r="H35" s="213"/>
      <c r="I35" s="213"/>
      <c r="J35" s="213"/>
      <c r="K35" s="213"/>
      <c r="L35" s="213"/>
      <c r="M35" s="213"/>
      <c r="N35" s="213"/>
      <c r="O35" s="213"/>
      <c r="P35" s="213"/>
      <c r="S35" s="650"/>
      <c r="T35" s="650"/>
      <c r="U35" s="650"/>
      <c r="V35" s="650"/>
      <c r="W35" s="650"/>
    </row>
    <row r="36" spans="1:23" ht="11.25">
      <c r="A36" s="1757">
        <v>4</v>
      </c>
      <c r="B36" s="2020" t="s">
        <v>603</v>
      </c>
      <c r="C36" s="2020"/>
      <c r="D36" s="2020"/>
      <c r="E36" s="2020"/>
      <c r="F36" s="2020"/>
      <c r="G36" s="737">
        <f>P28</f>
        <v>1226637.929052449</v>
      </c>
      <c r="H36" s="213"/>
      <c r="I36" s="213"/>
      <c r="J36" s="213"/>
      <c r="K36" s="213"/>
      <c r="L36" s="213"/>
      <c r="M36" s="213"/>
      <c r="N36" s="213"/>
      <c r="O36" s="213"/>
      <c r="P36" s="880"/>
      <c r="Q36" s="170"/>
      <c r="R36" s="170"/>
      <c r="S36" s="650"/>
      <c r="T36" s="650"/>
      <c r="U36" s="650"/>
      <c r="V36" s="650"/>
      <c r="W36" s="650"/>
    </row>
    <row r="37" spans="1:23" ht="11.25">
      <c r="A37" s="1757">
        <v>5</v>
      </c>
      <c r="B37" s="2020" t="s">
        <v>602</v>
      </c>
      <c r="C37" s="2020"/>
      <c r="D37" s="2020"/>
      <c r="E37" s="2020"/>
      <c r="F37" s="2020"/>
      <c r="G37" s="1758">
        <f>G35-G36</f>
        <v>283352.07094755117</v>
      </c>
      <c r="H37" s="213"/>
      <c r="I37" s="213"/>
      <c r="J37" s="213"/>
      <c r="K37" s="213"/>
      <c r="L37" s="213"/>
      <c r="M37" s="213"/>
      <c r="N37" s="213"/>
      <c r="O37" s="213"/>
      <c r="P37" s="213"/>
      <c r="S37" s="650"/>
      <c r="T37" s="650"/>
      <c r="U37" s="650"/>
      <c r="V37" s="650"/>
      <c r="W37" s="650"/>
    </row>
    <row r="38" spans="1:23" ht="11.25">
      <c r="A38" s="1757">
        <v>6</v>
      </c>
      <c r="B38" s="2020" t="s">
        <v>605</v>
      </c>
      <c r="C38" s="2020"/>
      <c r="D38" s="2020"/>
      <c r="E38" s="2020"/>
      <c r="F38" s="2020"/>
      <c r="G38" s="737">
        <f>E28-G34</f>
        <v>339571.9999999999</v>
      </c>
      <c r="H38" s="213"/>
      <c r="I38" s="213"/>
      <c r="J38" s="213"/>
      <c r="K38" s="213"/>
      <c r="L38" s="213"/>
      <c r="M38" s="213"/>
      <c r="N38" s="213"/>
      <c r="O38" s="213"/>
      <c r="P38" s="213"/>
      <c r="S38" s="650"/>
      <c r="T38" s="213"/>
      <c r="U38" s="650"/>
      <c r="V38" s="650"/>
      <c r="W38" s="650"/>
    </row>
    <row r="39" spans="1:23" ht="11.25">
      <c r="A39" s="1757">
        <v>7</v>
      </c>
      <c r="B39" s="2020" t="s">
        <v>606</v>
      </c>
      <c r="C39" s="2020"/>
      <c r="D39" s="2020"/>
      <c r="E39" s="2020"/>
      <c r="F39" s="2020"/>
      <c r="G39" s="737">
        <f>G37-G38</f>
        <v>-56219.929052448715</v>
      </c>
      <c r="H39" s="213"/>
      <c r="I39" s="213"/>
      <c r="J39" s="213"/>
      <c r="K39" s="213"/>
      <c r="L39" s="213"/>
      <c r="M39" s="213"/>
      <c r="N39" s="213"/>
      <c r="O39" s="213"/>
      <c r="P39" s="213"/>
      <c r="S39" s="650"/>
      <c r="T39" s="213"/>
      <c r="U39" s="650"/>
      <c r="V39" s="650"/>
      <c r="W39" s="650"/>
    </row>
    <row r="40" spans="1:23" ht="11.25">
      <c r="A40" s="1757">
        <v>8</v>
      </c>
      <c r="B40" s="2020" t="s">
        <v>601</v>
      </c>
      <c r="C40" s="2020"/>
      <c r="D40" s="2020"/>
      <c r="E40" s="2020"/>
      <c r="F40" s="2020"/>
      <c r="G40" s="737">
        <f>'příl.1 - cp 2012'!J156</f>
        <v>72866</v>
      </c>
      <c r="H40" s="213"/>
      <c r="I40" s="213"/>
      <c r="J40" s="213"/>
      <c r="K40" s="213"/>
      <c r="L40" s="213"/>
      <c r="M40" s="213"/>
      <c r="N40" s="213"/>
      <c r="O40" s="213"/>
      <c r="P40" s="213"/>
      <c r="Q40" s="650"/>
      <c r="R40" s="650"/>
      <c r="S40" s="650"/>
      <c r="T40" s="650"/>
      <c r="U40" s="650"/>
      <c r="V40" s="650"/>
      <c r="W40" s="650"/>
    </row>
    <row r="41" spans="1:23" ht="11.25">
      <c r="A41" s="1757">
        <v>9</v>
      </c>
      <c r="B41" s="2020" t="s">
        <v>608</v>
      </c>
      <c r="C41" s="2020"/>
      <c r="D41" s="2020"/>
      <c r="E41" s="2020"/>
      <c r="F41" s="2020"/>
      <c r="G41" s="737">
        <f>G40+G39</f>
        <v>16646.070947551285</v>
      </c>
      <c r="H41" s="213"/>
      <c r="I41" s="213"/>
      <c r="J41" s="213"/>
      <c r="K41" s="213"/>
      <c r="L41" s="213"/>
      <c r="M41" s="213"/>
      <c r="N41" s="213"/>
      <c r="O41" s="213"/>
      <c r="P41" s="213"/>
      <c r="Q41" s="650"/>
      <c r="R41" s="650"/>
      <c r="S41" s="650"/>
      <c r="T41" s="650"/>
      <c r="U41" s="650"/>
      <c r="V41" s="650"/>
      <c r="W41" s="650"/>
    </row>
    <row r="42" spans="1:23" ht="12" thickBot="1">
      <c r="A42" s="1759">
        <v>10</v>
      </c>
      <c r="B42" s="2018" t="s">
        <v>607</v>
      </c>
      <c r="C42" s="2018"/>
      <c r="D42" s="2018"/>
      <c r="E42" s="2018"/>
      <c r="F42" s="2018"/>
      <c r="G42" s="1760">
        <f>-G39</f>
        <v>56219.929052448715</v>
      </c>
      <c r="H42" s="809"/>
      <c r="I42" s="213"/>
      <c r="J42" s="213"/>
      <c r="K42" s="213"/>
      <c r="L42" s="213"/>
      <c r="M42" s="213"/>
      <c r="N42" s="213"/>
      <c r="O42" s="213"/>
      <c r="P42" s="213"/>
      <c r="Q42" s="650"/>
      <c r="R42" s="650"/>
      <c r="S42" s="650"/>
      <c r="T42" s="650"/>
      <c r="U42" s="650"/>
      <c r="V42" s="650"/>
      <c r="W42" s="650"/>
    </row>
    <row r="43" spans="1:23" ht="11.25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650"/>
      <c r="R43" s="650"/>
      <c r="S43" s="650"/>
      <c r="T43" s="650"/>
      <c r="U43" s="650"/>
      <c r="V43" s="650"/>
      <c r="W43" s="650"/>
    </row>
    <row r="44" spans="1:19" ht="11.25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650"/>
      <c r="R44" s="650"/>
      <c r="S44" s="650"/>
    </row>
    <row r="45" spans="1:19" ht="11.25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650"/>
      <c r="R45" s="650"/>
      <c r="S45" s="650"/>
    </row>
    <row r="46" spans="1:19" ht="11.25">
      <c r="A46" s="213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650"/>
      <c r="R46" s="650"/>
      <c r="S46" s="650"/>
    </row>
    <row r="47" spans="16:19" ht="11.25">
      <c r="P47" s="650"/>
      <c r="Q47" s="650"/>
      <c r="R47" s="650"/>
      <c r="S47" s="650"/>
    </row>
    <row r="48" spans="16:19" ht="11.25">
      <c r="P48" s="650"/>
      <c r="Q48" s="650"/>
      <c r="R48" s="650"/>
      <c r="S48" s="650"/>
    </row>
    <row r="49" spans="16:19" ht="11.25">
      <c r="P49" s="650"/>
      <c r="Q49" s="650"/>
      <c r="R49" s="650"/>
      <c r="S49" s="650"/>
    </row>
    <row r="50" spans="16:19" ht="11.25">
      <c r="P50" s="650"/>
      <c r="Q50" s="650"/>
      <c r="R50" s="650"/>
      <c r="S50" s="650"/>
    </row>
    <row r="51" spans="16:18" ht="11.25">
      <c r="P51" s="650"/>
      <c r="Q51" s="650"/>
      <c r="R51" s="650"/>
    </row>
    <row r="54" spans="5:12" ht="15.75">
      <c r="E54" s="171"/>
      <c r="L54" s="159"/>
    </row>
    <row r="55" spans="5:12" ht="15.75">
      <c r="E55" s="171"/>
      <c r="L55" s="159"/>
    </row>
    <row r="56" spans="5:13" ht="15.75">
      <c r="E56" s="171"/>
      <c r="L56" s="159"/>
      <c r="M56" s="220"/>
    </row>
    <row r="57" spans="5:13" ht="11.25">
      <c r="E57" s="171"/>
      <c r="M57" s="220"/>
    </row>
    <row r="58" spans="5:20" ht="15.75">
      <c r="E58" s="171"/>
      <c r="S58" s="159"/>
      <c r="T58" s="159"/>
    </row>
    <row r="59" spans="1:18" ht="15.75">
      <c r="A59" s="172"/>
      <c r="B59" s="172"/>
      <c r="C59" s="159"/>
      <c r="D59" s="159"/>
      <c r="E59" s="160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</row>
    <row r="60" ht="11.25">
      <c r="E60" s="171"/>
    </row>
    <row r="61" ht="11.25">
      <c r="E61" s="171"/>
    </row>
    <row r="62" ht="11.25">
      <c r="E62" s="171"/>
    </row>
    <row r="63" ht="11.25">
      <c r="E63" s="171"/>
    </row>
    <row r="64" ht="11.25">
      <c r="E64" s="171"/>
    </row>
    <row r="65" ht="11.25">
      <c r="E65" s="171"/>
    </row>
    <row r="66" ht="11.25">
      <c r="E66" s="171"/>
    </row>
    <row r="67" ht="11.25">
      <c r="E67" s="171"/>
    </row>
    <row r="68" ht="11.25">
      <c r="E68" s="171"/>
    </row>
    <row r="69" ht="11.25">
      <c r="E69" s="171"/>
    </row>
    <row r="70" ht="11.25">
      <c r="E70" s="171"/>
    </row>
    <row r="71" ht="11.25">
      <c r="E71" s="171"/>
    </row>
    <row r="72" ht="11.25">
      <c r="E72" s="171"/>
    </row>
    <row r="73" ht="11.25">
      <c r="E73" s="171"/>
    </row>
    <row r="74" ht="11.25">
      <c r="E74" s="171"/>
    </row>
    <row r="75" ht="11.25">
      <c r="E75" s="171"/>
    </row>
    <row r="76" ht="11.25">
      <c r="E76" s="171"/>
    </row>
    <row r="77" ht="11.25">
      <c r="E77" s="171"/>
    </row>
    <row r="78" ht="11.25">
      <c r="E78" s="171"/>
    </row>
    <row r="79" ht="11.25">
      <c r="E79" s="171"/>
    </row>
    <row r="80" spans="1:5" ht="12.75">
      <c r="A80" s="173"/>
      <c r="B80" s="173"/>
      <c r="C80" s="168"/>
      <c r="D80" s="168"/>
      <c r="E80" s="171"/>
    </row>
    <row r="81" spans="1:12" ht="11.25">
      <c r="A81" s="166"/>
      <c r="B81" s="166"/>
      <c r="C81" s="174"/>
      <c r="D81" s="174"/>
      <c r="E81" s="171"/>
      <c r="L81" s="171"/>
    </row>
    <row r="82" spans="1:5" ht="11.25">
      <c r="A82" s="166"/>
      <c r="B82" s="166"/>
      <c r="C82" s="174"/>
      <c r="E82" s="171"/>
    </row>
    <row r="83" spans="1:5" ht="11.25">
      <c r="A83" s="168"/>
      <c r="B83" s="168"/>
      <c r="C83" s="174"/>
      <c r="E83" s="171"/>
    </row>
    <row r="84" spans="1:11" ht="11.25">
      <c r="A84" s="175"/>
      <c r="B84" s="175"/>
      <c r="C84" s="169"/>
      <c r="D84" s="169"/>
      <c r="E84" s="171"/>
      <c r="I84" s="167"/>
      <c r="J84" s="169"/>
      <c r="K84" s="169"/>
    </row>
    <row r="85" spans="1:11" ht="11.25">
      <c r="A85" s="175"/>
      <c r="B85" s="175"/>
      <c r="C85" s="169"/>
      <c r="D85" s="169"/>
      <c r="E85" s="171"/>
      <c r="I85" s="167"/>
      <c r="J85" s="169"/>
      <c r="K85" s="169"/>
    </row>
    <row r="86" spans="1:11" ht="11.25">
      <c r="A86" s="175"/>
      <c r="B86" s="175"/>
      <c r="C86" s="169"/>
      <c r="D86" s="169"/>
      <c r="E86" s="171"/>
      <c r="I86" s="167"/>
      <c r="J86" s="169"/>
      <c r="K86" s="169"/>
    </row>
    <row r="87" spans="1:11" ht="11.25">
      <c r="A87" s="175"/>
      <c r="B87" s="175"/>
      <c r="C87" s="169"/>
      <c r="D87" s="169"/>
      <c r="E87" s="171"/>
      <c r="I87" s="167"/>
      <c r="J87" s="169"/>
      <c r="K87" s="169"/>
    </row>
    <row r="88" spans="1:11" ht="11.25">
      <c r="A88" s="175"/>
      <c r="B88" s="175"/>
      <c r="C88" s="169"/>
      <c r="D88" s="169"/>
      <c r="E88" s="171"/>
      <c r="I88" s="167"/>
      <c r="J88" s="169"/>
      <c r="K88" s="169"/>
    </row>
    <row r="89" spans="1:11" ht="11.25">
      <c r="A89" s="175"/>
      <c r="B89" s="175"/>
      <c r="C89" s="169"/>
      <c r="D89" s="169"/>
      <c r="E89" s="171"/>
      <c r="I89" s="167"/>
      <c r="J89" s="169"/>
      <c r="K89" s="169"/>
    </row>
    <row r="90" spans="1:11" ht="11.25">
      <c r="A90" s="175"/>
      <c r="B90" s="175"/>
      <c r="C90" s="169"/>
      <c r="D90" s="169"/>
      <c r="E90" s="171"/>
      <c r="I90" s="167"/>
      <c r="J90" s="169"/>
      <c r="K90" s="169"/>
    </row>
    <row r="91" spans="1:11" ht="11.25">
      <c r="A91" s="175"/>
      <c r="B91" s="175"/>
      <c r="C91" s="169"/>
      <c r="D91" s="169"/>
      <c r="E91" s="171"/>
      <c r="F91" s="166"/>
      <c r="G91" s="166"/>
      <c r="I91" s="167"/>
      <c r="J91" s="169"/>
      <c r="K91" s="169"/>
    </row>
    <row r="92" spans="1:11" ht="11.25">
      <c r="A92" s="175"/>
      <c r="B92" s="175"/>
      <c r="C92" s="169"/>
      <c r="D92" s="169"/>
      <c r="E92" s="171"/>
      <c r="I92" s="167"/>
      <c r="J92" s="169"/>
      <c r="K92" s="169"/>
    </row>
    <row r="93" spans="1:11" ht="11.25">
      <c r="A93" s="175"/>
      <c r="B93" s="175"/>
      <c r="C93" s="169"/>
      <c r="D93" s="169"/>
      <c r="E93" s="171"/>
      <c r="I93" s="167"/>
      <c r="J93" s="169"/>
      <c r="K93" s="169"/>
    </row>
    <row r="94" spans="3:5" ht="11.25">
      <c r="C94" s="169"/>
      <c r="D94" s="169"/>
      <c r="E94" s="171"/>
    </row>
    <row r="95" ht="11.25">
      <c r="E95" s="171"/>
    </row>
    <row r="96" ht="11.25">
      <c r="E96" s="171"/>
    </row>
    <row r="110" ht="11.25">
      <c r="E110" s="171"/>
    </row>
    <row r="111" ht="11.25">
      <c r="E111" s="171"/>
    </row>
    <row r="112" ht="11.25">
      <c r="E112" s="171"/>
    </row>
    <row r="113" ht="11.25">
      <c r="E113" s="171"/>
    </row>
    <row r="114" ht="11.25">
      <c r="E114" s="171"/>
    </row>
    <row r="115" ht="11.25">
      <c r="E115" s="171"/>
    </row>
    <row r="116" ht="11.25">
      <c r="E116" s="171"/>
    </row>
    <row r="117" ht="11.25">
      <c r="E117" s="171"/>
    </row>
    <row r="118" ht="11.25">
      <c r="E118" s="171"/>
    </row>
    <row r="119" ht="11.25">
      <c r="E119" s="171"/>
    </row>
    <row r="120" ht="11.25">
      <c r="E120" s="171"/>
    </row>
    <row r="121" ht="11.25">
      <c r="E121" s="171"/>
    </row>
    <row r="122" ht="11.25">
      <c r="E122" s="171"/>
    </row>
    <row r="123" ht="11.25">
      <c r="E123" s="171"/>
    </row>
    <row r="124" ht="11.25">
      <c r="E124" s="171"/>
    </row>
    <row r="125" ht="11.25">
      <c r="E125" s="171"/>
    </row>
    <row r="126" ht="11.25">
      <c r="E126" s="171"/>
    </row>
    <row r="127" ht="11.25">
      <c r="E127" s="171"/>
    </row>
    <row r="128" ht="11.25">
      <c r="E128" s="171"/>
    </row>
    <row r="129" ht="11.25">
      <c r="E129" s="171"/>
    </row>
    <row r="130" ht="11.25">
      <c r="E130" s="171"/>
    </row>
    <row r="131" ht="11.25">
      <c r="E131" s="171"/>
    </row>
    <row r="132" ht="11.25">
      <c r="E132" s="171"/>
    </row>
    <row r="133" ht="11.25">
      <c r="E133" s="171"/>
    </row>
    <row r="134" ht="11.25">
      <c r="E134" s="171"/>
    </row>
    <row r="135" ht="11.25">
      <c r="E135" s="171"/>
    </row>
    <row r="136" ht="11.25">
      <c r="E136" s="171"/>
    </row>
    <row r="137" ht="11.25">
      <c r="E137" s="171"/>
    </row>
    <row r="138" ht="11.25">
      <c r="E138" s="171"/>
    </row>
    <row r="139" ht="11.25">
      <c r="E139" s="171"/>
    </row>
    <row r="140" ht="11.25">
      <c r="E140" s="171"/>
    </row>
    <row r="141" ht="11.25">
      <c r="E141" s="171"/>
    </row>
    <row r="142" ht="11.25">
      <c r="E142" s="171"/>
    </row>
    <row r="143" ht="11.25">
      <c r="E143" s="171"/>
    </row>
    <row r="144" ht="11.25">
      <c r="E144" s="171"/>
    </row>
    <row r="145" ht="11.25">
      <c r="E145" s="171"/>
    </row>
    <row r="146" ht="11.25">
      <c r="E146" s="171"/>
    </row>
    <row r="147" ht="11.25">
      <c r="E147" s="171"/>
    </row>
    <row r="148" ht="11.25">
      <c r="E148" s="171"/>
    </row>
    <row r="149" ht="11.25">
      <c r="E149" s="171"/>
    </row>
    <row r="150" ht="11.25">
      <c r="E150" s="171"/>
    </row>
    <row r="151" ht="11.25">
      <c r="E151" s="171"/>
    </row>
    <row r="152" ht="11.25">
      <c r="E152" s="171"/>
    </row>
    <row r="153" ht="11.25">
      <c r="E153" s="171"/>
    </row>
    <row r="154" ht="11.25">
      <c r="E154" s="171"/>
    </row>
    <row r="155" ht="11.25">
      <c r="E155" s="171"/>
    </row>
    <row r="156" ht="11.25">
      <c r="E156" s="171"/>
    </row>
    <row r="157" ht="11.25">
      <c r="E157" s="171"/>
    </row>
    <row r="158" ht="11.25">
      <c r="E158" s="171"/>
    </row>
    <row r="159" ht="11.25">
      <c r="E159" s="171"/>
    </row>
    <row r="160" ht="11.25">
      <c r="E160" s="171"/>
    </row>
    <row r="161" ht="11.25">
      <c r="E161" s="171"/>
    </row>
    <row r="162" ht="11.25">
      <c r="E162" s="171"/>
    </row>
    <row r="163" ht="11.25">
      <c r="E163" s="171"/>
    </row>
    <row r="164" ht="11.25">
      <c r="E164" s="171"/>
    </row>
    <row r="165" ht="11.25">
      <c r="E165" s="171"/>
    </row>
    <row r="166" ht="11.25">
      <c r="E166" s="171"/>
    </row>
    <row r="167" ht="11.25">
      <c r="E167" s="171"/>
    </row>
    <row r="168" ht="11.25">
      <c r="E168" s="171"/>
    </row>
    <row r="169" ht="11.25">
      <c r="E169" s="171"/>
    </row>
    <row r="170" ht="11.25">
      <c r="E170" s="171"/>
    </row>
    <row r="171" ht="11.25">
      <c r="E171" s="171"/>
    </row>
    <row r="172" ht="11.25">
      <c r="E172" s="171"/>
    </row>
    <row r="173" ht="11.25">
      <c r="E173" s="171"/>
    </row>
    <row r="174" ht="11.25">
      <c r="E174" s="171"/>
    </row>
    <row r="175" ht="11.25">
      <c r="E175" s="171"/>
    </row>
    <row r="176" ht="11.25">
      <c r="E176" s="171"/>
    </row>
    <row r="177" ht="11.25">
      <c r="E177" s="171"/>
    </row>
    <row r="178" ht="11.25">
      <c r="E178" s="171"/>
    </row>
    <row r="179" ht="11.25">
      <c r="E179" s="171"/>
    </row>
    <row r="180" ht="11.25">
      <c r="E180" s="171"/>
    </row>
    <row r="181" ht="11.25">
      <c r="E181" s="171"/>
    </row>
    <row r="182" ht="11.25">
      <c r="E182" s="171"/>
    </row>
    <row r="183" ht="11.25">
      <c r="E183" s="171"/>
    </row>
    <row r="184" ht="11.25">
      <c r="E184" s="171"/>
    </row>
    <row r="185" ht="11.25">
      <c r="E185" s="171"/>
    </row>
    <row r="186" ht="11.25">
      <c r="E186" s="171"/>
    </row>
    <row r="187" ht="11.25">
      <c r="E187" s="171"/>
    </row>
    <row r="188" ht="11.25">
      <c r="E188" s="171"/>
    </row>
    <row r="189" ht="11.25">
      <c r="D189" s="171"/>
    </row>
    <row r="190" ht="11.25">
      <c r="D190" s="171"/>
    </row>
    <row r="191" ht="11.25">
      <c r="D191" s="171"/>
    </row>
    <row r="192" ht="11.25">
      <c r="D192" s="171"/>
    </row>
  </sheetData>
  <sheetProtection/>
  <mergeCells count="13">
    <mergeCell ref="B39:F39"/>
    <mergeCell ref="B40:F40"/>
    <mergeCell ref="B41:F41"/>
    <mergeCell ref="H3:J3"/>
    <mergeCell ref="B3:G3"/>
    <mergeCell ref="Q5:Q7"/>
    <mergeCell ref="B42:F42"/>
    <mergeCell ref="B33:F33"/>
    <mergeCell ref="B34:F34"/>
    <mergeCell ref="B35:F35"/>
    <mergeCell ref="B36:F36"/>
    <mergeCell ref="B37:F37"/>
    <mergeCell ref="B38:F38"/>
  </mergeCells>
  <printOptions horizontalCentered="1" verticalCentered="1"/>
  <pageMargins left="0.27" right="0.15748031496062992" top="0.5905511811023623" bottom="0.6692913385826772" header="0.3937007874015748" footer="0.35433070866141736"/>
  <pageSetup horizontalDpi="600" verticalDpi="600" orientation="landscape" paperSize="9" scale="75" r:id="rId1"/>
  <headerFooter alignWithMargins="0">
    <oddHeader>&amp;R
</oddHeader>
    <oddFooter>&amp;C&amp;8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W96"/>
  <sheetViews>
    <sheetView showGridLines="0" tabSelected="1" zoomScalePageLayoutView="0" workbookViewId="0" topLeftCell="A42">
      <selection activeCell="H86" sqref="H86"/>
    </sheetView>
  </sheetViews>
  <sheetFormatPr defaultColWidth="9.125" defaultRowHeight="12.75"/>
  <cols>
    <col min="1" max="1" width="4.625" style="1" customWidth="1"/>
    <col min="2" max="2" width="5.00390625" style="1" customWidth="1"/>
    <col min="3" max="3" width="15.25390625" style="1" customWidth="1"/>
    <col min="4" max="4" width="12.75390625" style="1" customWidth="1"/>
    <col min="5" max="6" width="10.75390625" style="1" customWidth="1"/>
    <col min="7" max="7" width="10.00390625" style="1" customWidth="1"/>
    <col min="8" max="8" width="12.00390625" style="1" customWidth="1"/>
    <col min="9" max="9" width="9.25390625" style="1" customWidth="1"/>
    <col min="10" max="10" width="10.375" style="1" customWidth="1"/>
    <col min="11" max="11" width="10.125" style="1" customWidth="1"/>
    <col min="12" max="12" width="9.875" style="1" customWidth="1"/>
    <col min="13" max="13" width="12.125" style="225" customWidth="1"/>
    <col min="14" max="14" width="10.00390625" style="1" bestFit="1" customWidth="1"/>
    <col min="15" max="15" width="9.125" style="1" customWidth="1"/>
    <col min="16" max="16" width="34.125" style="1" customWidth="1"/>
    <col min="17" max="16384" width="9.125" style="1" customWidth="1"/>
  </cols>
  <sheetData>
    <row r="1" spans="1:2" ht="15.75">
      <c r="A1" s="281" t="s">
        <v>313</v>
      </c>
      <c r="B1" s="10"/>
    </row>
    <row r="2" spans="1:3" ht="12.75">
      <c r="A2" s="10"/>
      <c r="B2" s="10"/>
      <c r="C2" s="121"/>
    </row>
    <row r="3" spans="1:2" ht="13.5" thickBot="1">
      <c r="A3" s="10" t="s">
        <v>312</v>
      </c>
      <c r="B3" s="10"/>
    </row>
    <row r="4" spans="1:14" ht="12.75">
      <c r="A4" s="122"/>
      <c r="B4" s="123"/>
      <c r="C4" s="2"/>
      <c r="D4" s="2027">
        <v>2012</v>
      </c>
      <c r="E4" s="2028"/>
      <c r="F4" s="2028"/>
      <c r="G4" s="2039"/>
      <c r="H4" s="2021">
        <v>2011</v>
      </c>
      <c r="I4" s="2022"/>
      <c r="J4" s="2023"/>
      <c r="K4" s="1823"/>
      <c r="M4" s="1"/>
      <c r="N4" s="225"/>
    </row>
    <row r="5" spans="1:14" ht="12.75">
      <c r="A5" s="124"/>
      <c r="B5" s="125"/>
      <c r="C5" s="5"/>
      <c r="D5" s="1959" t="s">
        <v>196</v>
      </c>
      <c r="E5" s="2032" t="s">
        <v>337</v>
      </c>
      <c r="F5" s="2032"/>
      <c r="G5" s="1811" t="s">
        <v>475</v>
      </c>
      <c r="H5" s="1961" t="s">
        <v>196</v>
      </c>
      <c r="I5" s="2037" t="s">
        <v>36</v>
      </c>
      <c r="J5" s="2038"/>
      <c r="K5" s="1824"/>
      <c r="M5" s="1"/>
      <c r="N5" s="225"/>
    </row>
    <row r="6" spans="1:14" ht="12.75">
      <c r="A6" s="124"/>
      <c r="B6" s="125" t="s">
        <v>42</v>
      </c>
      <c r="C6" s="5"/>
      <c r="D6" s="1960" t="s">
        <v>197</v>
      </c>
      <c r="E6" s="76" t="s">
        <v>310</v>
      </c>
      <c r="F6" s="126" t="s">
        <v>75</v>
      </c>
      <c r="G6" s="1812" t="s">
        <v>662</v>
      </c>
      <c r="H6" s="1961" t="s">
        <v>197</v>
      </c>
      <c r="I6" s="1763" t="s">
        <v>310</v>
      </c>
      <c r="J6" s="1764" t="s">
        <v>75</v>
      </c>
      <c r="K6" s="1824" t="s">
        <v>143</v>
      </c>
      <c r="L6" s="859"/>
      <c r="M6" s="1"/>
      <c r="N6" s="225"/>
    </row>
    <row r="7" spans="1:14" ht="13.5" thickBot="1">
      <c r="A7" s="127" t="s">
        <v>39</v>
      </c>
      <c r="B7" s="128" t="s">
        <v>43</v>
      </c>
      <c r="C7" s="3"/>
      <c r="D7" s="707" t="s">
        <v>663</v>
      </c>
      <c r="E7" s="129" t="s">
        <v>309</v>
      </c>
      <c r="F7" s="130" t="s">
        <v>16</v>
      </c>
      <c r="G7" s="1813" t="s">
        <v>143</v>
      </c>
      <c r="H7" s="1962" t="s">
        <v>663</v>
      </c>
      <c r="I7" s="1765" t="s">
        <v>309</v>
      </c>
      <c r="J7" s="1766" t="s">
        <v>16</v>
      </c>
      <c r="K7" s="1825"/>
      <c r="L7" s="859"/>
      <c r="M7" s="1"/>
      <c r="N7" s="225"/>
    </row>
    <row r="8" spans="1:14" ht="12.75">
      <c r="A8" s="131">
        <v>1</v>
      </c>
      <c r="B8" s="132">
        <v>11</v>
      </c>
      <c r="C8" s="5" t="s">
        <v>7</v>
      </c>
      <c r="D8" s="1428">
        <f>SUM(E8:F8)</f>
        <v>319388</v>
      </c>
      <c r="E8" s="1421">
        <f>str4!D6</f>
        <v>99698</v>
      </c>
      <c r="F8" s="883">
        <f>str5!R10</f>
        <v>219690</v>
      </c>
      <c r="G8" s="1814"/>
      <c r="H8" s="1783">
        <f>K8+J8+I8</f>
        <v>310771.91562443686</v>
      </c>
      <c r="I8" s="335">
        <v>61482</v>
      </c>
      <c r="J8" s="1767">
        <v>243491.91562443686</v>
      </c>
      <c r="K8" s="1826">
        <v>5798</v>
      </c>
      <c r="L8" s="158"/>
      <c r="M8" s="176"/>
      <c r="N8" s="225"/>
    </row>
    <row r="9" spans="1:14" ht="12.75">
      <c r="A9" s="134">
        <v>2</v>
      </c>
      <c r="B9" s="135">
        <v>21</v>
      </c>
      <c r="C9" s="61" t="s">
        <v>8</v>
      </c>
      <c r="D9" s="1429">
        <f aca="true" t="shared" si="0" ref="D9:D16">SUM(E9:F9)</f>
        <v>281711</v>
      </c>
      <c r="E9" s="697">
        <f>str4!D7</f>
        <v>66186</v>
      </c>
      <c r="F9" s="884">
        <f>str5!R11</f>
        <v>215525</v>
      </c>
      <c r="G9" s="1815"/>
      <c r="H9" s="1784">
        <f aca="true" t="shared" si="1" ref="H9:H16">K9+J9+I9</f>
        <v>260152.3793564124</v>
      </c>
      <c r="I9" s="1768">
        <v>23369</v>
      </c>
      <c r="J9" s="1769">
        <v>224694.3793564124</v>
      </c>
      <c r="K9" s="1827">
        <v>12089</v>
      </c>
      <c r="L9" s="158"/>
      <c r="M9" s="176"/>
      <c r="N9" s="225"/>
    </row>
    <row r="10" spans="1:14" ht="12.75">
      <c r="A10" s="134">
        <v>3</v>
      </c>
      <c r="B10" s="135">
        <v>22</v>
      </c>
      <c r="C10" s="61" t="s">
        <v>9</v>
      </c>
      <c r="D10" s="1429">
        <f t="shared" si="0"/>
        <v>112686</v>
      </c>
      <c r="E10" s="697">
        <f>str4!D8</f>
        <v>27586</v>
      </c>
      <c r="F10" s="884">
        <f>str5!R12</f>
        <v>85100</v>
      </c>
      <c r="G10" s="1815"/>
      <c r="H10" s="1784">
        <f t="shared" si="1"/>
        <v>95032.05415645888</v>
      </c>
      <c r="I10" s="1768">
        <v>8873</v>
      </c>
      <c r="J10" s="1769">
        <v>85727.05415645888</v>
      </c>
      <c r="K10" s="1827">
        <v>432</v>
      </c>
      <c r="L10" s="158"/>
      <c r="M10" s="176"/>
      <c r="N10" s="225"/>
    </row>
    <row r="11" spans="1:14" ht="12.75">
      <c r="A11" s="134">
        <v>4</v>
      </c>
      <c r="B11" s="135">
        <v>23</v>
      </c>
      <c r="C11" s="61" t="s">
        <v>10</v>
      </c>
      <c r="D11" s="1429">
        <f t="shared" si="0"/>
        <v>118612</v>
      </c>
      <c r="E11" s="697">
        <f>str4!D9</f>
        <v>30493</v>
      </c>
      <c r="F11" s="884">
        <f>str5!R13</f>
        <v>88119</v>
      </c>
      <c r="G11" s="1815"/>
      <c r="H11" s="1784">
        <f t="shared" si="1"/>
        <v>106558.67115212258</v>
      </c>
      <c r="I11" s="1768">
        <v>14079</v>
      </c>
      <c r="J11" s="1769">
        <v>90397.67115212258</v>
      </c>
      <c r="K11" s="1827">
        <v>2082</v>
      </c>
      <c r="L11" s="158"/>
      <c r="M11" s="176"/>
      <c r="N11" s="225"/>
    </row>
    <row r="12" spans="1:14" ht="12.75">
      <c r="A12" s="134">
        <v>5</v>
      </c>
      <c r="B12" s="135">
        <v>31</v>
      </c>
      <c r="C12" s="61" t="s">
        <v>11</v>
      </c>
      <c r="D12" s="1429">
        <f t="shared" si="0"/>
        <v>345390</v>
      </c>
      <c r="E12" s="697">
        <f>str4!D10</f>
        <v>159726</v>
      </c>
      <c r="F12" s="884">
        <f>str5!R14</f>
        <v>185664</v>
      </c>
      <c r="G12" s="1815"/>
      <c r="H12" s="1784">
        <f t="shared" si="1"/>
        <v>315142.53940533893</v>
      </c>
      <c r="I12" s="1768">
        <v>140513</v>
      </c>
      <c r="J12" s="1769">
        <v>162538.53940533893</v>
      </c>
      <c r="K12" s="1827">
        <v>12091</v>
      </c>
      <c r="L12" s="158"/>
      <c r="M12" s="176"/>
      <c r="N12" s="225"/>
    </row>
    <row r="13" spans="1:14" ht="12.75">
      <c r="A13" s="134">
        <v>6</v>
      </c>
      <c r="B13" s="135">
        <v>33</v>
      </c>
      <c r="C13" s="61" t="s">
        <v>12</v>
      </c>
      <c r="D13" s="1429">
        <f t="shared" si="0"/>
        <v>129872</v>
      </c>
      <c r="E13" s="697">
        <f>str4!D11</f>
        <v>49337</v>
      </c>
      <c r="F13" s="884">
        <f>str5!R15</f>
        <v>80535</v>
      </c>
      <c r="G13" s="1815"/>
      <c r="H13" s="1784">
        <f t="shared" si="1"/>
        <v>101660.33582090696</v>
      </c>
      <c r="I13" s="1768">
        <v>22414</v>
      </c>
      <c r="J13" s="1769">
        <v>79243.33582090696</v>
      </c>
      <c r="K13" s="1827">
        <v>3</v>
      </c>
      <c r="L13" s="158"/>
      <c r="M13" s="176"/>
      <c r="N13" s="225"/>
    </row>
    <row r="14" spans="1:14" ht="12.75">
      <c r="A14" s="134">
        <v>7</v>
      </c>
      <c r="B14" s="135">
        <v>41</v>
      </c>
      <c r="C14" s="61" t="s">
        <v>13</v>
      </c>
      <c r="D14" s="1429">
        <f t="shared" si="0"/>
        <v>186597</v>
      </c>
      <c r="E14" s="697">
        <f>str4!D12</f>
        <v>30128</v>
      </c>
      <c r="F14" s="884">
        <f>str5!R16</f>
        <v>156469</v>
      </c>
      <c r="G14" s="1815"/>
      <c r="H14" s="1784">
        <f t="shared" si="1"/>
        <v>202897.80866867542</v>
      </c>
      <c r="I14" s="1768">
        <v>10041</v>
      </c>
      <c r="J14" s="1769">
        <v>177239.80866867542</v>
      </c>
      <c r="K14" s="1827">
        <v>15617</v>
      </c>
      <c r="L14" s="158"/>
      <c r="M14" s="176"/>
      <c r="N14" s="225"/>
    </row>
    <row r="15" spans="1:14" ht="12.75">
      <c r="A15" s="134">
        <v>8</v>
      </c>
      <c r="B15" s="135">
        <v>51</v>
      </c>
      <c r="C15" s="61" t="s">
        <v>479</v>
      </c>
      <c r="D15" s="1429">
        <f t="shared" si="0"/>
        <v>62214</v>
      </c>
      <c r="E15" s="697">
        <f>str4!D13</f>
        <v>2480</v>
      </c>
      <c r="F15" s="884">
        <f>str5!R17+str5!R19</f>
        <v>59734</v>
      </c>
      <c r="G15" s="1815"/>
      <c r="H15" s="1784">
        <f t="shared" si="1"/>
        <v>45396.2271991279</v>
      </c>
      <c r="I15" s="1768">
        <v>551</v>
      </c>
      <c r="J15" s="1769">
        <v>38235.2271991279</v>
      </c>
      <c r="K15" s="1827">
        <v>6610</v>
      </c>
      <c r="L15" s="158"/>
      <c r="M15" s="176"/>
      <c r="N15" s="225"/>
    </row>
    <row r="16" spans="1:14" ht="13.5" thickBot="1">
      <c r="A16" s="134">
        <v>9</v>
      </c>
      <c r="B16" s="889">
        <v>56</v>
      </c>
      <c r="C16" s="890" t="s">
        <v>15</v>
      </c>
      <c r="D16" s="1430">
        <f t="shared" si="0"/>
        <v>100837</v>
      </c>
      <c r="E16" s="1422">
        <f>str4!D14</f>
        <v>6659</v>
      </c>
      <c r="F16" s="888">
        <f>str5!R18</f>
        <v>94178</v>
      </c>
      <c r="G16" s="1816"/>
      <c r="H16" s="1785">
        <f t="shared" si="1"/>
        <v>107279.76861652009</v>
      </c>
      <c r="I16" s="335">
        <v>2983</v>
      </c>
      <c r="J16" s="1770">
        <v>104054.76861652009</v>
      </c>
      <c r="K16" s="1828">
        <v>242</v>
      </c>
      <c r="L16" s="158"/>
      <c r="M16" s="176"/>
      <c r="N16" s="225"/>
    </row>
    <row r="17" spans="1:14" s="10" customFormat="1" ht="13.5" thickBot="1">
      <c r="A17" s="894">
        <v>10</v>
      </c>
      <c r="B17" s="895" t="s">
        <v>44</v>
      </c>
      <c r="C17" s="896"/>
      <c r="D17" s="1431">
        <f aca="true" t="shared" si="2" ref="D17:K17">SUM(D8:D16)</f>
        <v>1657307</v>
      </c>
      <c r="E17" s="1423">
        <f t="shared" si="2"/>
        <v>472293</v>
      </c>
      <c r="F17" s="897">
        <f>SUM(F8:F16)</f>
        <v>1185014</v>
      </c>
      <c r="G17" s="1817"/>
      <c r="H17" s="1786">
        <f t="shared" si="2"/>
        <v>1544891.7</v>
      </c>
      <c r="I17" s="1778">
        <f t="shared" si="2"/>
        <v>284305</v>
      </c>
      <c r="J17" s="1777">
        <f t="shared" si="2"/>
        <v>1205622.7</v>
      </c>
      <c r="K17" s="1829">
        <f t="shared" si="2"/>
        <v>54964</v>
      </c>
      <c r="L17" s="178"/>
      <c r="M17" s="178"/>
      <c r="N17" s="226"/>
    </row>
    <row r="18" spans="1:14" s="10" customFormat="1" ht="12.75">
      <c r="A18" s="891">
        <v>11</v>
      </c>
      <c r="B18" s="892">
        <v>71</v>
      </c>
      <c r="C18" s="893" t="s">
        <v>375</v>
      </c>
      <c r="D18" s="150">
        <f>SUM(E18:G18)</f>
        <v>46778</v>
      </c>
      <c r="E18" s="1424">
        <f>str4!D19</f>
        <v>46778</v>
      </c>
      <c r="F18" s="885"/>
      <c r="G18" s="1818"/>
      <c r="H18" s="1787">
        <f>SUM(I18:J18)</f>
        <v>0</v>
      </c>
      <c r="I18" s="1779"/>
      <c r="J18" s="1771"/>
      <c r="K18" s="177"/>
      <c r="L18" s="178"/>
      <c r="M18" s="178"/>
      <c r="N18" s="226"/>
    </row>
    <row r="19" spans="1:14" ht="12.75">
      <c r="A19" s="134">
        <v>12</v>
      </c>
      <c r="B19" s="135">
        <v>81</v>
      </c>
      <c r="C19" s="61" t="s">
        <v>80</v>
      </c>
      <c r="D19" s="150">
        <f aca="true" t="shared" si="3" ref="D19:D28">SUM(E19:G19)</f>
        <v>0</v>
      </c>
      <c r="E19" s="697"/>
      <c r="F19" s="884"/>
      <c r="G19" s="1819"/>
      <c r="H19" s="1788">
        <f aca="true" t="shared" si="4" ref="H19:H33">SUM(I19:J19)</f>
        <v>0</v>
      </c>
      <c r="I19" s="1768"/>
      <c r="J19" s="1769"/>
      <c r="K19" s="133"/>
      <c r="L19" s="133"/>
      <c r="M19" s="133"/>
      <c r="N19" s="225"/>
    </row>
    <row r="20" spans="1:14" ht="12.75">
      <c r="A20" s="134">
        <v>13</v>
      </c>
      <c r="B20" s="135">
        <v>82</v>
      </c>
      <c r="C20" s="61" t="s">
        <v>1</v>
      </c>
      <c r="D20" s="150">
        <f t="shared" si="3"/>
        <v>0</v>
      </c>
      <c r="E20" s="697"/>
      <c r="F20" s="884"/>
      <c r="G20" s="1819"/>
      <c r="H20" s="1788">
        <f t="shared" si="4"/>
        <v>0</v>
      </c>
      <c r="I20" s="1768"/>
      <c r="J20" s="1769"/>
      <c r="M20" s="1"/>
      <c r="N20" s="225"/>
    </row>
    <row r="21" spans="1:14" ht="12.75">
      <c r="A21" s="134">
        <v>14</v>
      </c>
      <c r="B21" s="135">
        <v>83</v>
      </c>
      <c r="C21" s="61" t="s">
        <v>98</v>
      </c>
      <c r="D21" s="150">
        <f t="shared" si="3"/>
        <v>7340</v>
      </c>
      <c r="E21" s="697"/>
      <c r="F21" s="884">
        <f>'příl.1 - cp 2012'!J149</f>
        <v>7340</v>
      </c>
      <c r="G21" s="1819"/>
      <c r="H21" s="1788">
        <f t="shared" si="4"/>
        <v>8156</v>
      </c>
      <c r="I21" s="1768"/>
      <c r="J21" s="1772">
        <v>8156</v>
      </c>
      <c r="M21" s="1"/>
      <c r="N21" s="225"/>
    </row>
    <row r="22" spans="1:14" ht="12.75">
      <c r="A22" s="134">
        <v>15</v>
      </c>
      <c r="B22" s="132">
        <v>84</v>
      </c>
      <c r="C22" s="860" t="s">
        <v>97</v>
      </c>
      <c r="D22" s="150">
        <f t="shared" si="3"/>
        <v>1687</v>
      </c>
      <c r="E22" s="697"/>
      <c r="F22" s="884">
        <f>'příl.1 - cp 2012'!J150</f>
        <v>1687</v>
      </c>
      <c r="G22" s="1819"/>
      <c r="H22" s="1788">
        <f t="shared" si="4"/>
        <v>1874</v>
      </c>
      <c r="I22" s="1768"/>
      <c r="J22" s="1772">
        <v>1874</v>
      </c>
      <c r="M22" s="1"/>
      <c r="N22" s="225"/>
    </row>
    <row r="23" spans="1:14" ht="12.75">
      <c r="A23" s="134">
        <v>16</v>
      </c>
      <c r="B23" s="1956">
        <v>85</v>
      </c>
      <c r="C23" s="1957" t="s">
        <v>138</v>
      </c>
      <c r="D23" s="150">
        <f t="shared" si="3"/>
        <v>8</v>
      </c>
      <c r="E23" s="697">
        <f>str4!D18</f>
        <v>8</v>
      </c>
      <c r="F23" s="884"/>
      <c r="G23" s="1819"/>
      <c r="H23" s="1788">
        <f t="shared" si="4"/>
        <v>0</v>
      </c>
      <c r="I23" s="1768"/>
      <c r="J23" s="1773"/>
      <c r="M23" s="1"/>
      <c r="N23" s="225"/>
    </row>
    <row r="24" spans="1:14" ht="12.75">
      <c r="A24" s="134">
        <v>17</v>
      </c>
      <c r="B24" s="1956">
        <v>87</v>
      </c>
      <c r="C24" s="1957" t="s">
        <v>191</v>
      </c>
      <c r="D24" s="150">
        <f t="shared" si="3"/>
        <v>2700</v>
      </c>
      <c r="E24" s="697"/>
      <c r="F24" s="884">
        <f>'příl.1 - cp 2012'!J152</f>
        <v>2700</v>
      </c>
      <c r="G24" s="1819"/>
      <c r="H24" s="1788">
        <f t="shared" si="4"/>
        <v>3000</v>
      </c>
      <c r="I24" s="1768"/>
      <c r="J24" s="1773">
        <v>3000</v>
      </c>
      <c r="M24" s="1"/>
      <c r="N24" s="225"/>
    </row>
    <row r="25" spans="1:14" ht="12.75">
      <c r="A25" s="134">
        <v>18</v>
      </c>
      <c r="B25" s="1956">
        <v>92</v>
      </c>
      <c r="C25" s="1957" t="s">
        <v>17</v>
      </c>
      <c r="D25" s="150">
        <f t="shared" si="3"/>
        <v>93807</v>
      </c>
      <c r="E25" s="697">
        <f>str4!D17</f>
        <v>457</v>
      </c>
      <c r="F25" s="884">
        <f>'příl.1 - cp 2012'!J153</f>
        <v>93350</v>
      </c>
      <c r="G25" s="1819"/>
      <c r="H25" s="1788">
        <f t="shared" si="4"/>
        <v>103926</v>
      </c>
      <c r="I25" s="1768">
        <v>200</v>
      </c>
      <c r="J25" s="1773">
        <v>103726</v>
      </c>
      <c r="M25" s="1"/>
      <c r="N25" s="225"/>
    </row>
    <row r="26" spans="1:14" ht="12.75">
      <c r="A26" s="134">
        <v>19</v>
      </c>
      <c r="B26" s="1956">
        <v>96</v>
      </c>
      <c r="C26" s="1957" t="s">
        <v>26</v>
      </c>
      <c r="D26" s="150">
        <f t="shared" si="3"/>
        <v>41624.32290887772</v>
      </c>
      <c r="E26" s="697"/>
      <c r="F26" s="884">
        <f>str5!P20</f>
        <v>41624.32290887772</v>
      </c>
      <c r="G26" s="1819"/>
      <c r="H26" s="1788">
        <f t="shared" si="4"/>
        <v>27966</v>
      </c>
      <c r="I26" s="1768"/>
      <c r="J26" s="1769">
        <v>27966</v>
      </c>
      <c r="M26" s="1"/>
      <c r="N26" s="225"/>
    </row>
    <row r="27" spans="1:14" ht="12.75">
      <c r="A27" s="134">
        <v>20</v>
      </c>
      <c r="B27" s="1956">
        <v>97</v>
      </c>
      <c r="C27" s="1957" t="s">
        <v>27</v>
      </c>
      <c r="D27" s="150">
        <f t="shared" si="3"/>
        <v>7278</v>
      </c>
      <c r="E27" s="697"/>
      <c r="F27" s="884">
        <f>'příl.1 - cp 2012'!J155</f>
        <v>7278</v>
      </c>
      <c r="G27" s="1819"/>
      <c r="H27" s="1788">
        <f t="shared" si="4"/>
        <v>8087</v>
      </c>
      <c r="I27" s="1768"/>
      <c r="J27" s="1769">
        <v>8087</v>
      </c>
      <c r="M27" s="1"/>
      <c r="N27" s="225"/>
    </row>
    <row r="28" spans="1:14" ht="13.5" thickBot="1">
      <c r="A28" s="134">
        <v>21</v>
      </c>
      <c r="B28" s="1954">
        <v>99</v>
      </c>
      <c r="C28" s="1955" t="s">
        <v>18</v>
      </c>
      <c r="D28" s="150">
        <f t="shared" si="3"/>
        <v>72866</v>
      </c>
      <c r="E28" s="697"/>
      <c r="F28" s="884">
        <f>'příl.1 - cp 2012'!J156-G28</f>
        <v>16646.070947551285</v>
      </c>
      <c r="G28" s="1819">
        <f>str5!G42</f>
        <v>56219.929052448715</v>
      </c>
      <c r="H28" s="1788">
        <f t="shared" si="4"/>
        <v>90275</v>
      </c>
      <c r="I28" s="1768">
        <v>312</v>
      </c>
      <c r="J28" s="1769">
        <v>89963</v>
      </c>
      <c r="M28" s="1"/>
      <c r="N28" s="225"/>
    </row>
    <row r="29" spans="1:14" s="10" customFormat="1" ht="13.5" thickBot="1">
      <c r="A29" s="13">
        <v>22</v>
      </c>
      <c r="B29" s="15" t="s">
        <v>610</v>
      </c>
      <c r="C29" s="15"/>
      <c r="D29" s="48">
        <f aca="true" t="shared" si="5" ref="D29:J29">SUM(D18:D28)</f>
        <v>274088.32290887774</v>
      </c>
      <c r="E29" s="1425">
        <f t="shared" si="5"/>
        <v>47243</v>
      </c>
      <c r="F29" s="887">
        <f t="shared" si="5"/>
        <v>170625.393856429</v>
      </c>
      <c r="G29" s="1820">
        <f t="shared" si="5"/>
        <v>56219.929052448715</v>
      </c>
      <c r="H29" s="1789">
        <f t="shared" si="5"/>
        <v>243284</v>
      </c>
      <c r="I29" s="1780">
        <f t="shared" si="5"/>
        <v>512</v>
      </c>
      <c r="J29" s="1774">
        <f t="shared" si="5"/>
        <v>242772</v>
      </c>
      <c r="K29" s="177"/>
      <c r="L29" s="178"/>
      <c r="M29" s="1"/>
      <c r="N29" s="226"/>
    </row>
    <row r="30" spans="1:14" ht="12.75">
      <c r="A30" s="151">
        <v>23</v>
      </c>
      <c r="B30" s="152" t="s">
        <v>611</v>
      </c>
      <c r="C30" s="152"/>
      <c r="D30" s="150">
        <f>SUM(E30:F30)</f>
        <v>245687</v>
      </c>
      <c r="E30" s="1424"/>
      <c r="F30" s="885">
        <f>'příl.1 - cp 2012'!J6</f>
        <v>245687</v>
      </c>
      <c r="G30" s="1818"/>
      <c r="H30" s="1787">
        <f t="shared" si="4"/>
        <v>0</v>
      </c>
      <c r="I30" s="1779"/>
      <c r="J30" s="1771"/>
      <c r="K30" s="133"/>
      <c r="M30" s="133"/>
      <c r="N30" s="225"/>
    </row>
    <row r="31" spans="1:14" ht="12.75">
      <c r="A31" s="86">
        <v>24</v>
      </c>
      <c r="B31" s="153" t="s">
        <v>612</v>
      </c>
      <c r="C31" s="153"/>
      <c r="D31" s="87">
        <f>SUM(E31:F31)</f>
        <v>127195</v>
      </c>
      <c r="E31" s="697"/>
      <c r="F31" s="884">
        <f>'příl.1 - cp 2012'!J37-'rozpis pro rozpocet'!F32</f>
        <v>127195</v>
      </c>
      <c r="G31" s="1819"/>
      <c r="H31" s="1788">
        <f t="shared" si="4"/>
        <v>0</v>
      </c>
      <c r="I31" s="1768"/>
      <c r="J31" s="1769"/>
      <c r="M31" s="1"/>
      <c r="N31" s="225"/>
    </row>
    <row r="32" spans="1:14" ht="12.75">
      <c r="A32" s="137">
        <v>25</v>
      </c>
      <c r="B32" s="138" t="s">
        <v>38</v>
      </c>
      <c r="C32" s="138"/>
      <c r="D32" s="46">
        <f>SUM(E32:F32)</f>
        <v>16000</v>
      </c>
      <c r="E32" s="1426"/>
      <c r="F32" s="886">
        <f>'příl.1 - cp 2012'!J139</f>
        <v>16000</v>
      </c>
      <c r="G32" s="1821"/>
      <c r="H32" s="1790">
        <f t="shared" si="4"/>
        <v>0</v>
      </c>
      <c r="I32" s="1781"/>
      <c r="J32" s="1775"/>
      <c r="K32" s="59"/>
      <c r="M32" s="1"/>
      <c r="N32" s="225"/>
    </row>
    <row r="33" spans="1:14" ht="13.5" thickBot="1">
      <c r="A33" s="20">
        <v>26</v>
      </c>
      <c r="B33" s="21" t="s">
        <v>613</v>
      </c>
      <c r="C33" s="21"/>
      <c r="D33" s="47">
        <f>SUM(D29:D32)</f>
        <v>662970.3229088777</v>
      </c>
      <c r="E33" s="1427">
        <f>SUM(E30:E32)</f>
        <v>0</v>
      </c>
      <c r="F33" s="49">
        <f>SUM(F30:F32)</f>
        <v>388882</v>
      </c>
      <c r="G33" s="1822"/>
      <c r="H33" s="1791">
        <f t="shared" si="4"/>
        <v>600210</v>
      </c>
      <c r="I33" s="1782">
        <v>0</v>
      </c>
      <c r="J33" s="1776">
        <v>600210</v>
      </c>
      <c r="L33" s="133"/>
      <c r="M33" s="1"/>
      <c r="N33" s="225"/>
    </row>
    <row r="34" spans="1:14" ht="13.5" thickBot="1">
      <c r="A34" s="13">
        <v>27</v>
      </c>
      <c r="B34" s="14" t="s">
        <v>614</v>
      </c>
      <c r="C34" s="14"/>
      <c r="D34" s="48">
        <f>D17+D33</f>
        <v>2320277.322908878</v>
      </c>
      <c r="E34" s="1425">
        <f>E17+E29</f>
        <v>519536</v>
      </c>
      <c r="F34" s="887">
        <f>F17+F29+F33</f>
        <v>1744521.393856429</v>
      </c>
      <c r="G34" s="1820">
        <f>G17+G29+G33</f>
        <v>56219.929052448715</v>
      </c>
      <c r="H34" s="1789">
        <f>H17+H29+H33</f>
        <v>2388385.7</v>
      </c>
      <c r="I34" s="1780">
        <f>I17+I29+I33</f>
        <v>284817</v>
      </c>
      <c r="J34" s="1774">
        <f>J17+J29+J33</f>
        <v>2048604.7</v>
      </c>
      <c r="L34" s="133"/>
      <c r="M34" s="1"/>
      <c r="N34" s="225"/>
    </row>
    <row r="35" spans="5:10" s="193" customFormat="1" ht="11.25" hidden="1">
      <c r="E35" s="1761">
        <f>str1!F11</f>
        <v>519535.99999999994</v>
      </c>
      <c r="F35" s="1761">
        <f>str1!F10</f>
        <v>1744521.0000000002</v>
      </c>
      <c r="H35" s="1761"/>
      <c r="I35" s="1761"/>
      <c r="J35" s="1761"/>
    </row>
    <row r="36" spans="1:9" s="193" customFormat="1" ht="11.25" hidden="1">
      <c r="A36" s="1762"/>
      <c r="F36" s="1761">
        <f>F35-F31-F32</f>
        <v>1601326.0000000002</v>
      </c>
      <c r="H36" s="1761"/>
      <c r="I36" s="1761"/>
    </row>
    <row r="37" spans="1:9" s="193" customFormat="1" ht="11.25" hidden="1">
      <c r="A37" s="1762"/>
      <c r="D37" s="1761" t="s">
        <v>477</v>
      </c>
      <c r="E37" s="1761">
        <f>E35+F35-str1!F12</f>
        <v>0</v>
      </c>
      <c r="F37" s="1761"/>
      <c r="G37" s="1761">
        <f>E34+F34+G34</f>
        <v>2320277.322908878</v>
      </c>
      <c r="H37" s="1761"/>
      <c r="I37" s="1761"/>
    </row>
    <row r="38" spans="1:9" ht="14.25" hidden="1">
      <c r="A38" s="139"/>
      <c r="D38" s="133"/>
      <c r="E38" s="133"/>
      <c r="G38" s="133"/>
      <c r="H38" s="133"/>
      <c r="I38" s="133"/>
    </row>
    <row r="40" spans="4:6" ht="11.25" customHeight="1">
      <c r="D40" s="1965" t="s">
        <v>664</v>
      </c>
      <c r="E40" s="1967"/>
      <c r="F40" s="1966">
        <f>F17+F26</f>
        <v>1226638.3229088776</v>
      </c>
    </row>
    <row r="41" spans="1:16" ht="17.25" customHeight="1" thickBot="1">
      <c r="A41" s="10" t="s">
        <v>311</v>
      </c>
      <c r="O41" s="133"/>
      <c r="P41" s="133"/>
    </row>
    <row r="42" spans="1:20" ht="12.75" customHeight="1">
      <c r="A42" s="122"/>
      <c r="B42" s="123"/>
      <c r="C42" s="2"/>
      <c r="D42" s="2027" t="s">
        <v>357</v>
      </c>
      <c r="E42" s="2028"/>
      <c r="F42" s="2028"/>
      <c r="G42" s="2029"/>
      <c r="H42" s="2029"/>
      <c r="I42" s="2029"/>
      <c r="J42" s="2030"/>
      <c r="K42" s="2021" t="s">
        <v>332</v>
      </c>
      <c r="L42" s="2022"/>
      <c r="M42" s="2022"/>
      <c r="N42" s="2023"/>
      <c r="O42" s="133"/>
      <c r="P42" s="133"/>
      <c r="Q42" s="133"/>
      <c r="R42" s="133"/>
      <c r="S42" s="133"/>
      <c r="T42" s="133"/>
    </row>
    <row r="43" spans="1:20" ht="13.5" customHeight="1">
      <c r="A43" s="124"/>
      <c r="B43" s="125"/>
      <c r="C43" s="5"/>
      <c r="D43" s="1960" t="s">
        <v>196</v>
      </c>
      <c r="E43" s="2031" t="s">
        <v>336</v>
      </c>
      <c r="F43" s="2032"/>
      <c r="G43" s="2032"/>
      <c r="H43" s="2032"/>
      <c r="I43" s="2032"/>
      <c r="J43" s="1801" t="s">
        <v>660</v>
      </c>
      <c r="K43" s="1963" t="s">
        <v>196</v>
      </c>
      <c r="L43" s="2024" t="s">
        <v>36</v>
      </c>
      <c r="M43" s="2025"/>
      <c r="N43" s="2026"/>
      <c r="O43" s="133"/>
      <c r="P43" s="133"/>
      <c r="Q43" s="133"/>
      <c r="R43" s="133"/>
      <c r="S43" s="133"/>
      <c r="T43" s="133"/>
    </row>
    <row r="44" spans="1:20" ht="13.5" customHeight="1">
      <c r="A44" s="124"/>
      <c r="B44" s="125" t="s">
        <v>42</v>
      </c>
      <c r="C44" s="5"/>
      <c r="D44" s="1960" t="s">
        <v>197</v>
      </c>
      <c r="E44" s="76" t="s">
        <v>310</v>
      </c>
      <c r="F44" s="708" t="s">
        <v>75</v>
      </c>
      <c r="G44" s="2035" t="s">
        <v>76</v>
      </c>
      <c r="H44" s="2036"/>
      <c r="I44" s="2036"/>
      <c r="J44" s="1802" t="s">
        <v>662</v>
      </c>
      <c r="K44" s="1963" t="s">
        <v>197</v>
      </c>
      <c r="L44" s="76" t="s">
        <v>78</v>
      </c>
      <c r="M44" s="965" t="s">
        <v>75</v>
      </c>
      <c r="N44" s="1824" t="s">
        <v>143</v>
      </c>
      <c r="O44" s="133"/>
      <c r="P44" s="133"/>
      <c r="Q44" s="133"/>
      <c r="R44" s="133"/>
      <c r="S44" s="133"/>
      <c r="T44" s="133"/>
    </row>
    <row r="45" spans="1:20" ht="15" customHeight="1" thickBot="1">
      <c r="A45" s="127" t="s">
        <v>39</v>
      </c>
      <c r="B45" s="128" t="s">
        <v>43</v>
      </c>
      <c r="C45" s="3"/>
      <c r="D45" s="707" t="s">
        <v>663</v>
      </c>
      <c r="E45" s="129" t="s">
        <v>309</v>
      </c>
      <c r="F45" s="140" t="s">
        <v>16</v>
      </c>
      <c r="G45" s="6" t="s">
        <v>37</v>
      </c>
      <c r="H45" s="52" t="s">
        <v>193</v>
      </c>
      <c r="I45" s="709" t="s">
        <v>38</v>
      </c>
      <c r="J45" s="1803" t="s">
        <v>661</v>
      </c>
      <c r="K45" s="1964" t="s">
        <v>663</v>
      </c>
      <c r="L45" s="129" t="s">
        <v>24</v>
      </c>
      <c r="M45" s="141" t="s">
        <v>16</v>
      </c>
      <c r="N45" s="1830"/>
      <c r="O45" s="133"/>
      <c r="P45" s="133"/>
      <c r="Q45" s="133"/>
      <c r="R45" s="133"/>
      <c r="S45" s="133"/>
      <c r="T45" s="133"/>
    </row>
    <row r="46" spans="1:20" ht="15" customHeight="1" thickBot="1">
      <c r="A46" s="899"/>
      <c r="B46" s="900"/>
      <c r="C46" s="901" t="s">
        <v>480</v>
      </c>
      <c r="D46" s="902"/>
      <c r="E46" s="903">
        <v>2112</v>
      </c>
      <c r="F46" s="904"/>
      <c r="G46" s="905">
        <v>1111</v>
      </c>
      <c r="H46" s="906">
        <v>1112</v>
      </c>
      <c r="I46" s="907">
        <v>1112</v>
      </c>
      <c r="J46" s="1804">
        <v>4769</v>
      </c>
      <c r="K46" s="1792"/>
      <c r="L46" s="903"/>
      <c r="M46" s="908"/>
      <c r="N46" s="1831"/>
      <c r="O46" s="133"/>
      <c r="P46" s="133"/>
      <c r="Q46" s="133"/>
      <c r="R46" s="133"/>
      <c r="S46" s="133"/>
      <c r="T46" s="133"/>
    </row>
    <row r="47" spans="1:20" ht="12.75">
      <c r="A47" s="18">
        <v>28</v>
      </c>
      <c r="B47" s="76">
        <v>11</v>
      </c>
      <c r="C47" s="5" t="s">
        <v>7</v>
      </c>
      <c r="D47" s="944">
        <f>SUM(E47:F47)+J47</f>
        <v>319388</v>
      </c>
      <c r="E47" s="4">
        <f aca="true" t="shared" si="6" ref="E47:E55">E8</f>
        <v>99698</v>
      </c>
      <c r="F47" s="142">
        <f>SUM(G47:I47)</f>
        <v>219690</v>
      </c>
      <c r="G47" s="50">
        <f>F8</f>
        <v>219690</v>
      </c>
      <c r="H47" s="951">
        <v>0</v>
      </c>
      <c r="I47" s="952">
        <v>0</v>
      </c>
      <c r="J47" s="1805"/>
      <c r="K47" s="1793">
        <f>SUM(L47:M47)+N47</f>
        <v>310772</v>
      </c>
      <c r="L47" s="4">
        <v>61482</v>
      </c>
      <c r="M47" s="143">
        <v>243492</v>
      </c>
      <c r="N47" s="1826">
        <v>5798</v>
      </c>
      <c r="O47" s="133"/>
      <c r="P47" s="133"/>
      <c r="Q47" s="133"/>
      <c r="R47" s="133"/>
      <c r="S47" s="133"/>
      <c r="T47" s="133"/>
    </row>
    <row r="48" spans="1:20" ht="12.75">
      <c r="A48" s="86">
        <v>29</v>
      </c>
      <c r="B48" s="77">
        <v>21</v>
      </c>
      <c r="C48" s="61" t="s">
        <v>8</v>
      </c>
      <c r="D48" s="945">
        <f aca="true" t="shared" si="7" ref="D48:D70">SUM(E48:F48)+J48</f>
        <v>281711</v>
      </c>
      <c r="E48" s="88">
        <f t="shared" si="6"/>
        <v>66186</v>
      </c>
      <c r="F48" s="144">
        <f aca="true" t="shared" si="8" ref="F48:F55">SUM(G48:I48)</f>
        <v>215525</v>
      </c>
      <c r="G48" s="209">
        <f aca="true" t="shared" si="9" ref="G48:G55">F9</f>
        <v>215525</v>
      </c>
      <c r="H48" s="953">
        <v>0</v>
      </c>
      <c r="I48" s="954">
        <v>0</v>
      </c>
      <c r="J48" s="1806"/>
      <c r="K48" s="1793">
        <f aca="true" t="shared" si="10" ref="K48:K55">SUM(L48:M48)+N48</f>
        <v>260152</v>
      </c>
      <c r="L48" s="207">
        <v>23369</v>
      </c>
      <c r="M48" s="145">
        <v>224694</v>
      </c>
      <c r="N48" s="1827">
        <v>12089</v>
      </c>
      <c r="O48" s="133"/>
      <c r="P48" s="133"/>
      <c r="Q48" s="133"/>
      <c r="R48" s="133"/>
      <c r="S48" s="133"/>
      <c r="T48" s="133"/>
    </row>
    <row r="49" spans="1:20" ht="12.75">
      <c r="A49" s="86">
        <v>30</v>
      </c>
      <c r="B49" s="77">
        <v>22</v>
      </c>
      <c r="C49" s="61" t="s">
        <v>9</v>
      </c>
      <c r="D49" s="945">
        <f t="shared" si="7"/>
        <v>112686</v>
      </c>
      <c r="E49" s="88">
        <f t="shared" si="6"/>
        <v>27586</v>
      </c>
      <c r="F49" s="144">
        <f t="shared" si="8"/>
        <v>85100</v>
      </c>
      <c r="G49" s="209">
        <f t="shared" si="9"/>
        <v>85100</v>
      </c>
      <c r="H49" s="953">
        <v>0</v>
      </c>
      <c r="I49" s="954">
        <v>0</v>
      </c>
      <c r="J49" s="1806"/>
      <c r="K49" s="1793">
        <f t="shared" si="10"/>
        <v>95032</v>
      </c>
      <c r="L49" s="207">
        <v>8873</v>
      </c>
      <c r="M49" s="145">
        <v>85727</v>
      </c>
      <c r="N49" s="1827">
        <v>432</v>
      </c>
      <c r="O49" s="133"/>
      <c r="P49" s="133"/>
      <c r="Q49" s="133"/>
      <c r="R49" s="133"/>
      <c r="S49" s="133"/>
      <c r="T49" s="133"/>
    </row>
    <row r="50" spans="1:20" ht="12.75">
      <c r="A50" s="86">
        <v>31</v>
      </c>
      <c r="B50" s="77">
        <v>23</v>
      </c>
      <c r="C50" s="61" t="s">
        <v>10</v>
      </c>
      <c r="D50" s="945">
        <f t="shared" si="7"/>
        <v>118707</v>
      </c>
      <c r="E50" s="88">
        <f t="shared" si="6"/>
        <v>30493</v>
      </c>
      <c r="F50" s="144">
        <f t="shared" si="8"/>
        <v>88214</v>
      </c>
      <c r="G50" s="209">
        <f t="shared" si="9"/>
        <v>88119</v>
      </c>
      <c r="H50" s="953">
        <f>'příl.1 - cp 2012'!J94</f>
        <v>95</v>
      </c>
      <c r="I50" s="954">
        <v>0</v>
      </c>
      <c r="J50" s="1806"/>
      <c r="K50" s="1793">
        <f t="shared" si="10"/>
        <v>106559</v>
      </c>
      <c r="L50" s="207">
        <v>14079</v>
      </c>
      <c r="M50" s="145">
        <v>90398</v>
      </c>
      <c r="N50" s="1827">
        <v>2082</v>
      </c>
      <c r="O50" s="133"/>
      <c r="P50" s="133"/>
      <c r="Q50" s="133"/>
      <c r="R50" s="133"/>
      <c r="S50" s="133"/>
      <c r="T50" s="133"/>
    </row>
    <row r="51" spans="1:20" ht="12.75">
      <c r="A51" s="86">
        <v>32</v>
      </c>
      <c r="B51" s="77">
        <v>31</v>
      </c>
      <c r="C51" s="61" t="s">
        <v>11</v>
      </c>
      <c r="D51" s="945">
        <f t="shared" si="7"/>
        <v>347820</v>
      </c>
      <c r="E51" s="88">
        <f t="shared" si="6"/>
        <v>159726</v>
      </c>
      <c r="F51" s="144">
        <f t="shared" si="8"/>
        <v>188094</v>
      </c>
      <c r="G51" s="209">
        <f t="shared" si="9"/>
        <v>185664</v>
      </c>
      <c r="H51" s="955">
        <f>'příl.1 - cp 2012'!J98</f>
        <v>2430</v>
      </c>
      <c r="I51" s="954">
        <v>0</v>
      </c>
      <c r="J51" s="1806"/>
      <c r="K51" s="1793">
        <f t="shared" si="10"/>
        <v>317843</v>
      </c>
      <c r="L51" s="207">
        <v>140513</v>
      </c>
      <c r="M51" s="145">
        <v>165239</v>
      </c>
      <c r="N51" s="1827">
        <v>12091</v>
      </c>
      <c r="O51" s="133"/>
      <c r="P51" s="133"/>
      <c r="Q51" s="133"/>
      <c r="R51" s="133"/>
      <c r="S51" s="133"/>
      <c r="T51" s="133"/>
    </row>
    <row r="52" spans="1:20" ht="12.75">
      <c r="A52" s="86">
        <v>33</v>
      </c>
      <c r="B52" s="77">
        <v>33</v>
      </c>
      <c r="C52" s="61" t="s">
        <v>12</v>
      </c>
      <c r="D52" s="945">
        <f t="shared" si="7"/>
        <v>135272</v>
      </c>
      <c r="E52" s="88">
        <f t="shared" si="6"/>
        <v>49337</v>
      </c>
      <c r="F52" s="144">
        <f t="shared" si="8"/>
        <v>85935</v>
      </c>
      <c r="G52" s="209">
        <f t="shared" si="9"/>
        <v>80535</v>
      </c>
      <c r="H52" s="953">
        <f>'příl.1 - cp 2012'!J101</f>
        <v>5400</v>
      </c>
      <c r="I52" s="954">
        <v>0</v>
      </c>
      <c r="J52" s="1806"/>
      <c r="K52" s="1793">
        <f t="shared" si="10"/>
        <v>128260</v>
      </c>
      <c r="L52" s="207">
        <v>22414</v>
      </c>
      <c r="M52" s="145">
        <v>105843</v>
      </c>
      <c r="N52" s="1827">
        <v>3</v>
      </c>
      <c r="O52" s="133"/>
      <c r="P52" s="133"/>
      <c r="Q52" s="133"/>
      <c r="R52" s="133"/>
      <c r="S52" s="133"/>
      <c r="T52" s="133"/>
    </row>
    <row r="53" spans="1:20" ht="12.75">
      <c r="A53" s="86">
        <v>34</v>
      </c>
      <c r="B53" s="77">
        <v>41</v>
      </c>
      <c r="C53" s="61" t="s">
        <v>13</v>
      </c>
      <c r="D53" s="945">
        <f t="shared" si="7"/>
        <v>186847</v>
      </c>
      <c r="E53" s="88">
        <f t="shared" si="6"/>
        <v>30128</v>
      </c>
      <c r="F53" s="144">
        <f t="shared" si="8"/>
        <v>156719</v>
      </c>
      <c r="G53" s="209">
        <f t="shared" si="9"/>
        <v>156469</v>
      </c>
      <c r="H53" s="955">
        <f>'příl.1 - cp 2012'!J96</f>
        <v>250</v>
      </c>
      <c r="I53" s="954">
        <v>0</v>
      </c>
      <c r="J53" s="1806"/>
      <c r="K53" s="1793">
        <f t="shared" si="10"/>
        <v>203148</v>
      </c>
      <c r="L53" s="207">
        <v>10041</v>
      </c>
      <c r="M53" s="145">
        <v>177490</v>
      </c>
      <c r="N53" s="1827">
        <v>15617</v>
      </c>
      <c r="O53" s="133"/>
      <c r="P53" s="133"/>
      <c r="Q53" s="133"/>
      <c r="R53" s="133"/>
      <c r="S53" s="133"/>
      <c r="T53" s="133"/>
    </row>
    <row r="54" spans="1:20" ht="12.75">
      <c r="A54" s="86">
        <v>35</v>
      </c>
      <c r="B54" s="77">
        <v>51</v>
      </c>
      <c r="C54" s="61" t="s">
        <v>479</v>
      </c>
      <c r="D54" s="945">
        <f t="shared" si="7"/>
        <v>62484</v>
      </c>
      <c r="E54" s="88">
        <f t="shared" si="6"/>
        <v>2480</v>
      </c>
      <c r="F54" s="144">
        <f t="shared" si="8"/>
        <v>60004</v>
      </c>
      <c r="G54" s="209">
        <f t="shared" si="9"/>
        <v>59734</v>
      </c>
      <c r="H54" s="953">
        <f>'příl.1 - cp 2012'!J134</f>
        <v>270</v>
      </c>
      <c r="I54" s="954">
        <v>0</v>
      </c>
      <c r="J54" s="1806"/>
      <c r="K54" s="1793">
        <f t="shared" si="10"/>
        <v>63696</v>
      </c>
      <c r="L54" s="207">
        <v>551</v>
      </c>
      <c r="M54" s="145">
        <v>56535</v>
      </c>
      <c r="N54" s="1827">
        <v>6610</v>
      </c>
      <c r="O54" s="133"/>
      <c r="P54" s="133"/>
      <c r="Q54" s="133"/>
      <c r="R54" s="133"/>
      <c r="S54" s="133"/>
      <c r="T54" s="133"/>
    </row>
    <row r="55" spans="1:20" ht="12.75">
      <c r="A55" s="86">
        <v>36</v>
      </c>
      <c r="B55" s="78">
        <v>56</v>
      </c>
      <c r="C55" s="79" t="s">
        <v>15</v>
      </c>
      <c r="D55" s="946">
        <f t="shared" si="7"/>
        <v>100837</v>
      </c>
      <c r="E55" s="89">
        <f t="shared" si="6"/>
        <v>6659</v>
      </c>
      <c r="F55" s="146">
        <f t="shared" si="8"/>
        <v>94178</v>
      </c>
      <c r="G55" s="641">
        <f t="shared" si="9"/>
        <v>94178</v>
      </c>
      <c r="H55" s="956">
        <v>0</v>
      </c>
      <c r="I55" s="957">
        <v>0</v>
      </c>
      <c r="J55" s="1807"/>
      <c r="K55" s="1794">
        <f t="shared" si="10"/>
        <v>107280</v>
      </c>
      <c r="L55" s="208">
        <v>2983</v>
      </c>
      <c r="M55" s="147">
        <v>104055</v>
      </c>
      <c r="N55" s="1832">
        <v>242</v>
      </c>
      <c r="O55" s="133"/>
      <c r="P55" s="133"/>
      <c r="Q55" s="133"/>
      <c r="R55" s="133"/>
      <c r="S55" s="133"/>
      <c r="T55" s="133"/>
    </row>
    <row r="56" spans="1:20" ht="12.75">
      <c r="A56" s="137">
        <v>37</v>
      </c>
      <c r="B56" s="23" t="s">
        <v>44</v>
      </c>
      <c r="C56" s="24"/>
      <c r="D56" s="947">
        <f t="shared" si="7"/>
        <v>1665752</v>
      </c>
      <c r="E56" s="25">
        <f aca="true" t="shared" si="11" ref="E56:N56">SUM(E47:E55)</f>
        <v>472293</v>
      </c>
      <c r="F56" s="56">
        <f t="shared" si="11"/>
        <v>1193459</v>
      </c>
      <c r="G56" s="26">
        <f t="shared" si="11"/>
        <v>1185014</v>
      </c>
      <c r="H56" s="958">
        <f t="shared" si="11"/>
        <v>8445</v>
      </c>
      <c r="I56" s="959">
        <f t="shared" si="11"/>
        <v>0</v>
      </c>
      <c r="J56" s="1808">
        <f t="shared" si="11"/>
        <v>0</v>
      </c>
      <c r="K56" s="1795">
        <f t="shared" si="11"/>
        <v>1592742</v>
      </c>
      <c r="L56" s="25">
        <f t="shared" si="11"/>
        <v>284305</v>
      </c>
      <c r="M56" s="57">
        <f t="shared" si="11"/>
        <v>1253473</v>
      </c>
      <c r="N56" s="1833">
        <f t="shared" si="11"/>
        <v>54964</v>
      </c>
      <c r="O56" s="133"/>
      <c r="P56" s="133"/>
      <c r="Q56" s="133"/>
      <c r="R56" s="133"/>
      <c r="S56" s="133"/>
      <c r="T56" s="133"/>
    </row>
    <row r="57" spans="1:20" ht="12.75">
      <c r="A57" s="131">
        <v>38</v>
      </c>
      <c r="B57" s="135">
        <v>71</v>
      </c>
      <c r="C57" s="61" t="s">
        <v>375</v>
      </c>
      <c r="D57" s="948">
        <f t="shared" si="7"/>
        <v>46778</v>
      </c>
      <c r="E57" s="22">
        <f>E18</f>
        <v>46778</v>
      </c>
      <c r="F57" s="83">
        <f>SUM(G57:I57)</f>
        <v>0</v>
      </c>
      <c r="G57" s="50"/>
      <c r="H57" s="960"/>
      <c r="I57" s="952"/>
      <c r="J57" s="1805"/>
      <c r="K57" s="1796"/>
      <c r="L57" s="22"/>
      <c r="M57" s="148"/>
      <c r="N57" s="223"/>
      <c r="O57" s="133"/>
      <c r="P57" s="133"/>
      <c r="Q57" s="133"/>
      <c r="R57" s="133"/>
      <c r="S57" s="133"/>
      <c r="T57" s="133"/>
    </row>
    <row r="58" spans="1:20" ht="12.75">
      <c r="A58" s="134">
        <v>39</v>
      </c>
      <c r="B58" s="135">
        <v>81</v>
      </c>
      <c r="C58" s="61" t="s">
        <v>80</v>
      </c>
      <c r="D58" s="945">
        <f t="shared" si="7"/>
        <v>0</v>
      </c>
      <c r="E58" s="155">
        <v>0</v>
      </c>
      <c r="F58" s="157">
        <f>SUM(G58:I58)</f>
        <v>0</v>
      </c>
      <c r="G58" s="209">
        <f>'příl.1 - cp 2012'!J147</f>
        <v>0</v>
      </c>
      <c r="H58" s="953">
        <v>0</v>
      </c>
      <c r="I58" s="954">
        <v>0</v>
      </c>
      <c r="J58" s="1806"/>
      <c r="K58" s="1797">
        <f>SUM(L58:M58)</f>
        <v>0</v>
      </c>
      <c r="L58" s="155">
        <v>0</v>
      </c>
      <c r="M58" s="156">
        <v>0</v>
      </c>
      <c r="N58" s="223"/>
      <c r="O58" s="133"/>
      <c r="P58" s="133"/>
      <c r="Q58" s="133"/>
      <c r="R58" s="133"/>
      <c r="S58" s="133"/>
      <c r="T58" s="133"/>
    </row>
    <row r="59" spans="1:20" ht="12.75">
      <c r="A59" s="134">
        <v>40</v>
      </c>
      <c r="B59" s="135">
        <v>82</v>
      </c>
      <c r="C59" s="61" t="s">
        <v>1</v>
      </c>
      <c r="D59" s="945">
        <f t="shared" si="7"/>
        <v>1000</v>
      </c>
      <c r="E59" s="155"/>
      <c r="F59" s="157">
        <f aca="true" t="shared" si="12" ref="F59:F67">SUM(G59:I59)</f>
        <v>1000</v>
      </c>
      <c r="G59" s="209">
        <f>'příl.1 - cp 2012'!J148</f>
        <v>0</v>
      </c>
      <c r="H59" s="953">
        <f>'příl.1 - cp 2012'!J28</f>
        <v>1000</v>
      </c>
      <c r="I59" s="954"/>
      <c r="J59" s="1806"/>
      <c r="K59" s="1797">
        <f>SUM(L59:M59)</f>
        <v>0</v>
      </c>
      <c r="L59" s="155"/>
      <c r="M59" s="156">
        <v>0</v>
      </c>
      <c r="N59" s="223"/>
      <c r="O59" s="133"/>
      <c r="P59" s="133"/>
      <c r="Q59" s="133"/>
      <c r="R59" s="133"/>
      <c r="S59" s="133"/>
      <c r="T59" s="133"/>
    </row>
    <row r="60" spans="1:20" ht="12.75">
      <c r="A60" s="134">
        <v>41</v>
      </c>
      <c r="B60" s="135">
        <v>83</v>
      </c>
      <c r="C60" s="61" t="s">
        <v>98</v>
      </c>
      <c r="D60" s="945">
        <f t="shared" si="7"/>
        <v>9367</v>
      </c>
      <c r="E60" s="155"/>
      <c r="F60" s="157">
        <f t="shared" si="12"/>
        <v>9367</v>
      </c>
      <c r="G60" s="209">
        <f>'příl.1 - cp 2012'!J149</f>
        <v>7340</v>
      </c>
      <c r="H60" s="953">
        <f>'příl.1 - cp 2012'!J136+'příl.1 - cp 2012'!J17</f>
        <v>2027</v>
      </c>
      <c r="I60" s="954"/>
      <c r="J60" s="1806"/>
      <c r="K60" s="1797">
        <f aca="true" t="shared" si="13" ref="K60:K67">SUM(L60:M60)</f>
        <v>8417</v>
      </c>
      <c r="L60" s="155"/>
      <c r="M60" s="156">
        <v>8417</v>
      </c>
      <c r="N60" s="223"/>
      <c r="O60" s="133"/>
      <c r="P60" s="133"/>
      <c r="Q60" s="133"/>
      <c r="R60" s="133"/>
      <c r="S60" s="133"/>
      <c r="T60" s="133"/>
    </row>
    <row r="61" spans="1:20" ht="12.75">
      <c r="A61" s="134">
        <v>42</v>
      </c>
      <c r="B61" s="135">
        <v>84</v>
      </c>
      <c r="C61" s="61" t="s">
        <v>97</v>
      </c>
      <c r="D61" s="945">
        <f t="shared" si="7"/>
        <v>2965</v>
      </c>
      <c r="E61" s="155"/>
      <c r="F61" s="157">
        <f t="shared" si="12"/>
        <v>2965</v>
      </c>
      <c r="G61" s="209">
        <f>'příl.1 - cp 2012'!J150</f>
        <v>1687</v>
      </c>
      <c r="H61" s="953">
        <f>'příl.1 - cp 2012'!J138+'příl.1 - cp 2012'!J18</f>
        <v>1278</v>
      </c>
      <c r="I61" s="954"/>
      <c r="J61" s="1806"/>
      <c r="K61" s="1797">
        <f t="shared" si="13"/>
        <v>3221</v>
      </c>
      <c r="L61" s="155"/>
      <c r="M61" s="156">
        <v>3221</v>
      </c>
      <c r="N61" s="223"/>
      <c r="O61" s="223"/>
      <c r="P61" s="133"/>
      <c r="Q61" s="133"/>
      <c r="R61" s="133"/>
      <c r="S61" s="133"/>
      <c r="T61" s="133"/>
    </row>
    <row r="62" spans="1:20" ht="12.75">
      <c r="A62" s="134">
        <v>43</v>
      </c>
      <c r="B62" s="135">
        <v>85</v>
      </c>
      <c r="C62" s="61" t="s">
        <v>138</v>
      </c>
      <c r="D62" s="945">
        <f t="shared" si="7"/>
        <v>8</v>
      </c>
      <c r="E62" s="88">
        <f>E23</f>
        <v>8</v>
      </c>
      <c r="F62" s="144">
        <f t="shared" si="12"/>
        <v>0</v>
      </c>
      <c r="G62" s="209">
        <f>'příl.1 - cp 2012'!J151</f>
        <v>0</v>
      </c>
      <c r="H62" s="953"/>
      <c r="I62" s="954">
        <v>0</v>
      </c>
      <c r="J62" s="1806"/>
      <c r="K62" s="1797">
        <f t="shared" si="13"/>
        <v>0</v>
      </c>
      <c r="L62" s="88">
        <v>0</v>
      </c>
      <c r="M62" s="156">
        <v>0</v>
      </c>
      <c r="N62" s="223"/>
      <c r="O62" s="223"/>
      <c r="P62" s="133"/>
      <c r="Q62" s="133"/>
      <c r="R62" s="133"/>
      <c r="S62" s="133"/>
      <c r="T62" s="133"/>
    </row>
    <row r="63" spans="1:20" ht="12.75">
      <c r="A63" s="134">
        <v>44</v>
      </c>
      <c r="B63" s="135">
        <v>87</v>
      </c>
      <c r="C63" s="61" t="s">
        <v>191</v>
      </c>
      <c r="D63" s="945">
        <f t="shared" si="7"/>
        <v>3150</v>
      </c>
      <c r="E63" s="88"/>
      <c r="F63" s="144">
        <f t="shared" si="12"/>
        <v>3150</v>
      </c>
      <c r="G63" s="209">
        <f>'příl.1 - cp 2012'!J152</f>
        <v>2700</v>
      </c>
      <c r="H63" s="953">
        <f>'příl.1 - cp 2012'!J92+'příl.1 - cp 2012'!J20</f>
        <v>450</v>
      </c>
      <c r="I63" s="954"/>
      <c r="J63" s="1806"/>
      <c r="K63" s="1797">
        <f t="shared" si="13"/>
        <v>3500</v>
      </c>
      <c r="L63" s="88"/>
      <c r="M63" s="156">
        <v>3500</v>
      </c>
      <c r="N63" s="223"/>
      <c r="O63" s="223"/>
      <c r="P63" s="133"/>
      <c r="Q63" s="133"/>
      <c r="R63" s="133"/>
      <c r="S63" s="133"/>
      <c r="T63" s="133"/>
    </row>
    <row r="64" spans="1:20" ht="12.75">
      <c r="A64" s="134">
        <v>45</v>
      </c>
      <c r="B64" s="135">
        <v>92</v>
      </c>
      <c r="C64" s="61" t="s">
        <v>17</v>
      </c>
      <c r="D64" s="945">
        <f t="shared" si="7"/>
        <v>115647</v>
      </c>
      <c r="E64" s="88">
        <f>E25</f>
        <v>457</v>
      </c>
      <c r="F64" s="144">
        <f t="shared" si="12"/>
        <v>115190</v>
      </c>
      <c r="G64" s="209">
        <f>'příl.1 - cp 2012'!J153</f>
        <v>93350</v>
      </c>
      <c r="H64" s="953">
        <f>'příl.1 - cp 2012'!J130+'příl.1 - cp 2012'!J21</f>
        <v>21840</v>
      </c>
      <c r="I64" s="954">
        <v>0</v>
      </c>
      <c r="J64" s="1806"/>
      <c r="K64" s="1797">
        <f t="shared" si="13"/>
        <v>128641</v>
      </c>
      <c r="L64" s="88">
        <v>200</v>
      </c>
      <c r="M64" s="156">
        <v>128441</v>
      </c>
      <c r="N64" s="223"/>
      <c r="O64" s="223"/>
      <c r="P64" s="133"/>
      <c r="Q64" s="133"/>
      <c r="R64" s="133"/>
      <c r="S64" s="133"/>
      <c r="T64" s="133"/>
    </row>
    <row r="65" spans="1:20" ht="12.75">
      <c r="A65" s="134">
        <v>46</v>
      </c>
      <c r="B65" s="135">
        <v>96</v>
      </c>
      <c r="C65" s="61" t="s">
        <v>26</v>
      </c>
      <c r="D65" s="945">
        <f t="shared" si="7"/>
        <v>41779.32290887772</v>
      </c>
      <c r="E65" s="88">
        <f>E27</f>
        <v>0</v>
      </c>
      <c r="F65" s="144">
        <f t="shared" si="12"/>
        <v>41779.32290887772</v>
      </c>
      <c r="G65" s="209">
        <f>F26</f>
        <v>41624.32290887772</v>
      </c>
      <c r="H65" s="953">
        <f>'příl.1 - cp 2012'!J22</f>
        <v>155</v>
      </c>
      <c r="I65" s="954">
        <v>0</v>
      </c>
      <c r="J65" s="1806"/>
      <c r="K65" s="1797">
        <f t="shared" si="13"/>
        <v>28141</v>
      </c>
      <c r="L65" s="88">
        <v>0</v>
      </c>
      <c r="M65" s="156">
        <v>28141</v>
      </c>
      <c r="N65" s="223"/>
      <c r="O65" s="223"/>
      <c r="P65" s="133"/>
      <c r="Q65" s="133"/>
      <c r="R65" s="133"/>
      <c r="S65" s="133"/>
      <c r="T65" s="133"/>
    </row>
    <row r="66" spans="1:20" ht="12.75">
      <c r="A66" s="134">
        <v>47</v>
      </c>
      <c r="B66" s="135">
        <v>97</v>
      </c>
      <c r="C66" s="61" t="s">
        <v>27</v>
      </c>
      <c r="D66" s="945">
        <f t="shared" si="7"/>
        <v>7337</v>
      </c>
      <c r="E66" s="88">
        <f>E28</f>
        <v>0</v>
      </c>
      <c r="F66" s="144">
        <f t="shared" si="12"/>
        <v>7337</v>
      </c>
      <c r="G66" s="209">
        <f>'příl.1 - cp 2012'!J155</f>
        <v>7278</v>
      </c>
      <c r="H66" s="953">
        <f>'příl.1 - cp 2012'!J23</f>
        <v>59</v>
      </c>
      <c r="I66" s="954">
        <v>0</v>
      </c>
      <c r="J66" s="1806"/>
      <c r="K66" s="1797">
        <f t="shared" si="13"/>
        <v>8173</v>
      </c>
      <c r="L66" s="88">
        <v>0</v>
      </c>
      <c r="M66" s="156">
        <v>8173</v>
      </c>
      <c r="N66" s="223"/>
      <c r="O66" s="223"/>
      <c r="P66" s="133"/>
      <c r="Q66" s="133"/>
      <c r="R66" s="133"/>
      <c r="S66" s="133"/>
      <c r="T66" s="133"/>
    </row>
    <row r="67" spans="1:20" ht="12.75">
      <c r="A67" s="134">
        <v>48</v>
      </c>
      <c r="B67" s="136">
        <v>99</v>
      </c>
      <c r="C67" s="79" t="s">
        <v>102</v>
      </c>
      <c r="D67" s="946">
        <f t="shared" si="7"/>
        <v>191963</v>
      </c>
      <c r="E67" s="11">
        <v>0</v>
      </c>
      <c r="F67" s="154">
        <f t="shared" si="12"/>
        <v>135743.07094755128</v>
      </c>
      <c r="G67" s="698">
        <f>'příl.1 - cp 2012'!J156-'rozpis pro rozpocet'!J67</f>
        <v>16646.070947551285</v>
      </c>
      <c r="H67" s="956">
        <f>'příl.1 - cp 2012'!J89+'příl.1 - cp 2012'!J24</f>
        <v>103097</v>
      </c>
      <c r="I67" s="957">
        <f>F32</f>
        <v>16000</v>
      </c>
      <c r="J67" s="1807">
        <f>G28</f>
        <v>56219.929052448715</v>
      </c>
      <c r="K67" s="1797">
        <f t="shared" si="13"/>
        <v>180403</v>
      </c>
      <c r="L67" s="11">
        <v>312</v>
      </c>
      <c r="M67" s="156">
        <v>180091</v>
      </c>
      <c r="N67" s="223"/>
      <c r="O67" s="223"/>
      <c r="P67" s="133"/>
      <c r="Q67" s="133"/>
      <c r="R67" s="133"/>
      <c r="S67" s="133"/>
      <c r="T67" s="133"/>
    </row>
    <row r="68" spans="1:20" ht="12.75">
      <c r="A68" s="18">
        <v>49</v>
      </c>
      <c r="B68" s="722" t="s">
        <v>350</v>
      </c>
      <c r="C68" s="21"/>
      <c r="D68" s="1510">
        <f t="shared" si="7"/>
        <v>419994.32290887774</v>
      </c>
      <c r="E68" s="82">
        <f aca="true" t="shared" si="14" ref="E68:J68">SUM(E57:E67)</f>
        <v>47243</v>
      </c>
      <c r="F68" s="82">
        <f t="shared" si="14"/>
        <v>316531.39385642903</v>
      </c>
      <c r="G68" s="82">
        <f t="shared" si="14"/>
        <v>170625.393856429</v>
      </c>
      <c r="H68" s="1958">
        <f t="shared" si="14"/>
        <v>129906</v>
      </c>
      <c r="I68" s="84">
        <f t="shared" si="14"/>
        <v>16000</v>
      </c>
      <c r="J68" s="1806">
        <f t="shared" si="14"/>
        <v>56219.929052448715</v>
      </c>
      <c r="K68" s="1798">
        <f>SUM(K58:K67)</f>
        <v>360496</v>
      </c>
      <c r="L68" s="84">
        <f>SUM(L62:L67)</f>
        <v>512</v>
      </c>
      <c r="M68" s="85">
        <f>SUM(M58:M67)</f>
        <v>359984</v>
      </c>
      <c r="N68" s="223"/>
      <c r="O68" s="223"/>
      <c r="P68" s="133"/>
      <c r="Q68" s="133"/>
      <c r="R68" s="133"/>
      <c r="S68" s="133"/>
      <c r="T68" s="133"/>
    </row>
    <row r="69" spans="1:20" ht="13.5" thickBot="1">
      <c r="A69" s="149">
        <v>50</v>
      </c>
      <c r="B69" s="714" t="s">
        <v>342</v>
      </c>
      <c r="C69" s="90"/>
      <c r="D69" s="949">
        <f t="shared" si="7"/>
        <v>234531</v>
      </c>
      <c r="E69" s="91">
        <v>0</v>
      </c>
      <c r="F69" s="92">
        <f>'příl.1 - cp 2012'!J7</f>
        <v>234531</v>
      </c>
      <c r="G69" s="93"/>
      <c r="H69" s="94">
        <f>'příl.1 - cp 2012'!J7</f>
        <v>234531</v>
      </c>
      <c r="I69" s="91">
        <v>0</v>
      </c>
      <c r="J69" s="1809"/>
      <c r="K69" s="1799">
        <f>SUM(L69:M69)</f>
        <v>193000</v>
      </c>
      <c r="L69" s="91">
        <v>0</v>
      </c>
      <c r="M69" s="95">
        <v>193000</v>
      </c>
      <c r="N69" s="223"/>
      <c r="O69" s="223"/>
      <c r="P69" s="133"/>
      <c r="Q69" s="133"/>
      <c r="R69" s="133"/>
      <c r="S69" s="133"/>
      <c r="T69" s="133"/>
    </row>
    <row r="70" spans="1:20" ht="14.25" customHeight="1" thickBot="1">
      <c r="A70" s="54">
        <v>51</v>
      </c>
      <c r="B70" s="14" t="s">
        <v>40</v>
      </c>
      <c r="C70" s="15"/>
      <c r="D70" s="950">
        <f t="shared" si="7"/>
        <v>2320277.322908878</v>
      </c>
      <c r="E70" s="12">
        <f>E56+E68</f>
        <v>519536</v>
      </c>
      <c r="F70" s="16">
        <f>F56+F68+F69</f>
        <v>1744521.393856429</v>
      </c>
      <c r="G70" s="51">
        <f>G56+G68+G69</f>
        <v>1355639.393856429</v>
      </c>
      <c r="H70" s="53">
        <f>H56+H68+H69</f>
        <v>372882</v>
      </c>
      <c r="I70" s="710">
        <f>I56+I68+G69</f>
        <v>16000</v>
      </c>
      <c r="J70" s="1810">
        <f>J56+J68</f>
        <v>56219.929052448715</v>
      </c>
      <c r="K70" s="1800">
        <f>K56+K68+K69</f>
        <v>2146238</v>
      </c>
      <c r="L70" s="55">
        <f>SUM(L68:L69)+L56</f>
        <v>284817</v>
      </c>
      <c r="M70" s="58">
        <f>SUM(M68:M69)+M56</f>
        <v>1806457</v>
      </c>
      <c r="N70" s="223"/>
      <c r="O70" s="223"/>
      <c r="P70" s="133"/>
      <c r="Q70" s="133"/>
      <c r="R70" s="133"/>
      <c r="S70" s="133"/>
      <c r="T70" s="133"/>
    </row>
    <row r="71" spans="1:23" s="211" customFormat="1" ht="13.5">
      <c r="A71" s="210"/>
      <c r="D71" s="212">
        <f>D70-D34</f>
        <v>0</v>
      </c>
      <c r="E71" s="2033">
        <f>F70+E70</f>
        <v>2264057.393856429</v>
      </c>
      <c r="F71" s="2034"/>
      <c r="G71" s="699"/>
      <c r="H71" s="699"/>
      <c r="I71" s="699"/>
      <c r="J71" s="219"/>
      <c r="K71" s="861"/>
      <c r="L71" s="212"/>
      <c r="M71" s="227"/>
      <c r="N71" s="133"/>
      <c r="O71" s="133"/>
      <c r="P71" s="133"/>
      <c r="Q71" s="133"/>
      <c r="R71" s="133"/>
      <c r="S71" s="133"/>
      <c r="T71" s="133"/>
      <c r="W71" s="1"/>
    </row>
    <row r="72" spans="1:23" s="642" customFormat="1" ht="12.75">
      <c r="A72" s="645"/>
      <c r="D72" s="646"/>
      <c r="E72" s="646"/>
      <c r="F72" s="699">
        <f>F70-F34</f>
        <v>0</v>
      </c>
      <c r="G72" s="646"/>
      <c r="H72" s="699"/>
      <c r="I72" s="699"/>
      <c r="J72" s="699"/>
      <c r="K72" s="862"/>
      <c r="N72" s="133"/>
      <c r="O72" s="133"/>
      <c r="P72" s="133"/>
      <c r="Q72" s="133"/>
      <c r="R72" s="133"/>
      <c r="S72" s="133"/>
      <c r="T72" s="133"/>
      <c r="U72" s="222"/>
      <c r="V72" s="222"/>
      <c r="W72" s="1"/>
    </row>
    <row r="73" spans="1:23" s="642" customFormat="1" ht="12.75">
      <c r="A73" s="1729"/>
      <c r="D73" s="646"/>
      <c r="E73" s="646"/>
      <c r="F73" s="699"/>
      <c r="G73" s="646"/>
      <c r="H73" s="699"/>
      <c r="I73" s="699"/>
      <c r="J73" s="699"/>
      <c r="K73" s="862"/>
      <c r="N73" s="133"/>
      <c r="O73" s="133"/>
      <c r="P73" s="133"/>
      <c r="Q73" s="133"/>
      <c r="R73" s="133"/>
      <c r="S73" s="133"/>
      <c r="T73" s="133"/>
      <c r="U73" s="222"/>
      <c r="V73" s="222"/>
      <c r="W73" s="1"/>
    </row>
    <row r="74" spans="1:23" s="642" customFormat="1" ht="12.75">
      <c r="A74" s="645"/>
      <c r="D74" s="646"/>
      <c r="E74" s="646"/>
      <c r="F74" s="699"/>
      <c r="G74" s="646"/>
      <c r="H74" s="699"/>
      <c r="I74" s="699"/>
      <c r="J74" s="699"/>
      <c r="K74" s="862"/>
      <c r="N74" s="133"/>
      <c r="O74" s="133"/>
      <c r="P74" s="133"/>
      <c r="Q74" s="133"/>
      <c r="R74" s="133"/>
      <c r="S74" s="133"/>
      <c r="T74" s="133"/>
      <c r="U74" s="222"/>
      <c r="V74" s="222"/>
      <c r="W74" s="1"/>
    </row>
    <row r="75" spans="1:20" s="7" customFormat="1" ht="12.75">
      <c r="A75" s="222" t="s">
        <v>45</v>
      </c>
      <c r="D75" s="223"/>
      <c r="F75" s="223"/>
      <c r="G75" s="223"/>
      <c r="H75" s="223"/>
      <c r="I75" s="219"/>
      <c r="M75" s="228"/>
      <c r="N75" s="133"/>
      <c r="O75" s="133"/>
      <c r="P75" s="133"/>
      <c r="Q75" s="133"/>
      <c r="R75" s="133"/>
      <c r="S75" s="133"/>
      <c r="T75" s="133"/>
    </row>
    <row r="76" spans="1:20" s="7" customFormat="1" ht="12.75">
      <c r="A76" s="7" t="s">
        <v>46</v>
      </c>
      <c r="C76" s="7" t="s">
        <v>594</v>
      </c>
      <c r="G76" s="223"/>
      <c r="H76" s="223"/>
      <c r="M76" s="228"/>
      <c r="N76" s="133"/>
      <c r="O76" s="133"/>
      <c r="P76" s="133"/>
      <c r="Q76" s="133"/>
      <c r="R76" s="133"/>
      <c r="S76" s="133"/>
      <c r="T76" s="133"/>
    </row>
    <row r="77" spans="1:18" s="7" customFormat="1" ht="11.25">
      <c r="A77" s="7" t="s">
        <v>343</v>
      </c>
      <c r="C77" s="7" t="s">
        <v>305</v>
      </c>
      <c r="G77" s="223"/>
      <c r="J77" s="223"/>
      <c r="M77" s="228"/>
      <c r="R77" s="223"/>
    </row>
    <row r="78" spans="1:19" s="7" customFormat="1" ht="11.25">
      <c r="A78" s="7" t="s">
        <v>82</v>
      </c>
      <c r="C78" s="7" t="s">
        <v>595</v>
      </c>
      <c r="M78" s="228"/>
      <c r="Q78" s="223"/>
      <c r="R78" s="223"/>
      <c r="S78" s="223"/>
    </row>
    <row r="79" spans="3:19" s="7" customFormat="1" ht="11.25">
      <c r="C79" s="200"/>
      <c r="M79" s="228"/>
      <c r="Q79" s="223"/>
      <c r="R79" s="223"/>
      <c r="S79" s="223"/>
    </row>
    <row r="80" spans="1:19" s="7" customFormat="1" ht="12.75">
      <c r="A80" s="224" t="s">
        <v>665</v>
      </c>
      <c r="B80" s="224"/>
      <c r="C80" s="224"/>
      <c r="E80" s="1"/>
      <c r="F80" s="1"/>
      <c r="G80" s="1"/>
      <c r="H80" s="1"/>
      <c r="I80" s="1"/>
      <c r="J80" s="1"/>
      <c r="K80" s="1"/>
      <c r="L80" s="1"/>
      <c r="M80" s="1"/>
      <c r="N80" s="1"/>
      <c r="Q80" s="223"/>
      <c r="R80" s="223"/>
      <c r="S80" s="223"/>
    </row>
    <row r="81" spans="1:19" s="7" customFormat="1" ht="12.75">
      <c r="A81" s="224"/>
      <c r="E81" s="1"/>
      <c r="F81" s="1"/>
      <c r="G81" s="1"/>
      <c r="H81" s="1"/>
      <c r="I81" s="1"/>
      <c r="J81" s="1"/>
      <c r="K81" s="1"/>
      <c r="L81" s="1"/>
      <c r="M81" s="1"/>
      <c r="N81" s="1"/>
      <c r="Q81" s="223"/>
      <c r="R81" s="223"/>
      <c r="S81" s="223"/>
    </row>
    <row r="82" spans="13:19" ht="12.75">
      <c r="M82" s="1"/>
      <c r="Q82" s="223"/>
      <c r="R82" s="223"/>
      <c r="S82" s="223"/>
    </row>
    <row r="83" spans="5:19" s="7" customFormat="1" ht="12.75">
      <c r="E83" s="1"/>
      <c r="F83" s="1"/>
      <c r="G83" s="1"/>
      <c r="H83" s="1"/>
      <c r="I83" s="1"/>
      <c r="J83" s="1"/>
      <c r="K83" s="1"/>
      <c r="L83" s="1"/>
      <c r="M83" s="1"/>
      <c r="N83" s="1"/>
      <c r="Q83" s="223"/>
      <c r="R83" s="223"/>
      <c r="S83" s="223"/>
    </row>
    <row r="84" spans="5:19" s="7" customFormat="1" ht="12.75">
      <c r="E84" s="1"/>
      <c r="F84" s="1"/>
      <c r="G84" s="1"/>
      <c r="H84" s="1"/>
      <c r="I84" s="1"/>
      <c r="J84" s="1"/>
      <c r="K84" s="1"/>
      <c r="L84" s="1"/>
      <c r="M84" s="1"/>
      <c r="N84" s="1"/>
      <c r="Q84" s="223"/>
      <c r="R84" s="223"/>
      <c r="S84" s="223"/>
    </row>
    <row r="85" spans="13:19" ht="12.75">
      <c r="M85" s="1"/>
      <c r="Q85" s="223"/>
      <c r="R85" s="223"/>
      <c r="S85" s="223"/>
    </row>
    <row r="86" spans="13:19" ht="12.75">
      <c r="M86" s="1"/>
      <c r="Q86" s="223"/>
      <c r="R86" s="223"/>
      <c r="S86" s="223"/>
    </row>
    <row r="87" spans="8:19" ht="12.75">
      <c r="H87" s="7"/>
      <c r="Q87" s="223"/>
      <c r="R87" s="223"/>
      <c r="S87" s="223"/>
    </row>
    <row r="88" spans="8:19" ht="12.75">
      <c r="H88" s="7"/>
      <c r="Q88" s="223"/>
      <c r="R88" s="223"/>
      <c r="S88" s="223"/>
    </row>
    <row r="89" spans="8:19" ht="12.75">
      <c r="H89" s="7"/>
      <c r="Q89" s="223"/>
      <c r="R89" s="223"/>
      <c r="S89" s="223"/>
    </row>
    <row r="90" spans="8:19" ht="12.75">
      <c r="H90" s="7"/>
      <c r="Q90" s="223"/>
      <c r="R90" s="223"/>
      <c r="S90" s="223"/>
    </row>
    <row r="91" spans="8:19" ht="12.75">
      <c r="H91" s="7"/>
      <c r="Q91" s="223"/>
      <c r="R91" s="223"/>
      <c r="S91" s="223"/>
    </row>
    <row r="92" spans="8:19" ht="12.75">
      <c r="H92" s="7"/>
      <c r="Q92" s="223"/>
      <c r="R92" s="223"/>
      <c r="S92" s="223"/>
    </row>
    <row r="93" spans="17:19" ht="12.75">
      <c r="Q93" s="223"/>
      <c r="R93" s="223"/>
      <c r="S93" s="223"/>
    </row>
    <row r="94" spans="17:19" ht="12.75">
      <c r="Q94" s="223"/>
      <c r="R94" s="223"/>
      <c r="S94" s="223"/>
    </row>
    <row r="95" spans="17:19" ht="12.75">
      <c r="Q95" s="223"/>
      <c r="R95" s="223"/>
      <c r="S95" s="223"/>
    </row>
    <row r="96" spans="17:19" ht="12.75">
      <c r="Q96" s="223"/>
      <c r="R96" s="223"/>
      <c r="S96" s="223"/>
    </row>
  </sheetData>
  <sheetProtection/>
  <mergeCells count="10">
    <mergeCell ref="H4:J4"/>
    <mergeCell ref="D4:G4"/>
    <mergeCell ref="E71:F71"/>
    <mergeCell ref="E5:F5"/>
    <mergeCell ref="G44:I44"/>
    <mergeCell ref="I5:J5"/>
    <mergeCell ref="K42:N42"/>
    <mergeCell ref="L43:N43"/>
    <mergeCell ref="D42:J42"/>
    <mergeCell ref="E43:I43"/>
  </mergeCells>
  <printOptions/>
  <pageMargins left="0.57" right="0.3" top="0.68" bottom="0.34" header="0.4921259845" footer="0.19"/>
  <pageSetup horizontalDpi="1200" verticalDpi="1200" orientation="landscape" paperSize="9" scale="90"/>
  <headerFooter alignWithMargins="0">
    <oddFooter>&amp;C&amp;8&amp;P+5&amp;10
</oddFooter>
  </headerFooter>
  <rowBreaks count="1" manualBreakCount="1"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GridLines="0" zoomScalePageLayoutView="0" workbookViewId="0" topLeftCell="A1">
      <selection activeCell="F40" sqref="F40"/>
    </sheetView>
  </sheetViews>
  <sheetFormatPr defaultColWidth="9.125" defaultRowHeight="12.75"/>
  <cols>
    <col min="1" max="1" width="9.125" style="1842" customWidth="1"/>
    <col min="2" max="2" width="11.875" style="1842" customWidth="1"/>
    <col min="3" max="3" width="8.375" style="1842" customWidth="1"/>
    <col min="4" max="4" width="8.625" style="1842" customWidth="1"/>
    <col min="5" max="5" width="9.00390625" style="1842" customWidth="1"/>
    <col min="6" max="10" width="9.125" style="1842" customWidth="1"/>
    <col min="11" max="11" width="10.875" style="1842" customWidth="1"/>
    <col min="12" max="12" width="11.125" style="1842" customWidth="1"/>
    <col min="13" max="13" width="11.625" style="1842" customWidth="1"/>
    <col min="14" max="14" width="12.125" style="1842" customWidth="1"/>
    <col min="15" max="15" width="12.00390625" style="1843" customWidth="1"/>
    <col min="16" max="16" width="11.625" style="1843" customWidth="1"/>
    <col min="17" max="17" width="9.125" style="1842" customWidth="1"/>
    <col min="18" max="18" width="15.875" style="1842" hidden="1" customWidth="1"/>
    <col min="19" max="19" width="12.375" style="1842" hidden="1" customWidth="1"/>
    <col min="20" max="16384" width="9.125" style="1842" customWidth="1"/>
  </cols>
  <sheetData>
    <row r="1" spans="1:13" ht="12.75">
      <c r="A1" s="1841" t="s">
        <v>459</v>
      </c>
      <c r="B1" s="1841"/>
      <c r="C1" s="1841"/>
      <c r="D1" s="1841"/>
      <c r="E1" s="1841"/>
      <c r="F1" s="1841"/>
      <c r="G1" s="1841"/>
      <c r="H1" s="1841"/>
      <c r="I1" s="1841"/>
      <c r="J1" s="1841"/>
      <c r="K1" s="1841"/>
      <c r="L1" s="1841"/>
      <c r="M1" s="1841"/>
    </row>
    <row r="2" spans="1:13" ht="15.75">
      <c r="A2" s="1844" t="s">
        <v>656</v>
      </c>
      <c r="B2" s="1844"/>
      <c r="C2" s="1845"/>
      <c r="D2" s="1846"/>
      <c r="E2" s="1844"/>
      <c r="F2" s="1844"/>
      <c r="G2" s="1844"/>
      <c r="H2" s="1844"/>
      <c r="I2" s="1844"/>
      <c r="J2" s="1844"/>
      <c r="K2" s="1844"/>
      <c r="L2" s="1844"/>
      <c r="M2" s="1844"/>
    </row>
    <row r="3" spans="1:16" ht="13.5" thickBot="1">
      <c r="A3" s="1841"/>
      <c r="B3" s="1841"/>
      <c r="C3" s="1841"/>
      <c r="D3" s="1841"/>
      <c r="E3" s="1841"/>
      <c r="F3" s="1841"/>
      <c r="G3" s="1841"/>
      <c r="H3" s="1841"/>
      <c r="I3" s="1841"/>
      <c r="J3" s="1841"/>
      <c r="K3" s="1841"/>
      <c r="L3" s="1841"/>
      <c r="M3" s="1841"/>
      <c r="P3" s="1930" t="s">
        <v>657</v>
      </c>
    </row>
    <row r="4" spans="1:19" ht="12.75" customHeight="1" thickTop="1">
      <c r="A4" s="1847"/>
      <c r="B4" s="1848"/>
      <c r="C4" s="1849" t="s">
        <v>621</v>
      </c>
      <c r="D4" s="1850" t="s">
        <v>621</v>
      </c>
      <c r="E4" s="1849" t="s">
        <v>621</v>
      </c>
      <c r="F4" s="1851"/>
      <c r="G4" s="1852"/>
      <c r="H4" s="1853"/>
      <c r="I4" s="1852"/>
      <c r="J4" s="1853"/>
      <c r="K4" s="1852"/>
      <c r="L4" s="1854" t="s">
        <v>622</v>
      </c>
      <c r="M4" s="1854" t="s">
        <v>622</v>
      </c>
      <c r="N4" s="1854" t="s">
        <v>622</v>
      </c>
      <c r="O4" s="1855" t="s">
        <v>622</v>
      </c>
      <c r="P4" s="1922" t="s">
        <v>83</v>
      </c>
      <c r="R4" s="1856" t="s">
        <v>83</v>
      </c>
      <c r="S4" s="1857" t="s">
        <v>83</v>
      </c>
    </row>
    <row r="5" spans="1:19" ht="11.25" customHeight="1">
      <c r="A5" s="1858"/>
      <c r="B5" s="1859"/>
      <c r="C5" s="1860" t="s">
        <v>623</v>
      </c>
      <c r="D5" s="1861" t="s">
        <v>624</v>
      </c>
      <c r="E5" s="1860" t="s">
        <v>625</v>
      </c>
      <c r="F5" s="1862"/>
      <c r="G5" s="1863"/>
      <c r="H5" s="1864"/>
      <c r="I5" s="1863"/>
      <c r="J5" s="1864"/>
      <c r="K5" s="1863"/>
      <c r="L5" s="1865" t="s">
        <v>626</v>
      </c>
      <c r="M5" s="1865" t="s">
        <v>626</v>
      </c>
      <c r="N5" s="1865" t="s">
        <v>626</v>
      </c>
      <c r="O5" s="1866" t="s">
        <v>626</v>
      </c>
      <c r="P5" s="1923" t="s">
        <v>626</v>
      </c>
      <c r="R5" s="1867" t="s">
        <v>626</v>
      </c>
      <c r="S5" s="1868" t="s">
        <v>626</v>
      </c>
    </row>
    <row r="6" spans="1:19" ht="14.25" customHeight="1">
      <c r="A6" s="1858"/>
      <c r="B6" s="1859" t="s">
        <v>627</v>
      </c>
      <c r="C6" s="1859">
        <v>2011</v>
      </c>
      <c r="D6" s="1859">
        <v>2011</v>
      </c>
      <c r="E6" s="1859">
        <v>2011</v>
      </c>
      <c r="F6" s="1859" t="s">
        <v>22</v>
      </c>
      <c r="G6" s="1869" t="s">
        <v>22</v>
      </c>
      <c r="H6" s="1870" t="s">
        <v>22</v>
      </c>
      <c r="I6" s="1869" t="s">
        <v>22</v>
      </c>
      <c r="J6" s="1870" t="s">
        <v>628</v>
      </c>
      <c r="K6" s="1871" t="s">
        <v>629</v>
      </c>
      <c r="L6" s="1865" t="s">
        <v>630</v>
      </c>
      <c r="M6" s="1865" t="s">
        <v>630</v>
      </c>
      <c r="N6" s="1865" t="s">
        <v>630</v>
      </c>
      <c r="O6" s="1866" t="s">
        <v>630</v>
      </c>
      <c r="P6" s="1923" t="s">
        <v>630</v>
      </c>
      <c r="R6" s="1867" t="s">
        <v>630</v>
      </c>
      <c r="S6" s="1868" t="s">
        <v>630</v>
      </c>
    </row>
    <row r="7" spans="1:19" ht="13.5" customHeight="1">
      <c r="A7" s="1872"/>
      <c r="B7" s="1859" t="s">
        <v>631</v>
      </c>
      <c r="C7" s="1860"/>
      <c r="D7" s="1861"/>
      <c r="E7" s="1860" t="s">
        <v>632</v>
      </c>
      <c r="F7" s="1859" t="s">
        <v>633</v>
      </c>
      <c r="G7" s="1869" t="s">
        <v>634</v>
      </c>
      <c r="H7" s="1870" t="s">
        <v>635</v>
      </c>
      <c r="I7" s="1869" t="s">
        <v>636</v>
      </c>
      <c r="J7" s="1864"/>
      <c r="K7" s="1863"/>
      <c r="L7" s="1873" t="s">
        <v>637</v>
      </c>
      <c r="M7" s="1873" t="s">
        <v>637</v>
      </c>
      <c r="N7" s="1873" t="s">
        <v>637</v>
      </c>
      <c r="O7" s="1874" t="s">
        <v>637</v>
      </c>
      <c r="P7" s="1924" t="s">
        <v>637</v>
      </c>
      <c r="R7" s="1875" t="s">
        <v>637</v>
      </c>
      <c r="S7" s="1876" t="s">
        <v>637</v>
      </c>
    </row>
    <row r="8" spans="1:19" ht="15">
      <c r="A8" s="1872" t="s">
        <v>638</v>
      </c>
      <c r="B8" s="1860">
        <v>0.64</v>
      </c>
      <c r="C8" s="1860">
        <v>0.13</v>
      </c>
      <c r="D8" s="1861">
        <v>0.22</v>
      </c>
      <c r="E8" s="1860">
        <v>0.65</v>
      </c>
      <c r="F8" s="1862"/>
      <c r="G8" s="1863"/>
      <c r="H8" s="1864"/>
      <c r="I8" s="1863"/>
      <c r="J8" s="1864"/>
      <c r="K8" s="1863"/>
      <c r="L8" s="1873">
        <v>2012</v>
      </c>
      <c r="M8" s="1873">
        <v>2012</v>
      </c>
      <c r="N8" s="1873">
        <v>2012</v>
      </c>
      <c r="O8" s="1874">
        <v>2012</v>
      </c>
      <c r="P8" s="1924">
        <v>2012</v>
      </c>
      <c r="R8" s="1875">
        <v>2011</v>
      </c>
      <c r="S8" s="1876" t="s">
        <v>639</v>
      </c>
    </row>
    <row r="9" spans="1:19" ht="15.75" thickBot="1">
      <c r="A9" s="1872"/>
      <c r="B9" s="1877" t="s">
        <v>640</v>
      </c>
      <c r="C9" s="1860" t="s">
        <v>641</v>
      </c>
      <c r="D9" s="1861" t="s">
        <v>635</v>
      </c>
      <c r="E9" s="1860" t="s">
        <v>634</v>
      </c>
      <c r="F9" s="1878" t="s">
        <v>642</v>
      </c>
      <c r="G9" s="1879" t="s">
        <v>643</v>
      </c>
      <c r="H9" s="1880" t="s">
        <v>644</v>
      </c>
      <c r="I9" s="1879" t="s">
        <v>645</v>
      </c>
      <c r="J9" s="1880" t="s">
        <v>646</v>
      </c>
      <c r="K9" s="1881"/>
      <c r="L9" s="1882"/>
      <c r="M9" s="1883" t="s">
        <v>647</v>
      </c>
      <c r="N9" s="1883" t="s">
        <v>648</v>
      </c>
      <c r="O9" s="1884" t="s">
        <v>649</v>
      </c>
      <c r="P9" s="1925"/>
      <c r="R9" s="1885" t="s">
        <v>650</v>
      </c>
      <c r="S9" s="1886" t="s">
        <v>651</v>
      </c>
    </row>
    <row r="10" spans="1:19" ht="12.75">
      <c r="A10" s="1887" t="s">
        <v>7</v>
      </c>
      <c r="B10" s="1888">
        <v>31198.36</v>
      </c>
      <c r="C10" s="1889">
        <v>86</v>
      </c>
      <c r="D10" s="1890">
        <v>403</v>
      </c>
      <c r="E10" s="1889">
        <v>562</v>
      </c>
      <c r="F10" s="1931">
        <f aca="true" t="shared" si="0" ref="F10:F18">B10/$B$20</f>
        <v>0.15834956484774834</v>
      </c>
      <c r="G10" s="1932">
        <f aca="true" t="shared" si="1" ref="G10:G18">E10/$E$20</f>
        <v>0.20157819225251075</v>
      </c>
      <c r="H10" s="1933">
        <f aca="true" t="shared" si="2" ref="H10:H18">D10/$D$20</f>
        <v>0.09734299516908212</v>
      </c>
      <c r="I10" s="1934">
        <f aca="true" t="shared" si="3" ref="I10:I18">C10/$C$20</f>
        <v>0.2551928783382789</v>
      </c>
      <c r="J10" s="1933">
        <f aca="true" t="shared" si="4" ref="J10:J18">(F10^$B$8)*((G10*$E$8)+(H10*$D$8)+(I10*$C$8))^(1-$B$8)</f>
        <v>0.16767049579846513</v>
      </c>
      <c r="K10" s="1934">
        <f aca="true" t="shared" si="5" ref="K10:K18">J10/$J$20</f>
        <v>0.17413250129579358</v>
      </c>
      <c r="L10" s="1891">
        <f aca="true" t="shared" si="6" ref="L10:L18">K10*$L$20</f>
        <v>22218.08823783419</v>
      </c>
      <c r="M10" s="1892">
        <f aca="true" t="shared" si="7" ref="M10:M18">K10*$M$20</f>
        <v>21662.60555870061</v>
      </c>
      <c r="N10" s="1892">
        <v>21663</v>
      </c>
      <c r="O10" s="1893">
        <f>N10*0.005</f>
        <v>108.315</v>
      </c>
      <c r="P10" s="1926">
        <f aca="true" t="shared" si="8" ref="P10:P18">N10+O10</f>
        <v>21771.315</v>
      </c>
      <c r="R10" s="1894">
        <v>23558</v>
      </c>
      <c r="S10" s="1894">
        <f aca="true" t="shared" si="9" ref="S10:S18">N10-R10</f>
        <v>-1895</v>
      </c>
    </row>
    <row r="11" spans="1:19" ht="12.75">
      <c r="A11" s="1895" t="s">
        <v>8</v>
      </c>
      <c r="B11" s="1896">
        <v>25450.949</v>
      </c>
      <c r="C11" s="1897">
        <v>48</v>
      </c>
      <c r="D11" s="1898">
        <v>891</v>
      </c>
      <c r="E11" s="1897">
        <v>615</v>
      </c>
      <c r="F11" s="1935">
        <f t="shared" si="0"/>
        <v>0.1291781586952723</v>
      </c>
      <c r="G11" s="1936">
        <f t="shared" si="1"/>
        <v>0.22058823529411764</v>
      </c>
      <c r="H11" s="1937">
        <f t="shared" si="2"/>
        <v>0.21521739130434783</v>
      </c>
      <c r="I11" s="1936">
        <f t="shared" si="3"/>
        <v>0.142433234421365</v>
      </c>
      <c r="J11" s="1937">
        <f t="shared" si="4"/>
        <v>0.15367314166010854</v>
      </c>
      <c r="K11" s="1936">
        <f t="shared" si="5"/>
        <v>0.159595690415454</v>
      </c>
      <c r="L11" s="1899">
        <f t="shared" si="6"/>
        <v>20363.29292717902</v>
      </c>
      <c r="M11" s="1899">
        <f t="shared" si="7"/>
        <v>19854.182674753723</v>
      </c>
      <c r="N11" s="1899">
        <v>19854</v>
      </c>
      <c r="O11" s="1900">
        <f>N11*0.005</f>
        <v>99.27</v>
      </c>
      <c r="P11" s="1927">
        <f t="shared" si="8"/>
        <v>19953.27</v>
      </c>
      <c r="R11" s="1901">
        <v>16299</v>
      </c>
      <c r="S11" s="1901">
        <f t="shared" si="9"/>
        <v>3555</v>
      </c>
    </row>
    <row r="12" spans="1:19" ht="12.75">
      <c r="A12" s="1895" t="s">
        <v>9</v>
      </c>
      <c r="B12" s="1902">
        <v>10682.69</v>
      </c>
      <c r="C12" s="1897">
        <v>23</v>
      </c>
      <c r="D12" s="1898">
        <v>462</v>
      </c>
      <c r="E12" s="1897">
        <v>192</v>
      </c>
      <c r="F12" s="1935">
        <f t="shared" si="0"/>
        <v>0.05422077676209239</v>
      </c>
      <c r="G12" s="1936">
        <f t="shared" si="1"/>
        <v>0.06886657101865136</v>
      </c>
      <c r="H12" s="1937">
        <f t="shared" si="2"/>
        <v>0.11159420289855072</v>
      </c>
      <c r="I12" s="1936">
        <f t="shared" si="3"/>
        <v>0.06824925816023739</v>
      </c>
      <c r="J12" s="1937">
        <f t="shared" si="4"/>
        <v>0.06185763437233771</v>
      </c>
      <c r="K12" s="1936">
        <f t="shared" si="5"/>
        <v>0.06424162191565742</v>
      </c>
      <c r="L12" s="1899">
        <f t="shared" si="6"/>
        <v>8196.781265084477</v>
      </c>
      <c r="M12" s="1899">
        <f t="shared" si="7"/>
        <v>7991.850491173531</v>
      </c>
      <c r="N12" s="1899">
        <v>7992</v>
      </c>
      <c r="O12" s="1900">
        <f>N12*0.005</f>
        <v>39.96</v>
      </c>
      <c r="P12" s="1927">
        <f t="shared" si="8"/>
        <v>8031.96</v>
      </c>
      <c r="R12" s="1901">
        <v>6563</v>
      </c>
      <c r="S12" s="1901">
        <f t="shared" si="9"/>
        <v>1429</v>
      </c>
    </row>
    <row r="13" spans="1:19" ht="12.75">
      <c r="A13" s="1895" t="s">
        <v>652</v>
      </c>
      <c r="B13" s="1896">
        <v>11756.685</v>
      </c>
      <c r="C13" s="1897">
        <v>34</v>
      </c>
      <c r="D13" s="1898">
        <v>447</v>
      </c>
      <c r="E13" s="1897">
        <v>229</v>
      </c>
      <c r="F13" s="1935">
        <f t="shared" si="0"/>
        <v>0.059671917171352916</v>
      </c>
      <c r="G13" s="1936">
        <f t="shared" si="1"/>
        <v>0.0821377331420373</v>
      </c>
      <c r="H13" s="1937">
        <f t="shared" si="2"/>
        <v>0.10797101449275362</v>
      </c>
      <c r="I13" s="1936">
        <f t="shared" si="3"/>
        <v>0.10089020771513353</v>
      </c>
      <c r="J13" s="1937">
        <f t="shared" si="4"/>
        <v>0.0692578758030307</v>
      </c>
      <c r="K13" s="1936">
        <f t="shared" si="5"/>
        <v>0.07192706797092653</v>
      </c>
      <c r="L13" s="1899">
        <f t="shared" si="6"/>
        <v>9177.390383614429</v>
      </c>
      <c r="M13" s="1899">
        <f t="shared" si="7"/>
        <v>8947.943036787174</v>
      </c>
      <c r="N13" s="1899">
        <v>8948</v>
      </c>
      <c r="O13" s="1900">
        <f>N13*0.005</f>
        <v>44.74</v>
      </c>
      <c r="P13" s="1927">
        <f t="shared" si="8"/>
        <v>8992.74</v>
      </c>
      <c r="R13" s="1901">
        <v>7296</v>
      </c>
      <c r="S13" s="1901">
        <f t="shared" si="9"/>
        <v>1652</v>
      </c>
    </row>
    <row r="14" spans="1:19" ht="12.75">
      <c r="A14" s="1895" t="s">
        <v>11</v>
      </c>
      <c r="B14" s="1902">
        <v>89151.495</v>
      </c>
      <c r="C14" s="1897">
        <v>83</v>
      </c>
      <c r="D14" s="1898">
        <v>356</v>
      </c>
      <c r="E14" s="1897">
        <v>733</v>
      </c>
      <c r="F14" s="1935">
        <f t="shared" si="0"/>
        <v>0.4524949529006079</v>
      </c>
      <c r="G14" s="1936">
        <f t="shared" si="1"/>
        <v>0.26291248206599716</v>
      </c>
      <c r="H14" s="1937">
        <f t="shared" si="2"/>
        <v>0.08599033816425121</v>
      </c>
      <c r="I14" s="1936">
        <f t="shared" si="3"/>
        <v>0.24629080118694363</v>
      </c>
      <c r="J14" s="1937">
        <f t="shared" si="4"/>
        <v>0.35007350458199377</v>
      </c>
      <c r="K14" s="1936">
        <f t="shared" si="5"/>
        <v>0.36356530527301667</v>
      </c>
      <c r="L14" s="1899">
        <f t="shared" si="6"/>
        <v>46388.38799570002</v>
      </c>
      <c r="M14" s="1899">
        <f t="shared" si="7"/>
        <v>45228.61467187909</v>
      </c>
      <c r="N14" s="1899">
        <v>45229</v>
      </c>
      <c r="O14" s="1900">
        <f>N14*0.005</f>
        <v>226.145</v>
      </c>
      <c r="P14" s="1927">
        <f t="shared" si="8"/>
        <v>45455.145</v>
      </c>
      <c r="R14" s="1901">
        <v>41149</v>
      </c>
      <c r="S14" s="1901">
        <f t="shared" si="9"/>
        <v>4080</v>
      </c>
    </row>
    <row r="15" spans="1:19" ht="12.75">
      <c r="A15" s="1895" t="s">
        <v>653</v>
      </c>
      <c r="B15" s="1896">
        <v>11893.25</v>
      </c>
      <c r="C15" s="1897">
        <v>13</v>
      </c>
      <c r="D15" s="1898">
        <v>182</v>
      </c>
      <c r="E15" s="1897">
        <v>119</v>
      </c>
      <c r="F15" s="1935">
        <f t="shared" si="0"/>
        <v>0.060365062847068975</v>
      </c>
      <c r="G15" s="1936">
        <f t="shared" si="1"/>
        <v>0.042682926829268296</v>
      </c>
      <c r="H15" s="1937">
        <f t="shared" si="2"/>
        <v>0.04396135265700483</v>
      </c>
      <c r="I15" s="1936">
        <f t="shared" si="3"/>
        <v>0.03857566765578635</v>
      </c>
      <c r="J15" s="1937">
        <f t="shared" si="4"/>
        <v>0.0531699172758579</v>
      </c>
      <c r="K15" s="1936">
        <f t="shared" si="5"/>
        <v>0.055219081000775085</v>
      </c>
      <c r="L15" s="1899">
        <f t="shared" si="6"/>
        <v>7045.568202131895</v>
      </c>
      <c r="M15" s="1899">
        <f t="shared" si="7"/>
        <v>6869.419333739423</v>
      </c>
      <c r="N15" s="1899">
        <v>6869</v>
      </c>
      <c r="O15" s="1900">
        <v>34</v>
      </c>
      <c r="P15" s="1927">
        <f t="shared" si="8"/>
        <v>6903</v>
      </c>
      <c r="R15" s="1901">
        <v>6769</v>
      </c>
      <c r="S15" s="1901">
        <f t="shared" si="9"/>
        <v>100</v>
      </c>
    </row>
    <row r="16" spans="1:19" ht="12.75">
      <c r="A16" s="1895" t="s">
        <v>13</v>
      </c>
      <c r="B16" s="1896">
        <v>12105.106</v>
      </c>
      <c r="C16" s="1897">
        <v>20</v>
      </c>
      <c r="D16" s="1898">
        <v>812</v>
      </c>
      <c r="E16" s="1897">
        <v>137</v>
      </c>
      <c r="F16" s="1935">
        <f t="shared" si="0"/>
        <v>0.06144035351652675</v>
      </c>
      <c r="G16" s="1936">
        <f t="shared" si="1"/>
        <v>0.04913916786226686</v>
      </c>
      <c r="H16" s="1937">
        <f t="shared" si="2"/>
        <v>0.1961352657004831</v>
      </c>
      <c r="I16" s="1936">
        <f t="shared" si="3"/>
        <v>0.05934718100890208</v>
      </c>
      <c r="J16" s="1937">
        <f t="shared" si="4"/>
        <v>0.06840870935629621</v>
      </c>
      <c r="K16" s="1936">
        <f t="shared" si="5"/>
        <v>0.07104517472738255</v>
      </c>
      <c r="L16" s="1899">
        <f t="shared" si="6"/>
        <v>9064.866978990922</v>
      </c>
      <c r="M16" s="1899">
        <f t="shared" si="7"/>
        <v>8838.232871610571</v>
      </c>
      <c r="N16" s="1899">
        <v>8838</v>
      </c>
      <c r="O16" s="1900">
        <f>N16*0.005</f>
        <v>44.19</v>
      </c>
      <c r="P16" s="1927">
        <f t="shared" si="8"/>
        <v>8882.19</v>
      </c>
      <c r="R16" s="1901">
        <v>7385</v>
      </c>
      <c r="S16" s="1901">
        <f t="shared" si="9"/>
        <v>1453</v>
      </c>
    </row>
    <row r="17" spans="1:19" ht="12.75">
      <c r="A17" s="1895" t="s">
        <v>14</v>
      </c>
      <c r="B17" s="1902">
        <v>1713.405</v>
      </c>
      <c r="C17" s="1897">
        <v>18</v>
      </c>
      <c r="D17" s="1898">
        <v>154</v>
      </c>
      <c r="E17" s="1897">
        <v>97</v>
      </c>
      <c r="F17" s="1935">
        <f t="shared" si="0"/>
        <v>0.008696512770477558</v>
      </c>
      <c r="G17" s="1936">
        <f t="shared" si="1"/>
        <v>0.03479196556671449</v>
      </c>
      <c r="H17" s="1937">
        <f t="shared" si="2"/>
        <v>0.03719806763285024</v>
      </c>
      <c r="I17" s="1936">
        <f t="shared" si="3"/>
        <v>0.05341246290801187</v>
      </c>
      <c r="J17" s="1937">
        <f t="shared" si="4"/>
        <v>0.014751552984252857</v>
      </c>
      <c r="K17" s="1936">
        <f t="shared" si="5"/>
        <v>0.015320076480437608</v>
      </c>
      <c r="L17" s="1899">
        <f t="shared" si="6"/>
        <v>1954.7345183684758</v>
      </c>
      <c r="M17" s="1899">
        <f t="shared" si="7"/>
        <v>1905.8634743958798</v>
      </c>
      <c r="N17" s="1899">
        <v>1906</v>
      </c>
      <c r="O17" s="1900">
        <f>N17*0.005</f>
        <v>9.53</v>
      </c>
      <c r="P17" s="1927">
        <f t="shared" si="8"/>
        <v>1915.53</v>
      </c>
      <c r="R17" s="1901">
        <v>1193</v>
      </c>
      <c r="S17" s="1901">
        <f t="shared" si="9"/>
        <v>713</v>
      </c>
    </row>
    <row r="18" spans="1:19" ht="12.75">
      <c r="A18" s="1903" t="s">
        <v>654</v>
      </c>
      <c r="B18" s="1896">
        <v>3070.136</v>
      </c>
      <c r="C18" s="1897">
        <v>12</v>
      </c>
      <c r="D18" s="1904">
        <v>433</v>
      </c>
      <c r="E18" s="1897">
        <v>104</v>
      </c>
      <c r="F18" s="1936">
        <f t="shared" si="0"/>
        <v>0.015582700488852833</v>
      </c>
      <c r="G18" s="1936">
        <f t="shared" si="1"/>
        <v>0.03730272596843615</v>
      </c>
      <c r="H18" s="1936">
        <f t="shared" si="2"/>
        <v>0.10458937198067633</v>
      </c>
      <c r="I18" s="1936">
        <f t="shared" si="3"/>
        <v>0.03560830860534125</v>
      </c>
      <c r="J18" s="1936">
        <f t="shared" si="4"/>
        <v>0.024027464641652944</v>
      </c>
      <c r="K18" s="1936">
        <f t="shared" si="5"/>
        <v>0.024953480920556603</v>
      </c>
      <c r="L18" s="1905">
        <f t="shared" si="6"/>
        <v>3183.8894910965787</v>
      </c>
      <c r="M18" s="1905">
        <f t="shared" si="7"/>
        <v>3104.287886960003</v>
      </c>
      <c r="N18" s="1905">
        <v>3104</v>
      </c>
      <c r="O18" s="1900">
        <f>N18*0.005</f>
        <v>15.52</v>
      </c>
      <c r="P18" s="1927">
        <f t="shared" si="8"/>
        <v>3119.52</v>
      </c>
      <c r="R18" s="1901">
        <v>2398</v>
      </c>
      <c r="S18" s="1901">
        <f t="shared" si="9"/>
        <v>706</v>
      </c>
    </row>
    <row r="19" spans="1:19" ht="12.75">
      <c r="A19" s="1906" t="s">
        <v>18</v>
      </c>
      <c r="B19" s="1902"/>
      <c r="C19" s="1907"/>
      <c r="D19" s="1908"/>
      <c r="E19" s="1907"/>
      <c r="F19" s="1931"/>
      <c r="G19" s="1934"/>
      <c r="H19" s="1933"/>
      <c r="I19" s="1934"/>
      <c r="J19" s="1933"/>
      <c r="K19" s="1934"/>
      <c r="L19" s="1892"/>
      <c r="M19" s="1892"/>
      <c r="N19" s="1892"/>
      <c r="O19" s="1909">
        <v>2568</v>
      </c>
      <c r="P19" s="1928">
        <v>2568</v>
      </c>
      <c r="R19" s="1910">
        <v>0</v>
      </c>
      <c r="S19" s="1911">
        <v>0</v>
      </c>
    </row>
    <row r="20" spans="1:19" ht="13.5" thickBot="1">
      <c r="A20" s="1912" t="s">
        <v>83</v>
      </c>
      <c r="B20" s="1913">
        <f aca="true" t="shared" si="10" ref="B20:J20">SUM(B10:B18)</f>
        <v>197022.076</v>
      </c>
      <c r="C20" s="1914">
        <f t="shared" si="10"/>
        <v>337</v>
      </c>
      <c r="D20" s="1915">
        <f t="shared" si="10"/>
        <v>4140</v>
      </c>
      <c r="E20" s="1916">
        <f t="shared" si="10"/>
        <v>2788</v>
      </c>
      <c r="F20" s="1938">
        <f t="shared" si="10"/>
        <v>1</v>
      </c>
      <c r="G20" s="1939">
        <f t="shared" si="10"/>
        <v>1</v>
      </c>
      <c r="H20" s="1940">
        <f t="shared" si="10"/>
        <v>1</v>
      </c>
      <c r="I20" s="1939">
        <f t="shared" si="10"/>
        <v>1</v>
      </c>
      <c r="J20" s="1940">
        <f t="shared" si="10"/>
        <v>0.9628902964739957</v>
      </c>
      <c r="K20" s="1939"/>
      <c r="L20" s="1917">
        <v>127593</v>
      </c>
      <c r="M20" s="1918">
        <v>124403</v>
      </c>
      <c r="N20" s="1918">
        <f>SUM(N10:N18)</f>
        <v>124403</v>
      </c>
      <c r="O20" s="1919">
        <f>SUM(O10:O19)</f>
        <v>3189.67</v>
      </c>
      <c r="P20" s="1929">
        <f>SUM(P10:P19)</f>
        <v>127592.67</v>
      </c>
      <c r="R20" s="1920">
        <f>SUM(R10:R19)</f>
        <v>112610</v>
      </c>
      <c r="S20" s="1918">
        <f>SUM(S10:S19)</f>
        <v>11793</v>
      </c>
    </row>
    <row r="21" ht="12.75">
      <c r="S21" s="1921" t="s">
        <v>655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8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showGridLines="0" zoomScalePageLayoutView="0" workbookViewId="0" topLeftCell="A71">
      <selection activeCell="O7" sqref="O7"/>
    </sheetView>
  </sheetViews>
  <sheetFormatPr defaultColWidth="9.125" defaultRowHeight="12.75" outlineLevelRow="2"/>
  <cols>
    <col min="1" max="1" width="3.00390625" style="105" customWidth="1"/>
    <col min="2" max="2" width="5.25390625" style="104" customWidth="1"/>
    <col min="3" max="3" width="54.00390625" style="105" customWidth="1"/>
    <col min="4" max="4" width="9.25390625" style="817" hidden="1" customWidth="1"/>
    <col min="5" max="5" width="0" style="817" hidden="1" customWidth="1"/>
    <col min="6" max="6" width="10.375" style="106" hidden="1" customWidth="1"/>
    <col min="7" max="7" width="9.375" style="106" hidden="1" customWidth="1"/>
    <col min="8" max="10" width="11.125" style="715" customWidth="1"/>
    <col min="11" max="11" width="14.375" style="812" hidden="1" customWidth="1"/>
    <col min="12" max="12" width="10.125" style="106" customWidth="1"/>
    <col min="13" max="13" width="4.125" style="108" customWidth="1"/>
    <col min="14" max="14" width="7.25390625" style="813" customWidth="1"/>
    <col min="15" max="15" width="16.125" style="813" customWidth="1"/>
    <col min="16" max="16" width="9.125" style="814" customWidth="1"/>
    <col min="17" max="17" width="7.875" style="108" hidden="1" customWidth="1"/>
    <col min="18" max="18" width="9.625" style="108" hidden="1" customWidth="1"/>
    <col min="19" max="19" width="6.75390625" style="181" customWidth="1"/>
    <col min="20" max="20" width="7.125" style="105" customWidth="1"/>
    <col min="21" max="21" width="16.125" style="105" customWidth="1"/>
    <col min="22" max="22" width="7.375" style="105" bestFit="1" customWidth="1"/>
    <col min="23" max="23" width="6.625" style="105" bestFit="1" customWidth="1"/>
    <col min="24" max="16384" width="9.125" style="105" customWidth="1"/>
  </cols>
  <sheetData>
    <row r="1" spans="2:10" ht="15.75">
      <c r="B1" s="347" t="s">
        <v>560</v>
      </c>
      <c r="D1" s="106"/>
      <c r="E1" s="106"/>
      <c r="H1" s="106"/>
      <c r="I1" s="108"/>
      <c r="J1" s="108"/>
    </row>
    <row r="2" spans="1:10" ht="12.75">
      <c r="A2" s="107"/>
      <c r="B2" s="348" t="s">
        <v>561</v>
      </c>
      <c r="C2" s="107"/>
      <c r="D2" s="107"/>
      <c r="E2" s="107"/>
      <c r="F2" s="107"/>
      <c r="G2" s="107"/>
      <c r="H2" s="107"/>
      <c r="I2" s="108"/>
      <c r="J2" s="107"/>
    </row>
    <row r="3" spans="1:10" ht="13.5" thickBot="1">
      <c r="A3" s="107"/>
      <c r="B3" s="105"/>
      <c r="D3" s="105"/>
      <c r="E3" s="105"/>
      <c r="F3" s="105"/>
      <c r="G3" s="105"/>
      <c r="H3" s="105"/>
      <c r="I3" s="108"/>
      <c r="J3" s="105"/>
    </row>
    <row r="4" spans="2:10" ht="12">
      <c r="B4" s="1548"/>
      <c r="C4" s="1549"/>
      <c r="D4" s="1550" t="s">
        <v>28</v>
      </c>
      <c r="E4" s="1550" t="s">
        <v>401</v>
      </c>
      <c r="F4" s="1551" t="s">
        <v>28</v>
      </c>
      <c r="G4" s="1552" t="s">
        <v>203</v>
      </c>
      <c r="H4" s="1553" t="s">
        <v>47</v>
      </c>
      <c r="I4" s="1554" t="s">
        <v>402</v>
      </c>
      <c r="J4" s="1553" t="s">
        <v>47</v>
      </c>
    </row>
    <row r="5" spans="2:10" ht="12">
      <c r="B5" s="1555" t="s">
        <v>29</v>
      </c>
      <c r="C5" s="1556" t="s">
        <v>30</v>
      </c>
      <c r="D5" s="1557">
        <v>2009</v>
      </c>
      <c r="E5" s="1557"/>
      <c r="F5" s="1558">
        <v>2010</v>
      </c>
      <c r="G5" s="1559">
        <v>2011</v>
      </c>
      <c r="H5" s="1560">
        <v>2011</v>
      </c>
      <c r="I5" s="1561">
        <v>2012</v>
      </c>
      <c r="J5" s="1560">
        <v>2012</v>
      </c>
    </row>
    <row r="6" spans="2:10" ht="12">
      <c r="B6" s="1562"/>
      <c r="C6" s="1563" t="s">
        <v>300</v>
      </c>
      <c r="D6" s="1564">
        <f>D25+D14+D13+D7</f>
        <v>190543.27466666666</v>
      </c>
      <c r="E6" s="1564"/>
      <c r="F6" s="1564">
        <f>F25+F14+F13+F7</f>
        <v>201053</v>
      </c>
      <c r="G6" s="1565">
        <f>G25+G14+G13+G7</f>
        <v>207055</v>
      </c>
      <c r="H6" s="1565">
        <f>H25+H14+H13+H7</f>
        <v>205789</v>
      </c>
      <c r="I6" s="1566">
        <f>I25+I14+I13+I7</f>
        <v>282120</v>
      </c>
      <c r="J6" s="1727">
        <f>J25+J14+J13+J7</f>
        <v>245687</v>
      </c>
    </row>
    <row r="7" spans="1:15" ht="11.25" customHeight="1">
      <c r="A7" s="274"/>
      <c r="B7" s="1567">
        <v>1</v>
      </c>
      <c r="C7" s="1568" t="s">
        <v>226</v>
      </c>
      <c r="D7" s="1569">
        <v>99000</v>
      </c>
      <c r="E7" s="1569"/>
      <c r="F7" s="1569">
        <v>120000</v>
      </c>
      <c r="G7" s="1570">
        <f>SUM(G9:G12)</f>
        <v>192400</v>
      </c>
      <c r="H7" s="1571">
        <f>SUM(H9:H12)</f>
        <v>193000</v>
      </c>
      <c r="I7" s="1572">
        <f>SUM(I9:I12)</f>
        <v>269531</v>
      </c>
      <c r="J7" s="1712">
        <f>SUM(J9:J12)</f>
        <v>234531</v>
      </c>
      <c r="O7" s="1988">
        <f>J6+J37</f>
        <v>388882</v>
      </c>
    </row>
    <row r="8" spans="2:10" ht="12" outlineLevel="1">
      <c r="B8" s="1573" t="s">
        <v>209</v>
      </c>
      <c r="C8" s="1574" t="s">
        <v>119</v>
      </c>
      <c r="D8" s="1575">
        <v>40093</v>
      </c>
      <c r="E8" s="1575"/>
      <c r="F8" s="1576">
        <v>26000</v>
      </c>
      <c r="G8" s="1577">
        <v>0</v>
      </c>
      <c r="H8" s="1578"/>
      <c r="I8" s="1579"/>
      <c r="J8" s="1630"/>
    </row>
    <row r="9" spans="2:10" ht="12" outlineLevel="1">
      <c r="B9" s="1573" t="s">
        <v>210</v>
      </c>
      <c r="C9" s="1574" t="s">
        <v>227</v>
      </c>
      <c r="D9" s="1575"/>
      <c r="E9" s="1575" t="s">
        <v>403</v>
      </c>
      <c r="F9" s="1576">
        <v>35000</v>
      </c>
      <c r="G9" s="1577">
        <v>30000</v>
      </c>
      <c r="H9" s="1578">
        <v>30000</v>
      </c>
      <c r="I9" s="1579">
        <v>122531</v>
      </c>
      <c r="J9" s="1630">
        <v>122531</v>
      </c>
    </row>
    <row r="10" spans="2:10" ht="12" outlineLevel="1">
      <c r="B10" s="1573" t="s">
        <v>228</v>
      </c>
      <c r="C10" s="1574" t="s">
        <v>229</v>
      </c>
      <c r="D10" s="1575"/>
      <c r="E10" s="1575"/>
      <c r="F10" s="1576">
        <v>0</v>
      </c>
      <c r="G10" s="1577"/>
      <c r="H10" s="1578"/>
      <c r="I10" s="1579"/>
      <c r="J10" s="1630"/>
    </row>
    <row r="11" spans="2:10" ht="12" outlineLevel="1">
      <c r="B11" s="1573" t="s">
        <v>228</v>
      </c>
      <c r="C11" s="1574" t="s">
        <v>329</v>
      </c>
      <c r="D11" s="1575"/>
      <c r="E11" s="1575" t="s">
        <v>404</v>
      </c>
      <c r="F11" s="1576"/>
      <c r="G11" s="1577">
        <v>103400</v>
      </c>
      <c r="H11" s="1578">
        <v>104000</v>
      </c>
      <c r="I11" s="1579">
        <v>87000</v>
      </c>
      <c r="J11" s="1630">
        <v>87000</v>
      </c>
    </row>
    <row r="12" spans="2:11" ht="12" outlineLevel="1">
      <c r="B12" s="1573" t="s">
        <v>230</v>
      </c>
      <c r="C12" s="1574" t="s">
        <v>405</v>
      </c>
      <c r="D12" s="1575">
        <v>58907</v>
      </c>
      <c r="E12" s="1575" t="s">
        <v>406</v>
      </c>
      <c r="F12" s="1576">
        <v>59000</v>
      </c>
      <c r="G12" s="1577">
        <v>59000</v>
      </c>
      <c r="H12" s="1578">
        <v>59000</v>
      </c>
      <c r="I12" s="1579">
        <v>60000</v>
      </c>
      <c r="J12" s="1630">
        <v>25000</v>
      </c>
      <c r="K12" s="812" t="s">
        <v>407</v>
      </c>
    </row>
    <row r="13" spans="2:10" ht="12">
      <c r="B13" s="1567">
        <v>2</v>
      </c>
      <c r="C13" s="1568" t="s">
        <v>120</v>
      </c>
      <c r="D13" s="1569">
        <v>46410</v>
      </c>
      <c r="E13" s="1569"/>
      <c r="F13" s="1569"/>
      <c r="G13" s="1580"/>
      <c r="H13" s="1571"/>
      <c r="I13" s="1572">
        <v>0</v>
      </c>
      <c r="J13" s="1712"/>
    </row>
    <row r="14" spans="2:10" ht="12">
      <c r="B14" s="1567">
        <v>3</v>
      </c>
      <c r="C14" s="1568" t="s">
        <v>481</v>
      </c>
      <c r="D14" s="1581">
        <v>16143.274666666666</v>
      </c>
      <c r="E14" s="1581"/>
      <c r="F14" s="1581">
        <v>12812</v>
      </c>
      <c r="G14" s="1582">
        <f>SUM(G15:G24)</f>
        <v>13455</v>
      </c>
      <c r="H14" s="1583">
        <f>SUM(H15:H24)</f>
        <v>11589</v>
      </c>
      <c r="I14" s="1584">
        <f>SUM(I15:I24)</f>
        <v>11589</v>
      </c>
      <c r="J14" s="1595">
        <f>J15+J16+J17+J18+J19+J21+J22+J23+J24</f>
        <v>10156</v>
      </c>
    </row>
    <row r="15" spans="2:10" ht="12" outlineLevel="1">
      <c r="B15" s="1585"/>
      <c r="C15" s="1586" t="s">
        <v>33</v>
      </c>
      <c r="D15" s="1587">
        <v>0</v>
      </c>
      <c r="E15" s="1587"/>
      <c r="F15" s="1587">
        <v>0</v>
      </c>
      <c r="G15" s="1588"/>
      <c r="H15" s="1589"/>
      <c r="I15" s="1590"/>
      <c r="J15" s="1713">
        <f>+I15</f>
        <v>0</v>
      </c>
    </row>
    <row r="16" spans="2:10" ht="12" outlineLevel="1">
      <c r="B16" s="1585"/>
      <c r="C16" s="1586" t="s">
        <v>87</v>
      </c>
      <c r="D16" s="1587">
        <v>0</v>
      </c>
      <c r="E16" s="1587"/>
      <c r="F16" s="1587">
        <v>0</v>
      </c>
      <c r="G16" s="1591">
        <v>1660</v>
      </c>
      <c r="H16" s="1589"/>
      <c r="I16" s="1590"/>
      <c r="J16" s="1713">
        <f>+I16</f>
        <v>0</v>
      </c>
    </row>
    <row r="17" spans="2:10" ht="12" outlineLevel="1">
      <c r="B17" s="1585"/>
      <c r="C17" s="1586" t="s">
        <v>99</v>
      </c>
      <c r="D17" s="1587">
        <v>459.228</v>
      </c>
      <c r="E17" s="1587"/>
      <c r="F17" s="1587">
        <v>261</v>
      </c>
      <c r="G17" s="1592">
        <v>261</v>
      </c>
      <c r="H17" s="1589">
        <v>261</v>
      </c>
      <c r="I17" s="1590">
        <v>261</v>
      </c>
      <c r="J17" s="1713">
        <v>627</v>
      </c>
    </row>
    <row r="18" spans="2:10" ht="12" outlineLevel="1">
      <c r="B18" s="1585"/>
      <c r="C18" s="1586" t="s">
        <v>96</v>
      </c>
      <c r="D18" s="1587">
        <v>123.04666666666665</v>
      </c>
      <c r="E18" s="1587"/>
      <c r="F18" s="1587">
        <v>124</v>
      </c>
      <c r="G18" s="1592">
        <v>111</v>
      </c>
      <c r="H18" s="1589">
        <v>97</v>
      </c>
      <c r="I18" s="1590">
        <v>97</v>
      </c>
      <c r="J18" s="1713">
        <v>28</v>
      </c>
    </row>
    <row r="19" spans="2:12" ht="12" outlineLevel="1">
      <c r="B19" s="1585"/>
      <c r="C19" s="1586" t="s">
        <v>121</v>
      </c>
      <c r="D19" s="1587">
        <v>0</v>
      </c>
      <c r="E19" s="1587"/>
      <c r="F19" s="1587">
        <v>0</v>
      </c>
      <c r="G19" s="1592">
        <v>0</v>
      </c>
      <c r="H19" s="1589"/>
      <c r="I19" s="1590"/>
      <c r="J19" s="1713">
        <f>+I19</f>
        <v>0</v>
      </c>
      <c r="L19" s="812"/>
    </row>
    <row r="20" spans="2:11" ht="12" hidden="1" outlineLevel="1">
      <c r="B20" s="1585"/>
      <c r="C20" s="1586" t="s">
        <v>478</v>
      </c>
      <c r="D20" s="1587"/>
      <c r="E20" s="1587"/>
      <c r="F20" s="1587"/>
      <c r="G20" s="1592"/>
      <c r="H20" s="1589"/>
      <c r="I20" s="1590"/>
      <c r="J20" s="1714"/>
      <c r="K20" s="898">
        <v>31</v>
      </c>
    </row>
    <row r="21" spans="2:10" ht="12" outlineLevel="1">
      <c r="B21" s="1585"/>
      <c r="C21" s="1586" t="s">
        <v>104</v>
      </c>
      <c r="D21" s="1587">
        <v>13135</v>
      </c>
      <c r="E21" s="1587"/>
      <c r="F21" s="1587">
        <v>10540</v>
      </c>
      <c r="G21" s="1592">
        <v>10013</v>
      </c>
      <c r="H21" s="1589">
        <v>9845</v>
      </c>
      <c r="I21" s="1590">
        <v>9845</v>
      </c>
      <c r="J21" s="1713">
        <v>8457</v>
      </c>
    </row>
    <row r="22" spans="2:10" ht="12" outlineLevel="1">
      <c r="B22" s="1585"/>
      <c r="C22" s="1586" t="s">
        <v>34</v>
      </c>
      <c r="D22" s="1587">
        <v>157</v>
      </c>
      <c r="E22" s="1587"/>
      <c r="F22" s="1587">
        <v>159</v>
      </c>
      <c r="G22" s="1592">
        <v>175</v>
      </c>
      <c r="H22" s="1589">
        <v>175</v>
      </c>
      <c r="I22" s="1590">
        <v>175</v>
      </c>
      <c r="J22" s="1715">
        <v>155</v>
      </c>
    </row>
    <row r="23" spans="2:10" ht="12" outlineLevel="1">
      <c r="B23" s="1585"/>
      <c r="C23" s="1586" t="s">
        <v>35</v>
      </c>
      <c r="D23" s="1587">
        <v>90</v>
      </c>
      <c r="E23" s="1587"/>
      <c r="F23" s="1587">
        <v>90</v>
      </c>
      <c r="G23" s="1592">
        <v>88</v>
      </c>
      <c r="H23" s="1589">
        <v>86</v>
      </c>
      <c r="I23" s="1590">
        <v>86</v>
      </c>
      <c r="J23" s="1713">
        <v>59</v>
      </c>
    </row>
    <row r="24" spans="2:10" ht="12">
      <c r="B24" s="1593"/>
      <c r="C24" s="1586" t="s">
        <v>88</v>
      </c>
      <c r="D24" s="1587">
        <v>2179</v>
      </c>
      <c r="E24" s="1587"/>
      <c r="F24" s="1587">
        <v>1638</v>
      </c>
      <c r="G24" s="1592">
        <v>1147</v>
      </c>
      <c r="H24" s="1589">
        <v>1125</v>
      </c>
      <c r="I24" s="1590">
        <v>1125</v>
      </c>
      <c r="J24" s="1713">
        <v>830</v>
      </c>
    </row>
    <row r="25" spans="2:10" ht="12" outlineLevel="2">
      <c r="B25" s="1567">
        <v>4</v>
      </c>
      <c r="C25" s="1568" t="s">
        <v>482</v>
      </c>
      <c r="D25" s="1581">
        <v>28990</v>
      </c>
      <c r="E25" s="1581"/>
      <c r="F25" s="1594">
        <v>68241</v>
      </c>
      <c r="G25" s="1582">
        <f>SUM(G26:G29)</f>
        <v>1200</v>
      </c>
      <c r="H25" s="1595">
        <f>SUM(H26:H29)</f>
        <v>1200</v>
      </c>
      <c r="I25" s="1596">
        <f>SUM(I26:I29)</f>
        <v>1000</v>
      </c>
      <c r="J25" s="1595">
        <f>J27+J28+J29</f>
        <v>1000</v>
      </c>
    </row>
    <row r="26" spans="2:10" ht="12" outlineLevel="2">
      <c r="B26" s="1593"/>
      <c r="C26" s="1586" t="s">
        <v>211</v>
      </c>
      <c r="D26" s="1597">
        <v>21130</v>
      </c>
      <c r="E26" s="1597"/>
      <c r="F26" s="1597">
        <v>60381</v>
      </c>
      <c r="G26" s="1598">
        <v>0</v>
      </c>
      <c r="H26" s="1599"/>
      <c r="I26" s="1600"/>
      <c r="J26" s="1715">
        <f>SUM(L27)</f>
        <v>0</v>
      </c>
    </row>
    <row r="27" spans="2:10" ht="12" outlineLevel="2">
      <c r="B27" s="1593"/>
      <c r="C27" s="1586" t="s">
        <v>204</v>
      </c>
      <c r="D27" s="1576">
        <v>7860</v>
      </c>
      <c r="E27" s="1576"/>
      <c r="F27" s="1597">
        <v>7860</v>
      </c>
      <c r="G27" s="1602"/>
      <c r="H27" s="1599"/>
      <c r="I27" s="1600"/>
      <c r="J27" s="1715">
        <f>SUM(L28)</f>
        <v>0</v>
      </c>
    </row>
    <row r="28" spans="2:10" ht="12" outlineLevel="2">
      <c r="B28" s="1603"/>
      <c r="C28" s="1604" t="s">
        <v>483</v>
      </c>
      <c r="D28" s="1605"/>
      <c r="E28" s="1605"/>
      <c r="F28" s="1606"/>
      <c r="G28" s="1607"/>
      <c r="H28" s="1608"/>
      <c r="I28" s="1609">
        <v>1000</v>
      </c>
      <c r="J28" s="1715">
        <v>1000</v>
      </c>
    </row>
    <row r="29" spans="1:10" ht="12.75" thickBot="1">
      <c r="A29" s="815"/>
      <c r="B29" s="1610"/>
      <c r="C29" s="1611" t="s">
        <v>330</v>
      </c>
      <c r="D29" s="1612"/>
      <c r="E29" s="1612"/>
      <c r="F29" s="1612"/>
      <c r="G29" s="1613">
        <v>1200</v>
      </c>
      <c r="H29" s="1614">
        <v>1200</v>
      </c>
      <c r="I29" s="1615">
        <v>0</v>
      </c>
      <c r="J29" s="1716">
        <f>SUM(L30)</f>
        <v>0</v>
      </c>
    </row>
    <row r="30" spans="2:10" ht="12">
      <c r="B30" s="816"/>
      <c r="C30" s="652"/>
      <c r="D30" s="652"/>
      <c r="E30" s="652"/>
      <c r="F30" s="662"/>
      <c r="G30" s="652"/>
      <c r="H30" s="108"/>
      <c r="I30" s="105"/>
      <c r="J30" s="1718"/>
    </row>
    <row r="31" spans="1:18" ht="15.75">
      <c r="A31" s="365"/>
      <c r="J31" s="106"/>
      <c r="L31" s="109"/>
      <c r="M31" s="214"/>
      <c r="N31" s="819"/>
      <c r="R31" s="820"/>
    </row>
    <row r="32" spans="1:19" s="107" customFormat="1" ht="15.75">
      <c r="A32" s="366"/>
      <c r="B32" s="103" t="s">
        <v>460</v>
      </c>
      <c r="C32" s="105"/>
      <c r="D32" s="817"/>
      <c r="E32" s="817"/>
      <c r="F32" s="106"/>
      <c r="G32" s="106"/>
      <c r="H32" s="715"/>
      <c r="I32" s="818"/>
      <c r="J32" s="106"/>
      <c r="K32" s="812"/>
      <c r="M32" s="349"/>
      <c r="N32" s="819"/>
      <c r="O32" s="813"/>
      <c r="P32" s="814"/>
      <c r="Q32" s="108"/>
      <c r="R32" s="820"/>
      <c r="S32" s="350"/>
    </row>
    <row r="33" spans="1:21" s="107" customFormat="1" ht="12.75">
      <c r="A33" s="367"/>
      <c r="B33" s="348" t="s">
        <v>562</v>
      </c>
      <c r="D33" s="817"/>
      <c r="E33" s="817"/>
      <c r="H33" s="716"/>
      <c r="I33" s="716"/>
      <c r="K33" s="812"/>
      <c r="L33" s="109"/>
      <c r="M33" s="179"/>
      <c r="N33" s="105"/>
      <c r="O33" s="105"/>
      <c r="P33" s="105"/>
      <c r="Q33" s="105"/>
      <c r="R33" s="105"/>
      <c r="S33" s="105"/>
      <c r="T33" s="105"/>
      <c r="U33" s="105"/>
    </row>
    <row r="34" spans="1:19" ht="12.75" customHeight="1" thickBot="1">
      <c r="A34" s="651"/>
      <c r="B34" s="351"/>
      <c r="C34" s="107"/>
      <c r="J34" s="1719"/>
      <c r="K34" s="821"/>
      <c r="L34" s="652"/>
      <c r="M34" s="653"/>
      <c r="N34" s="105"/>
      <c r="O34" s="105"/>
      <c r="P34" s="105"/>
      <c r="Q34" s="105" t="s">
        <v>410</v>
      </c>
      <c r="R34" s="105" t="s">
        <v>411</v>
      </c>
      <c r="S34" s="105"/>
    </row>
    <row r="35" spans="1:19" ht="12.75" customHeight="1">
      <c r="A35" s="655"/>
      <c r="B35" s="1548"/>
      <c r="C35" s="1549"/>
      <c r="D35" s="1616" t="s">
        <v>408</v>
      </c>
      <c r="E35" s="1616" t="s">
        <v>409</v>
      </c>
      <c r="F35" s="1550" t="s">
        <v>28</v>
      </c>
      <c r="G35" s="1616" t="s">
        <v>203</v>
      </c>
      <c r="H35" s="1617" t="s">
        <v>28</v>
      </c>
      <c r="I35" s="1618" t="s">
        <v>203</v>
      </c>
      <c r="J35" s="1553" t="s">
        <v>28</v>
      </c>
      <c r="K35" s="824"/>
      <c r="L35" s="825"/>
      <c r="M35" s="657"/>
      <c r="N35" s="105"/>
      <c r="O35" s="105"/>
      <c r="P35" s="105"/>
      <c r="Q35" s="105">
        <v>2011</v>
      </c>
      <c r="R35" s="105">
        <v>2011</v>
      </c>
      <c r="S35" s="105"/>
    </row>
    <row r="36" spans="1:19" ht="12.75" customHeight="1" thickBot="1">
      <c r="A36" s="655"/>
      <c r="B36" s="1555" t="s">
        <v>29</v>
      </c>
      <c r="C36" s="1556" t="s">
        <v>30</v>
      </c>
      <c r="D36" s="1619"/>
      <c r="E36" s="1619" t="s">
        <v>412</v>
      </c>
      <c r="F36" s="1557">
        <v>2010</v>
      </c>
      <c r="G36" s="1619">
        <v>2011</v>
      </c>
      <c r="H36" s="1620">
        <v>2011</v>
      </c>
      <c r="I36" s="1621">
        <v>2012</v>
      </c>
      <c r="J36" s="1560">
        <v>2012</v>
      </c>
      <c r="K36" s="828"/>
      <c r="L36" s="656"/>
      <c r="M36" s="657"/>
      <c r="N36" s="105"/>
      <c r="O36" s="105"/>
      <c r="P36" s="105"/>
      <c r="Q36" s="105"/>
      <c r="R36" s="105"/>
      <c r="S36" s="105"/>
    </row>
    <row r="37" spans="1:23" s="274" customFormat="1" ht="12.75" customHeight="1" outlineLevel="1">
      <c r="A37" s="658"/>
      <c r="B37" s="1622"/>
      <c r="C37" s="1623" t="s">
        <v>591</v>
      </c>
      <c r="D37" s="1624"/>
      <c r="E37" s="1624"/>
      <c r="F37" s="1625">
        <f>F89+F92+F96+F98+F101+F134+F138+F130+F139</f>
        <v>164879</v>
      </c>
      <c r="G37" s="1625">
        <f>G89+G92+G96+G98+G101+G134+G138+G130+G139</f>
        <v>161388</v>
      </c>
      <c r="H37" s="1625">
        <f>H89+H92+H96+H98+H101+H134+H138+H130+H139</f>
        <v>161273</v>
      </c>
      <c r="I37" s="1626">
        <f>I89+I92+I94+I96+I98+I101+I130+I134+I136+I138+I139</f>
        <v>164520</v>
      </c>
      <c r="J37" s="1625">
        <f>J89+J92+J94+J96+J98+J101+J130+J134+J136+J138+J139</f>
        <v>143195</v>
      </c>
      <c r="K37" s="829"/>
      <c r="L37" s="659"/>
      <c r="M37" s="659"/>
      <c r="N37" s="105"/>
      <c r="O37" s="105"/>
      <c r="P37" s="105"/>
      <c r="Q37" s="105">
        <v>2117</v>
      </c>
      <c r="R37" s="105">
        <f>Q37/3*4</f>
        <v>2822.6666666666665</v>
      </c>
      <c r="S37" s="105"/>
      <c r="T37" s="105"/>
      <c r="U37" s="105"/>
      <c r="V37" s="352"/>
      <c r="W37" s="352"/>
    </row>
    <row r="38" spans="1:19" ht="12.75" customHeight="1" outlineLevel="1">
      <c r="A38" s="655"/>
      <c r="B38" s="1555">
        <v>1</v>
      </c>
      <c r="C38" s="1574" t="s">
        <v>105</v>
      </c>
      <c r="D38" s="1627" t="s">
        <v>413</v>
      </c>
      <c r="E38" s="1627" t="s">
        <v>414</v>
      </c>
      <c r="F38" s="1576">
        <v>2100</v>
      </c>
      <c r="G38" s="1628">
        <v>2800</v>
      </c>
      <c r="H38" s="1578">
        <v>2800</v>
      </c>
      <c r="I38" s="1579">
        <v>2900</v>
      </c>
      <c r="J38" s="1717">
        <v>2900</v>
      </c>
      <c r="K38" s="661"/>
      <c r="L38" s="652"/>
      <c r="M38" s="652"/>
      <c r="N38" s="105"/>
      <c r="O38" s="105"/>
      <c r="P38" s="105"/>
      <c r="Q38" s="105"/>
      <c r="R38" s="105"/>
      <c r="S38" s="105"/>
    </row>
    <row r="39" spans="1:19" ht="12.75" customHeight="1" outlineLevel="1">
      <c r="A39" s="655"/>
      <c r="B39" s="1555">
        <v>2</v>
      </c>
      <c r="C39" s="1556" t="s">
        <v>103</v>
      </c>
      <c r="D39" s="1627" t="s">
        <v>413</v>
      </c>
      <c r="E39" s="1627" t="s">
        <v>414</v>
      </c>
      <c r="F39" s="1576">
        <v>900</v>
      </c>
      <c r="G39" s="1628">
        <v>800</v>
      </c>
      <c r="H39" s="1578">
        <v>800</v>
      </c>
      <c r="I39" s="1579">
        <v>850</v>
      </c>
      <c r="J39" s="1717">
        <v>800</v>
      </c>
      <c r="K39" s="833"/>
      <c r="L39" s="652"/>
      <c r="M39" s="652"/>
      <c r="N39" s="105"/>
      <c r="O39" s="105"/>
      <c r="P39" s="105"/>
      <c r="Q39" s="105">
        <v>884</v>
      </c>
      <c r="R39" s="105">
        <f>Q39/3*4</f>
        <v>1178.6666666666667</v>
      </c>
      <c r="S39" s="105"/>
    </row>
    <row r="40" spans="1:19" ht="12.75" customHeight="1" outlineLevel="1">
      <c r="A40" s="655"/>
      <c r="B40" s="1555">
        <v>3</v>
      </c>
      <c r="C40" s="1629" t="s">
        <v>139</v>
      </c>
      <c r="D40" s="1627" t="s">
        <v>413</v>
      </c>
      <c r="E40" s="1627" t="s">
        <v>415</v>
      </c>
      <c r="F40" s="1576">
        <v>1750</v>
      </c>
      <c r="G40" s="1628">
        <v>1750</v>
      </c>
      <c r="H40" s="1578">
        <v>1750</v>
      </c>
      <c r="I40" s="1579">
        <v>1750</v>
      </c>
      <c r="J40" s="1717">
        <v>1000</v>
      </c>
      <c r="K40" s="661"/>
      <c r="L40" s="652"/>
      <c r="M40" s="652"/>
      <c r="N40" s="105"/>
      <c r="O40" s="105"/>
      <c r="P40" s="105"/>
      <c r="Q40" s="105">
        <v>635</v>
      </c>
      <c r="R40" s="105">
        <v>952</v>
      </c>
      <c r="S40" s="105"/>
    </row>
    <row r="41" spans="1:19" ht="12.75" customHeight="1" outlineLevel="1">
      <c r="A41" s="655"/>
      <c r="B41" s="1555">
        <v>4</v>
      </c>
      <c r="C41" s="1556" t="s">
        <v>89</v>
      </c>
      <c r="D41" s="1627" t="s">
        <v>413</v>
      </c>
      <c r="E41" s="1627" t="s">
        <v>415</v>
      </c>
      <c r="F41" s="1576">
        <v>960</v>
      </c>
      <c r="G41" s="1628">
        <v>960</v>
      </c>
      <c r="H41" s="1578">
        <v>960</v>
      </c>
      <c r="I41" s="1579">
        <v>960</v>
      </c>
      <c r="J41" s="1717">
        <v>864</v>
      </c>
      <c r="K41" s="661"/>
      <c r="L41" s="652"/>
      <c r="M41" s="652"/>
      <c r="N41" s="105"/>
      <c r="O41" s="105"/>
      <c r="P41" s="105"/>
      <c r="Q41" s="105"/>
      <c r="R41" s="105"/>
      <c r="S41" s="105"/>
    </row>
    <row r="42" spans="1:19" ht="12.75" customHeight="1" outlineLevel="1">
      <c r="A42" s="655"/>
      <c r="B42" s="1555">
        <v>5</v>
      </c>
      <c r="C42" s="1556" t="s">
        <v>178</v>
      </c>
      <c r="D42" s="1627" t="s">
        <v>413</v>
      </c>
      <c r="E42" s="1627" t="s">
        <v>415</v>
      </c>
      <c r="F42" s="1576">
        <v>250</v>
      </c>
      <c r="G42" s="1628"/>
      <c r="H42" s="1578">
        <v>250</v>
      </c>
      <c r="I42" s="1579">
        <v>250</v>
      </c>
      <c r="J42" s="1717">
        <v>225</v>
      </c>
      <c r="K42" s="661"/>
      <c r="L42" s="652"/>
      <c r="M42" s="652"/>
      <c r="N42" s="105"/>
      <c r="O42" s="105"/>
      <c r="P42" s="105"/>
      <c r="Q42" s="105">
        <v>7926</v>
      </c>
      <c r="R42" s="105"/>
      <c r="S42" s="105"/>
    </row>
    <row r="43" spans="1:19" ht="12.75" customHeight="1" outlineLevel="1">
      <c r="A43" s="655"/>
      <c r="B43" s="1555">
        <v>6</v>
      </c>
      <c r="C43" s="1574" t="s">
        <v>205</v>
      </c>
      <c r="D43" s="1627" t="s">
        <v>413</v>
      </c>
      <c r="E43" s="1627" t="s">
        <v>416</v>
      </c>
      <c r="F43" s="1576">
        <v>10000</v>
      </c>
      <c r="G43" s="1628">
        <v>15000</v>
      </c>
      <c r="H43" s="1578">
        <v>15000</v>
      </c>
      <c r="I43" s="1579">
        <v>20000</v>
      </c>
      <c r="J43" s="1717">
        <v>10000</v>
      </c>
      <c r="K43" s="661"/>
      <c r="L43" s="652"/>
      <c r="M43" s="652"/>
      <c r="N43" s="105"/>
      <c r="O43" s="105"/>
      <c r="P43" s="105"/>
      <c r="Q43" s="105"/>
      <c r="R43" s="105"/>
      <c r="S43" s="105"/>
    </row>
    <row r="44" spans="1:19" ht="12.75" customHeight="1" outlineLevel="1">
      <c r="A44" s="655"/>
      <c r="B44" s="1555">
        <v>7</v>
      </c>
      <c r="C44" s="1556" t="s">
        <v>90</v>
      </c>
      <c r="D44" s="1627" t="s">
        <v>413</v>
      </c>
      <c r="E44" s="1627" t="s">
        <v>1</v>
      </c>
      <c r="F44" s="1576">
        <v>370</v>
      </c>
      <c r="G44" s="1628">
        <v>0</v>
      </c>
      <c r="H44" s="1578">
        <v>0</v>
      </c>
      <c r="I44" s="1579">
        <v>250</v>
      </c>
      <c r="J44" s="1717">
        <v>250</v>
      </c>
      <c r="K44" s="833"/>
      <c r="L44" s="652"/>
      <c r="M44" s="652"/>
      <c r="N44" s="105"/>
      <c r="O44" s="105"/>
      <c r="P44" s="105"/>
      <c r="Q44" s="105">
        <v>2836</v>
      </c>
      <c r="R44" s="105">
        <v>3782</v>
      </c>
      <c r="S44" s="105"/>
    </row>
    <row r="45" spans="1:19" ht="12.75" customHeight="1" outlineLevel="1">
      <c r="A45" s="655"/>
      <c r="B45" s="1555">
        <v>8</v>
      </c>
      <c r="C45" s="1556" t="s">
        <v>235</v>
      </c>
      <c r="D45" s="1627" t="s">
        <v>413</v>
      </c>
      <c r="E45" s="1627" t="s">
        <v>417</v>
      </c>
      <c r="F45" s="1576">
        <v>5383</v>
      </c>
      <c r="G45" s="1628">
        <v>6913</v>
      </c>
      <c r="H45" s="1578">
        <v>3913</v>
      </c>
      <c r="I45" s="1579">
        <v>5500</v>
      </c>
      <c r="J45" s="1717">
        <v>5500</v>
      </c>
      <c r="K45" s="661"/>
      <c r="L45" s="652"/>
      <c r="M45" s="652"/>
      <c r="N45" s="105"/>
      <c r="O45" s="105"/>
      <c r="P45" s="105"/>
      <c r="Q45" s="105"/>
      <c r="R45" s="105"/>
      <c r="S45" s="105"/>
    </row>
    <row r="46" spans="1:19" ht="12.75" customHeight="1" outlineLevel="1">
      <c r="A46" s="655"/>
      <c r="B46" s="1555">
        <v>9</v>
      </c>
      <c r="C46" s="1556" t="s">
        <v>91</v>
      </c>
      <c r="D46" s="1627" t="s">
        <v>413</v>
      </c>
      <c r="E46" s="1627" t="s">
        <v>414</v>
      </c>
      <c r="F46" s="1576">
        <v>1800</v>
      </c>
      <c r="G46" s="1628">
        <v>2700</v>
      </c>
      <c r="H46" s="1578">
        <v>2700</v>
      </c>
      <c r="I46" s="1579">
        <v>2700</v>
      </c>
      <c r="J46" s="1717">
        <v>2430</v>
      </c>
      <c r="K46" s="661"/>
      <c r="L46" s="652"/>
      <c r="M46" s="652"/>
      <c r="N46" s="105"/>
      <c r="O46" s="105"/>
      <c r="P46" s="105"/>
      <c r="Q46" s="105">
        <v>23</v>
      </c>
      <c r="R46" s="105">
        <v>30</v>
      </c>
      <c r="S46" s="105"/>
    </row>
    <row r="47" spans="1:19" ht="12.75" customHeight="1" outlineLevel="1">
      <c r="A47" s="655"/>
      <c r="B47" s="1555">
        <v>10</v>
      </c>
      <c r="C47" s="1574" t="s">
        <v>92</v>
      </c>
      <c r="D47" s="1627" t="s">
        <v>413</v>
      </c>
      <c r="E47" s="1627" t="s">
        <v>419</v>
      </c>
      <c r="F47" s="1576">
        <v>300</v>
      </c>
      <c r="G47" s="1628">
        <v>300</v>
      </c>
      <c r="H47" s="1578">
        <v>300</v>
      </c>
      <c r="I47" s="1579">
        <v>300</v>
      </c>
      <c r="J47" s="1717">
        <v>200</v>
      </c>
      <c r="K47" s="661"/>
      <c r="L47" s="652"/>
      <c r="M47" s="652"/>
      <c r="N47" s="105"/>
      <c r="O47" s="105"/>
      <c r="P47" s="105"/>
      <c r="Q47" s="105">
        <v>83</v>
      </c>
      <c r="R47" s="105">
        <v>110</v>
      </c>
      <c r="S47" s="105"/>
    </row>
    <row r="48" spans="1:19" ht="12.75" customHeight="1" outlineLevel="1">
      <c r="A48" s="655"/>
      <c r="B48" s="1555">
        <v>11</v>
      </c>
      <c r="C48" s="1556" t="s">
        <v>106</v>
      </c>
      <c r="D48" s="1627" t="s">
        <v>413</v>
      </c>
      <c r="E48" s="1627" t="s">
        <v>419</v>
      </c>
      <c r="F48" s="1576">
        <v>500</v>
      </c>
      <c r="G48" s="1628">
        <v>500</v>
      </c>
      <c r="H48" s="1578">
        <v>250</v>
      </c>
      <c r="I48" s="1579">
        <v>300</v>
      </c>
      <c r="J48" s="1717">
        <v>200</v>
      </c>
      <c r="K48" s="661"/>
      <c r="L48" s="652"/>
      <c r="M48" s="652"/>
      <c r="N48" s="105"/>
      <c r="O48" s="105"/>
      <c r="P48" s="105"/>
      <c r="Q48" s="105">
        <v>320</v>
      </c>
      <c r="R48" s="105"/>
      <c r="S48" s="105"/>
    </row>
    <row r="49" spans="1:19" ht="12.75" customHeight="1" outlineLevel="1">
      <c r="A49" s="655"/>
      <c r="B49" s="1555">
        <v>12</v>
      </c>
      <c r="C49" s="1556" t="s">
        <v>93</v>
      </c>
      <c r="D49" s="1627" t="s">
        <v>418</v>
      </c>
      <c r="E49" s="1627" t="s">
        <v>414</v>
      </c>
      <c r="F49" s="1576">
        <v>400</v>
      </c>
      <c r="G49" s="1628">
        <v>330</v>
      </c>
      <c r="H49" s="1578">
        <v>330</v>
      </c>
      <c r="I49" s="1579">
        <v>330</v>
      </c>
      <c r="J49" s="1717">
        <v>330</v>
      </c>
      <c r="K49" s="833"/>
      <c r="L49" s="652"/>
      <c r="M49" s="652"/>
      <c r="N49" s="822"/>
      <c r="O49" s="822"/>
      <c r="P49" s="823"/>
      <c r="Q49" s="832">
        <v>189</v>
      </c>
      <c r="R49" s="832">
        <v>284</v>
      </c>
      <c r="S49" s="654"/>
    </row>
    <row r="50" spans="1:19" ht="12.75" customHeight="1" outlineLevel="1">
      <c r="A50" s="655"/>
      <c r="B50" s="1555">
        <v>13</v>
      </c>
      <c r="C50" s="1574" t="s">
        <v>107</v>
      </c>
      <c r="D50" s="1627" t="s">
        <v>413</v>
      </c>
      <c r="E50" s="1627" t="s">
        <v>413</v>
      </c>
      <c r="F50" s="1576">
        <v>500</v>
      </c>
      <c r="G50" s="1628"/>
      <c r="H50" s="1578">
        <v>300</v>
      </c>
      <c r="I50" s="1579">
        <v>300</v>
      </c>
      <c r="J50" s="1717">
        <v>300</v>
      </c>
      <c r="K50" s="661" t="s">
        <v>420</v>
      </c>
      <c r="L50" s="652"/>
      <c r="M50" s="652"/>
      <c r="N50" s="822"/>
      <c r="O50" s="822"/>
      <c r="P50" s="823"/>
      <c r="Q50" s="832"/>
      <c r="R50" s="832"/>
      <c r="S50" s="654"/>
    </row>
    <row r="51" spans="1:19" ht="12.75" customHeight="1" outlineLevel="1">
      <c r="A51" s="655"/>
      <c r="B51" s="1555">
        <v>14</v>
      </c>
      <c r="C51" s="1574" t="s">
        <v>108</v>
      </c>
      <c r="D51" s="1627" t="s">
        <v>413</v>
      </c>
      <c r="E51" s="1627" t="s">
        <v>415</v>
      </c>
      <c r="F51" s="1576">
        <v>100</v>
      </c>
      <c r="G51" s="1628"/>
      <c r="H51" s="1578"/>
      <c r="I51" s="1579">
        <v>100</v>
      </c>
      <c r="J51" s="1717">
        <v>0</v>
      </c>
      <c r="K51" s="661"/>
      <c r="L51" s="652"/>
      <c r="M51" s="652"/>
      <c r="N51" s="822"/>
      <c r="O51" s="822"/>
      <c r="P51" s="823"/>
      <c r="Q51" s="832">
        <v>179</v>
      </c>
      <c r="R51" s="832"/>
      <c r="S51" s="654"/>
    </row>
    <row r="52" spans="1:19" ht="12.75" customHeight="1" outlineLevel="1">
      <c r="A52" s="655"/>
      <c r="B52" s="1555">
        <v>15</v>
      </c>
      <c r="C52" s="1631" t="s">
        <v>206</v>
      </c>
      <c r="D52" s="1627" t="s">
        <v>421</v>
      </c>
      <c r="E52" s="1627" t="s">
        <v>422</v>
      </c>
      <c r="F52" s="1576">
        <v>750</v>
      </c>
      <c r="G52" s="1628">
        <v>750</v>
      </c>
      <c r="H52" s="1578">
        <v>700</v>
      </c>
      <c r="I52" s="1579">
        <v>700</v>
      </c>
      <c r="J52" s="1717">
        <v>500</v>
      </c>
      <c r="K52" s="661"/>
      <c r="L52" s="652"/>
      <c r="M52" s="652"/>
      <c r="N52" s="822"/>
      <c r="O52" s="822"/>
      <c r="P52" s="823"/>
      <c r="Q52" s="832">
        <v>269</v>
      </c>
      <c r="R52" s="832"/>
      <c r="S52" s="654"/>
    </row>
    <row r="53" spans="1:19" ht="12.75" customHeight="1" outlineLevel="1">
      <c r="A53" s="655"/>
      <c r="B53" s="1555">
        <v>16</v>
      </c>
      <c r="C53" s="1574" t="s">
        <v>207</v>
      </c>
      <c r="D53" s="1627" t="s">
        <v>413</v>
      </c>
      <c r="E53" s="1627" t="s">
        <v>422</v>
      </c>
      <c r="F53" s="1576">
        <v>900</v>
      </c>
      <c r="G53" s="1628">
        <v>900</v>
      </c>
      <c r="H53" s="1578">
        <v>900</v>
      </c>
      <c r="I53" s="1579">
        <v>900</v>
      </c>
      <c r="J53" s="1717">
        <v>810</v>
      </c>
      <c r="K53" s="661"/>
      <c r="L53" s="652"/>
      <c r="M53" s="652"/>
      <c r="N53" s="822"/>
      <c r="O53" s="822"/>
      <c r="P53" s="823"/>
      <c r="Q53" s="832">
        <v>427</v>
      </c>
      <c r="R53" s="832">
        <v>570</v>
      </c>
      <c r="S53" s="654"/>
    </row>
    <row r="54" spans="1:19" ht="12.75" customHeight="1" outlineLevel="1">
      <c r="A54" s="655"/>
      <c r="B54" s="1555">
        <v>17</v>
      </c>
      <c r="C54" s="1631" t="s">
        <v>140</v>
      </c>
      <c r="D54" s="1627" t="s">
        <v>421</v>
      </c>
      <c r="E54" s="1627" t="s">
        <v>423</v>
      </c>
      <c r="F54" s="1576">
        <v>890</v>
      </c>
      <c r="G54" s="1628"/>
      <c r="H54" s="1578">
        <v>800</v>
      </c>
      <c r="I54" s="1579">
        <v>800</v>
      </c>
      <c r="J54" s="1717">
        <v>720</v>
      </c>
      <c r="K54" s="661"/>
      <c r="L54" s="652"/>
      <c r="M54" s="652"/>
      <c r="N54" s="822"/>
      <c r="O54" s="822"/>
      <c r="P54" s="823"/>
      <c r="Q54" s="832">
        <v>69</v>
      </c>
      <c r="R54" s="832">
        <v>92</v>
      </c>
      <c r="S54" s="654"/>
    </row>
    <row r="55" spans="1:19" ht="12.75" customHeight="1" outlineLevel="1">
      <c r="A55" s="655"/>
      <c r="B55" s="1555">
        <v>18</v>
      </c>
      <c r="C55" s="1631" t="s">
        <v>109</v>
      </c>
      <c r="D55" s="1627" t="s">
        <v>421</v>
      </c>
      <c r="E55" s="1627" t="s">
        <v>422</v>
      </c>
      <c r="F55" s="1576">
        <v>120</v>
      </c>
      <c r="G55" s="1628">
        <v>155</v>
      </c>
      <c r="H55" s="1578">
        <v>120</v>
      </c>
      <c r="I55" s="1579">
        <v>120</v>
      </c>
      <c r="J55" s="1717">
        <v>108</v>
      </c>
      <c r="K55" s="834"/>
      <c r="L55" s="652"/>
      <c r="M55" s="652"/>
      <c r="N55" s="822"/>
      <c r="O55" s="822"/>
      <c r="P55" s="823"/>
      <c r="Q55" s="832">
        <v>371</v>
      </c>
      <c r="R55" s="832">
        <v>371</v>
      </c>
      <c r="S55" s="654"/>
    </row>
    <row r="56" spans="1:19" ht="12.75" customHeight="1" outlineLevel="1">
      <c r="A56" s="655"/>
      <c r="B56" s="1555">
        <v>19</v>
      </c>
      <c r="C56" s="1631" t="s">
        <v>179</v>
      </c>
      <c r="D56" s="1627" t="s">
        <v>418</v>
      </c>
      <c r="E56" s="1627" t="s">
        <v>422</v>
      </c>
      <c r="F56" s="1576">
        <v>550</v>
      </c>
      <c r="G56" s="1628">
        <v>390</v>
      </c>
      <c r="H56" s="1578">
        <v>390</v>
      </c>
      <c r="I56" s="1579">
        <v>430</v>
      </c>
      <c r="J56" s="1717">
        <v>351</v>
      </c>
      <c r="K56" s="661"/>
      <c r="L56" s="662"/>
      <c r="M56" s="652"/>
      <c r="N56" s="822"/>
      <c r="O56" s="822"/>
      <c r="P56" s="823"/>
      <c r="Q56" s="832"/>
      <c r="R56" s="832"/>
      <c r="S56" s="654"/>
    </row>
    <row r="57" spans="1:19" ht="12.75" customHeight="1" outlineLevel="1">
      <c r="A57" s="655"/>
      <c r="B57" s="1555">
        <v>20</v>
      </c>
      <c r="C57" s="1631" t="s">
        <v>208</v>
      </c>
      <c r="D57" s="1627" t="s">
        <v>421</v>
      </c>
      <c r="E57" s="1627" t="s">
        <v>27</v>
      </c>
      <c r="F57" s="1576">
        <v>704</v>
      </c>
      <c r="G57" s="1628">
        <v>300</v>
      </c>
      <c r="H57" s="1578">
        <v>300</v>
      </c>
      <c r="I57" s="1579">
        <v>300</v>
      </c>
      <c r="J57" s="1717">
        <v>0</v>
      </c>
      <c r="K57" s="661"/>
      <c r="L57" s="652"/>
      <c r="M57" s="652"/>
      <c r="N57" s="822"/>
      <c r="O57" s="822"/>
      <c r="P57" s="823"/>
      <c r="Q57" s="832">
        <v>73</v>
      </c>
      <c r="R57" s="832">
        <v>97</v>
      </c>
      <c r="S57" s="654"/>
    </row>
    <row r="58" spans="1:19" ht="12.75" customHeight="1" outlineLevel="1">
      <c r="A58" s="655"/>
      <c r="B58" s="1555">
        <v>21</v>
      </c>
      <c r="C58" s="1574" t="s">
        <v>110</v>
      </c>
      <c r="D58" s="1627" t="s">
        <v>424</v>
      </c>
      <c r="E58" s="1627" t="s">
        <v>425</v>
      </c>
      <c r="F58" s="1576">
        <v>300</v>
      </c>
      <c r="G58" s="1628">
        <v>200</v>
      </c>
      <c r="H58" s="1578">
        <v>200</v>
      </c>
      <c r="I58" s="1579">
        <v>200</v>
      </c>
      <c r="J58" s="1717">
        <v>180</v>
      </c>
      <c r="K58" s="661"/>
      <c r="L58" s="652"/>
      <c r="M58" s="652"/>
      <c r="N58" s="822"/>
      <c r="O58" s="822"/>
      <c r="P58" s="823"/>
      <c r="Q58" s="832">
        <v>947</v>
      </c>
      <c r="R58" s="832">
        <v>1262</v>
      </c>
      <c r="S58" s="654"/>
    </row>
    <row r="59" spans="1:19" ht="12.75" customHeight="1" outlineLevel="1">
      <c r="A59" s="655"/>
      <c r="B59" s="1555">
        <v>22</v>
      </c>
      <c r="C59" s="1574" t="s">
        <v>426</v>
      </c>
      <c r="D59" s="1627" t="s">
        <v>424</v>
      </c>
      <c r="E59" s="1627" t="s">
        <v>425</v>
      </c>
      <c r="F59" s="1576">
        <v>1490</v>
      </c>
      <c r="G59" s="1628">
        <v>990</v>
      </c>
      <c r="H59" s="1578">
        <v>990</v>
      </c>
      <c r="I59" s="1579">
        <v>1100</v>
      </c>
      <c r="J59" s="1717">
        <v>891</v>
      </c>
      <c r="K59" s="661"/>
      <c r="L59" s="652"/>
      <c r="M59" s="652"/>
      <c r="N59" s="822"/>
      <c r="O59" s="822"/>
      <c r="P59" s="823"/>
      <c r="Q59" s="832">
        <v>132</v>
      </c>
      <c r="R59" s="832">
        <v>176</v>
      </c>
      <c r="S59" s="654"/>
    </row>
    <row r="60" spans="1:19" ht="12.75" customHeight="1" outlineLevel="1">
      <c r="A60" s="655"/>
      <c r="B60" s="1555">
        <v>23</v>
      </c>
      <c r="C60" s="1574" t="s">
        <v>111</v>
      </c>
      <c r="D60" s="1627" t="s">
        <v>424</v>
      </c>
      <c r="E60" s="1627" t="s">
        <v>425</v>
      </c>
      <c r="F60" s="1576">
        <v>300</v>
      </c>
      <c r="G60" s="1628">
        <v>300</v>
      </c>
      <c r="H60" s="1578">
        <v>200</v>
      </c>
      <c r="I60" s="1579">
        <v>70</v>
      </c>
      <c r="J60" s="1717">
        <v>70</v>
      </c>
      <c r="K60" s="661"/>
      <c r="L60" s="652"/>
      <c r="M60" s="652"/>
      <c r="N60" s="822"/>
      <c r="O60" s="822"/>
      <c r="P60" s="823"/>
      <c r="Q60" s="832"/>
      <c r="R60" s="832"/>
      <c r="S60" s="654"/>
    </row>
    <row r="61" spans="1:19" ht="12.75" customHeight="1" outlineLevel="1">
      <c r="A61" s="655"/>
      <c r="B61" s="1555">
        <v>24</v>
      </c>
      <c r="C61" s="1574" t="s">
        <v>427</v>
      </c>
      <c r="D61" s="1627" t="s">
        <v>424</v>
      </c>
      <c r="E61" s="1627" t="s">
        <v>425</v>
      </c>
      <c r="F61" s="1576"/>
      <c r="G61" s="1628"/>
      <c r="H61" s="1578"/>
      <c r="I61" s="1579">
        <v>160</v>
      </c>
      <c r="J61" s="1717">
        <v>140</v>
      </c>
      <c r="K61" s="661"/>
      <c r="L61" s="652"/>
      <c r="M61" s="652"/>
      <c r="N61" s="822"/>
      <c r="O61" s="822"/>
      <c r="P61" s="823"/>
      <c r="Q61" s="832">
        <v>310</v>
      </c>
      <c r="R61" s="832">
        <v>406</v>
      </c>
      <c r="S61" s="654"/>
    </row>
    <row r="62" spans="1:19" ht="12.75" customHeight="1" outlineLevel="1">
      <c r="A62" s="655"/>
      <c r="B62" s="1555">
        <v>25</v>
      </c>
      <c r="C62" s="1574" t="s">
        <v>122</v>
      </c>
      <c r="D62" s="1627" t="s">
        <v>421</v>
      </c>
      <c r="E62" s="1627" t="s">
        <v>428</v>
      </c>
      <c r="F62" s="1576">
        <v>500</v>
      </c>
      <c r="G62" s="1628">
        <v>500</v>
      </c>
      <c r="H62" s="1578">
        <v>450</v>
      </c>
      <c r="I62" s="1579">
        <v>600</v>
      </c>
      <c r="J62" s="1717">
        <v>405</v>
      </c>
      <c r="K62" s="661"/>
      <c r="L62" s="652"/>
      <c r="M62" s="652"/>
      <c r="N62" s="822"/>
      <c r="O62" s="822"/>
      <c r="P62" s="823"/>
      <c r="Q62" s="832">
        <v>439</v>
      </c>
      <c r="R62" s="832">
        <v>585</v>
      </c>
      <c r="S62" s="654"/>
    </row>
    <row r="63" spans="1:23" ht="12.75" customHeight="1" outlineLevel="1">
      <c r="A63" s="655"/>
      <c r="B63" s="1555">
        <v>26</v>
      </c>
      <c r="C63" s="1574" t="s">
        <v>123</v>
      </c>
      <c r="D63" s="1627" t="s">
        <v>421</v>
      </c>
      <c r="E63" s="1627" t="s">
        <v>428</v>
      </c>
      <c r="F63" s="1576">
        <v>500</v>
      </c>
      <c r="G63" s="1628">
        <v>500</v>
      </c>
      <c r="H63" s="1578">
        <v>450</v>
      </c>
      <c r="I63" s="1579">
        <v>500</v>
      </c>
      <c r="J63" s="1717">
        <v>405</v>
      </c>
      <c r="K63" s="661" t="s">
        <v>430</v>
      </c>
      <c r="L63" s="652"/>
      <c r="M63" s="652"/>
      <c r="N63" s="822"/>
      <c r="O63" s="822"/>
      <c r="P63" s="823"/>
      <c r="Q63" s="832"/>
      <c r="R63" s="832"/>
      <c r="S63" s="654"/>
      <c r="T63" s="215"/>
      <c r="U63" s="215"/>
      <c r="V63" s="215"/>
      <c r="W63" s="215"/>
    </row>
    <row r="64" spans="1:25" s="111" customFormat="1" ht="12" hidden="1" outlineLevel="1">
      <c r="A64" s="655"/>
      <c r="B64" s="1555">
        <v>27</v>
      </c>
      <c r="C64" s="1574" t="s">
        <v>180</v>
      </c>
      <c r="D64" s="1627" t="s">
        <v>429</v>
      </c>
      <c r="E64" s="1627" t="s">
        <v>429</v>
      </c>
      <c r="F64" s="1576">
        <v>50</v>
      </c>
      <c r="G64" s="1628">
        <v>0</v>
      </c>
      <c r="H64" s="1578">
        <v>0</v>
      </c>
      <c r="I64" s="1579" t="s">
        <v>429</v>
      </c>
      <c r="J64" s="1717">
        <v>0</v>
      </c>
      <c r="K64" s="833"/>
      <c r="L64" s="652"/>
      <c r="M64" s="652"/>
      <c r="N64" s="822"/>
      <c r="O64" s="822"/>
      <c r="P64" s="823"/>
      <c r="Q64" s="832">
        <f>2580+1360</f>
        <v>3940</v>
      </c>
      <c r="R64" s="832">
        <f>3440+1360</f>
        <v>4800</v>
      </c>
      <c r="S64" s="654"/>
      <c r="T64" s="216"/>
      <c r="U64" s="216"/>
      <c r="V64" s="216"/>
      <c r="W64" s="216"/>
      <c r="X64" s="105"/>
      <c r="Y64" s="105"/>
    </row>
    <row r="65" spans="1:25" s="111" customFormat="1" ht="12" outlineLevel="1">
      <c r="A65" s="655"/>
      <c r="B65" s="1555">
        <v>28</v>
      </c>
      <c r="C65" s="1574" t="s">
        <v>212</v>
      </c>
      <c r="D65" s="1632" t="s">
        <v>431</v>
      </c>
      <c r="E65" s="1627" t="s">
        <v>432</v>
      </c>
      <c r="F65" s="1576">
        <v>9800</v>
      </c>
      <c r="G65" s="1628">
        <v>7000</v>
      </c>
      <c r="H65" s="1578">
        <v>4500</v>
      </c>
      <c r="I65" s="1579">
        <v>4000</v>
      </c>
      <c r="J65" s="1717">
        <v>3800</v>
      </c>
      <c r="K65" s="661"/>
      <c r="L65" s="652"/>
      <c r="M65" s="652"/>
      <c r="N65" s="822"/>
      <c r="O65" s="822"/>
      <c r="P65" s="823"/>
      <c r="Q65" s="832">
        <v>1010</v>
      </c>
      <c r="R65" s="832">
        <v>1306</v>
      </c>
      <c r="S65" s="654"/>
      <c r="T65" s="216"/>
      <c r="U65" s="216"/>
      <c r="V65" s="216"/>
      <c r="W65" s="216"/>
      <c r="X65" s="105"/>
      <c r="Y65" s="105"/>
    </row>
    <row r="66" spans="1:25" s="111" customFormat="1" ht="12" outlineLevel="1">
      <c r="A66" s="655"/>
      <c r="B66" s="1555">
        <v>29</v>
      </c>
      <c r="C66" s="1574" t="s">
        <v>181</v>
      </c>
      <c r="D66" s="1627" t="s">
        <v>424</v>
      </c>
      <c r="E66" s="1627" t="s">
        <v>433</v>
      </c>
      <c r="F66" s="1576">
        <v>1800</v>
      </c>
      <c r="G66" s="1628">
        <v>1518</v>
      </c>
      <c r="H66" s="1578">
        <v>1518</v>
      </c>
      <c r="I66" s="1579">
        <v>1472</v>
      </c>
      <c r="J66" s="1717">
        <v>1366</v>
      </c>
      <c r="K66" s="661" t="s">
        <v>435</v>
      </c>
      <c r="L66" s="652"/>
      <c r="M66" s="652"/>
      <c r="N66" s="822"/>
      <c r="O66" s="822"/>
      <c r="P66" s="823"/>
      <c r="Q66" s="832"/>
      <c r="R66" s="832"/>
      <c r="S66" s="654"/>
      <c r="T66" s="216"/>
      <c r="U66" s="216"/>
      <c r="V66" s="216"/>
      <c r="W66" s="216"/>
      <c r="X66" s="105"/>
      <c r="Y66" s="105"/>
    </row>
    <row r="67" spans="1:25" s="111" customFormat="1" ht="12" outlineLevel="1">
      <c r="A67" s="655"/>
      <c r="B67" s="1555">
        <v>30</v>
      </c>
      <c r="C67" s="1574" t="s">
        <v>213</v>
      </c>
      <c r="D67" s="1627" t="s">
        <v>434</v>
      </c>
      <c r="E67" s="1627" t="s">
        <v>27</v>
      </c>
      <c r="F67" s="1576">
        <v>200</v>
      </c>
      <c r="G67" s="1628">
        <v>200</v>
      </c>
      <c r="H67" s="1578">
        <v>200</v>
      </c>
      <c r="I67" s="1579">
        <v>200</v>
      </c>
      <c r="J67" s="1717">
        <v>200</v>
      </c>
      <c r="K67" s="661" t="s">
        <v>436</v>
      </c>
      <c r="L67" s="652"/>
      <c r="M67" s="652"/>
      <c r="N67" s="822"/>
      <c r="O67" s="822"/>
      <c r="P67" s="823"/>
      <c r="Q67" s="832"/>
      <c r="R67" s="832"/>
      <c r="S67" s="654"/>
      <c r="T67" s="216"/>
      <c r="U67" s="216"/>
      <c r="V67" s="216"/>
      <c r="W67" s="216"/>
      <c r="X67" s="105"/>
      <c r="Y67" s="105"/>
    </row>
    <row r="68" spans="1:25" s="111" customFormat="1" ht="12" outlineLevel="1">
      <c r="A68" s="655"/>
      <c r="B68" s="1555">
        <v>31</v>
      </c>
      <c r="C68" s="1574" t="s">
        <v>112</v>
      </c>
      <c r="D68" s="1627" t="s">
        <v>421</v>
      </c>
      <c r="E68" s="1627" t="s">
        <v>13</v>
      </c>
      <c r="F68" s="1576"/>
      <c r="G68" s="1628"/>
      <c r="H68" s="1578"/>
      <c r="I68" s="1579" t="s">
        <v>429</v>
      </c>
      <c r="J68" s="1717">
        <v>0</v>
      </c>
      <c r="K68" s="661"/>
      <c r="L68" s="652"/>
      <c r="M68" s="652"/>
      <c r="N68" s="822"/>
      <c r="O68" s="822"/>
      <c r="P68" s="823"/>
      <c r="Q68" s="832">
        <v>484</v>
      </c>
      <c r="R68" s="832">
        <v>484</v>
      </c>
      <c r="S68" s="663"/>
      <c r="T68" s="216"/>
      <c r="U68" s="216"/>
      <c r="V68" s="216"/>
      <c r="W68" s="216"/>
      <c r="X68" s="105"/>
      <c r="Y68" s="105"/>
    </row>
    <row r="69" spans="1:25" s="111" customFormat="1" ht="12" outlineLevel="1">
      <c r="A69" s="655"/>
      <c r="B69" s="1555">
        <v>32</v>
      </c>
      <c r="C69" s="1574" t="s">
        <v>124</v>
      </c>
      <c r="D69" s="1627" t="s">
        <v>431</v>
      </c>
      <c r="E69" s="1627" t="s">
        <v>403</v>
      </c>
      <c r="F69" s="1576">
        <v>700</v>
      </c>
      <c r="G69" s="1628">
        <v>700</v>
      </c>
      <c r="H69" s="1578">
        <v>700</v>
      </c>
      <c r="I69" s="1579">
        <f>770+300</f>
        <v>1070</v>
      </c>
      <c r="J69" s="1717">
        <v>630</v>
      </c>
      <c r="K69" s="661"/>
      <c r="L69" s="652"/>
      <c r="M69" s="652"/>
      <c r="N69" s="822"/>
      <c r="O69" s="822"/>
      <c r="P69" s="823"/>
      <c r="Q69" s="832">
        <v>23</v>
      </c>
      <c r="R69" s="832"/>
      <c r="S69" s="654"/>
      <c r="T69" s="216"/>
      <c r="U69" s="216"/>
      <c r="V69" s="216"/>
      <c r="W69" s="216"/>
      <c r="X69" s="105"/>
      <c r="Y69" s="105"/>
    </row>
    <row r="70" spans="1:25" s="218" customFormat="1" ht="12" outlineLevel="1">
      <c r="A70" s="655"/>
      <c r="B70" s="1555">
        <v>33</v>
      </c>
      <c r="C70" s="1574" t="s">
        <v>314</v>
      </c>
      <c r="D70" s="1627" t="s">
        <v>424</v>
      </c>
      <c r="E70" s="1627" t="s">
        <v>437</v>
      </c>
      <c r="F70" s="1576">
        <v>400</v>
      </c>
      <c r="G70" s="1628">
        <v>400</v>
      </c>
      <c r="H70" s="1578">
        <v>400</v>
      </c>
      <c r="I70" s="1579">
        <v>500</v>
      </c>
      <c r="J70" s="1720">
        <v>360</v>
      </c>
      <c r="K70" s="661" t="s">
        <v>438</v>
      </c>
      <c r="L70" s="652"/>
      <c r="M70" s="652"/>
      <c r="N70" s="822"/>
      <c r="O70" s="822"/>
      <c r="P70" s="823"/>
      <c r="Q70" s="832">
        <v>0</v>
      </c>
      <c r="R70" s="832"/>
      <c r="S70" s="663"/>
      <c r="T70" s="217"/>
      <c r="U70" s="217"/>
      <c r="V70" s="217"/>
      <c r="W70" s="217"/>
      <c r="X70" s="105"/>
      <c r="Y70" s="105"/>
    </row>
    <row r="71" spans="1:25" s="111" customFormat="1" ht="12" outlineLevel="1">
      <c r="A71" s="655"/>
      <c r="B71" s="1555">
        <v>34</v>
      </c>
      <c r="C71" s="1574" t="s">
        <v>315</v>
      </c>
      <c r="D71" s="1634" t="s">
        <v>424</v>
      </c>
      <c r="E71" s="1627" t="s">
        <v>437</v>
      </c>
      <c r="F71" s="1576">
        <v>0</v>
      </c>
      <c r="G71" s="1628">
        <v>2000</v>
      </c>
      <c r="H71" s="1578">
        <v>1500</v>
      </c>
      <c r="I71" s="1579">
        <v>2000</v>
      </c>
      <c r="J71" s="1717">
        <v>1350</v>
      </c>
      <c r="K71" s="836" t="s">
        <v>353</v>
      </c>
      <c r="L71" s="652"/>
      <c r="M71" s="652"/>
      <c r="N71" s="822"/>
      <c r="O71" s="822"/>
      <c r="P71" s="823"/>
      <c r="Q71" s="832"/>
      <c r="R71" s="832"/>
      <c r="S71" s="654"/>
      <c r="T71" s="216"/>
      <c r="U71" s="216"/>
      <c r="V71" s="216"/>
      <c r="W71" s="216"/>
      <c r="X71" s="105"/>
      <c r="Y71" s="105"/>
    </row>
    <row r="72" spans="1:25" s="111" customFormat="1" ht="12.75" customHeight="1" outlineLevel="1">
      <c r="A72" s="655"/>
      <c r="B72" s="1555">
        <v>35</v>
      </c>
      <c r="C72" s="1574" t="s">
        <v>191</v>
      </c>
      <c r="D72" s="1627" t="s">
        <v>439</v>
      </c>
      <c r="E72" s="1627" t="s">
        <v>191</v>
      </c>
      <c r="F72" s="1576">
        <v>5000</v>
      </c>
      <c r="G72" s="1628">
        <v>3961</v>
      </c>
      <c r="H72" s="1578"/>
      <c r="I72" s="1579" t="s">
        <v>429</v>
      </c>
      <c r="J72" s="1717">
        <v>0</v>
      </c>
      <c r="K72" s="836" t="s">
        <v>354</v>
      </c>
      <c r="L72" s="652"/>
      <c r="M72" s="652"/>
      <c r="N72" s="822"/>
      <c r="O72" s="822"/>
      <c r="P72" s="823"/>
      <c r="Q72" s="832"/>
      <c r="R72" s="832"/>
      <c r="S72" s="654"/>
      <c r="T72" s="216"/>
      <c r="U72" s="216"/>
      <c r="V72" s="216"/>
      <c r="W72" s="216"/>
      <c r="X72" s="105"/>
      <c r="Y72" s="105"/>
    </row>
    <row r="73" spans="1:25" s="111" customFormat="1" ht="12.75" customHeight="1" outlineLevel="1">
      <c r="A73" s="655"/>
      <c r="B73" s="1555">
        <v>36</v>
      </c>
      <c r="C73" s="1574" t="s">
        <v>316</v>
      </c>
      <c r="D73" s="1627" t="s">
        <v>439</v>
      </c>
      <c r="E73" s="1627" t="s">
        <v>191</v>
      </c>
      <c r="F73" s="1576">
        <v>0</v>
      </c>
      <c r="G73" s="1628">
        <v>1000</v>
      </c>
      <c r="H73" s="1578"/>
      <c r="I73" s="1579" t="s">
        <v>429</v>
      </c>
      <c r="J73" s="1717">
        <v>0</v>
      </c>
      <c r="K73" s="661"/>
      <c r="L73" s="652"/>
      <c r="M73" s="652"/>
      <c r="N73" s="822"/>
      <c r="O73" s="822"/>
      <c r="P73" s="823"/>
      <c r="Q73" s="832">
        <v>0</v>
      </c>
      <c r="R73" s="832"/>
      <c r="S73" s="664"/>
      <c r="X73" s="105"/>
      <c r="Y73" s="105"/>
    </row>
    <row r="74" spans="1:25" s="111" customFormat="1" ht="12.75" customHeight="1" outlineLevel="1">
      <c r="A74" s="655"/>
      <c r="B74" s="1555">
        <v>37</v>
      </c>
      <c r="C74" s="1635" t="s">
        <v>619</v>
      </c>
      <c r="D74" s="1636" t="s">
        <v>418</v>
      </c>
      <c r="E74" s="1619" t="s">
        <v>414</v>
      </c>
      <c r="F74" s="1637">
        <v>16000</v>
      </c>
      <c r="G74" s="1628"/>
      <c r="H74" s="1638">
        <v>16000</v>
      </c>
      <c r="I74" s="1639">
        <v>16000</v>
      </c>
      <c r="J74" s="1721">
        <f>41030-900</f>
        <v>40130</v>
      </c>
      <c r="K74" s="661"/>
      <c r="L74" s="652"/>
      <c r="M74" s="652"/>
      <c r="N74" s="822"/>
      <c r="O74" s="822"/>
      <c r="P74" s="823"/>
      <c r="Q74" s="832"/>
      <c r="R74" s="832"/>
      <c r="S74" s="654"/>
      <c r="X74" s="105"/>
      <c r="Y74" s="105"/>
    </row>
    <row r="75" spans="1:25" s="111" customFormat="1" ht="12.75" customHeight="1" hidden="1" outlineLevel="1">
      <c r="A75" s="655"/>
      <c r="B75" s="1555">
        <v>38</v>
      </c>
      <c r="C75" s="1574" t="s">
        <v>317</v>
      </c>
      <c r="D75" s="1627"/>
      <c r="E75" s="1627"/>
      <c r="F75" s="1640">
        <v>0</v>
      </c>
      <c r="G75" s="1628">
        <v>0</v>
      </c>
      <c r="H75" s="1578">
        <v>0</v>
      </c>
      <c r="I75" s="1579"/>
      <c r="J75" s="1717">
        <v>0</v>
      </c>
      <c r="K75" s="661"/>
      <c r="L75" s="652"/>
      <c r="M75" s="652"/>
      <c r="N75" s="822"/>
      <c r="O75" s="822"/>
      <c r="P75" s="823"/>
      <c r="Q75" s="832">
        <v>2688</v>
      </c>
      <c r="R75" s="832">
        <v>2687</v>
      </c>
      <c r="S75" s="663"/>
      <c r="X75" s="105"/>
      <c r="Y75" s="105"/>
    </row>
    <row r="76" spans="1:25" s="111" customFormat="1" ht="12.75" customHeight="1" outlineLevel="1">
      <c r="A76" s="655"/>
      <c r="B76" s="1555">
        <v>39</v>
      </c>
      <c r="C76" s="1574" t="s">
        <v>440</v>
      </c>
      <c r="D76" s="1627" t="s">
        <v>413</v>
      </c>
      <c r="E76" s="1619" t="s">
        <v>441</v>
      </c>
      <c r="F76" s="1640"/>
      <c r="G76" s="1628">
        <v>1200</v>
      </c>
      <c r="H76" s="1578">
        <v>1200</v>
      </c>
      <c r="I76" s="1579">
        <v>1400</v>
      </c>
      <c r="J76" s="1717">
        <v>1080</v>
      </c>
      <c r="K76" s="661"/>
      <c r="L76" s="652"/>
      <c r="M76" s="652"/>
      <c r="N76" s="822"/>
      <c r="O76" s="822"/>
      <c r="P76" s="823"/>
      <c r="Q76" s="832"/>
      <c r="R76" s="832"/>
      <c r="S76" s="663"/>
      <c r="X76" s="105"/>
      <c r="Y76" s="105"/>
    </row>
    <row r="77" spans="1:25" s="111" customFormat="1" ht="12" outlineLevel="1">
      <c r="A77" s="655"/>
      <c r="B77" s="1555">
        <v>40</v>
      </c>
      <c r="C77" s="1574" t="s">
        <v>125</v>
      </c>
      <c r="D77" s="1627" t="s">
        <v>413</v>
      </c>
      <c r="E77" s="1627" t="s">
        <v>441</v>
      </c>
      <c r="F77" s="1576">
        <v>2340</v>
      </c>
      <c r="G77" s="1628">
        <v>0</v>
      </c>
      <c r="H77" s="1578">
        <v>0</v>
      </c>
      <c r="I77" s="1579" t="s">
        <v>429</v>
      </c>
      <c r="J77" s="1717">
        <v>0</v>
      </c>
      <c r="K77" s="661"/>
      <c r="L77" s="652"/>
      <c r="M77" s="652"/>
      <c r="N77" s="822"/>
      <c r="O77" s="822"/>
      <c r="P77" s="823"/>
      <c r="Q77" s="832">
        <v>5057</v>
      </c>
      <c r="R77" s="832">
        <v>6742</v>
      </c>
      <c r="S77" s="663"/>
      <c r="X77" s="105"/>
      <c r="Y77" s="105"/>
    </row>
    <row r="78" spans="1:25" s="113" customFormat="1" ht="12" outlineLevel="1">
      <c r="A78" s="655"/>
      <c r="B78" s="1555">
        <v>41</v>
      </c>
      <c r="C78" s="1574" t="s">
        <v>113</v>
      </c>
      <c r="D78" s="1627" t="s">
        <v>413</v>
      </c>
      <c r="E78" s="1627" t="s">
        <v>441</v>
      </c>
      <c r="F78" s="1640">
        <v>6742</v>
      </c>
      <c r="G78" s="1628">
        <v>6742</v>
      </c>
      <c r="H78" s="1578">
        <v>6742</v>
      </c>
      <c r="I78" s="1579">
        <v>6742</v>
      </c>
      <c r="J78" s="1717">
        <v>6742</v>
      </c>
      <c r="K78" s="661"/>
      <c r="L78" s="652"/>
      <c r="M78" s="652"/>
      <c r="N78" s="822"/>
      <c r="O78" s="822"/>
      <c r="P78" s="823"/>
      <c r="Q78" s="832"/>
      <c r="R78" s="832"/>
      <c r="S78" s="663"/>
      <c r="X78" s="105"/>
      <c r="Y78" s="105"/>
    </row>
    <row r="79" spans="1:19" ht="12" outlineLevel="1">
      <c r="A79" s="655"/>
      <c r="B79" s="1555">
        <v>42</v>
      </c>
      <c r="C79" s="1574" t="s">
        <v>318</v>
      </c>
      <c r="D79" s="1627" t="s">
        <v>413</v>
      </c>
      <c r="E79" s="1627" t="s">
        <v>441</v>
      </c>
      <c r="F79" s="1576">
        <v>1100</v>
      </c>
      <c r="G79" s="1628">
        <v>615</v>
      </c>
      <c r="H79" s="1578">
        <v>0</v>
      </c>
      <c r="I79" s="1579" t="s">
        <v>429</v>
      </c>
      <c r="J79" s="1717">
        <v>0</v>
      </c>
      <c r="K79" s="661"/>
      <c r="L79" s="652"/>
      <c r="M79" s="652"/>
      <c r="N79" s="822"/>
      <c r="O79" s="822"/>
      <c r="P79" s="823"/>
      <c r="Q79" s="832"/>
      <c r="R79" s="832"/>
      <c r="S79" s="663"/>
    </row>
    <row r="80" spans="1:19" ht="12.75" customHeight="1" outlineLevel="1">
      <c r="A80" s="655"/>
      <c r="B80" s="1555">
        <v>43</v>
      </c>
      <c r="C80" s="1631" t="s">
        <v>214</v>
      </c>
      <c r="D80" s="1627" t="s">
        <v>413</v>
      </c>
      <c r="E80" s="1627" t="s">
        <v>441</v>
      </c>
      <c r="F80" s="1576">
        <v>1645</v>
      </c>
      <c r="G80" s="1628"/>
      <c r="H80" s="1578">
        <v>1900</v>
      </c>
      <c r="I80" s="1579">
        <v>1900</v>
      </c>
      <c r="J80" s="1717">
        <v>1900</v>
      </c>
      <c r="K80" s="662"/>
      <c r="L80" s="662"/>
      <c r="M80" s="837"/>
      <c r="N80" s="822"/>
      <c r="O80" s="822"/>
      <c r="P80" s="823"/>
      <c r="Q80" s="832"/>
      <c r="R80" s="832"/>
      <c r="S80" s="663"/>
    </row>
    <row r="81" spans="1:19" ht="12.75" customHeight="1" outlineLevel="1">
      <c r="A81" s="655"/>
      <c r="B81" s="1555">
        <v>44</v>
      </c>
      <c r="C81" s="1631" t="s">
        <v>319</v>
      </c>
      <c r="D81" s="1627" t="s">
        <v>413</v>
      </c>
      <c r="E81" s="1627" t="s">
        <v>441</v>
      </c>
      <c r="F81" s="1576">
        <v>8030</v>
      </c>
      <c r="G81" s="1628">
        <v>8550</v>
      </c>
      <c r="H81" s="1578">
        <v>8550</v>
      </c>
      <c r="I81" s="1579">
        <f>8750+780</f>
        <v>9530</v>
      </c>
      <c r="J81" s="1717">
        <f>8550+490</f>
        <v>9040</v>
      </c>
      <c r="K81" s="661"/>
      <c r="L81" s="652"/>
      <c r="M81" s="652"/>
      <c r="N81" s="822"/>
      <c r="O81" s="822"/>
      <c r="P81" s="823"/>
      <c r="Q81" s="832"/>
      <c r="R81" s="832"/>
      <c r="S81" s="663"/>
    </row>
    <row r="82" spans="1:19" ht="12" outlineLevel="1">
      <c r="A82" s="655"/>
      <c r="B82" s="1555">
        <v>45</v>
      </c>
      <c r="C82" s="1631" t="s">
        <v>442</v>
      </c>
      <c r="D82" s="1627" t="s">
        <v>413</v>
      </c>
      <c r="E82" s="1627" t="s">
        <v>441</v>
      </c>
      <c r="F82" s="1576"/>
      <c r="G82" s="1628"/>
      <c r="H82" s="1578"/>
      <c r="I82" s="1579">
        <v>10000</v>
      </c>
      <c r="J82" s="1717">
        <v>5000</v>
      </c>
      <c r="K82" s="661"/>
      <c r="L82" s="652"/>
      <c r="M82" s="652"/>
      <c r="N82" s="822"/>
      <c r="O82" s="822"/>
      <c r="P82" s="838"/>
      <c r="Q82" s="832"/>
      <c r="R82" s="832"/>
      <c r="S82" s="663"/>
    </row>
    <row r="83" spans="1:25" s="206" customFormat="1" ht="12" customHeight="1" outlineLevel="1">
      <c r="A83" s="655"/>
      <c r="B83" s="1555">
        <v>46</v>
      </c>
      <c r="C83" s="1631" t="s">
        <v>320</v>
      </c>
      <c r="D83" s="1627" t="s">
        <v>413</v>
      </c>
      <c r="E83" s="1627" t="s">
        <v>441</v>
      </c>
      <c r="F83" s="1576">
        <v>0</v>
      </c>
      <c r="G83" s="1628">
        <v>1500</v>
      </c>
      <c r="H83" s="1578">
        <v>500</v>
      </c>
      <c r="I83" s="1579"/>
      <c r="J83" s="1717">
        <v>0</v>
      </c>
      <c r="K83" s="821"/>
      <c r="L83" s="652"/>
      <c r="M83" s="652"/>
      <c r="N83" s="822"/>
      <c r="O83" s="822"/>
      <c r="P83" s="823"/>
      <c r="Q83" s="832"/>
      <c r="R83" s="832"/>
      <c r="S83" s="663"/>
      <c r="X83" s="105"/>
      <c r="Y83" s="105"/>
    </row>
    <row r="84" spans="1:19" ht="12" outlineLevel="1">
      <c r="A84" s="655"/>
      <c r="B84" s="1555">
        <v>47</v>
      </c>
      <c r="C84" s="1574" t="s">
        <v>126</v>
      </c>
      <c r="D84" s="1627" t="s">
        <v>413</v>
      </c>
      <c r="E84" s="1627" t="s">
        <v>441</v>
      </c>
      <c r="F84" s="1576">
        <v>3500</v>
      </c>
      <c r="G84" s="1628">
        <v>0</v>
      </c>
      <c r="H84" s="1578">
        <v>0</v>
      </c>
      <c r="I84" s="1579" t="s">
        <v>429</v>
      </c>
      <c r="J84" s="1717">
        <v>0</v>
      </c>
      <c r="K84" s="821"/>
      <c r="L84" s="652"/>
      <c r="M84" s="652"/>
      <c r="N84" s="822"/>
      <c r="O84" s="822"/>
      <c r="P84" s="838"/>
      <c r="Q84" s="832"/>
      <c r="R84" s="832"/>
      <c r="S84" s="663"/>
    </row>
    <row r="85" spans="1:19" ht="12.75" customHeight="1" outlineLevel="1">
      <c r="A85" s="655"/>
      <c r="B85" s="1555">
        <v>48</v>
      </c>
      <c r="C85" s="1574" t="s">
        <v>127</v>
      </c>
      <c r="D85" s="1627" t="s">
        <v>413</v>
      </c>
      <c r="E85" s="1627" t="s">
        <v>441</v>
      </c>
      <c r="F85" s="1576">
        <v>1500</v>
      </c>
      <c r="G85" s="1628">
        <v>0</v>
      </c>
      <c r="H85" s="1578">
        <v>0</v>
      </c>
      <c r="I85" s="1579" t="s">
        <v>429</v>
      </c>
      <c r="J85" s="1717">
        <v>0</v>
      </c>
      <c r="K85" s="821"/>
      <c r="L85" s="652"/>
      <c r="M85" s="652"/>
      <c r="N85" s="822"/>
      <c r="O85" s="822"/>
      <c r="P85" s="823"/>
      <c r="Q85" s="832"/>
      <c r="R85" s="832"/>
      <c r="S85" s="654"/>
    </row>
    <row r="86" spans="1:19" ht="12" outlineLevel="1">
      <c r="A86" s="655"/>
      <c r="B86" s="1555">
        <v>49</v>
      </c>
      <c r="C86" s="1574" t="s">
        <v>321</v>
      </c>
      <c r="D86" s="1627" t="s">
        <v>443</v>
      </c>
      <c r="E86" s="1627" t="s">
        <v>11</v>
      </c>
      <c r="F86" s="1576">
        <v>5000</v>
      </c>
      <c r="G86" s="1628">
        <v>2000</v>
      </c>
      <c r="H86" s="1578">
        <v>2000</v>
      </c>
      <c r="I86" s="1579">
        <v>2000</v>
      </c>
      <c r="J86" s="1717">
        <v>1000</v>
      </c>
      <c r="K86" s="821"/>
      <c r="L86" s="652"/>
      <c r="M86" s="652"/>
      <c r="N86" s="822"/>
      <c r="O86" s="822"/>
      <c r="P86" s="823"/>
      <c r="Q86" s="832">
        <v>37</v>
      </c>
      <c r="R86" s="832">
        <v>37</v>
      </c>
      <c r="S86" s="654"/>
    </row>
    <row r="87" spans="1:19" ht="12.75" customHeight="1" outlineLevel="1">
      <c r="A87" s="655"/>
      <c r="B87" s="1555">
        <v>50</v>
      </c>
      <c r="C87" s="1574" t="s">
        <v>114</v>
      </c>
      <c r="D87" s="1627" t="s">
        <v>413</v>
      </c>
      <c r="E87" s="1619" t="s">
        <v>414</v>
      </c>
      <c r="F87" s="1576">
        <v>45</v>
      </c>
      <c r="G87" s="1628">
        <v>50</v>
      </c>
      <c r="H87" s="1578">
        <v>50</v>
      </c>
      <c r="I87" s="1579">
        <v>60</v>
      </c>
      <c r="J87" s="1717">
        <v>60</v>
      </c>
      <c r="K87" s="839"/>
      <c r="L87" s="666"/>
      <c r="M87" s="662"/>
      <c r="N87" s="822"/>
      <c r="O87" s="822"/>
      <c r="P87" s="823"/>
      <c r="Q87" s="832"/>
      <c r="R87" s="832"/>
      <c r="S87" s="654"/>
    </row>
    <row r="88" spans="1:19" ht="12.75" customHeight="1">
      <c r="A88" s="655"/>
      <c r="B88" s="1555">
        <v>51</v>
      </c>
      <c r="C88" s="1574" t="s">
        <v>322</v>
      </c>
      <c r="D88" s="1627" t="s">
        <v>424</v>
      </c>
      <c r="E88" s="1627" t="s">
        <v>437</v>
      </c>
      <c r="F88" s="1576"/>
      <c r="G88" s="1628">
        <v>190</v>
      </c>
      <c r="H88" s="1578">
        <v>190</v>
      </c>
      <c r="I88" s="1728">
        <v>30</v>
      </c>
      <c r="J88" s="1717">
        <v>30</v>
      </c>
      <c r="K88" s="839"/>
      <c r="L88" s="666"/>
      <c r="M88" s="662"/>
      <c r="N88" s="822"/>
      <c r="O88" s="822"/>
      <c r="P88" s="823"/>
      <c r="Q88" s="832"/>
      <c r="R88" s="832"/>
      <c r="S88" s="654"/>
    </row>
    <row r="89" spans="1:19" ht="12.75" customHeight="1" outlineLevel="1">
      <c r="A89" s="655"/>
      <c r="B89" s="1641"/>
      <c r="C89" s="1642" t="s">
        <v>31</v>
      </c>
      <c r="D89" s="1643"/>
      <c r="E89" s="1643"/>
      <c r="F89" s="1644">
        <v>96169</v>
      </c>
      <c r="G89" s="1645">
        <f>SUM(G38:G88)</f>
        <v>74664</v>
      </c>
      <c r="H89" s="1646">
        <f>SUM(H38:H88)</f>
        <v>80803</v>
      </c>
      <c r="I89" s="1647">
        <f>SUM(I38:I88)</f>
        <v>99274</v>
      </c>
      <c r="J89" s="1722">
        <f>SUM(J38:J88)</f>
        <v>102267</v>
      </c>
      <c r="K89" s="821" t="s">
        <v>444</v>
      </c>
      <c r="L89" s="666"/>
      <c r="M89" s="662"/>
      <c r="N89" s="822"/>
      <c r="O89" s="822"/>
      <c r="P89" s="823"/>
      <c r="Q89" s="832"/>
      <c r="R89" s="832"/>
      <c r="S89" s="654"/>
    </row>
    <row r="90" spans="1:19" ht="12.75" customHeight="1" outlineLevel="1">
      <c r="A90" s="655"/>
      <c r="B90" s="1648">
        <v>52</v>
      </c>
      <c r="C90" s="1574" t="s">
        <v>191</v>
      </c>
      <c r="D90" s="1627" t="s">
        <v>439</v>
      </c>
      <c r="E90" s="1627" t="s">
        <v>191</v>
      </c>
      <c r="F90" s="1649"/>
      <c r="G90" s="1650"/>
      <c r="H90" s="1651"/>
      <c r="I90" s="1652"/>
      <c r="J90" s="1723"/>
      <c r="K90" s="839"/>
      <c r="L90" s="666"/>
      <c r="M90" s="662"/>
      <c r="N90" s="822"/>
      <c r="O90" s="822"/>
      <c r="P90" s="823"/>
      <c r="Q90" s="832"/>
      <c r="R90" s="832"/>
      <c r="S90" s="654"/>
    </row>
    <row r="91" spans="1:19" ht="12.75" customHeight="1">
      <c r="A91" s="667"/>
      <c r="B91" s="1648">
        <v>53</v>
      </c>
      <c r="C91" s="1574" t="s">
        <v>316</v>
      </c>
      <c r="D91" s="1627" t="s">
        <v>439</v>
      </c>
      <c r="E91" s="1627" t="s">
        <v>191</v>
      </c>
      <c r="F91" s="1649"/>
      <c r="G91" s="1650"/>
      <c r="H91" s="1651">
        <v>500</v>
      </c>
      <c r="I91" s="1652">
        <v>1000</v>
      </c>
      <c r="J91" s="1723">
        <v>450</v>
      </c>
      <c r="K91" s="839"/>
      <c r="L91" s="666"/>
      <c r="M91" s="662"/>
      <c r="N91" s="822"/>
      <c r="O91" s="822"/>
      <c r="P91" s="823"/>
      <c r="Q91" s="832"/>
      <c r="R91" s="832"/>
      <c r="S91" s="654"/>
    </row>
    <row r="92" spans="1:19" ht="12.75" customHeight="1" outlineLevel="1">
      <c r="A92" s="667"/>
      <c r="B92" s="1641"/>
      <c r="C92" s="1642" t="s">
        <v>192</v>
      </c>
      <c r="D92" s="1642"/>
      <c r="E92" s="1643"/>
      <c r="F92" s="1644">
        <v>0</v>
      </c>
      <c r="G92" s="1645">
        <v>0</v>
      </c>
      <c r="H92" s="1646">
        <f>SUM(H90:H91)</f>
        <v>500</v>
      </c>
      <c r="I92" s="1647">
        <f>SUM(I90:I91)</f>
        <v>1000</v>
      </c>
      <c r="J92" s="1722">
        <f>SUM(J90:J91)</f>
        <v>450</v>
      </c>
      <c r="K92" s="839"/>
      <c r="L92" s="666"/>
      <c r="M92" s="662"/>
      <c r="N92" s="822"/>
      <c r="O92" s="822"/>
      <c r="P92" s="823"/>
      <c r="Q92" s="832"/>
      <c r="R92" s="832"/>
      <c r="S92" s="654"/>
    </row>
    <row r="93" spans="1:19" ht="12.75" customHeight="1">
      <c r="A93" s="667"/>
      <c r="B93" s="1648">
        <v>54</v>
      </c>
      <c r="C93" s="1574" t="s">
        <v>445</v>
      </c>
      <c r="D93" s="1627"/>
      <c r="E93" s="1627"/>
      <c r="F93" s="1576"/>
      <c r="G93" s="1628"/>
      <c r="H93" s="1578"/>
      <c r="I93" s="1579">
        <v>95</v>
      </c>
      <c r="J93" s="1717">
        <v>95</v>
      </c>
      <c r="K93" s="839"/>
      <c r="L93" s="666"/>
      <c r="M93" s="662"/>
      <c r="N93" s="822"/>
      <c r="O93" s="822"/>
      <c r="P93" s="823"/>
      <c r="Q93" s="832"/>
      <c r="R93" s="832"/>
      <c r="S93" s="654"/>
    </row>
    <row r="94" spans="1:19" ht="12.75" customHeight="1" outlineLevel="1">
      <c r="A94" s="667"/>
      <c r="B94" s="1641"/>
      <c r="C94" s="1642" t="s">
        <v>446</v>
      </c>
      <c r="D94" s="1643"/>
      <c r="E94" s="1643"/>
      <c r="F94" s="1644"/>
      <c r="G94" s="1645"/>
      <c r="H94" s="1646"/>
      <c r="I94" s="1647">
        <f>SUM(I93)</f>
        <v>95</v>
      </c>
      <c r="J94" s="1722">
        <v>95</v>
      </c>
      <c r="K94" s="821"/>
      <c r="L94" s="669"/>
      <c r="M94" s="652"/>
      <c r="N94" s="822"/>
      <c r="O94" s="822"/>
      <c r="P94" s="823"/>
      <c r="Q94" s="832"/>
      <c r="R94" s="832"/>
      <c r="S94" s="654"/>
    </row>
    <row r="95" spans="1:19" ht="12.75" customHeight="1">
      <c r="A95" s="667"/>
      <c r="B95" s="1648">
        <v>55</v>
      </c>
      <c r="C95" s="1574" t="s">
        <v>112</v>
      </c>
      <c r="D95" s="1627" t="s">
        <v>421</v>
      </c>
      <c r="E95" s="1627" t="s">
        <v>13</v>
      </c>
      <c r="F95" s="1576">
        <v>250</v>
      </c>
      <c r="G95" s="1628">
        <v>250</v>
      </c>
      <c r="H95" s="1578">
        <v>250</v>
      </c>
      <c r="I95" s="1579">
        <v>250</v>
      </c>
      <c r="J95" s="1717">
        <v>250</v>
      </c>
      <c r="K95" s="821"/>
      <c r="L95" s="669"/>
      <c r="M95" s="652"/>
      <c r="N95" s="822"/>
      <c r="O95" s="822"/>
      <c r="P95" s="823"/>
      <c r="Q95" s="832"/>
      <c r="R95" s="832"/>
      <c r="S95" s="654"/>
    </row>
    <row r="96" spans="1:19" ht="12.75" customHeight="1" outlineLevel="1">
      <c r="A96" s="667"/>
      <c r="B96" s="1641"/>
      <c r="C96" s="1642" t="s">
        <v>306</v>
      </c>
      <c r="D96" s="1643"/>
      <c r="E96" s="1643"/>
      <c r="F96" s="1644">
        <v>250</v>
      </c>
      <c r="G96" s="1645">
        <f>SUM(G95)</f>
        <v>250</v>
      </c>
      <c r="H96" s="1646">
        <f>SUM(H95)</f>
        <v>250</v>
      </c>
      <c r="I96" s="1647">
        <f>SUM(I95)</f>
        <v>250</v>
      </c>
      <c r="J96" s="1722">
        <f>SUM(J95)</f>
        <v>250</v>
      </c>
      <c r="K96" s="821"/>
      <c r="L96" s="669"/>
      <c r="M96" s="652"/>
      <c r="N96" s="822"/>
      <c r="O96" s="822"/>
      <c r="P96" s="823"/>
      <c r="Q96" s="832"/>
      <c r="R96" s="832"/>
      <c r="S96" s="654"/>
    </row>
    <row r="97" spans="1:19" ht="12.75" customHeight="1">
      <c r="A97" s="667"/>
      <c r="B97" s="1648">
        <v>56</v>
      </c>
      <c r="C97" s="1574" t="s">
        <v>236</v>
      </c>
      <c r="D97" s="1627" t="s">
        <v>413</v>
      </c>
      <c r="E97" s="1627" t="s">
        <v>11</v>
      </c>
      <c r="F97" s="1576">
        <v>3000</v>
      </c>
      <c r="G97" s="1628">
        <v>3000</v>
      </c>
      <c r="H97" s="1578">
        <v>2700</v>
      </c>
      <c r="I97" s="1579">
        <v>2700</v>
      </c>
      <c r="J97" s="1717">
        <f>+H97*0.9</f>
        <v>2430</v>
      </c>
      <c r="K97" s="821"/>
      <c r="L97" s="669"/>
      <c r="M97" s="652"/>
      <c r="N97" s="822"/>
      <c r="O97" s="822"/>
      <c r="P97" s="823"/>
      <c r="Q97" s="832"/>
      <c r="R97" s="832"/>
      <c r="S97" s="654"/>
    </row>
    <row r="98" spans="1:19" ht="12.75" customHeight="1" outlineLevel="1">
      <c r="A98" s="667"/>
      <c r="B98" s="1641"/>
      <c r="C98" s="1642" t="s">
        <v>307</v>
      </c>
      <c r="D98" s="1643"/>
      <c r="E98" s="1643"/>
      <c r="F98" s="1644">
        <v>3000</v>
      </c>
      <c r="G98" s="1645">
        <f>SUM(G97)</f>
        <v>3000</v>
      </c>
      <c r="H98" s="1646">
        <f>SUM(H97)</f>
        <v>2700</v>
      </c>
      <c r="I98" s="1647">
        <f>SUM(I97)</f>
        <v>2700</v>
      </c>
      <c r="J98" s="1722">
        <f>+J97</f>
        <v>2430</v>
      </c>
      <c r="K98" s="821" t="s">
        <v>447</v>
      </c>
      <c r="L98" s="669"/>
      <c r="M98" s="652"/>
      <c r="N98" s="822"/>
      <c r="O98" s="822"/>
      <c r="P98" s="823"/>
      <c r="Q98" s="832"/>
      <c r="R98" s="832"/>
      <c r="S98" s="654"/>
    </row>
    <row r="99" spans="1:19" ht="12.75" customHeight="1" outlineLevel="1">
      <c r="A99" s="655"/>
      <c r="B99" s="1555">
        <v>57</v>
      </c>
      <c r="C99" s="1556" t="s">
        <v>215</v>
      </c>
      <c r="D99" s="1619" t="s">
        <v>434</v>
      </c>
      <c r="E99" s="1619" t="s">
        <v>12</v>
      </c>
      <c r="F99" s="1653">
        <v>8560</v>
      </c>
      <c r="G99" s="1654">
        <v>27584</v>
      </c>
      <c r="H99" s="1655">
        <v>26600</v>
      </c>
      <c r="I99" s="1656">
        <v>5400</v>
      </c>
      <c r="J99" s="1724">
        <v>5400</v>
      </c>
      <c r="K99" s="821"/>
      <c r="L99" s="669"/>
      <c r="M99" s="652"/>
      <c r="N99" s="822"/>
      <c r="O99" s="822"/>
      <c r="P99" s="823"/>
      <c r="Q99" s="832"/>
      <c r="R99" s="832"/>
      <c r="S99" s="654"/>
    </row>
    <row r="100" spans="1:19" ht="12.75" customHeight="1" hidden="1">
      <c r="A100" s="655"/>
      <c r="B100" s="1555"/>
      <c r="C100" s="1556" t="s">
        <v>216</v>
      </c>
      <c r="D100" s="1619"/>
      <c r="E100" s="1619"/>
      <c r="F100" s="1653">
        <v>0</v>
      </c>
      <c r="G100" s="1654"/>
      <c r="H100" s="1601"/>
      <c r="I100" s="1656"/>
      <c r="J100" s="1724"/>
      <c r="K100" s="821"/>
      <c r="L100" s="669"/>
      <c r="M100" s="652"/>
      <c r="N100" s="822"/>
      <c r="O100" s="822"/>
      <c r="P100" s="823"/>
      <c r="Q100" s="832"/>
      <c r="R100" s="832"/>
      <c r="S100" s="664"/>
    </row>
    <row r="101" spans="1:19" ht="12.75" customHeight="1" outlineLevel="1">
      <c r="A101" s="667"/>
      <c r="B101" s="1641"/>
      <c r="C101" s="1642" t="s">
        <v>32</v>
      </c>
      <c r="D101" s="1643"/>
      <c r="E101" s="1643"/>
      <c r="F101" s="1644">
        <v>8560</v>
      </c>
      <c r="G101" s="1645">
        <f>SUM(G99:G100)</f>
        <v>27584</v>
      </c>
      <c r="H101" s="1646">
        <f>SUM(H99:H100)</f>
        <v>26600</v>
      </c>
      <c r="I101" s="1647">
        <f>SUM(I99:I100)</f>
        <v>5400</v>
      </c>
      <c r="J101" s="1722">
        <f>SUM(J99:J100)</f>
        <v>5400</v>
      </c>
      <c r="K101" s="821"/>
      <c r="L101" s="669"/>
      <c r="M101" s="652"/>
      <c r="N101" s="822"/>
      <c r="O101" s="822"/>
      <c r="P101" s="823"/>
      <c r="Q101" s="832"/>
      <c r="R101" s="832"/>
      <c r="S101" s="654"/>
    </row>
    <row r="102" spans="1:19" ht="12.75" customHeight="1" outlineLevel="1">
      <c r="A102" s="655"/>
      <c r="B102" s="1555">
        <v>58</v>
      </c>
      <c r="C102" s="1574" t="s">
        <v>77</v>
      </c>
      <c r="D102" s="1627" t="s">
        <v>413</v>
      </c>
      <c r="E102" s="1627" t="s">
        <v>448</v>
      </c>
      <c r="F102" s="1653">
        <v>7240</v>
      </c>
      <c r="G102" s="1654">
        <v>7240</v>
      </c>
      <c r="H102" s="1601">
        <v>7240</v>
      </c>
      <c r="I102" s="1656">
        <v>7240</v>
      </c>
      <c r="J102" s="1724"/>
      <c r="K102" s="836"/>
      <c r="L102" s="670"/>
      <c r="M102" s="652"/>
      <c r="N102" s="822"/>
      <c r="O102" s="822"/>
      <c r="P102" s="823"/>
      <c r="Q102" s="832"/>
      <c r="R102" s="832"/>
      <c r="S102" s="654"/>
    </row>
    <row r="103" spans="1:19" ht="12.75" customHeight="1" outlineLevel="1">
      <c r="A103" s="655"/>
      <c r="B103" s="1555">
        <v>59</v>
      </c>
      <c r="C103" s="1574" t="s">
        <v>449</v>
      </c>
      <c r="D103" s="1627" t="s">
        <v>413</v>
      </c>
      <c r="E103" s="1627" t="s">
        <v>448</v>
      </c>
      <c r="F103" s="1653"/>
      <c r="G103" s="1654">
        <v>4000</v>
      </c>
      <c r="H103" s="1601">
        <v>0</v>
      </c>
      <c r="I103" s="1656">
        <v>1300</v>
      </c>
      <c r="J103" s="1724"/>
      <c r="K103" s="836"/>
      <c r="L103" s="670"/>
      <c r="M103" s="652"/>
      <c r="N103" s="822"/>
      <c r="O103" s="822"/>
      <c r="P103" s="823"/>
      <c r="Q103" s="832"/>
      <c r="R103" s="832"/>
      <c r="S103" s="654"/>
    </row>
    <row r="104" spans="1:19" ht="12.75" customHeight="1" outlineLevel="1">
      <c r="A104" s="655"/>
      <c r="B104" s="1555">
        <v>60</v>
      </c>
      <c r="C104" s="1574" t="s">
        <v>450</v>
      </c>
      <c r="D104" s="1627" t="s">
        <v>413</v>
      </c>
      <c r="E104" s="1627" t="s">
        <v>448</v>
      </c>
      <c r="F104" s="1653"/>
      <c r="G104" s="1654"/>
      <c r="H104" s="1601"/>
      <c r="I104" s="1656">
        <v>2200</v>
      </c>
      <c r="J104" s="1724"/>
      <c r="K104" s="836"/>
      <c r="L104" s="670"/>
      <c r="M104" s="652"/>
      <c r="N104" s="822"/>
      <c r="O104" s="822"/>
      <c r="P104" s="823"/>
      <c r="Q104" s="832"/>
      <c r="R104" s="832"/>
      <c r="S104" s="654"/>
    </row>
    <row r="105" spans="1:19" ht="12.75" customHeight="1" outlineLevel="1">
      <c r="A105" s="655"/>
      <c r="B105" s="1555">
        <v>61</v>
      </c>
      <c r="C105" s="1574" t="s">
        <v>451</v>
      </c>
      <c r="D105" s="1627" t="s">
        <v>413</v>
      </c>
      <c r="E105" s="1627" t="s">
        <v>448</v>
      </c>
      <c r="F105" s="1653"/>
      <c r="G105" s="1654"/>
      <c r="H105" s="1601"/>
      <c r="I105" s="1656">
        <v>500</v>
      </c>
      <c r="J105" s="1724"/>
      <c r="K105" s="821"/>
      <c r="L105" s="668"/>
      <c r="M105" s="668"/>
      <c r="N105" s="840"/>
      <c r="O105" s="840"/>
      <c r="P105" s="841"/>
      <c r="Q105" s="842"/>
      <c r="R105" s="842"/>
      <c r="S105" s="654"/>
    </row>
    <row r="106" spans="1:19" ht="12.75" customHeight="1" hidden="1" outlineLevel="1">
      <c r="A106" s="655"/>
      <c r="B106" s="1555">
        <v>62</v>
      </c>
      <c r="C106" s="1574" t="s">
        <v>237</v>
      </c>
      <c r="D106" s="1627" t="s">
        <v>413</v>
      </c>
      <c r="E106" s="1627" t="s">
        <v>448</v>
      </c>
      <c r="F106" s="1653"/>
      <c r="G106" s="1654">
        <v>1705</v>
      </c>
      <c r="H106" s="1601"/>
      <c r="I106" s="1656"/>
      <c r="J106" s="1724"/>
      <c r="K106" s="821" t="s">
        <v>452</v>
      </c>
      <c r="L106" s="652"/>
      <c r="M106" s="652"/>
      <c r="N106" s="822"/>
      <c r="O106" s="822"/>
      <c r="P106" s="843"/>
      <c r="Q106" s="832"/>
      <c r="R106" s="832"/>
      <c r="S106" s="654"/>
    </row>
    <row r="107" spans="1:19" ht="12.75" customHeight="1" outlineLevel="1">
      <c r="A107" s="655"/>
      <c r="B107" s="1555">
        <v>63</v>
      </c>
      <c r="C107" s="1574" t="s">
        <v>238</v>
      </c>
      <c r="D107" s="1627" t="s">
        <v>413</v>
      </c>
      <c r="E107" s="1627" t="s">
        <v>448</v>
      </c>
      <c r="F107" s="1653">
        <v>500</v>
      </c>
      <c r="G107" s="1654">
        <v>515</v>
      </c>
      <c r="H107" s="1601">
        <v>0</v>
      </c>
      <c r="I107" s="1656">
        <v>525</v>
      </c>
      <c r="J107" s="1724"/>
      <c r="K107" s="661"/>
      <c r="L107" s="652"/>
      <c r="M107" s="652"/>
      <c r="N107" s="822"/>
      <c r="O107" s="822"/>
      <c r="P107" s="823"/>
      <c r="Q107" s="832"/>
      <c r="R107" s="832"/>
      <c r="S107" s="654"/>
    </row>
    <row r="108" spans="1:23" ht="12.75" customHeight="1" hidden="1" outlineLevel="1">
      <c r="A108" s="655"/>
      <c r="B108" s="1555">
        <v>64</v>
      </c>
      <c r="C108" s="1574" t="s">
        <v>239</v>
      </c>
      <c r="D108" s="1627" t="s">
        <v>413</v>
      </c>
      <c r="E108" s="1627" t="s">
        <v>448</v>
      </c>
      <c r="F108" s="1653">
        <v>50</v>
      </c>
      <c r="G108" s="1654"/>
      <c r="H108" s="1601"/>
      <c r="I108" s="1656"/>
      <c r="J108" s="1724"/>
      <c r="K108" s="661"/>
      <c r="L108" s="652"/>
      <c r="M108" s="652"/>
      <c r="N108" s="822"/>
      <c r="O108" s="822"/>
      <c r="P108" s="823"/>
      <c r="Q108" s="832"/>
      <c r="R108" s="832"/>
      <c r="S108" s="654"/>
      <c r="T108" s="215"/>
      <c r="U108" s="215"/>
      <c r="V108" s="215"/>
      <c r="W108" s="215"/>
    </row>
    <row r="109" spans="1:23" ht="12.75" customHeight="1" hidden="1" outlineLevel="1">
      <c r="A109" s="655"/>
      <c r="B109" s="1555">
        <v>65</v>
      </c>
      <c r="C109" s="1574" t="s">
        <v>323</v>
      </c>
      <c r="D109" s="1627"/>
      <c r="E109" s="1627" t="s">
        <v>448</v>
      </c>
      <c r="F109" s="1653"/>
      <c r="G109" s="1654">
        <v>1280</v>
      </c>
      <c r="H109" s="1601">
        <v>0</v>
      </c>
      <c r="I109" s="1656"/>
      <c r="J109" s="1724"/>
      <c r="K109" s="661"/>
      <c r="L109" s="652"/>
      <c r="M109" s="652"/>
      <c r="N109" s="822"/>
      <c r="O109" s="822"/>
      <c r="P109" s="823"/>
      <c r="Q109" s="832"/>
      <c r="R109" s="832"/>
      <c r="S109" s="654"/>
      <c r="T109" s="215"/>
      <c r="U109" s="215"/>
      <c r="V109" s="215"/>
      <c r="W109" s="215"/>
    </row>
    <row r="110" spans="1:23" ht="12.75" customHeight="1" hidden="1" outlineLevel="1">
      <c r="A110" s="655"/>
      <c r="B110" s="1555">
        <v>66</v>
      </c>
      <c r="C110" s="1574" t="s">
        <v>182</v>
      </c>
      <c r="D110" s="1627" t="s">
        <v>413</v>
      </c>
      <c r="E110" s="1627" t="s">
        <v>448</v>
      </c>
      <c r="F110" s="1653">
        <v>1500</v>
      </c>
      <c r="G110" s="1654">
        <v>1500</v>
      </c>
      <c r="H110" s="1601">
        <v>0</v>
      </c>
      <c r="I110" s="1656"/>
      <c r="J110" s="1724"/>
      <c r="K110" s="821"/>
      <c r="L110" s="668"/>
      <c r="M110" s="668"/>
      <c r="N110" s="840"/>
      <c r="O110" s="840"/>
      <c r="P110" s="844"/>
      <c r="Q110" s="842"/>
      <c r="R110" s="842"/>
      <c r="S110" s="654"/>
      <c r="T110" s="215"/>
      <c r="U110" s="215"/>
      <c r="V110" s="215"/>
      <c r="W110" s="215"/>
    </row>
    <row r="111" spans="1:23" ht="12.75" customHeight="1" outlineLevel="1">
      <c r="A111" s="655"/>
      <c r="B111" s="1555">
        <v>67</v>
      </c>
      <c r="C111" s="1574" t="s">
        <v>115</v>
      </c>
      <c r="D111" s="1627" t="s">
        <v>413</v>
      </c>
      <c r="E111" s="1627" t="s">
        <v>448</v>
      </c>
      <c r="F111" s="1653">
        <v>400</v>
      </c>
      <c r="G111" s="1654">
        <v>400</v>
      </c>
      <c r="H111" s="1601">
        <v>400</v>
      </c>
      <c r="I111" s="1656">
        <v>300</v>
      </c>
      <c r="J111" s="1724"/>
      <c r="K111" s="821" t="s">
        <v>452</v>
      </c>
      <c r="L111" s="669"/>
      <c r="M111" s="652"/>
      <c r="N111" s="822"/>
      <c r="O111" s="822"/>
      <c r="P111" s="823"/>
      <c r="Q111" s="832"/>
      <c r="R111" s="832"/>
      <c r="S111" s="654"/>
      <c r="T111" s="215"/>
      <c r="U111" s="215"/>
      <c r="V111" s="215"/>
      <c r="W111" s="215"/>
    </row>
    <row r="112" spans="1:23" ht="12.75" customHeight="1" outlineLevel="1">
      <c r="A112" s="655"/>
      <c r="B112" s="1555">
        <v>68</v>
      </c>
      <c r="C112" s="1574" t="s">
        <v>324</v>
      </c>
      <c r="D112" s="1627" t="s">
        <v>413</v>
      </c>
      <c r="E112" s="1627" t="s">
        <v>448</v>
      </c>
      <c r="F112" s="1653">
        <v>650</v>
      </c>
      <c r="G112" s="1654">
        <v>1300</v>
      </c>
      <c r="H112" s="1601">
        <v>0</v>
      </c>
      <c r="I112" s="1656">
        <f>700+750</f>
        <v>1450</v>
      </c>
      <c r="J112" s="1724"/>
      <c r="K112" s="821"/>
      <c r="L112" s="668"/>
      <c r="M112" s="668"/>
      <c r="N112" s="840"/>
      <c r="O112" s="840"/>
      <c r="P112" s="844"/>
      <c r="Q112" s="842"/>
      <c r="R112" s="842"/>
      <c r="S112" s="654"/>
      <c r="T112" s="215"/>
      <c r="U112" s="215"/>
      <c r="V112" s="215"/>
      <c r="W112" s="215"/>
    </row>
    <row r="113" spans="1:23" ht="12.75" customHeight="1" hidden="1" outlineLevel="1">
      <c r="A113" s="655"/>
      <c r="B113" s="1555">
        <v>69</v>
      </c>
      <c r="C113" s="1574" t="s">
        <v>325</v>
      </c>
      <c r="D113" s="1627"/>
      <c r="E113" s="1627" t="s">
        <v>448</v>
      </c>
      <c r="F113" s="1653"/>
      <c r="G113" s="1654">
        <v>2400</v>
      </c>
      <c r="H113" s="1601">
        <v>0</v>
      </c>
      <c r="I113" s="1656"/>
      <c r="J113" s="1724"/>
      <c r="K113" s="661"/>
      <c r="L113" s="669"/>
      <c r="M113" s="669"/>
      <c r="N113" s="822"/>
      <c r="O113" s="822"/>
      <c r="P113" s="823"/>
      <c r="Q113" s="831"/>
      <c r="R113" s="831"/>
      <c r="S113" s="654"/>
      <c r="T113" s="353"/>
      <c r="U113" s="354"/>
      <c r="V113" s="215"/>
      <c r="W113" s="215"/>
    </row>
    <row r="114" spans="1:23" ht="12.75" customHeight="1" outlineLevel="1">
      <c r="A114" s="655"/>
      <c r="B114" s="1555">
        <v>70</v>
      </c>
      <c r="C114" s="1574" t="s">
        <v>217</v>
      </c>
      <c r="D114" s="1627" t="s">
        <v>413</v>
      </c>
      <c r="E114" s="1627" t="s">
        <v>448</v>
      </c>
      <c r="F114" s="1653">
        <v>400</v>
      </c>
      <c r="G114" s="1654">
        <v>380</v>
      </c>
      <c r="H114" s="1601">
        <v>380</v>
      </c>
      <c r="I114" s="1656"/>
      <c r="J114" s="1724"/>
      <c r="K114" s="821" t="s">
        <v>452</v>
      </c>
      <c r="L114" s="668"/>
      <c r="M114" s="668"/>
      <c r="N114" s="840"/>
      <c r="O114" s="840"/>
      <c r="P114" s="844"/>
      <c r="Q114" s="842"/>
      <c r="R114" s="842"/>
      <c r="S114" s="654"/>
      <c r="T114" s="215"/>
      <c r="U114" s="215"/>
      <c r="V114" s="215"/>
      <c r="W114" s="215"/>
    </row>
    <row r="115" spans="1:19" ht="12.75" customHeight="1" outlineLevel="1">
      <c r="A115" s="655"/>
      <c r="B115" s="1555">
        <v>71</v>
      </c>
      <c r="C115" s="1574" t="s">
        <v>218</v>
      </c>
      <c r="D115" s="1627" t="s">
        <v>413</v>
      </c>
      <c r="E115" s="1627" t="s">
        <v>448</v>
      </c>
      <c r="F115" s="1653">
        <v>500</v>
      </c>
      <c r="G115" s="1654">
        <v>500</v>
      </c>
      <c r="H115" s="1601">
        <v>0</v>
      </c>
      <c r="I115" s="1656">
        <v>440</v>
      </c>
      <c r="J115" s="1724"/>
      <c r="K115" s="845"/>
      <c r="L115" s="669"/>
      <c r="M115" s="669"/>
      <c r="N115" s="822"/>
      <c r="O115" s="822"/>
      <c r="P115" s="823"/>
      <c r="Q115" s="831"/>
      <c r="R115" s="831"/>
      <c r="S115" s="654"/>
    </row>
    <row r="116" spans="1:19" ht="12.75" customHeight="1" outlineLevel="1">
      <c r="A116" s="655"/>
      <c r="B116" s="1555">
        <v>72</v>
      </c>
      <c r="C116" s="1574" t="s">
        <v>219</v>
      </c>
      <c r="D116" s="1627" t="s">
        <v>413</v>
      </c>
      <c r="E116" s="1627" t="s">
        <v>448</v>
      </c>
      <c r="F116" s="1653">
        <v>1980</v>
      </c>
      <c r="G116" s="1654">
        <v>1950</v>
      </c>
      <c r="H116" s="1601">
        <v>1800</v>
      </c>
      <c r="I116" s="1656"/>
      <c r="J116" s="1724"/>
      <c r="K116" s="845"/>
      <c r="L116" s="669"/>
      <c r="M116" s="669"/>
      <c r="N116" s="822"/>
      <c r="O116" s="822"/>
      <c r="P116" s="823"/>
      <c r="Q116" s="831"/>
      <c r="R116" s="831"/>
      <c r="S116" s="654"/>
    </row>
    <row r="117" spans="1:19" ht="12.75" customHeight="1" hidden="1" outlineLevel="1">
      <c r="A117" s="655"/>
      <c r="B117" s="1555">
        <v>73</v>
      </c>
      <c r="C117" s="1629" t="s">
        <v>220</v>
      </c>
      <c r="D117" s="1619" t="s">
        <v>413</v>
      </c>
      <c r="E117" s="1619" t="s">
        <v>448</v>
      </c>
      <c r="F117" s="1653">
        <v>400</v>
      </c>
      <c r="G117" s="1654">
        <v>450</v>
      </c>
      <c r="H117" s="1601">
        <v>0</v>
      </c>
      <c r="I117" s="1656"/>
      <c r="J117" s="1724"/>
      <c r="K117" s="845"/>
      <c r="L117" s="669"/>
      <c r="M117" s="669"/>
      <c r="N117" s="822"/>
      <c r="O117" s="822"/>
      <c r="P117" s="823"/>
      <c r="Q117" s="831"/>
      <c r="R117" s="831"/>
      <c r="S117" s="654"/>
    </row>
    <row r="118" spans="1:19" ht="12.75" customHeight="1" hidden="1" outlineLevel="1">
      <c r="A118" s="655"/>
      <c r="B118" s="1555">
        <v>74</v>
      </c>
      <c r="C118" s="1629" t="s">
        <v>240</v>
      </c>
      <c r="D118" s="1619" t="s">
        <v>413</v>
      </c>
      <c r="E118" s="1619" t="s">
        <v>448</v>
      </c>
      <c r="F118" s="1653">
        <v>1100</v>
      </c>
      <c r="G118" s="1654">
        <v>2840</v>
      </c>
      <c r="H118" s="1601">
        <v>0</v>
      </c>
      <c r="I118" s="1656"/>
      <c r="J118" s="1724"/>
      <c r="K118" s="845"/>
      <c r="L118" s="669"/>
      <c r="M118" s="669"/>
      <c r="N118" s="822"/>
      <c r="O118" s="822"/>
      <c r="P118" s="823"/>
      <c r="Q118" s="831"/>
      <c r="R118" s="831"/>
      <c r="S118" s="654"/>
    </row>
    <row r="119" spans="1:19" ht="12.75" customHeight="1" hidden="1" outlineLevel="1">
      <c r="A119" s="655"/>
      <c r="B119" s="1555">
        <v>75</v>
      </c>
      <c r="C119" s="1556" t="s">
        <v>183</v>
      </c>
      <c r="D119" s="1619" t="s">
        <v>413</v>
      </c>
      <c r="E119" s="1619" t="s">
        <v>448</v>
      </c>
      <c r="F119" s="1653">
        <v>450</v>
      </c>
      <c r="G119" s="1654">
        <v>450</v>
      </c>
      <c r="H119" s="1601">
        <v>0</v>
      </c>
      <c r="I119" s="1656"/>
      <c r="J119" s="1724"/>
      <c r="K119" s="845"/>
      <c r="L119" s="669"/>
      <c r="M119" s="669"/>
      <c r="N119" s="822"/>
      <c r="O119" s="822"/>
      <c r="P119" s="823"/>
      <c r="Q119" s="831"/>
      <c r="R119" s="831"/>
      <c r="S119" s="654"/>
    </row>
    <row r="120" spans="1:19" ht="12" hidden="1" outlineLevel="1">
      <c r="A120" s="655"/>
      <c r="B120" s="1555">
        <v>76</v>
      </c>
      <c r="C120" s="1556" t="s">
        <v>326</v>
      </c>
      <c r="D120" s="1619"/>
      <c r="E120" s="1619" t="s">
        <v>448</v>
      </c>
      <c r="F120" s="1653"/>
      <c r="G120" s="1654">
        <v>60</v>
      </c>
      <c r="H120" s="1601">
        <v>0</v>
      </c>
      <c r="I120" s="1656"/>
      <c r="J120" s="1724"/>
      <c r="K120" s="845"/>
      <c r="L120" s="669"/>
      <c r="M120" s="669"/>
      <c r="N120" s="822"/>
      <c r="O120" s="822"/>
      <c r="P120" s="823"/>
      <c r="Q120" s="831"/>
      <c r="R120" s="831"/>
      <c r="S120" s="654"/>
    </row>
    <row r="121" spans="1:19" ht="12.75" customHeight="1" outlineLevel="1">
      <c r="A121" s="655"/>
      <c r="B121" s="1555">
        <v>77</v>
      </c>
      <c r="C121" s="1556" t="s">
        <v>184</v>
      </c>
      <c r="D121" s="1619" t="s">
        <v>413</v>
      </c>
      <c r="E121" s="1619" t="s">
        <v>448</v>
      </c>
      <c r="F121" s="1653">
        <v>2650</v>
      </c>
      <c r="G121" s="1654">
        <v>2650</v>
      </c>
      <c r="H121" s="1601">
        <v>2650</v>
      </c>
      <c r="I121" s="1656">
        <v>2250</v>
      </c>
      <c r="J121" s="1724"/>
      <c r="K121" s="845"/>
      <c r="L121" s="669"/>
      <c r="M121" s="669"/>
      <c r="N121" s="822"/>
      <c r="O121" s="822"/>
      <c r="P121" s="823"/>
      <c r="Q121" s="831"/>
      <c r="R121" s="831"/>
      <c r="S121" s="654"/>
    </row>
    <row r="122" spans="1:19" ht="12.75" customHeight="1" outlineLevel="1">
      <c r="A122" s="655"/>
      <c r="B122" s="1555">
        <v>78</v>
      </c>
      <c r="C122" s="1556" t="s">
        <v>185</v>
      </c>
      <c r="D122" s="1619" t="s">
        <v>413</v>
      </c>
      <c r="E122" s="1619" t="s">
        <v>448</v>
      </c>
      <c r="F122" s="1653">
        <v>200</v>
      </c>
      <c r="G122" s="1654">
        <v>250</v>
      </c>
      <c r="H122" s="1601">
        <v>250</v>
      </c>
      <c r="I122" s="1656">
        <v>265</v>
      </c>
      <c r="J122" s="1724"/>
      <c r="K122" s="845"/>
      <c r="L122" s="669"/>
      <c r="M122" s="669"/>
      <c r="N122" s="822"/>
      <c r="O122" s="822"/>
      <c r="P122" s="823"/>
      <c r="Q122" s="831"/>
      <c r="R122" s="831"/>
      <c r="S122" s="654"/>
    </row>
    <row r="123" spans="1:19" ht="12.75" customHeight="1" hidden="1" outlineLevel="1">
      <c r="A123" s="655"/>
      <c r="B123" s="1555">
        <v>79</v>
      </c>
      <c r="C123" s="1556" t="s">
        <v>186</v>
      </c>
      <c r="D123" s="1619"/>
      <c r="E123" s="1619" t="s">
        <v>448</v>
      </c>
      <c r="F123" s="1653"/>
      <c r="G123" s="1654">
        <v>600</v>
      </c>
      <c r="H123" s="1601">
        <v>0</v>
      </c>
      <c r="I123" s="1656"/>
      <c r="J123" s="1724"/>
      <c r="K123" s="845"/>
      <c r="L123" s="669"/>
      <c r="M123" s="669"/>
      <c r="N123" s="822"/>
      <c r="O123" s="822"/>
      <c r="P123" s="823"/>
      <c r="Q123" s="831"/>
      <c r="R123" s="831"/>
      <c r="S123" s="654"/>
    </row>
    <row r="124" spans="1:19" ht="12.75" customHeight="1" outlineLevel="1">
      <c r="A124" s="655"/>
      <c r="B124" s="1555">
        <v>80</v>
      </c>
      <c r="C124" s="1556" t="s">
        <v>187</v>
      </c>
      <c r="D124" s="1619" t="s">
        <v>413</v>
      </c>
      <c r="E124" s="1619" t="s">
        <v>448</v>
      </c>
      <c r="F124" s="1653">
        <v>1000</v>
      </c>
      <c r="G124" s="1654">
        <v>1000</v>
      </c>
      <c r="H124" s="1601">
        <v>1000</v>
      </c>
      <c r="I124" s="1656"/>
      <c r="J124" s="1724"/>
      <c r="K124" s="845"/>
      <c r="L124" s="669"/>
      <c r="M124" s="669"/>
      <c r="N124" s="822"/>
      <c r="O124" s="822"/>
      <c r="P124" s="823"/>
      <c r="Q124" s="831"/>
      <c r="R124" s="831"/>
      <c r="S124" s="654"/>
    </row>
    <row r="125" spans="1:19" ht="12.75" customHeight="1" outlineLevel="1">
      <c r="A125" s="655"/>
      <c r="B125" s="1555">
        <v>81</v>
      </c>
      <c r="C125" s="1556" t="s">
        <v>188</v>
      </c>
      <c r="D125" s="1619" t="s">
        <v>413</v>
      </c>
      <c r="E125" s="1619" t="s">
        <v>448</v>
      </c>
      <c r="F125" s="1653">
        <v>500</v>
      </c>
      <c r="G125" s="1654">
        <v>500</v>
      </c>
      <c r="H125" s="1601">
        <v>500</v>
      </c>
      <c r="I125" s="1656"/>
      <c r="J125" s="1724"/>
      <c r="K125" s="845"/>
      <c r="L125" s="669"/>
      <c r="M125" s="669"/>
      <c r="N125" s="822"/>
      <c r="O125" s="822"/>
      <c r="P125" s="823"/>
      <c r="Q125" s="831"/>
      <c r="R125" s="831"/>
      <c r="S125" s="654"/>
    </row>
    <row r="126" spans="1:19" ht="12.75" customHeight="1" outlineLevel="1">
      <c r="A126" s="655"/>
      <c r="B126" s="1555">
        <v>82</v>
      </c>
      <c r="C126" s="1556" t="s">
        <v>189</v>
      </c>
      <c r="D126" s="1619" t="s">
        <v>413</v>
      </c>
      <c r="E126" s="1619" t="s">
        <v>448</v>
      </c>
      <c r="F126" s="1653">
        <v>650</v>
      </c>
      <c r="G126" s="1654">
        <v>850</v>
      </c>
      <c r="H126" s="1601">
        <v>650</v>
      </c>
      <c r="I126" s="1656"/>
      <c r="J126" s="1724"/>
      <c r="K126" s="821" t="s">
        <v>452</v>
      </c>
      <c r="L126" s="669"/>
      <c r="M126" s="669"/>
      <c r="N126" s="822"/>
      <c r="O126" s="822"/>
      <c r="P126" s="823"/>
      <c r="Q126" s="831"/>
      <c r="R126" s="831"/>
      <c r="S126" s="654"/>
    </row>
    <row r="127" spans="1:25" s="112" customFormat="1" ht="12.75" customHeight="1" outlineLevel="1">
      <c r="A127" s="655"/>
      <c r="B127" s="1555">
        <v>83</v>
      </c>
      <c r="C127" s="1556" t="s">
        <v>221</v>
      </c>
      <c r="D127" s="1619" t="s">
        <v>413</v>
      </c>
      <c r="E127" s="1619" t="s">
        <v>448</v>
      </c>
      <c r="F127" s="1653">
        <v>630</v>
      </c>
      <c r="G127" s="1654">
        <v>630</v>
      </c>
      <c r="H127" s="1601">
        <v>0</v>
      </c>
      <c r="I127" s="1656">
        <v>630</v>
      </c>
      <c r="J127" s="1724"/>
      <c r="K127" s="845"/>
      <c r="L127" s="669"/>
      <c r="M127" s="669"/>
      <c r="N127" s="822"/>
      <c r="O127" s="822"/>
      <c r="P127" s="843"/>
      <c r="Q127" s="831"/>
      <c r="R127" s="831"/>
      <c r="S127" s="654"/>
      <c r="X127" s="105"/>
      <c r="Y127" s="105"/>
    </row>
    <row r="128" spans="1:19" ht="12.75" customHeight="1" hidden="1" outlineLevel="1">
      <c r="A128" s="655"/>
      <c r="B128" s="1555">
        <v>86</v>
      </c>
      <c r="C128" s="1556" t="s">
        <v>241</v>
      </c>
      <c r="D128" s="1619" t="s">
        <v>413</v>
      </c>
      <c r="E128" s="1619" t="s">
        <v>448</v>
      </c>
      <c r="F128" s="1653">
        <v>850</v>
      </c>
      <c r="G128" s="1654">
        <v>1050</v>
      </c>
      <c r="H128" s="1601">
        <v>0</v>
      </c>
      <c r="I128" s="1656"/>
      <c r="J128" s="1724"/>
      <c r="K128" s="845"/>
      <c r="L128" s="669"/>
      <c r="M128" s="669"/>
      <c r="N128" s="822"/>
      <c r="O128" s="822"/>
      <c r="P128" s="843"/>
      <c r="Q128" s="831"/>
      <c r="R128" s="831"/>
      <c r="S128" s="654"/>
    </row>
    <row r="129" spans="1:19" ht="12.75" customHeight="1" hidden="1">
      <c r="A129" s="655"/>
      <c r="B129" s="1555"/>
      <c r="C129" s="1556" t="s">
        <v>222</v>
      </c>
      <c r="D129" s="1619"/>
      <c r="E129" s="1619"/>
      <c r="F129" s="1653"/>
      <c r="G129" s="1654">
        <v>500</v>
      </c>
      <c r="H129" s="1601">
        <v>0</v>
      </c>
      <c r="I129" s="1656"/>
      <c r="J129" s="1724"/>
      <c r="K129" s="846"/>
      <c r="L129" s="671"/>
      <c r="M129" s="671"/>
      <c r="N129" s="822"/>
      <c r="O129" s="822"/>
      <c r="P129" s="843"/>
      <c r="Q129" s="831"/>
      <c r="R129" s="831"/>
      <c r="S129" s="654"/>
    </row>
    <row r="130" spans="1:19" ht="12.75" customHeight="1" outlineLevel="1">
      <c r="A130" s="667"/>
      <c r="B130" s="1641"/>
      <c r="C130" s="1642" t="s">
        <v>94</v>
      </c>
      <c r="D130" s="1643"/>
      <c r="E130" s="1643"/>
      <c r="F130" s="1644">
        <v>21650</v>
      </c>
      <c r="G130" s="1645">
        <f>SUM(G102:G129)</f>
        <v>35000</v>
      </c>
      <c r="H130" s="1646">
        <f>SUM(H102:H129)</f>
        <v>14870</v>
      </c>
      <c r="I130" s="1647">
        <f>SUM(I102:I129)</f>
        <v>17100</v>
      </c>
      <c r="J130" s="1722">
        <v>13383</v>
      </c>
      <c r="K130" s="846"/>
      <c r="L130" s="671"/>
      <c r="M130" s="671"/>
      <c r="N130" s="822"/>
      <c r="O130" s="822"/>
      <c r="P130" s="843"/>
      <c r="Q130" s="831"/>
      <c r="R130" s="831"/>
      <c r="S130" s="654"/>
    </row>
    <row r="131" spans="1:19" ht="12.75" customHeight="1" outlineLevel="1">
      <c r="A131" s="655"/>
      <c r="B131" s="1555">
        <v>84</v>
      </c>
      <c r="C131" s="1556" t="s">
        <v>116</v>
      </c>
      <c r="D131" s="1619" t="s">
        <v>453</v>
      </c>
      <c r="E131" s="1619" t="s">
        <v>14</v>
      </c>
      <c r="F131" s="1653">
        <v>18000</v>
      </c>
      <c r="G131" s="1654">
        <v>20490</v>
      </c>
      <c r="H131" s="1601">
        <v>18000</v>
      </c>
      <c r="I131" s="1656">
        <v>19751</v>
      </c>
      <c r="J131" s="1724">
        <v>0</v>
      </c>
      <c r="K131" s="845"/>
      <c r="L131" s="669"/>
      <c r="M131" s="669"/>
      <c r="N131" s="822"/>
      <c r="O131" s="822"/>
      <c r="P131" s="843"/>
      <c r="Q131" s="831"/>
      <c r="R131" s="831"/>
      <c r="S131" s="654"/>
    </row>
    <row r="132" spans="1:19" ht="12.75" customHeight="1" hidden="1" outlineLevel="1">
      <c r="A132" s="655"/>
      <c r="B132" s="1555"/>
      <c r="C132" s="1556" t="s">
        <v>327</v>
      </c>
      <c r="D132" s="1619"/>
      <c r="E132" s="1619"/>
      <c r="F132" s="1653"/>
      <c r="G132" s="1654">
        <v>100</v>
      </c>
      <c r="H132" s="1601">
        <v>0</v>
      </c>
      <c r="I132" s="1656"/>
      <c r="J132" s="1724"/>
      <c r="K132" s="845"/>
      <c r="L132" s="669"/>
      <c r="M132" s="669"/>
      <c r="N132" s="822"/>
      <c r="O132" s="822"/>
      <c r="P132" s="823"/>
      <c r="Q132" s="831"/>
      <c r="R132" s="831"/>
      <c r="S132" s="654"/>
    </row>
    <row r="133" spans="1:19" ht="12.75" customHeight="1" collapsed="1">
      <c r="A133" s="655"/>
      <c r="B133" s="1555">
        <v>85</v>
      </c>
      <c r="C133" s="1556" t="s">
        <v>223</v>
      </c>
      <c r="D133" s="1619" t="s">
        <v>421</v>
      </c>
      <c r="E133" s="1619" t="s">
        <v>14</v>
      </c>
      <c r="F133" s="1653">
        <v>300</v>
      </c>
      <c r="G133" s="1654">
        <v>300</v>
      </c>
      <c r="H133" s="1601">
        <v>300</v>
      </c>
      <c r="I133" s="1656">
        <v>300</v>
      </c>
      <c r="J133" s="1724">
        <v>270</v>
      </c>
      <c r="K133" s="845"/>
      <c r="L133" s="669"/>
      <c r="M133" s="669"/>
      <c r="N133" s="822"/>
      <c r="O133" s="822"/>
      <c r="P133" s="843"/>
      <c r="Q133" s="831"/>
      <c r="R133" s="831"/>
      <c r="S133" s="654"/>
    </row>
    <row r="134" spans="1:19" ht="12.75" customHeight="1" outlineLevel="1">
      <c r="A134" s="655"/>
      <c r="B134" s="1641"/>
      <c r="C134" s="1642" t="s">
        <v>117</v>
      </c>
      <c r="D134" s="1643"/>
      <c r="E134" s="1643"/>
      <c r="F134" s="1657">
        <v>18000</v>
      </c>
      <c r="G134" s="1658">
        <v>20890</v>
      </c>
      <c r="H134" s="1659">
        <f>SUM(H131:H133)</f>
        <v>18300</v>
      </c>
      <c r="I134" s="1660">
        <f>SUM(I131:I133)</f>
        <v>20051</v>
      </c>
      <c r="J134" s="1722">
        <v>270</v>
      </c>
      <c r="K134" s="847" t="s">
        <v>454</v>
      </c>
      <c r="L134" s="669"/>
      <c r="M134" s="669"/>
      <c r="N134" s="822"/>
      <c r="O134" s="822"/>
      <c r="P134" s="843"/>
      <c r="Q134" s="831"/>
      <c r="R134" s="831"/>
      <c r="S134" s="654"/>
    </row>
    <row r="135" spans="1:19" ht="12.75" customHeight="1">
      <c r="A135" s="655"/>
      <c r="B135" s="1648">
        <v>86</v>
      </c>
      <c r="C135" s="1574" t="s">
        <v>593</v>
      </c>
      <c r="D135" s="1627" t="s">
        <v>413</v>
      </c>
      <c r="E135" s="1627" t="s">
        <v>98</v>
      </c>
      <c r="F135" s="1576"/>
      <c r="G135" s="1628"/>
      <c r="H135" s="1578"/>
      <c r="I135" s="1579">
        <v>1400</v>
      </c>
      <c r="J135" s="1717">
        <v>1400</v>
      </c>
      <c r="K135" s="845"/>
      <c r="L135" s="669"/>
      <c r="M135" s="669"/>
      <c r="N135" s="822"/>
      <c r="O135" s="822"/>
      <c r="P135" s="843"/>
      <c r="Q135" s="831"/>
      <c r="R135" s="831"/>
      <c r="S135" s="654"/>
    </row>
    <row r="136" spans="1:19" ht="12.75" customHeight="1" outlineLevel="1">
      <c r="A136" s="667"/>
      <c r="B136" s="1641"/>
      <c r="C136" s="1642" t="s">
        <v>455</v>
      </c>
      <c r="D136" s="1643"/>
      <c r="E136" s="1643"/>
      <c r="F136" s="1644"/>
      <c r="G136" s="1645">
        <f>SUM(G134:G135)</f>
        <v>20890</v>
      </c>
      <c r="H136" s="1646"/>
      <c r="I136" s="1647">
        <f>SUM(I135:I135)</f>
        <v>1400</v>
      </c>
      <c r="J136" s="1722">
        <f>J135</f>
        <v>1400</v>
      </c>
      <c r="K136" s="845"/>
      <c r="L136" s="669"/>
      <c r="M136" s="669"/>
      <c r="N136" s="822"/>
      <c r="O136" s="822"/>
      <c r="P136" s="823"/>
      <c r="Q136" s="831"/>
      <c r="R136" s="831"/>
      <c r="S136" s="654"/>
    </row>
    <row r="137" spans="1:19" ht="12.75" customHeight="1">
      <c r="A137" s="655"/>
      <c r="B137" s="1555">
        <v>87</v>
      </c>
      <c r="C137" s="1556" t="s">
        <v>128</v>
      </c>
      <c r="D137" s="1619" t="s">
        <v>434</v>
      </c>
      <c r="E137" s="1619" t="s">
        <v>97</v>
      </c>
      <c r="F137" s="1653">
        <v>1250</v>
      </c>
      <c r="G137" s="1654"/>
      <c r="H137" s="1601">
        <v>1250</v>
      </c>
      <c r="I137" s="1590">
        <v>1250</v>
      </c>
      <c r="J137" s="1724">
        <v>1250</v>
      </c>
      <c r="K137" s="845"/>
      <c r="L137" s="669"/>
      <c r="M137" s="669"/>
      <c r="N137" s="822"/>
      <c r="O137" s="822"/>
      <c r="P137" s="823"/>
      <c r="Q137" s="831"/>
      <c r="R137" s="831"/>
      <c r="S137" s="654"/>
    </row>
    <row r="138" spans="1:19" ht="12.75" customHeight="1" thickBot="1">
      <c r="A138" s="667"/>
      <c r="B138" s="1661"/>
      <c r="C138" s="1662" t="s">
        <v>129</v>
      </c>
      <c r="D138" s="1663"/>
      <c r="E138" s="1663"/>
      <c r="F138" s="1664">
        <v>1250</v>
      </c>
      <c r="G138" s="1665">
        <f>SUM(G137)</f>
        <v>0</v>
      </c>
      <c r="H138" s="1666">
        <f>SUM(H137)</f>
        <v>1250</v>
      </c>
      <c r="I138" s="1667">
        <f>SUM(I137)</f>
        <v>1250</v>
      </c>
      <c r="J138" s="1725">
        <f>SUM(J137)</f>
        <v>1250</v>
      </c>
      <c r="K138" s="848" t="s">
        <v>456</v>
      </c>
      <c r="L138" s="669"/>
      <c r="M138" s="669"/>
      <c r="N138" s="822"/>
      <c r="O138" s="822"/>
      <c r="P138" s="823"/>
      <c r="Q138" s="831"/>
      <c r="R138" s="831"/>
      <c r="S138" s="654"/>
    </row>
    <row r="139" spans="1:19" ht="12.75" customHeight="1" thickBot="1">
      <c r="A139" s="673"/>
      <c r="B139" s="1668">
        <v>88</v>
      </c>
      <c r="C139" s="1669" t="s">
        <v>328</v>
      </c>
      <c r="D139" s="1670" t="s">
        <v>418</v>
      </c>
      <c r="E139" s="1670" t="s">
        <v>414</v>
      </c>
      <c r="F139" s="1671">
        <v>16000</v>
      </c>
      <c r="G139" s="1672"/>
      <c r="H139" s="1673">
        <v>16000</v>
      </c>
      <c r="I139" s="1674">
        <v>16000</v>
      </c>
      <c r="J139" s="1726">
        <v>16000</v>
      </c>
      <c r="K139" s="845"/>
      <c r="L139" s="669"/>
      <c r="M139" s="669"/>
      <c r="N139" s="822"/>
      <c r="O139" s="822"/>
      <c r="P139" s="843"/>
      <c r="Q139" s="831"/>
      <c r="R139" s="831"/>
      <c r="S139" s="654"/>
    </row>
    <row r="140" spans="1:19" ht="12.75" customHeight="1">
      <c r="A140" s="655"/>
      <c r="B140" s="1838" t="s">
        <v>620</v>
      </c>
      <c r="C140" s="106"/>
      <c r="D140" s="1676"/>
      <c r="E140" s="1676"/>
      <c r="G140" s="1677"/>
      <c r="K140" s="845"/>
      <c r="L140" s="669"/>
      <c r="M140" s="669"/>
      <c r="N140" s="822"/>
      <c r="O140" s="822"/>
      <c r="P140" s="823"/>
      <c r="Q140" s="831"/>
      <c r="R140" s="831"/>
      <c r="S140" s="654"/>
    </row>
    <row r="141" spans="1:19" ht="12.75" customHeight="1" thickBot="1">
      <c r="A141" s="655"/>
      <c r="B141" s="1675"/>
      <c r="C141" s="106"/>
      <c r="D141" s="1676"/>
      <c r="E141" s="1676"/>
      <c r="G141" s="1677"/>
      <c r="K141" s="845"/>
      <c r="L141" s="669"/>
      <c r="M141" s="669"/>
      <c r="N141" s="822"/>
      <c r="O141" s="822"/>
      <c r="P141" s="823"/>
      <c r="Q141" s="831"/>
      <c r="R141" s="831"/>
      <c r="S141" s="654"/>
    </row>
    <row r="142" spans="1:19" ht="12.75" customHeight="1">
      <c r="A142" s="655"/>
      <c r="B142" s="1548"/>
      <c r="C142" s="1549"/>
      <c r="D142" s="1616"/>
      <c r="E142" s="1616"/>
      <c r="F142" s="1550" t="s">
        <v>28</v>
      </c>
      <c r="G142" s="1616" t="s">
        <v>203</v>
      </c>
      <c r="H142" s="1617" t="s">
        <v>28</v>
      </c>
      <c r="I142" s="1617" t="s">
        <v>203</v>
      </c>
      <c r="J142" s="1617" t="s">
        <v>28</v>
      </c>
      <c r="K142" s="845"/>
      <c r="L142" s="669"/>
      <c r="M142" s="669"/>
      <c r="N142" s="822"/>
      <c r="O142" s="822"/>
      <c r="P142" s="823"/>
      <c r="Q142" s="831"/>
      <c r="R142" s="831"/>
      <c r="S142" s="654"/>
    </row>
    <row r="143" spans="1:19" ht="12.75" customHeight="1" thickBot="1">
      <c r="A143" s="655"/>
      <c r="B143" s="1678" t="s">
        <v>29</v>
      </c>
      <c r="C143" s="1679" t="s">
        <v>30</v>
      </c>
      <c r="D143" s="1680"/>
      <c r="E143" s="1680"/>
      <c r="F143" s="1681">
        <v>2010</v>
      </c>
      <c r="G143" s="1680">
        <v>2011</v>
      </c>
      <c r="H143" s="1682">
        <v>2011</v>
      </c>
      <c r="I143" s="1682">
        <v>2012</v>
      </c>
      <c r="J143" s="1682">
        <v>2012</v>
      </c>
      <c r="K143" s="845"/>
      <c r="L143" s="669"/>
      <c r="M143" s="669"/>
      <c r="N143" s="822"/>
      <c r="O143" s="822"/>
      <c r="P143" s="843"/>
      <c r="Q143" s="831"/>
      <c r="R143" s="831"/>
      <c r="S143" s="654"/>
    </row>
    <row r="144" spans="1:19" ht="12.75" customHeight="1" thickBot="1">
      <c r="A144" s="655"/>
      <c r="B144" s="1683"/>
      <c r="C144" s="1684" t="s">
        <v>592</v>
      </c>
      <c r="D144" s="1685"/>
      <c r="E144" s="1686"/>
      <c r="F144" s="1687">
        <f>SUM(F145:F156)</f>
        <v>234278</v>
      </c>
      <c r="G144" s="1688">
        <f>SUM(G145:G156)</f>
        <v>38495</v>
      </c>
      <c r="H144" s="1689">
        <f>SUM(H145:H156)</f>
        <v>233772</v>
      </c>
      <c r="I144" s="1689">
        <f>SUM(I145:I156)</f>
        <v>240107</v>
      </c>
      <c r="J144" s="1689">
        <f>SUM(J147:J156)</f>
        <v>185221</v>
      </c>
      <c r="K144" s="845"/>
      <c r="L144" s="669"/>
      <c r="M144" s="669"/>
      <c r="N144" s="822"/>
      <c r="O144" s="822"/>
      <c r="P144" s="843"/>
      <c r="Q144" s="831"/>
      <c r="R144" s="831"/>
      <c r="S144" s="654"/>
    </row>
    <row r="145" spans="1:19" ht="12.75" customHeight="1">
      <c r="A145" s="655"/>
      <c r="B145" s="1690">
        <v>89</v>
      </c>
      <c r="C145" s="1691" t="s">
        <v>457</v>
      </c>
      <c r="D145" s="1692" t="s">
        <v>439</v>
      </c>
      <c r="E145" s="1692" t="s">
        <v>457</v>
      </c>
      <c r="F145" s="1693">
        <v>0</v>
      </c>
      <c r="G145" s="1694"/>
      <c r="H145" s="1695">
        <v>0</v>
      </c>
      <c r="I145" s="1695">
        <f>H145</f>
        <v>0</v>
      </c>
      <c r="J145" s="1695">
        <v>0</v>
      </c>
      <c r="K145" s="845"/>
      <c r="L145" s="669"/>
      <c r="M145" s="669"/>
      <c r="N145" s="822"/>
      <c r="O145" s="822"/>
      <c r="P145" s="843"/>
      <c r="Q145" s="831"/>
      <c r="R145" s="831"/>
      <c r="S145" s="654"/>
    </row>
    <row r="146" spans="1:19" ht="12.75" customHeight="1">
      <c r="A146" s="658"/>
      <c r="B146" s="1690">
        <v>90</v>
      </c>
      <c r="C146" s="1691" t="s">
        <v>458</v>
      </c>
      <c r="D146" s="1696" t="s">
        <v>439</v>
      </c>
      <c r="E146" s="1692" t="s">
        <v>458</v>
      </c>
      <c r="F146" s="1693">
        <v>0</v>
      </c>
      <c r="G146" s="1694"/>
      <c r="H146" s="1695">
        <v>0</v>
      </c>
      <c r="I146" s="1695">
        <f>H146</f>
        <v>0</v>
      </c>
      <c r="J146" s="1695">
        <v>0</v>
      </c>
      <c r="K146" s="845"/>
      <c r="L146" s="669"/>
      <c r="M146" s="669"/>
      <c r="N146" s="822"/>
      <c r="O146" s="822"/>
      <c r="P146" s="823"/>
      <c r="Q146" s="831"/>
      <c r="R146" s="831"/>
      <c r="S146" s="654"/>
    </row>
    <row r="147" spans="1:19" ht="12.75" customHeight="1">
      <c r="A147" s="657"/>
      <c r="B147" s="1690">
        <v>91</v>
      </c>
      <c r="C147" s="1691" t="s">
        <v>130</v>
      </c>
      <c r="D147" s="1692" t="s">
        <v>421</v>
      </c>
      <c r="E147" s="1692" t="s">
        <v>130</v>
      </c>
      <c r="F147" s="1693">
        <v>0</v>
      </c>
      <c r="G147" s="1694"/>
      <c r="H147" s="1695">
        <v>0</v>
      </c>
      <c r="I147" s="1695">
        <f>H147</f>
        <v>0</v>
      </c>
      <c r="J147" s="1695">
        <v>0</v>
      </c>
      <c r="K147" s="821"/>
      <c r="L147" s="668"/>
      <c r="M147" s="668"/>
      <c r="N147" s="840"/>
      <c r="O147" s="840"/>
      <c r="P147" s="844"/>
      <c r="Q147" s="842"/>
      <c r="R147" s="842"/>
      <c r="S147" s="654"/>
    </row>
    <row r="148" spans="1:25" s="110" customFormat="1" ht="12.75" customHeight="1">
      <c r="A148" s="657"/>
      <c r="B148" s="1690">
        <v>92</v>
      </c>
      <c r="C148" s="1556" t="s">
        <v>131</v>
      </c>
      <c r="D148" s="1619" t="s">
        <v>413</v>
      </c>
      <c r="E148" s="1619" t="s">
        <v>131</v>
      </c>
      <c r="F148" s="1697">
        <v>0</v>
      </c>
      <c r="G148" s="1698"/>
      <c r="H148" s="1699">
        <v>0</v>
      </c>
      <c r="I148" s="1699">
        <f>H148</f>
        <v>0</v>
      </c>
      <c r="J148" s="1699">
        <v>0</v>
      </c>
      <c r="K148" s="849"/>
      <c r="L148" s="669"/>
      <c r="M148" s="669"/>
      <c r="N148" s="822"/>
      <c r="O148" s="822"/>
      <c r="P148" s="823"/>
      <c r="Q148" s="831"/>
      <c r="R148" s="831"/>
      <c r="S148" s="654"/>
      <c r="X148" s="105"/>
      <c r="Y148" s="105"/>
    </row>
    <row r="149" spans="1:19" ht="12.75" customHeight="1">
      <c r="A149" s="657"/>
      <c r="B149" s="1690">
        <v>93</v>
      </c>
      <c r="C149" s="1556" t="s">
        <v>132</v>
      </c>
      <c r="D149" s="1619" t="s">
        <v>421</v>
      </c>
      <c r="E149" s="1619" t="s">
        <v>132</v>
      </c>
      <c r="F149" s="1576">
        <v>2900</v>
      </c>
      <c r="G149" s="1628">
        <v>8543</v>
      </c>
      <c r="H149" s="1578">
        <v>8156</v>
      </c>
      <c r="I149" s="1578">
        <v>8000</v>
      </c>
      <c r="J149" s="1578">
        <v>7340</v>
      </c>
      <c r="K149" s="833" t="s">
        <v>459</v>
      </c>
      <c r="L149" s="669"/>
      <c r="M149" s="669"/>
      <c r="N149" s="822"/>
      <c r="O149" s="822"/>
      <c r="P149" s="823"/>
      <c r="Q149" s="831"/>
      <c r="R149" s="831"/>
      <c r="S149" s="654"/>
    </row>
    <row r="150" spans="1:19" ht="12.75" customHeight="1">
      <c r="A150" s="657"/>
      <c r="B150" s="1690">
        <v>94</v>
      </c>
      <c r="C150" s="1556" t="s">
        <v>133</v>
      </c>
      <c r="D150" s="1619" t="s">
        <v>434</v>
      </c>
      <c r="E150" s="1619" t="s">
        <v>133</v>
      </c>
      <c r="F150" s="1576">
        <v>1963</v>
      </c>
      <c r="G150" s="1628"/>
      <c r="H150" s="1578">
        <v>1874</v>
      </c>
      <c r="I150" s="1633">
        <f>1300+480</f>
        <v>1780</v>
      </c>
      <c r="J150" s="1578">
        <v>1687</v>
      </c>
      <c r="K150" s="845"/>
      <c r="L150" s="669"/>
      <c r="M150" s="669"/>
      <c r="N150" s="822"/>
      <c r="O150" s="822"/>
      <c r="P150" s="823"/>
      <c r="Q150" s="831"/>
      <c r="R150" s="831"/>
      <c r="S150" s="654"/>
    </row>
    <row r="151" spans="1:19" ht="12.75" customHeight="1">
      <c r="A151" s="657"/>
      <c r="B151" s="1690">
        <v>95</v>
      </c>
      <c r="C151" s="1556" t="s">
        <v>134</v>
      </c>
      <c r="D151" s="1619" t="s">
        <v>439</v>
      </c>
      <c r="E151" s="1619" t="s">
        <v>134</v>
      </c>
      <c r="F151" s="1697">
        <v>0</v>
      </c>
      <c r="G151" s="1628"/>
      <c r="H151" s="1578">
        <v>0</v>
      </c>
      <c r="I151" s="1578">
        <v>0</v>
      </c>
      <c r="J151" s="1578">
        <v>0</v>
      </c>
      <c r="K151" s="821"/>
      <c r="L151" s="672"/>
      <c r="M151" s="672"/>
      <c r="N151" s="840"/>
      <c r="O151" s="840"/>
      <c r="P151" s="844"/>
      <c r="Q151" s="850"/>
      <c r="R151" s="850"/>
      <c r="S151" s="654"/>
    </row>
    <row r="152" spans="1:19" ht="12.75" customHeight="1">
      <c r="A152" s="657"/>
      <c r="B152" s="1690">
        <v>96</v>
      </c>
      <c r="C152" s="1556" t="s">
        <v>194</v>
      </c>
      <c r="D152" s="1619" t="s">
        <v>439</v>
      </c>
      <c r="E152" s="1619" t="s">
        <v>194</v>
      </c>
      <c r="F152" s="1576">
        <v>0</v>
      </c>
      <c r="G152" s="1628"/>
      <c r="H152" s="1578">
        <v>3000</v>
      </c>
      <c r="I152" s="1633">
        <v>7163</v>
      </c>
      <c r="J152" s="1578">
        <v>2700</v>
      </c>
      <c r="K152" s="719"/>
      <c r="L152" s="669"/>
      <c r="M152" s="669"/>
      <c r="N152" s="822"/>
      <c r="O152" s="822"/>
      <c r="P152" s="823"/>
      <c r="Q152" s="831"/>
      <c r="R152" s="831"/>
      <c r="S152" s="654"/>
    </row>
    <row r="153" spans="1:19" ht="12">
      <c r="A153" s="657"/>
      <c r="B153" s="1690">
        <v>97</v>
      </c>
      <c r="C153" s="1556" t="s">
        <v>135</v>
      </c>
      <c r="D153" s="1619" t="s">
        <v>413</v>
      </c>
      <c r="E153" s="1619" t="s">
        <v>135</v>
      </c>
      <c r="F153" s="1576">
        <v>106846</v>
      </c>
      <c r="G153" s="1628"/>
      <c r="H153" s="1578">
        <v>103726</v>
      </c>
      <c r="I153" s="1578">
        <f>H153</f>
        <v>103726</v>
      </c>
      <c r="J153" s="1578">
        <v>93350</v>
      </c>
      <c r="K153" s="719"/>
      <c r="L153" s="851"/>
      <c r="M153" s="672"/>
      <c r="N153" s="840"/>
      <c r="O153" s="840"/>
      <c r="P153" s="844"/>
      <c r="Q153" s="850"/>
      <c r="R153" s="850"/>
      <c r="S153" s="654"/>
    </row>
    <row r="154" spans="1:19" s="274" customFormat="1" ht="12">
      <c r="A154" s="657"/>
      <c r="B154" s="1690">
        <v>98</v>
      </c>
      <c r="C154" s="1556" t="s">
        <v>190</v>
      </c>
      <c r="D154" s="1619" t="s">
        <v>434</v>
      </c>
      <c r="E154" s="1619" t="s">
        <v>190</v>
      </c>
      <c r="F154" s="1697">
        <v>29293</v>
      </c>
      <c r="G154" s="1628">
        <v>29952</v>
      </c>
      <c r="H154" s="1578">
        <v>27966</v>
      </c>
      <c r="I154" s="1578">
        <v>30388</v>
      </c>
      <c r="J154" s="1578">
        <v>0</v>
      </c>
      <c r="K154" s="719"/>
      <c r="L154" s="665"/>
      <c r="M154" s="665"/>
      <c r="N154" s="822"/>
      <c r="O154" s="822"/>
      <c r="P154" s="838"/>
      <c r="Q154" s="832"/>
      <c r="R154" s="832"/>
      <c r="S154" s="660"/>
    </row>
    <row r="155" spans="1:19" ht="12">
      <c r="A155" s="657"/>
      <c r="B155" s="1690">
        <v>99</v>
      </c>
      <c r="C155" s="1556" t="s">
        <v>136</v>
      </c>
      <c r="D155" s="1619" t="s">
        <v>421</v>
      </c>
      <c r="E155" s="1619" t="s">
        <v>136</v>
      </c>
      <c r="F155" s="1697">
        <v>8471</v>
      </c>
      <c r="G155" s="1628"/>
      <c r="H155" s="1578">
        <v>8087</v>
      </c>
      <c r="I155" s="1578">
        <f>H155</f>
        <v>8087</v>
      </c>
      <c r="J155" s="1578">
        <v>7278</v>
      </c>
      <c r="K155" s="719"/>
      <c r="L155" s="677"/>
      <c r="M155" s="676"/>
      <c r="N155" s="852"/>
      <c r="O155" s="852"/>
      <c r="P155" s="853"/>
      <c r="Q155" s="676"/>
      <c r="R155" s="676"/>
      <c r="S155" s="654"/>
    </row>
    <row r="156" spans="1:19" ht="12">
      <c r="A156" s="657"/>
      <c r="B156" s="1690">
        <v>100</v>
      </c>
      <c r="C156" s="1556" t="s">
        <v>137</v>
      </c>
      <c r="D156" s="1619" t="s">
        <v>413</v>
      </c>
      <c r="E156" s="1619" t="s">
        <v>137</v>
      </c>
      <c r="F156" s="1576">
        <v>84805</v>
      </c>
      <c r="G156" s="1628"/>
      <c r="H156" s="1578">
        <v>80963</v>
      </c>
      <c r="I156" s="1578">
        <f>H156</f>
        <v>80963</v>
      </c>
      <c r="J156" s="1578">
        <v>72866</v>
      </c>
      <c r="K156" s="677"/>
      <c r="L156" s="677"/>
      <c r="M156" s="676"/>
      <c r="N156" s="852"/>
      <c r="O156" s="852"/>
      <c r="P156" s="853"/>
      <c r="Q156" s="676"/>
      <c r="R156" s="676"/>
      <c r="S156" s="678"/>
    </row>
    <row r="157" spans="1:19" ht="12.75" thickBot="1">
      <c r="A157" s="657"/>
      <c r="B157" s="1700"/>
      <c r="C157" s="1701"/>
      <c r="D157" s="1702"/>
      <c r="E157" s="1702"/>
      <c r="F157" s="1703"/>
      <c r="G157" s="1704"/>
      <c r="H157" s="1705"/>
      <c r="I157" s="1705"/>
      <c r="J157" s="1705"/>
      <c r="K157" s="677"/>
      <c r="L157" s="677"/>
      <c r="M157" s="676"/>
      <c r="N157" s="852"/>
      <c r="O157" s="852"/>
      <c r="P157" s="826"/>
      <c r="Q157" s="827"/>
      <c r="R157" s="827"/>
      <c r="S157" s="679"/>
    </row>
    <row r="158" spans="1:19" ht="12.75" thickBot="1">
      <c r="A158" s="655"/>
      <c r="B158" s="1675"/>
      <c r="C158" s="106"/>
      <c r="D158" s="1676"/>
      <c r="E158" s="1676"/>
      <c r="G158" s="1677"/>
      <c r="K158" s="677"/>
      <c r="L158" s="677"/>
      <c r="M158" s="676"/>
      <c r="N158" s="852"/>
      <c r="O158" s="852"/>
      <c r="P158" s="826"/>
      <c r="Q158" s="827"/>
      <c r="R158" s="827"/>
      <c r="S158" s="679"/>
    </row>
    <row r="159" spans="1:19" ht="12.75" thickBot="1">
      <c r="A159" s="658"/>
      <c r="B159" s="1706"/>
      <c r="C159" s="1707" t="s">
        <v>344</v>
      </c>
      <c r="D159" s="1708"/>
      <c r="E159" s="1708"/>
      <c r="F159" s="1687">
        <v>415157</v>
      </c>
      <c r="G159" s="1687">
        <v>198793</v>
      </c>
      <c r="H159" s="1687">
        <f>H144+H37</f>
        <v>395045</v>
      </c>
      <c r="I159" s="1687">
        <f>I144+I37</f>
        <v>404627</v>
      </c>
      <c r="J159" s="1687">
        <f>J144+J37</f>
        <v>328416</v>
      </c>
      <c r="K159" s="677"/>
      <c r="L159" s="677"/>
      <c r="M159" s="676"/>
      <c r="N159" s="822"/>
      <c r="O159" s="822"/>
      <c r="P159" s="830"/>
      <c r="Q159" s="832"/>
      <c r="R159" s="832"/>
      <c r="S159" s="679"/>
    </row>
    <row r="160" spans="1:19" ht="12.75" thickBot="1">
      <c r="A160" s="180"/>
      <c r="B160" s="858"/>
      <c r="C160" s="1709"/>
      <c r="D160" s="1710"/>
      <c r="E160" s="1710"/>
      <c r="F160" s="1709"/>
      <c r="G160" s="1709"/>
      <c r="H160" s="1711"/>
      <c r="I160" s="1711"/>
      <c r="J160" s="1711"/>
      <c r="K160" s="719"/>
      <c r="L160" s="677"/>
      <c r="M160" s="676"/>
      <c r="N160" s="822"/>
      <c r="O160" s="822"/>
      <c r="P160" s="823"/>
      <c r="Q160" s="832"/>
      <c r="R160" s="832"/>
      <c r="S160" s="679"/>
    </row>
    <row r="161" spans="1:19" ht="12.75" thickBot="1">
      <c r="A161" s="180"/>
      <c r="B161" s="1706"/>
      <c r="C161" s="1707" t="s">
        <v>345</v>
      </c>
      <c r="D161" s="1708"/>
      <c r="E161" s="1708"/>
      <c r="F161" s="1687">
        <f>F159+'[1]příl1-přísp1-MV'!F6</f>
        <v>616210</v>
      </c>
      <c r="G161" s="1687"/>
      <c r="H161" s="1687">
        <f>H159+'[1]příl1-přísp1-MV'!H6</f>
        <v>600834</v>
      </c>
      <c r="I161" s="1687">
        <f>I159+'[1]příl1-přísp1-MV'!K6</f>
        <v>689172</v>
      </c>
      <c r="J161" s="1687">
        <f>J6+J37+J144</f>
        <v>574103</v>
      </c>
      <c r="K161" s="677"/>
      <c r="L161" s="677"/>
      <c r="M161" s="676"/>
      <c r="N161" s="822"/>
      <c r="O161" s="822"/>
      <c r="P161" s="823"/>
      <c r="Q161" s="832"/>
      <c r="R161" s="832"/>
      <c r="S161" s="679"/>
    </row>
    <row r="162" spans="1:20" ht="12">
      <c r="A162" s="180"/>
      <c r="B162" s="657"/>
      <c r="C162" s="675"/>
      <c r="D162" s="835"/>
      <c r="E162" s="835"/>
      <c r="F162" s="677"/>
      <c r="G162" s="677"/>
      <c r="H162" s="717"/>
      <c r="I162" s="854"/>
      <c r="J162" s="717"/>
      <c r="K162" s="677"/>
      <c r="L162" s="677"/>
      <c r="M162" s="676"/>
      <c r="N162" s="822"/>
      <c r="O162" s="822"/>
      <c r="P162" s="843"/>
      <c r="Q162" s="832"/>
      <c r="R162" s="832"/>
      <c r="S162" s="680"/>
      <c r="T162" s="639"/>
    </row>
    <row r="163" spans="1:20" ht="12">
      <c r="A163" s="180"/>
      <c r="B163" s="657"/>
      <c r="C163" s="675"/>
      <c r="D163" s="835"/>
      <c r="E163" s="835"/>
      <c r="F163" s="677"/>
      <c r="G163" s="677"/>
      <c r="H163" s="717"/>
      <c r="I163" s="855"/>
      <c r="J163" s="854"/>
      <c r="K163" s="677"/>
      <c r="L163" s="677"/>
      <c r="M163" s="676"/>
      <c r="N163" s="822"/>
      <c r="O163" s="822"/>
      <c r="P163" s="856"/>
      <c r="Q163" s="832"/>
      <c r="R163" s="832"/>
      <c r="S163" s="680"/>
      <c r="T163" s="639"/>
    </row>
    <row r="164" spans="1:20" ht="12">
      <c r="A164" s="180"/>
      <c r="B164" s="657"/>
      <c r="C164" s="675"/>
      <c r="D164" s="835"/>
      <c r="E164" s="835"/>
      <c r="F164" s="677"/>
      <c r="G164" s="677"/>
      <c r="H164" s="717"/>
      <c r="I164" s="717"/>
      <c r="J164" s="717"/>
      <c r="K164" s="677"/>
      <c r="L164" s="677"/>
      <c r="M164" s="676"/>
      <c r="N164" s="822"/>
      <c r="O164" s="822"/>
      <c r="P164" s="823"/>
      <c r="Q164" s="832"/>
      <c r="R164" s="832"/>
      <c r="S164" s="680"/>
      <c r="T164" s="639"/>
    </row>
    <row r="165" spans="1:20" ht="12">
      <c r="A165" s="180"/>
      <c r="B165" s="657"/>
      <c r="C165" s="675"/>
      <c r="D165" s="835"/>
      <c r="E165" s="835"/>
      <c r="F165" s="677"/>
      <c r="G165" s="677"/>
      <c r="H165" s="717"/>
      <c r="I165" s="717"/>
      <c r="J165" s="717"/>
      <c r="K165" s="677"/>
      <c r="L165" s="677"/>
      <c r="M165" s="676"/>
      <c r="N165" s="822"/>
      <c r="O165" s="822"/>
      <c r="P165" s="856"/>
      <c r="Q165" s="832"/>
      <c r="R165" s="832"/>
      <c r="S165" s="680"/>
      <c r="T165" s="639"/>
    </row>
    <row r="166" spans="1:20" ht="12">
      <c r="A166" s="180"/>
      <c r="B166" s="657"/>
      <c r="C166" s="675"/>
      <c r="D166" s="835"/>
      <c r="E166" s="835"/>
      <c r="F166" s="677"/>
      <c r="G166" s="677"/>
      <c r="H166" s="717"/>
      <c r="I166" s="717"/>
      <c r="J166" s="717"/>
      <c r="K166" s="677"/>
      <c r="L166" s="677"/>
      <c r="M166" s="676"/>
      <c r="N166" s="822"/>
      <c r="O166" s="822"/>
      <c r="P166" s="823"/>
      <c r="Q166" s="832"/>
      <c r="R166" s="832"/>
      <c r="S166" s="680"/>
      <c r="T166" s="640"/>
    </row>
    <row r="167" spans="1:20" ht="12">
      <c r="A167" s="180"/>
      <c r="B167" s="657"/>
      <c r="C167" s="675"/>
      <c r="D167" s="835"/>
      <c r="E167" s="835"/>
      <c r="F167" s="677"/>
      <c r="G167" s="677"/>
      <c r="H167" s="717"/>
      <c r="I167" s="717"/>
      <c r="J167" s="717"/>
      <c r="K167" s="677"/>
      <c r="L167" s="677"/>
      <c r="M167" s="676"/>
      <c r="N167" s="822"/>
      <c r="O167" s="822"/>
      <c r="P167" s="843"/>
      <c r="Q167" s="832"/>
      <c r="R167" s="832"/>
      <c r="S167" s="680"/>
      <c r="T167" s="639"/>
    </row>
    <row r="168" spans="1:20" ht="12">
      <c r="A168" s="180"/>
      <c r="B168" s="657"/>
      <c r="C168" s="675"/>
      <c r="D168" s="835"/>
      <c r="E168" s="835"/>
      <c r="F168" s="677"/>
      <c r="G168" s="677"/>
      <c r="H168" s="717"/>
      <c r="I168" s="717"/>
      <c r="J168" s="717"/>
      <c r="K168" s="677"/>
      <c r="L168" s="677"/>
      <c r="M168" s="676"/>
      <c r="N168" s="822"/>
      <c r="O168" s="822"/>
      <c r="P168" s="856"/>
      <c r="Q168" s="832"/>
      <c r="R168" s="832"/>
      <c r="S168" s="680"/>
      <c r="T168" s="639"/>
    </row>
    <row r="169" spans="1:20" ht="12">
      <c r="A169" s="180"/>
      <c r="B169" s="657"/>
      <c r="C169" s="675"/>
      <c r="D169" s="835"/>
      <c r="E169" s="835"/>
      <c r="F169" s="677"/>
      <c r="G169" s="677"/>
      <c r="H169" s="717"/>
      <c r="I169" s="717"/>
      <c r="J169" s="717"/>
      <c r="K169" s="677"/>
      <c r="L169" s="677"/>
      <c r="M169" s="676"/>
      <c r="N169" s="822"/>
      <c r="O169" s="822"/>
      <c r="P169" s="823"/>
      <c r="Q169" s="832"/>
      <c r="R169" s="832"/>
      <c r="S169" s="680"/>
      <c r="T169" s="639"/>
    </row>
    <row r="170" spans="1:19" ht="12">
      <c r="A170" s="180"/>
      <c r="B170" s="657"/>
      <c r="C170" s="675"/>
      <c r="D170" s="835"/>
      <c r="E170" s="835"/>
      <c r="F170" s="677"/>
      <c r="G170" s="677"/>
      <c r="H170" s="717"/>
      <c r="I170" s="717"/>
      <c r="J170" s="717"/>
      <c r="K170" s="677"/>
      <c r="L170" s="677"/>
      <c r="M170" s="676"/>
      <c r="N170" s="822"/>
      <c r="O170" s="822"/>
      <c r="P170" s="823"/>
      <c r="Q170" s="832"/>
      <c r="R170" s="832"/>
      <c r="S170" s="654"/>
    </row>
    <row r="171" spans="1:19" ht="12">
      <c r="A171" s="180"/>
      <c r="B171" s="657"/>
      <c r="C171" s="673"/>
      <c r="D171" s="857"/>
      <c r="E171" s="857"/>
      <c r="F171" s="677"/>
      <c r="G171" s="677"/>
      <c r="H171" s="717"/>
      <c r="I171" s="717"/>
      <c r="J171" s="717"/>
      <c r="K171" s="677"/>
      <c r="L171" s="677"/>
      <c r="M171" s="676"/>
      <c r="N171" s="852"/>
      <c r="O171" s="852"/>
      <c r="P171" s="853"/>
      <c r="Q171" s="676"/>
      <c r="R171" s="676"/>
      <c r="S171" s="654"/>
    </row>
    <row r="172" spans="1:19" s="274" customFormat="1" ht="12">
      <c r="A172" s="674"/>
      <c r="B172" s="655"/>
      <c r="C172" s="180"/>
      <c r="D172" s="835"/>
      <c r="E172" s="835"/>
      <c r="F172" s="677"/>
      <c r="G172" s="677"/>
      <c r="H172" s="717"/>
      <c r="I172" s="717"/>
      <c r="J172" s="717"/>
      <c r="K172" s="858"/>
      <c r="L172" s="681"/>
      <c r="M172" s="681"/>
      <c r="N172" s="822"/>
      <c r="O172" s="822"/>
      <c r="P172" s="830"/>
      <c r="Q172" s="832"/>
      <c r="R172" s="832"/>
      <c r="S172" s="682"/>
    </row>
    <row r="173" spans="1:19" ht="12">
      <c r="A173" s="180"/>
      <c r="B173" s="658"/>
      <c r="C173" s="355"/>
      <c r="D173" s="857"/>
      <c r="E173" s="857"/>
      <c r="F173" s="681"/>
      <c r="G173" s="681"/>
      <c r="H173" s="718"/>
      <c r="I173" s="718"/>
      <c r="J173" s="718"/>
      <c r="K173" s="677"/>
      <c r="L173" s="677"/>
      <c r="M173" s="676"/>
      <c r="N173" s="852"/>
      <c r="O173" s="852"/>
      <c r="P173" s="853"/>
      <c r="Q173" s="676"/>
      <c r="R173" s="676"/>
      <c r="S173" s="654"/>
    </row>
    <row r="174" spans="1:19" ht="12">
      <c r="A174" s="180"/>
      <c r="B174" s="655"/>
      <c r="C174" s="180"/>
      <c r="D174" s="835"/>
      <c r="E174" s="835"/>
      <c r="F174" s="677"/>
      <c r="G174" s="677"/>
      <c r="H174" s="717"/>
      <c r="I174" s="717"/>
      <c r="J174" s="717"/>
      <c r="K174" s="677"/>
      <c r="L174" s="677"/>
      <c r="M174" s="676"/>
      <c r="N174" s="852"/>
      <c r="O174" s="852"/>
      <c r="P174" s="853"/>
      <c r="Q174" s="676"/>
      <c r="R174" s="676"/>
      <c r="S174" s="654"/>
    </row>
    <row r="175" spans="1:19" ht="12">
      <c r="A175" s="180"/>
      <c r="B175" s="655"/>
      <c r="C175" s="180"/>
      <c r="D175" s="835"/>
      <c r="E175" s="835"/>
      <c r="F175" s="677"/>
      <c r="G175" s="677"/>
      <c r="H175" s="717"/>
      <c r="I175" s="717"/>
      <c r="J175" s="717"/>
      <c r="K175" s="677"/>
      <c r="L175" s="677"/>
      <c r="M175" s="676"/>
      <c r="N175" s="852"/>
      <c r="O175" s="852"/>
      <c r="P175" s="853"/>
      <c r="Q175" s="676"/>
      <c r="R175" s="676"/>
      <c r="S175" s="654"/>
    </row>
    <row r="176" spans="1:19" ht="12">
      <c r="A176" s="180"/>
      <c r="B176" s="655"/>
      <c r="C176" s="180"/>
      <c r="D176" s="835"/>
      <c r="E176" s="835"/>
      <c r="F176" s="677"/>
      <c r="G176" s="677"/>
      <c r="H176" s="717"/>
      <c r="I176" s="717"/>
      <c r="J176" s="717"/>
      <c r="K176" s="677"/>
      <c r="L176" s="677"/>
      <c r="M176" s="676"/>
      <c r="N176" s="852"/>
      <c r="O176" s="852"/>
      <c r="P176" s="853"/>
      <c r="Q176" s="676"/>
      <c r="R176" s="676"/>
      <c r="S176" s="654"/>
    </row>
    <row r="177" spans="1:10" ht="12">
      <c r="A177" s="368"/>
      <c r="B177" s="655"/>
      <c r="C177" s="180"/>
      <c r="D177" s="835"/>
      <c r="E177" s="835"/>
      <c r="F177" s="677"/>
      <c r="G177" s="677"/>
      <c r="H177" s="717"/>
      <c r="I177" s="717"/>
      <c r="J177" s="717"/>
    </row>
    <row r="178" ht="12">
      <c r="A178" s="368"/>
    </row>
    <row r="179" ht="12">
      <c r="A179" s="368"/>
    </row>
    <row r="180" ht="12">
      <c r="A180" s="368"/>
    </row>
    <row r="181" ht="12">
      <c r="A181" s="368"/>
    </row>
  </sheetData>
  <sheetProtection/>
  <printOptions horizontalCentered="1"/>
  <pageMargins left="0.3937007874015748" right="0.2755905511811024" top="0.31496062992125984" bottom="0.2362204724409449" header="0.1968503937007874" footer="0.11811023622047245"/>
  <pageSetup fitToHeight="1" fitToWidth="1" horizontalDpi="300" verticalDpi="300" orientation="portrait" paperSize="8" scale="6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49"/>
  <sheetViews>
    <sheetView showGridLines="0" zoomScale="75" zoomScaleNormal="75" zoomScaleSheetLayoutView="75" zoomScalePageLayoutView="0" workbookViewId="0" topLeftCell="B3">
      <selection activeCell="X33" sqref="X33"/>
    </sheetView>
  </sheetViews>
  <sheetFormatPr defaultColWidth="9.125" defaultRowHeight="33" customHeight="1"/>
  <cols>
    <col min="1" max="1" width="5.375" style="369" hidden="1" customWidth="1"/>
    <col min="2" max="2" width="13.625" style="370" customWidth="1"/>
    <col min="3" max="3" width="55.125" style="371" customWidth="1"/>
    <col min="4" max="4" width="15.75390625" style="372" customWidth="1"/>
    <col min="5" max="5" width="16.25390625" style="373" customWidth="1"/>
    <col min="6" max="6" width="17.875" style="374" customWidth="1"/>
    <col min="7" max="7" width="15.375" style="374" hidden="1" customWidth="1"/>
    <col min="8" max="8" width="15.125" style="375" hidden="1" customWidth="1"/>
    <col min="9" max="9" width="12.25390625" style="375" hidden="1" customWidth="1"/>
    <col min="10" max="10" width="16.00390625" style="372" hidden="1" customWidth="1"/>
    <col min="11" max="11" width="11.625" style="372" hidden="1" customWidth="1"/>
    <col min="12" max="12" width="13.125" style="372" hidden="1" customWidth="1"/>
    <col min="13" max="13" width="32.875" style="372" hidden="1" customWidth="1"/>
    <col min="14" max="14" width="11.625" style="377" hidden="1" customWidth="1"/>
    <col min="15" max="15" width="13.875" style="377" hidden="1" customWidth="1"/>
    <col min="16" max="16" width="10.125" style="377" hidden="1" customWidth="1"/>
    <col min="17" max="17" width="18.375" style="377" hidden="1" customWidth="1"/>
    <col min="18" max="18" width="19.00390625" style="376" hidden="1" customWidth="1"/>
    <col min="19" max="19" width="16.375" style="374" customWidth="1"/>
    <col min="20" max="20" width="8.75390625" style="374" customWidth="1"/>
    <col min="21" max="21" width="9.125" style="374" hidden="1" customWidth="1"/>
    <col min="22" max="22" width="11.625" style="374" bestFit="1" customWidth="1"/>
    <col min="23" max="56" width="9.125" style="374" customWidth="1"/>
    <col min="57" max="16384" width="9.125" style="369" customWidth="1"/>
  </cols>
  <sheetData>
    <row r="1" ht="33" customHeight="1" hidden="1">
      <c r="M1" s="376" t="s">
        <v>248</v>
      </c>
    </row>
    <row r="2" spans="1:56" s="383" customFormat="1" ht="36.75" customHeight="1" hidden="1">
      <c r="A2" s="2079"/>
      <c r="B2" s="2079"/>
      <c r="C2" s="2079"/>
      <c r="D2" s="2079"/>
      <c r="E2" s="2079"/>
      <c r="F2" s="378"/>
      <c r="G2" s="378"/>
      <c r="H2" s="379"/>
      <c r="I2" s="379"/>
      <c r="J2" s="380"/>
      <c r="K2" s="380"/>
      <c r="L2" s="380"/>
      <c r="M2" s="380"/>
      <c r="N2" s="381"/>
      <c r="O2" s="381"/>
      <c r="P2" s="381"/>
      <c r="Q2" s="381"/>
      <c r="R2" s="382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</row>
    <row r="3" spans="1:18" s="407" customFormat="1" ht="51" customHeight="1" thickBot="1">
      <c r="A3" s="406"/>
      <c r="B3" s="2080" t="s">
        <v>297</v>
      </c>
      <c r="C3" s="2080"/>
      <c r="D3" s="2080"/>
      <c r="E3" s="2080"/>
      <c r="H3" s="408"/>
      <c r="I3" s="408"/>
      <c r="J3" s="409"/>
      <c r="K3" s="409"/>
      <c r="L3" s="409"/>
      <c r="M3" s="409"/>
      <c r="N3" s="410"/>
      <c r="O3" s="410"/>
      <c r="P3" s="410"/>
      <c r="Q3" s="410"/>
      <c r="R3" s="411"/>
    </row>
    <row r="4" spans="1:18" s="420" customFormat="1" ht="15.75" thickBot="1">
      <c r="A4" s="412" t="s">
        <v>249</v>
      </c>
      <c r="B4" s="2066" t="s">
        <v>250</v>
      </c>
      <c r="C4" s="2069" t="s">
        <v>166</v>
      </c>
      <c r="D4" s="2058" t="s">
        <v>167</v>
      </c>
      <c r="E4" s="615" t="s">
        <v>203</v>
      </c>
      <c r="F4" s="616" t="s">
        <v>28</v>
      </c>
      <c r="G4" s="413" t="s">
        <v>251</v>
      </c>
      <c r="H4" s="414" t="s">
        <v>252</v>
      </c>
      <c r="I4" s="414" t="s">
        <v>253</v>
      </c>
      <c r="J4" s="415" t="s">
        <v>254</v>
      </c>
      <c r="K4" s="415" t="s">
        <v>255</v>
      </c>
      <c r="L4" s="415" t="s">
        <v>256</v>
      </c>
      <c r="M4" s="416" t="s">
        <v>257</v>
      </c>
      <c r="N4" s="417" t="s">
        <v>258</v>
      </c>
      <c r="O4" s="418"/>
      <c r="P4" s="418"/>
      <c r="Q4" s="418" t="s">
        <v>259</v>
      </c>
      <c r="R4" s="419" t="s">
        <v>260</v>
      </c>
    </row>
    <row r="5" spans="1:18" s="431" customFormat="1" ht="33" customHeight="1" hidden="1">
      <c r="A5" s="421"/>
      <c r="B5" s="2067"/>
      <c r="C5" s="2070"/>
      <c r="D5" s="2059"/>
      <c r="E5" s="565"/>
      <c r="F5" s="422"/>
      <c r="G5" s="423"/>
      <c r="H5" s="424"/>
      <c r="I5" s="424"/>
      <c r="J5" s="425"/>
      <c r="K5" s="425"/>
      <c r="L5" s="426"/>
      <c r="M5" s="427"/>
      <c r="N5" s="428"/>
      <c r="O5" s="429"/>
      <c r="P5" s="429"/>
      <c r="Q5" s="429"/>
      <c r="R5" s="430"/>
    </row>
    <row r="6" spans="1:18" s="431" customFormat="1" ht="33" customHeight="1" hidden="1">
      <c r="A6" s="432"/>
      <c r="B6" s="2067"/>
      <c r="C6" s="2070"/>
      <c r="D6" s="2059"/>
      <c r="E6" s="2054"/>
      <c r="F6" s="2056"/>
      <c r="G6" s="2081"/>
      <c r="H6" s="2061"/>
      <c r="I6" s="2063">
        <f>F7-H6</f>
        <v>0</v>
      </c>
      <c r="J6" s="2049"/>
      <c r="K6" s="2042"/>
      <c r="L6" s="434"/>
      <c r="M6" s="2040"/>
      <c r="N6" s="2052"/>
      <c r="O6" s="2053"/>
      <c r="P6" s="2053"/>
      <c r="Q6" s="2050">
        <f>N6+O6+P6</f>
        <v>0</v>
      </c>
      <c r="R6" s="2047">
        <f>H6-Q7</f>
        <v>0</v>
      </c>
    </row>
    <row r="7" spans="1:18" s="431" customFormat="1" ht="33" customHeight="1" hidden="1">
      <c r="A7" s="432"/>
      <c r="B7" s="2067"/>
      <c r="C7" s="2070"/>
      <c r="D7" s="2059"/>
      <c r="E7" s="2055"/>
      <c r="F7" s="2057"/>
      <c r="G7" s="2082"/>
      <c r="H7" s="2062"/>
      <c r="I7" s="2064"/>
      <c r="J7" s="2049"/>
      <c r="K7" s="2043"/>
      <c r="L7" s="434"/>
      <c r="M7" s="2041"/>
      <c r="N7" s="2052"/>
      <c r="O7" s="2053"/>
      <c r="P7" s="2053"/>
      <c r="Q7" s="2051"/>
      <c r="R7" s="2047"/>
    </row>
    <row r="8" spans="1:18" s="447" customFormat="1" ht="15" customHeight="1">
      <c r="A8" s="438"/>
      <c r="B8" s="2068"/>
      <c r="C8" s="2071"/>
      <c r="D8" s="2060"/>
      <c r="E8" s="2072" t="s">
        <v>261</v>
      </c>
      <c r="F8" s="2073"/>
      <c r="G8" s="439"/>
      <c r="H8" s="440"/>
      <c r="I8" s="441"/>
      <c r="J8" s="425"/>
      <c r="K8" s="441"/>
      <c r="L8" s="442"/>
      <c r="M8" s="443"/>
      <c r="N8" s="444"/>
      <c r="O8" s="445"/>
      <c r="P8" s="445"/>
      <c r="Q8" s="445"/>
      <c r="R8" s="446"/>
    </row>
    <row r="9" spans="1:19" s="431" customFormat="1" ht="18" customHeight="1">
      <c r="A9" s="432"/>
      <c r="B9" s="2044" t="s">
        <v>9</v>
      </c>
      <c r="C9" s="603" t="s">
        <v>262</v>
      </c>
      <c r="D9" s="566" t="s">
        <v>168</v>
      </c>
      <c r="E9" s="571">
        <v>1100000</v>
      </c>
      <c r="F9" s="617">
        <v>1100000</v>
      </c>
      <c r="G9" s="448" t="s">
        <v>263</v>
      </c>
      <c r="H9" s="449" t="s">
        <v>263</v>
      </c>
      <c r="I9" s="449" t="s">
        <v>263</v>
      </c>
      <c r="J9" s="449" t="s">
        <v>263</v>
      </c>
      <c r="K9" s="449" t="s">
        <v>263</v>
      </c>
      <c r="L9" s="449" t="s">
        <v>263</v>
      </c>
      <c r="M9" s="449" t="s">
        <v>263</v>
      </c>
      <c r="N9" s="449" t="s">
        <v>263</v>
      </c>
      <c r="O9" s="449" t="s">
        <v>263</v>
      </c>
      <c r="P9" s="449" t="s">
        <v>263</v>
      </c>
      <c r="Q9" s="449" t="s">
        <v>263</v>
      </c>
      <c r="R9" s="450" t="s">
        <v>263</v>
      </c>
      <c r="S9" s="451"/>
    </row>
    <row r="10" spans="1:18" s="431" customFormat="1" ht="18" customHeight="1">
      <c r="A10" s="452"/>
      <c r="B10" s="2046"/>
      <c r="C10" s="605" t="s">
        <v>264</v>
      </c>
      <c r="D10" s="567" t="s">
        <v>168</v>
      </c>
      <c r="E10" s="572">
        <v>2700000</v>
      </c>
      <c r="F10" s="618">
        <v>2700000</v>
      </c>
      <c r="G10" s="453"/>
      <c r="H10" s="454"/>
      <c r="I10" s="455"/>
      <c r="J10" s="456"/>
      <c r="K10" s="456"/>
      <c r="L10" s="433"/>
      <c r="M10" s="457"/>
      <c r="N10" s="458"/>
      <c r="O10" s="436"/>
      <c r="P10" s="436"/>
      <c r="Q10" s="459">
        <f>N10+O10+P10</f>
        <v>0</v>
      </c>
      <c r="R10" s="437">
        <f>H10-Q10</f>
        <v>0</v>
      </c>
    </row>
    <row r="11" spans="1:18" s="431" customFormat="1" ht="18" customHeight="1">
      <c r="A11" s="452"/>
      <c r="B11" s="2046"/>
      <c r="C11" s="606" t="s">
        <v>265</v>
      </c>
      <c r="D11" s="568" t="s">
        <v>168</v>
      </c>
      <c r="E11" s="573">
        <v>1500000</v>
      </c>
      <c r="F11" s="619">
        <v>0</v>
      </c>
      <c r="G11" s="460"/>
      <c r="H11" s="461"/>
      <c r="I11" s="462"/>
      <c r="J11" s="463"/>
      <c r="K11" s="463"/>
      <c r="L11" s="464"/>
      <c r="M11" s="457"/>
      <c r="N11" s="435"/>
      <c r="O11" s="436"/>
      <c r="P11" s="436"/>
      <c r="Q11" s="459">
        <f>N11+O11+P11</f>
        <v>0</v>
      </c>
      <c r="R11" s="437">
        <f>H11-Q11</f>
        <v>0</v>
      </c>
    </row>
    <row r="12" spans="1:18" s="447" customFormat="1" ht="18" customHeight="1">
      <c r="A12" s="465"/>
      <c r="B12" s="2045"/>
      <c r="C12" s="607"/>
      <c r="D12" s="600"/>
      <c r="E12" s="601">
        <f>E9+E10+E11</f>
        <v>5300000</v>
      </c>
      <c r="F12" s="620">
        <f>F9+F10+F11</f>
        <v>3800000</v>
      </c>
      <c r="G12" s="467"/>
      <c r="H12" s="468"/>
      <c r="I12" s="468"/>
      <c r="J12" s="468"/>
      <c r="K12" s="468"/>
      <c r="L12" s="468">
        <f>L6+L11</f>
        <v>0</v>
      </c>
      <c r="M12" s="469"/>
      <c r="N12" s="467"/>
      <c r="O12" s="468"/>
      <c r="P12" s="468"/>
      <c r="Q12" s="468">
        <f>Q6+Q11</f>
        <v>0</v>
      </c>
      <c r="R12" s="468">
        <f>R6+R11</f>
        <v>0</v>
      </c>
    </row>
    <row r="13" spans="1:22" s="431" customFormat="1" ht="18" customHeight="1">
      <c r="A13" s="421"/>
      <c r="B13" s="2044" t="s">
        <v>13</v>
      </c>
      <c r="C13" s="608" t="s">
        <v>266</v>
      </c>
      <c r="D13" s="566" t="s">
        <v>267</v>
      </c>
      <c r="E13" s="574">
        <v>200000</v>
      </c>
      <c r="F13" s="621">
        <v>200000</v>
      </c>
      <c r="G13" s="471"/>
      <c r="H13" s="472"/>
      <c r="I13" s="455"/>
      <c r="J13" s="473"/>
      <c r="K13" s="474"/>
      <c r="L13" s="474"/>
      <c r="M13" s="475" t="s">
        <v>268</v>
      </c>
      <c r="N13" s="458"/>
      <c r="O13" s="436"/>
      <c r="P13" s="436"/>
      <c r="Q13" s="476">
        <f>N13+O13+P13</f>
        <v>0</v>
      </c>
      <c r="R13" s="477"/>
      <c r="U13" s="447"/>
      <c r="V13" s="447"/>
    </row>
    <row r="14" spans="1:18" s="431" customFormat="1" ht="18" customHeight="1">
      <c r="A14" s="421">
        <v>2</v>
      </c>
      <c r="B14" s="2046"/>
      <c r="C14" s="605" t="s">
        <v>269</v>
      </c>
      <c r="D14" s="569" t="s">
        <v>270</v>
      </c>
      <c r="E14" s="575">
        <v>100000</v>
      </c>
      <c r="F14" s="622">
        <v>100000</v>
      </c>
      <c r="G14" s="478"/>
      <c r="H14" s="472"/>
      <c r="I14" s="455"/>
      <c r="J14" s="474"/>
      <c r="K14" s="474"/>
      <c r="L14" s="470"/>
      <c r="M14" s="479"/>
      <c r="N14" s="435"/>
      <c r="O14" s="436"/>
      <c r="P14" s="436"/>
      <c r="Q14" s="476">
        <f>N14+O14+P14</f>
        <v>0</v>
      </c>
      <c r="R14" s="477"/>
    </row>
    <row r="15" spans="1:18" s="431" customFormat="1" ht="18" customHeight="1">
      <c r="A15" s="421"/>
      <c r="B15" s="2046"/>
      <c r="C15" s="605" t="s">
        <v>271</v>
      </c>
      <c r="D15" s="569" t="s">
        <v>270</v>
      </c>
      <c r="E15" s="575">
        <v>150000</v>
      </c>
      <c r="F15" s="622">
        <v>150000</v>
      </c>
      <c r="G15" s="478"/>
      <c r="H15" s="472"/>
      <c r="I15" s="455"/>
      <c r="J15" s="474"/>
      <c r="K15" s="474"/>
      <c r="L15" s="470"/>
      <c r="M15" s="479"/>
      <c r="N15" s="435"/>
      <c r="O15" s="436"/>
      <c r="P15" s="436"/>
      <c r="Q15" s="476"/>
      <c r="R15" s="477"/>
    </row>
    <row r="16" spans="1:18" s="431" customFormat="1" ht="18" customHeight="1">
      <c r="A16" s="421"/>
      <c r="B16" s="2046"/>
      <c r="C16" s="605" t="s">
        <v>272</v>
      </c>
      <c r="D16" s="569" t="s">
        <v>81</v>
      </c>
      <c r="E16" s="575">
        <v>150000</v>
      </c>
      <c r="F16" s="622">
        <v>150000</v>
      </c>
      <c r="G16" s="478"/>
      <c r="H16" s="472"/>
      <c r="I16" s="455"/>
      <c r="J16" s="474"/>
      <c r="K16" s="474"/>
      <c r="L16" s="470"/>
      <c r="M16" s="479"/>
      <c r="N16" s="435"/>
      <c r="O16" s="436"/>
      <c r="P16" s="436"/>
      <c r="Q16" s="476"/>
      <c r="R16" s="477"/>
    </row>
    <row r="17" spans="1:18" s="431" customFormat="1" ht="18" customHeight="1">
      <c r="A17" s="421"/>
      <c r="B17" s="2046"/>
      <c r="C17" s="605" t="s">
        <v>273</v>
      </c>
      <c r="D17" s="569" t="s">
        <v>81</v>
      </c>
      <c r="E17" s="575">
        <v>100000</v>
      </c>
      <c r="F17" s="622">
        <v>100000</v>
      </c>
      <c r="G17" s="478"/>
      <c r="H17" s="472"/>
      <c r="I17" s="455"/>
      <c r="J17" s="474"/>
      <c r="K17" s="474"/>
      <c r="L17" s="470"/>
      <c r="M17" s="479"/>
      <c r="N17" s="435"/>
      <c r="O17" s="436"/>
      <c r="P17" s="436"/>
      <c r="Q17" s="476"/>
      <c r="R17" s="477"/>
    </row>
    <row r="18" spans="1:18" s="431" customFormat="1" ht="18" customHeight="1">
      <c r="A18" s="421"/>
      <c r="B18" s="2046"/>
      <c r="C18" s="605" t="s">
        <v>274</v>
      </c>
      <c r="D18" s="569" t="s">
        <v>270</v>
      </c>
      <c r="E18" s="575">
        <v>70000</v>
      </c>
      <c r="F18" s="622">
        <v>70000</v>
      </c>
      <c r="G18" s="478"/>
      <c r="H18" s="472"/>
      <c r="I18" s="455"/>
      <c r="J18" s="474"/>
      <c r="K18" s="474"/>
      <c r="L18" s="470"/>
      <c r="M18" s="479"/>
      <c r="N18" s="435"/>
      <c r="O18" s="436"/>
      <c r="P18" s="436"/>
      <c r="Q18" s="476"/>
      <c r="R18" s="477"/>
    </row>
    <row r="19" spans="1:22" s="431" customFormat="1" ht="18" customHeight="1">
      <c r="A19" s="421"/>
      <c r="B19" s="2046"/>
      <c r="C19" s="609" t="s">
        <v>275</v>
      </c>
      <c r="D19" s="570" t="s">
        <v>81</v>
      </c>
      <c r="E19" s="573">
        <v>250000</v>
      </c>
      <c r="F19" s="619">
        <v>250000</v>
      </c>
      <c r="G19" s="478"/>
      <c r="H19" s="472"/>
      <c r="I19" s="455"/>
      <c r="J19" s="474"/>
      <c r="K19" s="474"/>
      <c r="L19" s="470"/>
      <c r="M19" s="479"/>
      <c r="N19" s="435"/>
      <c r="O19" s="436"/>
      <c r="P19" s="436"/>
      <c r="Q19" s="476"/>
      <c r="R19" s="477"/>
      <c r="V19" s="480"/>
    </row>
    <row r="20" spans="1:18" s="431" customFormat="1" ht="18" customHeight="1">
      <c r="A20" s="452">
        <v>9</v>
      </c>
      <c r="B20" s="2078"/>
      <c r="C20" s="607"/>
      <c r="D20" s="600"/>
      <c r="E20" s="601">
        <f>SUM(E13:E19)</f>
        <v>1020000</v>
      </c>
      <c r="F20" s="647">
        <f>SUM(F13:F19)</f>
        <v>1020000</v>
      </c>
      <c r="G20" s="483"/>
      <c r="H20" s="484"/>
      <c r="I20" s="455"/>
      <c r="J20" s="485"/>
      <c r="K20" s="485"/>
      <c r="L20" s="482"/>
      <c r="M20" s="486"/>
      <c r="N20" s="435"/>
      <c r="O20" s="436"/>
      <c r="P20" s="436"/>
      <c r="Q20" s="429">
        <f>N20+O20+P20</f>
        <v>0</v>
      </c>
      <c r="R20" s="477">
        <f>H20-Q20</f>
        <v>0</v>
      </c>
    </row>
    <row r="21" spans="1:18" s="590" customFormat="1" ht="18" customHeight="1">
      <c r="A21" s="577">
        <v>10</v>
      </c>
      <c r="B21" s="623"/>
      <c r="C21" s="610" t="s">
        <v>295</v>
      </c>
      <c r="D21" s="578" t="s">
        <v>276</v>
      </c>
      <c r="E21" s="579">
        <v>600</v>
      </c>
      <c r="F21" s="624"/>
      <c r="G21" s="580"/>
      <c r="H21" s="581"/>
      <c r="I21" s="582"/>
      <c r="J21" s="583"/>
      <c r="K21" s="583"/>
      <c r="L21" s="584"/>
      <c r="M21" s="585"/>
      <c r="N21" s="586"/>
      <c r="O21" s="587"/>
      <c r="P21" s="587"/>
      <c r="Q21" s="588">
        <f>N21+O21+P21</f>
        <v>0</v>
      </c>
      <c r="R21" s="589">
        <f>H21-Q21</f>
        <v>0</v>
      </c>
    </row>
    <row r="22" spans="1:18" s="431" customFormat="1" ht="18" customHeight="1">
      <c r="A22" s="452">
        <v>12</v>
      </c>
      <c r="B22" s="2044" t="s">
        <v>14</v>
      </c>
      <c r="C22" s="603" t="s">
        <v>277</v>
      </c>
      <c r="D22" s="566" t="s">
        <v>198</v>
      </c>
      <c r="E22" s="574">
        <v>1100000</v>
      </c>
      <c r="F22" s="621">
        <v>0</v>
      </c>
      <c r="G22" s="489"/>
      <c r="H22" s="490"/>
      <c r="I22" s="491"/>
      <c r="J22" s="492"/>
      <c r="K22" s="492"/>
      <c r="L22" s="488"/>
      <c r="M22" s="493"/>
      <c r="N22" s="435"/>
      <c r="O22" s="436"/>
      <c r="P22" s="436"/>
      <c r="Q22" s="436">
        <f>N22+O22+P22</f>
        <v>0</v>
      </c>
      <c r="R22" s="494">
        <f>H22-Q22</f>
        <v>0</v>
      </c>
    </row>
    <row r="23" spans="1:18" s="431" customFormat="1" ht="18" customHeight="1">
      <c r="A23" s="452"/>
      <c r="B23" s="2046"/>
      <c r="C23" s="604" t="s">
        <v>278</v>
      </c>
      <c r="D23" s="568" t="s">
        <v>198</v>
      </c>
      <c r="E23" s="576">
        <v>1500000</v>
      </c>
      <c r="F23" s="625">
        <v>0</v>
      </c>
      <c r="G23" s="489"/>
      <c r="H23" s="490"/>
      <c r="I23" s="491"/>
      <c r="J23" s="492"/>
      <c r="K23" s="492"/>
      <c r="L23" s="488"/>
      <c r="M23" s="493"/>
      <c r="N23" s="435"/>
      <c r="O23" s="436"/>
      <c r="P23" s="436"/>
      <c r="Q23" s="436"/>
      <c r="R23" s="494"/>
    </row>
    <row r="24" spans="1:18" s="447" customFormat="1" ht="18" customHeight="1">
      <c r="A24" s="495">
        <v>13</v>
      </c>
      <c r="B24" s="2078"/>
      <c r="C24" s="611"/>
      <c r="D24" s="600"/>
      <c r="E24" s="601">
        <f>E22+E23</f>
        <v>2600000</v>
      </c>
      <c r="F24" s="620">
        <f>F22+F23</f>
        <v>0</v>
      </c>
      <c r="G24" s="467"/>
      <c r="H24" s="468"/>
      <c r="I24" s="496"/>
      <c r="J24" s="497"/>
      <c r="K24" s="497"/>
      <c r="L24" s="466"/>
      <c r="M24" s="498"/>
      <c r="N24" s="499"/>
      <c r="O24" s="500"/>
      <c r="P24" s="500"/>
      <c r="Q24" s="500">
        <f>N24+O24+P24</f>
        <v>0</v>
      </c>
      <c r="R24" s="501">
        <f>H24-Q24</f>
        <v>0</v>
      </c>
    </row>
    <row r="25" spans="1:18" s="431" customFormat="1" ht="18" customHeight="1">
      <c r="A25" s="452">
        <v>14</v>
      </c>
      <c r="B25" s="2044" t="s">
        <v>169</v>
      </c>
      <c r="C25" s="603" t="s">
        <v>279</v>
      </c>
      <c r="D25" s="566" t="s">
        <v>280</v>
      </c>
      <c r="E25" s="574">
        <v>497000</v>
      </c>
      <c r="F25" s="621">
        <v>497000</v>
      </c>
      <c r="G25" s="505"/>
      <c r="H25" s="506"/>
      <c r="I25" s="455"/>
      <c r="J25" s="507"/>
      <c r="K25" s="507"/>
      <c r="L25" s="504"/>
      <c r="M25" s="508"/>
      <c r="N25" s="435"/>
      <c r="O25" s="436"/>
      <c r="P25" s="436"/>
      <c r="Q25" s="509">
        <f>N25+O25+P25</f>
        <v>0</v>
      </c>
      <c r="R25" s="510">
        <f>H25-Q25</f>
        <v>0</v>
      </c>
    </row>
    <row r="26" spans="1:18" s="431" customFormat="1" ht="18" customHeight="1">
      <c r="A26" s="452">
        <v>15</v>
      </c>
      <c r="B26" s="2046"/>
      <c r="C26" s="612" t="s">
        <v>281</v>
      </c>
      <c r="D26" s="567" t="s">
        <v>280</v>
      </c>
      <c r="E26" s="572">
        <v>195000</v>
      </c>
      <c r="F26" s="626">
        <v>0</v>
      </c>
      <c r="G26" s="505"/>
      <c r="H26" s="506"/>
      <c r="I26" s="455"/>
      <c r="J26" s="507"/>
      <c r="K26" s="507"/>
      <c r="L26" s="504"/>
      <c r="M26" s="508"/>
      <c r="N26" s="435"/>
      <c r="O26" s="436"/>
      <c r="P26" s="436"/>
      <c r="Q26" s="509">
        <f>N26+O26+P26</f>
        <v>0</v>
      </c>
      <c r="R26" s="510"/>
    </row>
    <row r="27" spans="1:18" s="431" customFormat="1" ht="18" customHeight="1">
      <c r="A27" s="452"/>
      <c r="B27" s="2046"/>
      <c r="C27" s="613" t="s">
        <v>282</v>
      </c>
      <c r="D27" s="568" t="s">
        <v>283</v>
      </c>
      <c r="E27" s="576">
        <v>1210000</v>
      </c>
      <c r="F27" s="625">
        <v>1210000</v>
      </c>
      <c r="G27" s="505"/>
      <c r="H27" s="506"/>
      <c r="I27" s="455"/>
      <c r="J27" s="507"/>
      <c r="K27" s="507"/>
      <c r="L27" s="504"/>
      <c r="M27" s="508"/>
      <c r="N27" s="435"/>
      <c r="O27" s="436"/>
      <c r="P27" s="436"/>
      <c r="Q27" s="509"/>
      <c r="R27" s="512"/>
    </row>
    <row r="28" spans="1:18" s="447" customFormat="1" ht="18" customHeight="1">
      <c r="A28" s="495"/>
      <c r="B28" s="2045"/>
      <c r="C28" s="611"/>
      <c r="D28" s="600"/>
      <c r="E28" s="601">
        <f>SUM(E25:E27)</f>
        <v>1902000</v>
      </c>
      <c r="F28" s="620">
        <f>SUM(F25:F27)</f>
        <v>1707000</v>
      </c>
      <c r="G28" s="467"/>
      <c r="H28" s="468"/>
      <c r="I28" s="496"/>
      <c r="J28" s="497"/>
      <c r="K28" s="497"/>
      <c r="L28" s="466"/>
      <c r="M28" s="498"/>
      <c r="N28" s="499"/>
      <c r="O28" s="500"/>
      <c r="P28" s="500"/>
      <c r="Q28" s="500"/>
      <c r="R28" s="513"/>
    </row>
    <row r="29" spans="1:56" s="503" customFormat="1" ht="18" customHeight="1">
      <c r="A29" s="502"/>
      <c r="B29" s="2044" t="s">
        <v>11</v>
      </c>
      <c r="C29" s="603" t="s">
        <v>284</v>
      </c>
      <c r="D29" s="566" t="s">
        <v>199</v>
      </c>
      <c r="E29" s="574">
        <v>100000</v>
      </c>
      <c r="F29" s="621">
        <v>100000</v>
      </c>
      <c r="G29" s="516">
        <v>500</v>
      </c>
      <c r="H29" s="515">
        <v>500</v>
      </c>
      <c r="I29" s="515">
        <v>500</v>
      </c>
      <c r="J29" s="515">
        <v>500</v>
      </c>
      <c r="K29" s="515">
        <v>500</v>
      </c>
      <c r="L29" s="515">
        <v>500</v>
      </c>
      <c r="M29" s="517"/>
      <c r="N29" s="518"/>
      <c r="O29" s="459"/>
      <c r="P29" s="459"/>
      <c r="Q29" s="459"/>
      <c r="R29" s="519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47"/>
      <c r="AK29" s="447"/>
      <c r="AL29" s="447"/>
      <c r="AM29" s="447"/>
      <c r="AN29" s="447"/>
      <c r="AO29" s="447"/>
      <c r="AP29" s="447"/>
      <c r="AQ29" s="447"/>
      <c r="AR29" s="447"/>
      <c r="AS29" s="447"/>
      <c r="AT29" s="447"/>
      <c r="AU29" s="447"/>
      <c r="AV29" s="447"/>
      <c r="AW29" s="447"/>
      <c r="AX29" s="447"/>
      <c r="AY29" s="447"/>
      <c r="AZ29" s="447"/>
      <c r="BA29" s="447"/>
      <c r="BB29" s="447"/>
      <c r="BC29" s="447"/>
      <c r="BD29" s="447"/>
    </row>
    <row r="30" spans="1:56" s="503" customFormat="1" ht="18" customHeight="1">
      <c r="A30" s="502"/>
      <c r="B30" s="2046"/>
      <c r="C30" s="613" t="s">
        <v>285</v>
      </c>
      <c r="D30" s="568" t="s">
        <v>199</v>
      </c>
      <c r="E30" s="576">
        <v>200000</v>
      </c>
      <c r="F30" s="625">
        <v>200000</v>
      </c>
      <c r="G30" s="520"/>
      <c r="H30" s="521"/>
      <c r="I30" s="522"/>
      <c r="J30" s="523"/>
      <c r="K30" s="523"/>
      <c r="L30" s="514"/>
      <c r="M30" s="517"/>
      <c r="N30" s="518"/>
      <c r="O30" s="459"/>
      <c r="P30" s="459"/>
      <c r="Q30" s="459"/>
      <c r="R30" s="519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7"/>
      <c r="AL30" s="447"/>
      <c r="AM30" s="447"/>
      <c r="AN30" s="447"/>
      <c r="AO30" s="447"/>
      <c r="AP30" s="447"/>
      <c r="AQ30" s="447"/>
      <c r="AR30" s="447"/>
      <c r="AS30" s="447"/>
      <c r="AT30" s="447"/>
      <c r="AU30" s="447"/>
      <c r="AV30" s="447"/>
      <c r="AW30" s="447"/>
      <c r="AX30" s="447"/>
      <c r="AY30" s="447"/>
      <c r="AZ30" s="447"/>
      <c r="BA30" s="447"/>
      <c r="BB30" s="447"/>
      <c r="BC30" s="447"/>
      <c r="BD30" s="447"/>
    </row>
    <row r="31" spans="1:19" s="431" customFormat="1" ht="18" customHeight="1">
      <c r="A31" s="452"/>
      <c r="B31" s="2078"/>
      <c r="C31" s="611"/>
      <c r="D31" s="600"/>
      <c r="E31" s="601">
        <f>SUM(E29:E30)</f>
        <v>300000</v>
      </c>
      <c r="F31" s="620">
        <f>SUM(F29:F30)</f>
        <v>300000</v>
      </c>
      <c r="G31" s="520"/>
      <c r="H31" s="521"/>
      <c r="I31" s="522"/>
      <c r="J31" s="523"/>
      <c r="K31" s="523"/>
      <c r="L31" s="514"/>
      <c r="M31" s="517"/>
      <c r="N31" s="435"/>
      <c r="O31" s="436"/>
      <c r="P31" s="436"/>
      <c r="Q31" s="429"/>
      <c r="R31" s="477"/>
      <c r="S31" s="511"/>
    </row>
    <row r="32" spans="1:18" s="431" customFormat="1" ht="18" customHeight="1">
      <c r="A32" s="452"/>
      <c r="B32" s="2044" t="s">
        <v>10</v>
      </c>
      <c r="C32" s="614" t="s">
        <v>200</v>
      </c>
      <c r="D32" s="591" t="s">
        <v>286</v>
      </c>
      <c r="E32" s="592">
        <v>350000</v>
      </c>
      <c r="F32" s="627">
        <v>350000</v>
      </c>
      <c r="G32" s="524"/>
      <c r="H32" s="525"/>
      <c r="I32" s="526"/>
      <c r="J32" s="527"/>
      <c r="K32" s="527"/>
      <c r="L32" s="528"/>
      <c r="M32" s="517"/>
      <c r="N32" s="435"/>
      <c r="O32" s="436"/>
      <c r="P32" s="436"/>
      <c r="Q32" s="429"/>
      <c r="R32" s="477"/>
    </row>
    <row r="33" spans="1:18" s="431" customFormat="1" ht="18" customHeight="1">
      <c r="A33" s="452">
        <v>20</v>
      </c>
      <c r="B33" s="2045"/>
      <c r="C33" s="611"/>
      <c r="D33" s="600"/>
      <c r="E33" s="601">
        <f>E32</f>
        <v>350000</v>
      </c>
      <c r="F33" s="620">
        <f>F32</f>
        <v>350000</v>
      </c>
      <c r="G33" s="529"/>
      <c r="H33" s="530"/>
      <c r="I33" s="455"/>
      <c r="J33" s="531"/>
      <c r="K33" s="531"/>
      <c r="L33" s="482"/>
      <c r="M33" s="532"/>
      <c r="N33" s="435"/>
      <c r="O33" s="436"/>
      <c r="P33" s="436"/>
      <c r="Q33" s="429">
        <f>N33+O33+P33</f>
        <v>0</v>
      </c>
      <c r="R33" s="477">
        <f>H33-Q33</f>
        <v>0</v>
      </c>
    </row>
    <row r="34" spans="1:18" s="590" customFormat="1" ht="18" customHeight="1">
      <c r="A34" s="577">
        <v>21</v>
      </c>
      <c r="B34" s="2044" t="s">
        <v>12</v>
      </c>
      <c r="C34" s="614" t="s">
        <v>296</v>
      </c>
      <c r="D34" s="591" t="s">
        <v>287</v>
      </c>
      <c r="E34" s="592">
        <v>3500000</v>
      </c>
      <c r="F34" s="627">
        <v>0</v>
      </c>
      <c r="G34" s="593"/>
      <c r="H34" s="594"/>
      <c r="I34" s="595"/>
      <c r="J34" s="596"/>
      <c r="K34" s="596"/>
      <c r="L34" s="597"/>
      <c r="M34" s="533"/>
      <c r="N34" s="586"/>
      <c r="O34" s="587"/>
      <c r="P34" s="587"/>
      <c r="Q34" s="598">
        <f>N34+O34+P34</f>
        <v>0</v>
      </c>
      <c r="R34" s="599">
        <f>H34-Q34</f>
        <v>0</v>
      </c>
    </row>
    <row r="35" spans="1:18" s="431" customFormat="1" ht="18" customHeight="1">
      <c r="A35" s="452">
        <v>23</v>
      </c>
      <c r="B35" s="2045"/>
      <c r="C35" s="611"/>
      <c r="D35" s="600"/>
      <c r="E35" s="601">
        <f>E34</f>
        <v>3500000</v>
      </c>
      <c r="F35" s="620">
        <f>F34</f>
        <v>0</v>
      </c>
      <c r="G35" s="483"/>
      <c r="H35" s="484"/>
      <c r="I35" s="455"/>
      <c r="J35" s="534"/>
      <c r="K35" s="534"/>
      <c r="L35" s="482"/>
      <c r="M35" s="486"/>
      <c r="N35" s="435"/>
      <c r="O35" s="436"/>
      <c r="P35" s="436"/>
      <c r="Q35" s="429">
        <f>N35+O35+P35</f>
        <v>0</v>
      </c>
      <c r="R35" s="477">
        <f>H35-Q35</f>
        <v>0</v>
      </c>
    </row>
    <row r="36" spans="1:18" s="431" customFormat="1" ht="18" customHeight="1">
      <c r="A36" s="452"/>
      <c r="B36" s="2044" t="s">
        <v>15</v>
      </c>
      <c r="C36" s="603" t="s">
        <v>288</v>
      </c>
      <c r="D36" s="566" t="s">
        <v>289</v>
      </c>
      <c r="E36" s="574">
        <v>720000</v>
      </c>
      <c r="F36" s="621">
        <v>0</v>
      </c>
      <c r="G36" s="535"/>
      <c r="H36" s="536"/>
      <c r="I36" s="481"/>
      <c r="J36" s="537"/>
      <c r="K36" s="537"/>
      <c r="L36" s="470"/>
      <c r="M36" s="479"/>
      <c r="N36" s="435"/>
      <c r="O36" s="436"/>
      <c r="P36" s="436"/>
      <c r="Q36" s="429"/>
      <c r="R36" s="477"/>
    </row>
    <row r="37" spans="1:18" s="431" customFormat="1" ht="18" customHeight="1">
      <c r="A37" s="452">
        <v>26</v>
      </c>
      <c r="B37" s="2046"/>
      <c r="C37" s="604" t="s">
        <v>290</v>
      </c>
      <c r="D37" s="568" t="s">
        <v>289</v>
      </c>
      <c r="E37" s="576">
        <v>180000</v>
      </c>
      <c r="F37" s="625">
        <v>180000</v>
      </c>
      <c r="G37" s="478"/>
      <c r="H37" s="472"/>
      <c r="I37" s="481"/>
      <c r="J37" s="474"/>
      <c r="K37" s="474"/>
      <c r="L37" s="470"/>
      <c r="M37" s="479"/>
      <c r="N37" s="435"/>
      <c r="O37" s="436"/>
      <c r="P37" s="436"/>
      <c r="Q37" s="429">
        <f>N37+O37+P37</f>
        <v>0</v>
      </c>
      <c r="R37" s="477">
        <f>H37-Q37</f>
        <v>0</v>
      </c>
    </row>
    <row r="38" spans="1:18" s="431" customFormat="1" ht="18" customHeight="1">
      <c r="A38" s="452"/>
      <c r="B38" s="2078"/>
      <c r="C38" s="602"/>
      <c r="D38" s="600"/>
      <c r="E38" s="601">
        <f>E36+E37</f>
        <v>900000</v>
      </c>
      <c r="F38" s="620">
        <f>F36+F37</f>
        <v>180000</v>
      </c>
      <c r="G38" s="478"/>
      <c r="H38" s="472"/>
      <c r="I38" s="481"/>
      <c r="J38" s="474"/>
      <c r="K38" s="474"/>
      <c r="L38" s="470"/>
      <c r="M38" s="498"/>
      <c r="N38" s="435"/>
      <c r="O38" s="436"/>
      <c r="P38" s="436"/>
      <c r="Q38" s="429"/>
      <c r="R38" s="477"/>
    </row>
    <row r="39" spans="1:18" s="431" customFormat="1" ht="18" customHeight="1">
      <c r="A39" s="452">
        <v>28</v>
      </c>
      <c r="B39" s="2044" t="s">
        <v>80</v>
      </c>
      <c r="C39" s="603" t="s">
        <v>291</v>
      </c>
      <c r="D39" s="566" t="s">
        <v>201</v>
      </c>
      <c r="E39" s="574">
        <v>700000</v>
      </c>
      <c r="F39" s="621">
        <v>700000</v>
      </c>
      <c r="G39" s="505"/>
      <c r="H39" s="506"/>
      <c r="I39" s="538"/>
      <c r="J39" s="507"/>
      <c r="K39" s="507"/>
      <c r="L39" s="504"/>
      <c r="M39" s="508"/>
      <c r="N39" s="435"/>
      <c r="O39" s="436"/>
      <c r="P39" s="436"/>
      <c r="Q39" s="429">
        <f>N39+O39+P39</f>
        <v>0</v>
      </c>
      <c r="R39" s="477">
        <f>H39-Q39</f>
        <v>0</v>
      </c>
    </row>
    <row r="40" spans="1:18" s="431" customFormat="1" ht="24.75" customHeight="1">
      <c r="A40" s="539"/>
      <c r="B40" s="2046"/>
      <c r="C40" s="604" t="s">
        <v>292</v>
      </c>
      <c r="D40" s="568" t="s">
        <v>293</v>
      </c>
      <c r="E40" s="576">
        <v>10500000</v>
      </c>
      <c r="F40" s="625">
        <v>0</v>
      </c>
      <c r="G40" s="505"/>
      <c r="H40" s="506"/>
      <c r="I40" s="538"/>
      <c r="J40" s="507"/>
      <c r="K40" s="507"/>
      <c r="L40" s="504"/>
      <c r="M40" s="508"/>
      <c r="N40" s="435"/>
      <c r="O40" s="436"/>
      <c r="P40" s="436"/>
      <c r="Q40" s="429"/>
      <c r="R40" s="477"/>
    </row>
    <row r="41" spans="1:18" s="431" customFormat="1" ht="18" customHeight="1" thickBot="1">
      <c r="A41" s="540">
        <v>30</v>
      </c>
      <c r="B41" s="2078"/>
      <c r="C41" s="602"/>
      <c r="D41" s="600"/>
      <c r="E41" s="601">
        <f>E39+E40</f>
        <v>11200000</v>
      </c>
      <c r="F41" s="620">
        <f>F39+F40</f>
        <v>700000</v>
      </c>
      <c r="G41" s="529"/>
      <c r="H41" s="530"/>
      <c r="I41" s="455"/>
      <c r="J41" s="531"/>
      <c r="K41" s="531"/>
      <c r="L41" s="482"/>
      <c r="M41" s="486"/>
      <c r="N41" s="435"/>
      <c r="O41" s="436"/>
      <c r="P41" s="436"/>
      <c r="Q41" s="429">
        <f>N41+O41+P41</f>
        <v>0</v>
      </c>
      <c r="R41" s="477">
        <f>H41-Q41</f>
        <v>0</v>
      </c>
    </row>
    <row r="42" spans="1:19" s="552" customFormat="1" ht="18" customHeight="1">
      <c r="A42" s="542"/>
      <c r="B42" s="2076" t="s">
        <v>177</v>
      </c>
      <c r="C42" s="2077"/>
      <c r="D42" s="635"/>
      <c r="E42" s="628">
        <f>E12+E20+E24+E28+E33+E35+E38+E41+E31</f>
        <v>27072000</v>
      </c>
      <c r="F42" s="629">
        <f>F41+F38+F35+F33+F31+F28+F24+F20+F12</f>
        <v>8057000</v>
      </c>
      <c r="G42" s="543"/>
      <c r="H42" s="544"/>
      <c r="I42" s="545"/>
      <c r="J42" s="546"/>
      <c r="K42" s="546"/>
      <c r="L42" s="546"/>
      <c r="M42" s="547"/>
      <c r="N42" s="548"/>
      <c r="O42" s="549"/>
      <c r="P42" s="549"/>
      <c r="Q42" s="549" t="e">
        <f>Q6+Q11+Q13+Q14+#REF!+#REF!+#REF!+#REF!+#REF!+#REF!+Q22+Q24+Q25+Q26+#REF!+#REF!</f>
        <v>#REF!</v>
      </c>
      <c r="R42" s="550" t="e">
        <f>R6+R11+R13+R14+#REF!+#REF!+#REF!+#REF!+#REF!+#REF!+R22+R24+R25+R26+#REF!+#REF!</f>
        <v>#REF!</v>
      </c>
      <c r="S42" s="551"/>
    </row>
    <row r="43" spans="1:19" s="487" customFormat="1" ht="18" customHeight="1" thickBot="1">
      <c r="A43" s="541"/>
      <c r="B43" s="2074" t="s">
        <v>170</v>
      </c>
      <c r="C43" s="2075"/>
      <c r="D43" s="637"/>
      <c r="E43" s="636"/>
      <c r="F43" s="564">
        <f>F44-F42</f>
        <v>1943000</v>
      </c>
      <c r="G43" s="553"/>
      <c r="H43" s="554"/>
      <c r="I43" s="555"/>
      <c r="J43" s="556"/>
      <c r="K43" s="556"/>
      <c r="L43" s="556"/>
      <c r="M43" s="557"/>
      <c r="N43" s="558"/>
      <c r="O43" s="558"/>
      <c r="P43" s="558"/>
      <c r="Q43" s="558"/>
      <c r="R43" s="558"/>
      <c r="S43" s="559"/>
    </row>
    <row r="44" spans="1:19" s="487" customFormat="1" ht="18" customHeight="1" thickBot="1">
      <c r="A44" s="541"/>
      <c r="B44" s="631" t="s">
        <v>16</v>
      </c>
      <c r="C44" s="633"/>
      <c r="D44" s="634"/>
      <c r="E44" s="632"/>
      <c r="F44" s="630">
        <v>10000000</v>
      </c>
      <c r="G44" s="560"/>
      <c r="H44" s="560"/>
      <c r="I44" s="561"/>
      <c r="J44" s="562"/>
      <c r="K44" s="562"/>
      <c r="L44" s="562"/>
      <c r="M44" s="563"/>
      <c r="N44" s="558"/>
      <c r="O44" s="558"/>
      <c r="P44" s="558"/>
      <c r="Q44" s="558"/>
      <c r="R44" s="558"/>
      <c r="S44" s="559"/>
    </row>
    <row r="45" spans="2:18" s="384" customFormat="1" ht="33" customHeight="1">
      <c r="B45" s="2065" t="s">
        <v>294</v>
      </c>
      <c r="C45" s="2065"/>
      <c r="D45" s="385"/>
      <c r="E45" s="386"/>
      <c r="F45" s="387"/>
      <c r="G45" s="388"/>
      <c r="H45" s="389"/>
      <c r="I45" s="389"/>
      <c r="J45" s="390"/>
      <c r="K45" s="390"/>
      <c r="L45" s="385"/>
      <c r="M45" s="391"/>
      <c r="N45" s="392"/>
      <c r="O45" s="392"/>
      <c r="P45" s="392"/>
      <c r="Q45" s="392"/>
      <c r="R45" s="393"/>
    </row>
    <row r="46" spans="2:13" ht="33" customHeight="1">
      <c r="B46" s="394"/>
      <c r="D46" s="395"/>
      <c r="E46" s="396"/>
      <c r="F46" s="397"/>
      <c r="G46" s="398"/>
      <c r="H46" s="399"/>
      <c r="I46" s="399"/>
      <c r="J46" s="400"/>
      <c r="K46" s="400"/>
      <c r="L46" s="401"/>
      <c r="M46" s="402"/>
    </row>
    <row r="47" spans="3:13" ht="33" customHeight="1">
      <c r="C47" s="2048"/>
      <c r="D47" s="2048"/>
      <c r="E47" s="2048"/>
      <c r="F47" s="2048"/>
      <c r="G47" s="2048"/>
      <c r="H47" s="2048"/>
      <c r="I47" s="2048"/>
      <c r="J47" s="2048"/>
      <c r="K47" s="2048"/>
      <c r="L47" s="2048"/>
      <c r="M47" s="2048"/>
    </row>
    <row r="48" spans="3:12" ht="33" customHeight="1">
      <c r="C48" s="403"/>
      <c r="D48" s="395"/>
      <c r="E48" s="396"/>
      <c r="F48" s="404"/>
      <c r="G48" s="404"/>
      <c r="H48" s="405"/>
      <c r="I48" s="405"/>
      <c r="J48" s="395"/>
      <c r="K48" s="395"/>
      <c r="L48" s="395"/>
    </row>
    <row r="49" spans="3:12" ht="33" customHeight="1">
      <c r="C49" s="403"/>
      <c r="D49" s="395"/>
      <c r="E49" s="396"/>
      <c r="F49" s="404"/>
      <c r="G49" s="404"/>
      <c r="H49" s="405"/>
      <c r="I49" s="405"/>
      <c r="J49" s="395"/>
      <c r="K49" s="395"/>
      <c r="L49" s="395"/>
    </row>
  </sheetData>
  <sheetProtection/>
  <mergeCells count="32">
    <mergeCell ref="A2:E2"/>
    <mergeCell ref="B3:E3"/>
    <mergeCell ref="G6:G7"/>
    <mergeCell ref="B25:B28"/>
    <mergeCell ref="B13:B20"/>
    <mergeCell ref="B22:B24"/>
    <mergeCell ref="B45:C45"/>
    <mergeCell ref="B4:B8"/>
    <mergeCell ref="C4:C8"/>
    <mergeCell ref="E8:F8"/>
    <mergeCell ref="B43:C43"/>
    <mergeCell ref="B42:C42"/>
    <mergeCell ref="B34:B35"/>
    <mergeCell ref="B36:B38"/>
    <mergeCell ref="B39:B41"/>
    <mergeCell ref="B29:B31"/>
    <mergeCell ref="R6:R7"/>
    <mergeCell ref="C47:M47"/>
    <mergeCell ref="J6:J7"/>
    <mergeCell ref="Q6:Q7"/>
    <mergeCell ref="N6:N7"/>
    <mergeCell ref="O6:O7"/>
    <mergeCell ref="P6:P7"/>
    <mergeCell ref="E6:E7"/>
    <mergeCell ref="F6:F7"/>
    <mergeCell ref="D4:D8"/>
    <mergeCell ref="M6:M7"/>
    <mergeCell ref="K6:K7"/>
    <mergeCell ref="B32:B33"/>
    <mergeCell ref="B9:B12"/>
    <mergeCell ref="H6:H7"/>
    <mergeCell ref="I6:I7"/>
  </mergeCells>
  <printOptions/>
  <pageMargins left="0.65" right="0.1968503937007874" top="0.39" bottom="0" header="0.71" footer="0.31496062992125984"/>
  <pageSetup horizontalDpi="300" verticalDpi="300" orientation="portrait" paperSize="9" scale="77"/>
  <headerFooter alignWithMargins="0">
    <oddHeader>&amp;R&amp;8Příloha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J.Tomanova</dc:creator>
  <cp:keywords/>
  <dc:description/>
  <cp:lastModifiedBy>Tomanova</cp:lastModifiedBy>
  <cp:lastPrinted>2012-02-10T13:21:49Z</cp:lastPrinted>
  <dcterms:created xsi:type="dcterms:W3CDTF">2002-02-05T08:08:05Z</dcterms:created>
  <dcterms:modified xsi:type="dcterms:W3CDTF">2012-02-24T09:15:37Z</dcterms:modified>
  <cp:category/>
  <cp:version/>
  <cp:contentType/>
  <cp:contentStatus/>
</cp:coreProperties>
</file>