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040" yWindow="105" windowWidth="19380" windowHeight="14535" tabRatio="875"/>
  </bookViews>
  <sheets>
    <sheet name="titl" sheetId="9" r:id="rId1"/>
    <sheet name="MU celkem" sheetId="55" r:id="rId2"/>
    <sheet name="Fakulty" sheetId="54" r:id="rId3"/>
    <sheet name="LF" sheetId="20" r:id="rId4"/>
    <sheet name="FF" sheetId="21" r:id="rId5"/>
    <sheet name="PrF" sheetId="22" r:id="rId6"/>
    <sheet name="FSS" sheetId="23" r:id="rId7"/>
    <sheet name="FI" sheetId="56" r:id="rId8"/>
    <sheet name="PřF" sheetId="24" r:id="rId9"/>
    <sheet name="PdF" sheetId="25" r:id="rId10"/>
    <sheet name="FSpS" sheetId="26" r:id="rId11"/>
    <sheet name="ESF" sheetId="53" r:id="rId12"/>
    <sheet name="Součásti" sheetId="16" r:id="rId13"/>
    <sheet name="Ceitec MU" sheetId="5" r:id="rId14"/>
    <sheet name="Ceitec CŘS" sheetId="6" r:id="rId15"/>
    <sheet name="SKM" sheetId="1" r:id="rId16"/>
    <sheet name="UKB" sheetId="7" r:id="rId17"/>
    <sheet name="UCT" sheetId="8" r:id="rId18"/>
    <sheet name="SPSSN" sheetId="17" r:id="rId19"/>
    <sheet name="IBA" sheetId="10" r:id="rId20"/>
    <sheet name="CTT" sheetId="11" r:id="rId21"/>
    <sheet name="ÚVT" sheetId="12" r:id="rId22"/>
    <sheet name="CJV" sheetId="14" r:id="rId23"/>
    <sheet name="CZS" sheetId="13" r:id="rId24"/>
    <sheet name="RMU" sheetId="15" r:id="rId25"/>
    <sheet name="RMU IO" sheetId="18" r:id="rId26"/>
    <sheet name="RMU bez IO" sheetId="19" r:id="rId27"/>
    <sheet name="komentar" sheetId="2" r:id="rId28"/>
    <sheet name="INV stavby+stroje" sheetId="57" r:id="rId29"/>
    <sheet name="FRIM13" sheetId="58" r:id="rId30"/>
    <sheet name="odhad odpisu_2013" sheetId="59" r:id="rId31"/>
    <sheet name="List1" sheetId="60" r:id="rId32"/>
  </sheets>
  <definedNames>
    <definedName name="a">#REF!</definedName>
    <definedName name="bcd" localSheetId="29">#REF!</definedName>
    <definedName name="bcd" localSheetId="30">#REF!</definedName>
    <definedName name="bcd">#REF!</definedName>
    <definedName name="bla" localSheetId="14">#REF!</definedName>
    <definedName name="bla" localSheetId="13">#REF!</definedName>
    <definedName name="bla" localSheetId="22">#REF!</definedName>
    <definedName name="bla" localSheetId="20">#REF!</definedName>
    <definedName name="bla" localSheetId="23">#REF!</definedName>
    <definedName name="bla" localSheetId="11">#REF!</definedName>
    <definedName name="bla" localSheetId="2">#REF!</definedName>
    <definedName name="bla" localSheetId="4">#REF!</definedName>
    <definedName name="bla" localSheetId="7">#REF!</definedName>
    <definedName name="bla" localSheetId="29">#REF!</definedName>
    <definedName name="bla" localSheetId="10">#REF!</definedName>
    <definedName name="bla" localSheetId="6">#REF!</definedName>
    <definedName name="bla" localSheetId="19">#REF!</definedName>
    <definedName name="bla" localSheetId="28">#REF!</definedName>
    <definedName name="bla" localSheetId="3">#REF!</definedName>
    <definedName name="bla" localSheetId="1">#REF!</definedName>
    <definedName name="bla" localSheetId="9">#REF!</definedName>
    <definedName name="bla" localSheetId="5">#REF!</definedName>
    <definedName name="bla" localSheetId="8">#REF!</definedName>
    <definedName name="bla" localSheetId="24">#REF!</definedName>
    <definedName name="bla" localSheetId="26">#REF!</definedName>
    <definedName name="bla" localSheetId="25">#REF!</definedName>
    <definedName name="bla" localSheetId="15">#REF!</definedName>
    <definedName name="bla" localSheetId="12">#REF!</definedName>
    <definedName name="bla" localSheetId="18">#REF!</definedName>
    <definedName name="bla" localSheetId="0">#REF!</definedName>
    <definedName name="bla" localSheetId="17">#REF!</definedName>
    <definedName name="bla" localSheetId="16">#REF!</definedName>
    <definedName name="bla" localSheetId="21">#REF!</definedName>
    <definedName name="bla">#REF!</definedName>
    <definedName name="bnla">#REF!</definedName>
    <definedName name="_xlnm.Database" localSheetId="14">#REF!</definedName>
    <definedName name="_xlnm.Database" localSheetId="13">#REF!</definedName>
    <definedName name="_xlnm.Database" localSheetId="22">#REF!</definedName>
    <definedName name="_xlnm.Database" localSheetId="20">#REF!</definedName>
    <definedName name="_xlnm.Database" localSheetId="23">#REF!</definedName>
    <definedName name="_xlnm.Database" localSheetId="11">#REF!</definedName>
    <definedName name="_xlnm.Database" localSheetId="2">#REF!</definedName>
    <definedName name="_xlnm.Database" localSheetId="4">#REF!</definedName>
    <definedName name="_xlnm.Database" localSheetId="7">#REF!</definedName>
    <definedName name="_xlnm.Database" localSheetId="29">#REF!</definedName>
    <definedName name="_xlnm.Database" localSheetId="10">#REF!</definedName>
    <definedName name="_xlnm.Database" localSheetId="6">#REF!</definedName>
    <definedName name="_xlnm.Database" localSheetId="19">#REF!</definedName>
    <definedName name="_xlnm.Database" localSheetId="28">#REF!</definedName>
    <definedName name="_xlnm.Database" localSheetId="3">#REF!</definedName>
    <definedName name="_xlnm.Database" localSheetId="1">#REF!</definedName>
    <definedName name="_xlnm.Database" localSheetId="9">#REF!</definedName>
    <definedName name="_xlnm.Database" localSheetId="5">#REF!</definedName>
    <definedName name="_xlnm.Database" localSheetId="8">#REF!</definedName>
    <definedName name="_xlnm.Database" localSheetId="24">#REF!</definedName>
    <definedName name="_xlnm.Database" localSheetId="26">#REF!</definedName>
    <definedName name="_xlnm.Database" localSheetId="25">#REF!</definedName>
    <definedName name="_xlnm.Database" localSheetId="15">#REF!</definedName>
    <definedName name="_xlnm.Database" localSheetId="12">#REF!</definedName>
    <definedName name="_xlnm.Database" localSheetId="18">#REF!</definedName>
    <definedName name="_xlnm.Database" localSheetId="0">#REF!</definedName>
    <definedName name="_xlnm.Database" localSheetId="17">#REF!</definedName>
    <definedName name="_xlnm.Database" localSheetId="16">#REF!</definedName>
    <definedName name="_xlnm.Database" localSheetId="21">#REF!</definedName>
    <definedName name="_xlnm.Database">#REF!</definedName>
    <definedName name="Excel_BuiltIn_Database">#REF!</definedName>
    <definedName name="_xlnm.Print_Titles" localSheetId="30">'odhad odpisu_2013'!$A:$B</definedName>
    <definedName name="odp">#REF!</definedName>
    <definedName name="osnova">#REF!</definedName>
    <definedName name="osnova11" localSheetId="29">#REF!</definedName>
    <definedName name="osnova11" localSheetId="30">#REF!</definedName>
    <definedName name="osnova11" localSheetId="0">#REF!</definedName>
    <definedName name="osnova11">#REF!</definedName>
    <definedName name="progr2013">#REF!</definedName>
    <definedName name="xx" localSheetId="29">#REF!</definedName>
    <definedName name="xx" localSheetId="0">#REF!</definedName>
    <definedName name="xx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0" l="1"/>
  <c r="G33" i="18"/>
  <c r="F32" i="18"/>
  <c r="E32" i="18"/>
  <c r="D31" i="18"/>
  <c r="G31" i="18"/>
  <c r="D32" i="18"/>
  <c r="G30" i="18"/>
  <c r="G29" i="18"/>
  <c r="D35" i="18"/>
  <c r="E33" i="18"/>
  <c r="G32" i="18"/>
  <c r="F9" i="21"/>
  <c r="G9" i="21"/>
  <c r="E9" i="21"/>
  <c r="E9" i="24"/>
  <c r="G19" i="59"/>
  <c r="G20" i="59"/>
  <c r="G23" i="59"/>
  <c r="G24" i="59"/>
  <c r="G25" i="59"/>
  <c r="G26" i="59"/>
  <c r="G29" i="59"/>
  <c r="F29" i="59"/>
  <c r="D29" i="59"/>
  <c r="C29" i="59"/>
  <c r="G28" i="59"/>
  <c r="F28" i="59"/>
  <c r="D28" i="59"/>
  <c r="C28" i="59"/>
  <c r="F27" i="59"/>
  <c r="D27" i="59"/>
  <c r="C27" i="59"/>
  <c r="H26" i="59"/>
  <c r="E26" i="59"/>
  <c r="H25" i="59"/>
  <c r="E25" i="59"/>
  <c r="H24" i="59"/>
  <c r="E24" i="59"/>
  <c r="H23" i="59"/>
  <c r="E23" i="59"/>
  <c r="H22" i="59"/>
  <c r="E22" i="59"/>
  <c r="H21" i="59"/>
  <c r="E21" i="59"/>
  <c r="H20" i="59"/>
  <c r="E20" i="59"/>
  <c r="H19" i="59"/>
  <c r="E19" i="59"/>
  <c r="H18" i="59"/>
  <c r="E18" i="59"/>
  <c r="H17" i="59"/>
  <c r="H29" i="59"/>
  <c r="E17" i="59"/>
  <c r="E16" i="59"/>
  <c r="E15" i="59"/>
  <c r="E29" i="59"/>
  <c r="H14" i="59"/>
  <c r="E14" i="59"/>
  <c r="H13" i="59"/>
  <c r="E13" i="59"/>
  <c r="H12" i="59"/>
  <c r="E12" i="59"/>
  <c r="H11" i="59"/>
  <c r="E11" i="59"/>
  <c r="H10" i="59"/>
  <c r="E10" i="59"/>
  <c r="H9" i="59"/>
  <c r="E9" i="59"/>
  <c r="H8" i="59"/>
  <c r="E8" i="59"/>
  <c r="H7" i="59"/>
  <c r="E7" i="59"/>
  <c r="H6" i="59"/>
  <c r="H28" i="59"/>
  <c r="E6" i="59"/>
  <c r="E28" i="59"/>
  <c r="F34" i="58"/>
  <c r="E34" i="58"/>
  <c r="C34" i="58"/>
  <c r="F33" i="58"/>
  <c r="E33" i="58"/>
  <c r="D33" i="58"/>
  <c r="C33" i="58"/>
  <c r="F30" i="58"/>
  <c r="E30" i="58"/>
  <c r="D29" i="58"/>
  <c r="D30" i="58"/>
  <c r="C30" i="58"/>
  <c r="G29" i="58"/>
  <c r="J29" i="58"/>
  <c r="J30" i="58" s="1"/>
  <c r="D34" i="58"/>
  <c r="H28" i="58"/>
  <c r="G27" i="58"/>
  <c r="H27" i="58"/>
  <c r="G26" i="58"/>
  <c r="H26" i="58"/>
  <c r="G25" i="58"/>
  <c r="H25" i="58"/>
  <c r="G24" i="58"/>
  <c r="H24" i="58"/>
  <c r="G23" i="58"/>
  <c r="H23" i="58"/>
  <c r="G22" i="58"/>
  <c r="H22" i="58"/>
  <c r="G21" i="58"/>
  <c r="H21" i="58"/>
  <c r="G20" i="58"/>
  <c r="H20" i="58"/>
  <c r="G19" i="58"/>
  <c r="H19" i="58"/>
  <c r="G18" i="58"/>
  <c r="H18" i="58"/>
  <c r="G17" i="58"/>
  <c r="H17" i="58"/>
  <c r="G16" i="58"/>
  <c r="H16" i="58"/>
  <c r="G15" i="58"/>
  <c r="H15" i="58"/>
  <c r="G14" i="58"/>
  <c r="H14" i="58"/>
  <c r="G13" i="58"/>
  <c r="H13" i="58"/>
  <c r="G12" i="58"/>
  <c r="H12" i="58"/>
  <c r="G11" i="58"/>
  <c r="H11" i="58"/>
  <c r="G10" i="58"/>
  <c r="H10" i="58"/>
  <c r="G9" i="58"/>
  <c r="H9" i="58"/>
  <c r="G8" i="58"/>
  <c r="H8" i="58"/>
  <c r="G7" i="58"/>
  <c r="G30" i="58"/>
  <c r="I44" i="57"/>
  <c r="H44" i="57"/>
  <c r="G44" i="57"/>
  <c r="F44" i="57"/>
  <c r="E44" i="57"/>
  <c r="D44" i="57"/>
  <c r="C44" i="57"/>
  <c r="B44" i="57"/>
  <c r="I43" i="57"/>
  <c r="H43" i="57"/>
  <c r="G43" i="57"/>
  <c r="F43" i="57"/>
  <c r="E43" i="57"/>
  <c r="D43" i="57"/>
  <c r="C43" i="57"/>
  <c r="B43" i="57"/>
  <c r="G41" i="57"/>
  <c r="G40" i="57"/>
  <c r="G38" i="57"/>
  <c r="C37" i="57"/>
  <c r="G35" i="57"/>
  <c r="G34" i="57"/>
  <c r="G33" i="57"/>
  <c r="G32" i="57"/>
  <c r="G31" i="57" s="1"/>
  <c r="L31" i="57"/>
  <c r="K31" i="57"/>
  <c r="J31" i="57"/>
  <c r="I31" i="57"/>
  <c r="H31" i="57"/>
  <c r="F31" i="57"/>
  <c r="E31" i="57"/>
  <c r="D31" i="57"/>
  <c r="C31" i="57"/>
  <c r="B31" i="57"/>
  <c r="C30" i="57"/>
  <c r="C29" i="57" s="1"/>
  <c r="I29" i="57"/>
  <c r="H29" i="57"/>
  <c r="G29" i="57"/>
  <c r="F29" i="57"/>
  <c r="E29" i="57"/>
  <c r="D29" i="57"/>
  <c r="B29" i="57"/>
  <c r="C27" i="57"/>
  <c r="C26" i="57"/>
  <c r="I26" i="57"/>
  <c r="H26" i="57"/>
  <c r="G26" i="57"/>
  <c r="F26" i="57"/>
  <c r="E26" i="57"/>
  <c r="D26" i="57"/>
  <c r="B26" i="57"/>
  <c r="D25" i="57"/>
  <c r="I24" i="57"/>
  <c r="H24" i="57"/>
  <c r="G24" i="57"/>
  <c r="F24" i="57"/>
  <c r="E24" i="57"/>
  <c r="D24" i="57"/>
  <c r="C24" i="57"/>
  <c r="B24" i="57"/>
  <c r="C23" i="57"/>
  <c r="C22" i="57"/>
  <c r="I22" i="57"/>
  <c r="H22" i="57"/>
  <c r="G22" i="57"/>
  <c r="F22" i="57"/>
  <c r="E22" i="57"/>
  <c r="D22" i="57"/>
  <c r="B22" i="57"/>
  <c r="C21" i="57"/>
  <c r="C20" i="57"/>
  <c r="C19" i="57"/>
  <c r="I19" i="57"/>
  <c r="H19" i="57"/>
  <c r="G19" i="57"/>
  <c r="F19" i="57"/>
  <c r="E19" i="57"/>
  <c r="D19" i="57"/>
  <c r="B19" i="57"/>
  <c r="C18" i="57"/>
  <c r="C17" i="57"/>
  <c r="C16" i="57"/>
  <c r="I16" i="57"/>
  <c r="H16" i="57"/>
  <c r="G16" i="57"/>
  <c r="F16" i="57"/>
  <c r="E16" i="57"/>
  <c r="D16" i="57"/>
  <c r="B16" i="57"/>
  <c r="C15" i="57"/>
  <c r="C14" i="57"/>
  <c r="C13" i="57"/>
  <c r="C7" i="57"/>
  <c r="C10" i="57"/>
  <c r="C9" i="57" s="1"/>
  <c r="C5" i="57" s="1"/>
  <c r="C48" i="57" s="1"/>
  <c r="C12" i="57"/>
  <c r="C11" i="57" s="1"/>
  <c r="I13" i="57"/>
  <c r="H13" i="57"/>
  <c r="G13" i="57"/>
  <c r="F13" i="57"/>
  <c r="E13" i="57"/>
  <c r="D13" i="57"/>
  <c r="B13" i="57"/>
  <c r="I11" i="57"/>
  <c r="H11" i="57"/>
  <c r="G11" i="57"/>
  <c r="F11" i="57"/>
  <c r="E11" i="57"/>
  <c r="D11" i="57"/>
  <c r="B11" i="57"/>
  <c r="L9" i="57"/>
  <c r="K9" i="57"/>
  <c r="J9" i="57"/>
  <c r="I9" i="57"/>
  <c r="H9" i="57"/>
  <c r="G9" i="57"/>
  <c r="F9" i="57"/>
  <c r="E9" i="57"/>
  <c r="D9" i="57"/>
  <c r="B9" i="57"/>
  <c r="G8" i="57"/>
  <c r="G7" i="57"/>
  <c r="G5" i="57" s="1"/>
  <c r="I7" i="57"/>
  <c r="H7" i="57"/>
  <c r="H5" i="57"/>
  <c r="F7" i="57"/>
  <c r="F5" i="57"/>
  <c r="E7" i="57"/>
  <c r="D7" i="57"/>
  <c r="D5" i="57" s="1"/>
  <c r="D48" i="57" s="1"/>
  <c r="B7" i="57"/>
  <c r="B5" i="57"/>
  <c r="L5" i="57"/>
  <c r="K5" i="57"/>
  <c r="J5" i="57"/>
  <c r="I5" i="57"/>
  <c r="E5" i="57"/>
  <c r="E48" i="57"/>
  <c r="C31" i="59"/>
  <c r="F31" i="59"/>
  <c r="C32" i="59"/>
  <c r="F32" i="59"/>
  <c r="D31" i="59"/>
  <c r="G31" i="59"/>
  <c r="D32" i="59"/>
  <c r="G32" i="59"/>
  <c r="G33" i="58"/>
  <c r="G34" i="58"/>
  <c r="E27" i="59"/>
  <c r="D30" i="59" s="1"/>
  <c r="G27" i="59"/>
  <c r="H7" i="58"/>
  <c r="H29" i="58"/>
  <c r="H34" i="58" s="1"/>
  <c r="H27" i="59"/>
  <c r="F30" i="59" s="1"/>
  <c r="H30" i="59" s="1"/>
  <c r="H33" i="58"/>
  <c r="C30" i="59"/>
  <c r="H32" i="59"/>
  <c r="H31" i="59"/>
  <c r="G30" i="59"/>
  <c r="E32" i="59"/>
  <c r="D35" i="59"/>
  <c r="E31" i="59"/>
  <c r="D34" i="59"/>
  <c r="C34" i="59"/>
  <c r="E34" i="59"/>
  <c r="C35" i="59"/>
  <c r="E35" i="59"/>
  <c r="E31" i="54"/>
  <c r="E31" i="55" s="1"/>
  <c r="E10" i="15"/>
  <c r="E30" i="16"/>
  <c r="E32" i="54"/>
  <c r="E11" i="15"/>
  <c r="E31" i="16"/>
  <c r="E33" i="54"/>
  <c r="E12" i="15"/>
  <c r="E32" i="16" s="1"/>
  <c r="E34" i="54"/>
  <c r="E13" i="15"/>
  <c r="E33" i="16"/>
  <c r="E35" i="54"/>
  <c r="E14" i="15"/>
  <c r="E34" i="16" s="1"/>
  <c r="E36" i="54"/>
  <c r="E15" i="15"/>
  <c r="E35" i="16"/>
  <c r="F31" i="54"/>
  <c r="F10" i="15"/>
  <c r="F30" i="16" s="1"/>
  <c r="F32" i="54"/>
  <c r="F11" i="15"/>
  <c r="F31" i="16"/>
  <c r="F33" i="54"/>
  <c r="F12" i="15"/>
  <c r="F32" i="16" s="1"/>
  <c r="F34" i="54"/>
  <c r="F13" i="15"/>
  <c r="F33" i="16"/>
  <c r="F35" i="54"/>
  <c r="F14" i="15"/>
  <c r="F34" i="16" s="1"/>
  <c r="F36" i="54"/>
  <c r="F15" i="15"/>
  <c r="F35" i="16"/>
  <c r="G31" i="54"/>
  <c r="G10" i="15"/>
  <c r="G30" i="16" s="1"/>
  <c r="G32" i="54"/>
  <c r="G11" i="15"/>
  <c r="G31" i="16"/>
  <c r="G33" i="54"/>
  <c r="G12" i="15"/>
  <c r="G32" i="16" s="1"/>
  <c r="G34" i="54"/>
  <c r="G13" i="15"/>
  <c r="G33" i="16"/>
  <c r="G35" i="54"/>
  <c r="G14" i="15"/>
  <c r="G34" i="16" s="1"/>
  <c r="G36" i="54"/>
  <c r="G15" i="15"/>
  <c r="G35" i="16"/>
  <c r="I31" i="54"/>
  <c r="I31" i="55"/>
  <c r="I32" i="54"/>
  <c r="I32" i="55"/>
  <c r="I33" i="54"/>
  <c r="I33" i="55"/>
  <c r="I34" i="54"/>
  <c r="I34" i="55"/>
  <c r="I35" i="54"/>
  <c r="I35" i="55"/>
  <c r="I36" i="54"/>
  <c r="I36" i="55"/>
  <c r="J31" i="54"/>
  <c r="J31" i="55"/>
  <c r="J32" i="54"/>
  <c r="J32" i="55"/>
  <c r="J30" i="55" s="1"/>
  <c r="J33" i="54"/>
  <c r="J33" i="55"/>
  <c r="J34" i="54"/>
  <c r="J34" i="55"/>
  <c r="J35" i="54"/>
  <c r="J35" i="55"/>
  <c r="J36" i="54"/>
  <c r="J36" i="55"/>
  <c r="K31" i="54"/>
  <c r="K31" i="55" s="1"/>
  <c r="K32" i="54"/>
  <c r="K32" i="55" s="1"/>
  <c r="K33" i="54"/>
  <c r="K33" i="55" s="1"/>
  <c r="K34" i="54"/>
  <c r="K34" i="55" s="1"/>
  <c r="K35" i="54"/>
  <c r="K35" i="55" s="1"/>
  <c r="K36" i="54"/>
  <c r="K36" i="55" s="1"/>
  <c r="F9" i="6"/>
  <c r="G9" i="6"/>
  <c r="E9" i="6"/>
  <c r="H9" i="6" s="1"/>
  <c r="E9" i="5"/>
  <c r="H15" i="5"/>
  <c r="H11" i="5"/>
  <c r="L11" i="5"/>
  <c r="D11" i="5"/>
  <c r="D10" i="16" s="1"/>
  <c r="H11" i="6"/>
  <c r="L11" i="6"/>
  <c r="D11" i="6"/>
  <c r="E10" i="16" s="1"/>
  <c r="H11" i="1"/>
  <c r="L11" i="1"/>
  <c r="D11" i="1"/>
  <c r="F10" i="16" s="1"/>
  <c r="H11" i="7"/>
  <c r="L11" i="7"/>
  <c r="D11" i="7"/>
  <c r="G10" i="16" s="1"/>
  <c r="H11" i="8"/>
  <c r="L11" i="8"/>
  <c r="D11" i="8"/>
  <c r="H10" i="16" s="1"/>
  <c r="H11" i="17"/>
  <c r="L11" i="17"/>
  <c r="D11" i="17"/>
  <c r="I10" i="16" s="1"/>
  <c r="H11" i="10"/>
  <c r="L11" i="10"/>
  <c r="D11" i="10"/>
  <c r="J10" i="16" s="1"/>
  <c r="H11" i="11"/>
  <c r="L11" i="11"/>
  <c r="D11" i="11"/>
  <c r="K10" i="16" s="1"/>
  <c r="H11" i="12"/>
  <c r="L11" i="12"/>
  <c r="D11" i="12"/>
  <c r="L10" i="16" s="1"/>
  <c r="H11" i="14"/>
  <c r="L11" i="14"/>
  <c r="D11" i="14"/>
  <c r="M10" i="16" s="1"/>
  <c r="H11" i="13"/>
  <c r="L11" i="13"/>
  <c r="D11" i="13"/>
  <c r="N10" i="16" s="1"/>
  <c r="H11" i="15"/>
  <c r="D11" i="15" s="1"/>
  <c r="O10" i="16" s="1"/>
  <c r="I11" i="15"/>
  <c r="J11" i="15"/>
  <c r="K11" i="15"/>
  <c r="L11" i="15"/>
  <c r="H12" i="5"/>
  <c r="L12" i="5"/>
  <c r="H12" i="6"/>
  <c r="L12" i="6"/>
  <c r="D12" i="6" s="1"/>
  <c r="E11" i="16" s="1"/>
  <c r="H12" i="1"/>
  <c r="L12" i="1"/>
  <c r="H12" i="7"/>
  <c r="L12" i="7"/>
  <c r="D12" i="7" s="1"/>
  <c r="G11" i="16" s="1"/>
  <c r="H12" i="8"/>
  <c r="L12" i="8"/>
  <c r="D12" i="8" s="1"/>
  <c r="H11" i="16" s="1"/>
  <c r="H12" i="17"/>
  <c r="L12" i="17"/>
  <c r="H12" i="10"/>
  <c r="L12" i="10"/>
  <c r="D12" i="10" s="1"/>
  <c r="J11" i="16" s="1"/>
  <c r="H12" i="11"/>
  <c r="L12" i="11"/>
  <c r="D12" i="11" s="1"/>
  <c r="K11" i="16" s="1"/>
  <c r="H12" i="12"/>
  <c r="L12" i="12"/>
  <c r="H12" i="14"/>
  <c r="L12" i="14"/>
  <c r="H12" i="13"/>
  <c r="L12" i="13"/>
  <c r="D12" i="13" s="1"/>
  <c r="N11" i="16" s="1"/>
  <c r="H12" i="15"/>
  <c r="I12" i="15"/>
  <c r="L12" i="15" s="1"/>
  <c r="D12" i="15" s="1"/>
  <c r="O11" i="16" s="1"/>
  <c r="J12" i="15"/>
  <c r="K12" i="15"/>
  <c r="H13" i="5"/>
  <c r="L13" i="5"/>
  <c r="D13" i="5"/>
  <c r="D12" i="16" s="1"/>
  <c r="H13" i="6"/>
  <c r="L13" i="6"/>
  <c r="D13" i="6"/>
  <c r="E12" i="16" s="1"/>
  <c r="H13" i="1"/>
  <c r="L13" i="1"/>
  <c r="D13" i="1"/>
  <c r="F12" i="16" s="1"/>
  <c r="H13" i="7"/>
  <c r="L13" i="7"/>
  <c r="D13" i="7"/>
  <c r="G12" i="16" s="1"/>
  <c r="H13" i="8"/>
  <c r="L13" i="8"/>
  <c r="D13" i="8"/>
  <c r="H12" i="16" s="1"/>
  <c r="H13" i="17"/>
  <c r="L13" i="17"/>
  <c r="D13" i="17"/>
  <c r="I12" i="16" s="1"/>
  <c r="H13" i="10"/>
  <c r="L13" i="10"/>
  <c r="D13" i="10"/>
  <c r="J12" i="16" s="1"/>
  <c r="H13" i="11"/>
  <c r="L13" i="11"/>
  <c r="D13" i="11"/>
  <c r="K12" i="16" s="1"/>
  <c r="H13" i="12"/>
  <c r="L13" i="12"/>
  <c r="D13" i="12"/>
  <c r="L12" i="16" s="1"/>
  <c r="H13" i="14"/>
  <c r="L13" i="14"/>
  <c r="D13" i="14"/>
  <c r="M12" i="16" s="1"/>
  <c r="H13" i="13"/>
  <c r="L13" i="13"/>
  <c r="D13" i="13"/>
  <c r="N12" i="16" s="1"/>
  <c r="H13" i="15"/>
  <c r="D13" i="15" s="1"/>
  <c r="O12" i="16" s="1"/>
  <c r="I13" i="15"/>
  <c r="J13" i="15"/>
  <c r="K13" i="15"/>
  <c r="L13" i="15"/>
  <c r="H14" i="5"/>
  <c r="L14" i="5"/>
  <c r="D14" i="5" s="1"/>
  <c r="D13" i="16" s="1"/>
  <c r="H14" i="6"/>
  <c r="L14" i="6"/>
  <c r="D14" i="6" s="1"/>
  <c r="E13" i="16" s="1"/>
  <c r="H14" i="1"/>
  <c r="L14" i="1"/>
  <c r="H14" i="7"/>
  <c r="L14" i="7"/>
  <c r="D14" i="7" s="1"/>
  <c r="G13" i="16" s="1"/>
  <c r="H14" i="8"/>
  <c r="L14" i="8"/>
  <c r="D14" i="8" s="1"/>
  <c r="H13" i="16" s="1"/>
  <c r="H14" i="17"/>
  <c r="L14" i="17"/>
  <c r="D14" i="17" s="1"/>
  <c r="I13" i="16" s="1"/>
  <c r="H14" i="10"/>
  <c r="L14" i="10"/>
  <c r="D14" i="10" s="1"/>
  <c r="J13" i="16" s="1"/>
  <c r="H14" i="11"/>
  <c r="L14" i="11"/>
  <c r="D14" i="11" s="1"/>
  <c r="K13" i="16" s="1"/>
  <c r="H14" i="12"/>
  <c r="L14" i="12"/>
  <c r="H14" i="14"/>
  <c r="L14" i="14"/>
  <c r="H14" i="13"/>
  <c r="L14" i="13"/>
  <c r="D14" i="13" s="1"/>
  <c r="N13" i="16" s="1"/>
  <c r="H14" i="15"/>
  <c r="I14" i="15"/>
  <c r="L14" i="15" s="1"/>
  <c r="D14" i="15" s="1"/>
  <c r="O13" i="16" s="1"/>
  <c r="J14" i="15"/>
  <c r="K14" i="15"/>
  <c r="L15" i="5"/>
  <c r="D15" i="5" s="1"/>
  <c r="D14" i="16" s="1"/>
  <c r="H15" i="6"/>
  <c r="L15" i="6"/>
  <c r="D15" i="6" s="1"/>
  <c r="E14" i="16" s="1"/>
  <c r="H15" i="1"/>
  <c r="L15" i="1"/>
  <c r="D15" i="1" s="1"/>
  <c r="F14" i="16" s="1"/>
  <c r="H15" i="7"/>
  <c r="L15" i="7"/>
  <c r="D15" i="7" s="1"/>
  <c r="G14" i="16" s="1"/>
  <c r="H15" i="8"/>
  <c r="L15" i="8"/>
  <c r="D15" i="8" s="1"/>
  <c r="H14" i="16" s="1"/>
  <c r="H15" i="17"/>
  <c r="L15" i="17"/>
  <c r="D15" i="17" s="1"/>
  <c r="I14" i="16" s="1"/>
  <c r="H15" i="10"/>
  <c r="L15" i="10"/>
  <c r="D15" i="10" s="1"/>
  <c r="J14" i="16" s="1"/>
  <c r="H15" i="11"/>
  <c r="L15" i="11"/>
  <c r="D15" i="11" s="1"/>
  <c r="K14" i="16" s="1"/>
  <c r="H15" i="12"/>
  <c r="L15" i="12"/>
  <c r="D15" i="12" s="1"/>
  <c r="L14" i="16" s="1"/>
  <c r="H15" i="14"/>
  <c r="L15" i="14"/>
  <c r="D15" i="14" s="1"/>
  <c r="M14" i="16" s="1"/>
  <c r="H15" i="13"/>
  <c r="L15" i="13"/>
  <c r="D15" i="13" s="1"/>
  <c r="N14" i="16"/>
  <c r="H15" i="15"/>
  <c r="I15" i="15"/>
  <c r="J15" i="15"/>
  <c r="K15" i="15"/>
  <c r="H16" i="5"/>
  <c r="L16" i="5"/>
  <c r="D16" i="5"/>
  <c r="D15" i="16" s="1"/>
  <c r="H16" i="6"/>
  <c r="L16" i="6"/>
  <c r="D16" i="6"/>
  <c r="E15" i="16" s="1"/>
  <c r="H16" i="1"/>
  <c r="L16" i="1"/>
  <c r="D16" i="1"/>
  <c r="F15" i="16" s="1"/>
  <c r="H16" i="7"/>
  <c r="L16" i="7"/>
  <c r="D16" i="7"/>
  <c r="G15" i="16" s="1"/>
  <c r="H16" i="8"/>
  <c r="L16" i="8"/>
  <c r="D16" i="8"/>
  <c r="H15" i="16" s="1"/>
  <c r="H16" i="17"/>
  <c r="L16" i="17"/>
  <c r="D16" i="17"/>
  <c r="I15" i="16" s="1"/>
  <c r="H16" i="10"/>
  <c r="L16" i="10"/>
  <c r="D16" i="10"/>
  <c r="J15" i="16" s="1"/>
  <c r="H16" i="11"/>
  <c r="L16" i="11"/>
  <c r="D16" i="11" s="1"/>
  <c r="K15" i="16" s="1"/>
  <c r="H16" i="12"/>
  <c r="L16" i="12"/>
  <c r="D16" i="12" s="1"/>
  <c r="L15" i="16" s="1"/>
  <c r="H16" i="14"/>
  <c r="L16" i="14"/>
  <c r="D16" i="14" s="1"/>
  <c r="M15" i="16" s="1"/>
  <c r="H16" i="13"/>
  <c r="L16" i="13"/>
  <c r="D16" i="13" s="1"/>
  <c r="N15" i="16" s="1"/>
  <c r="E16" i="15"/>
  <c r="F16" i="15"/>
  <c r="G16" i="15"/>
  <c r="I16" i="15"/>
  <c r="L16" i="15" s="1"/>
  <c r="J16" i="15"/>
  <c r="K16" i="15"/>
  <c r="H17" i="5"/>
  <c r="L17" i="5"/>
  <c r="D17" i="5"/>
  <c r="D16" i="16" s="1"/>
  <c r="H17" i="6"/>
  <c r="L17" i="6"/>
  <c r="D17" i="6"/>
  <c r="E16" i="16" s="1"/>
  <c r="H17" i="1"/>
  <c r="L17" i="1"/>
  <c r="D17" i="1"/>
  <c r="F16" i="16" s="1"/>
  <c r="H17" i="7"/>
  <c r="L17" i="7"/>
  <c r="D17" i="7"/>
  <c r="G16" i="16" s="1"/>
  <c r="H17" i="8"/>
  <c r="L17" i="8"/>
  <c r="D17" i="8"/>
  <c r="H16" i="16" s="1"/>
  <c r="H17" i="17"/>
  <c r="L17" i="17"/>
  <c r="D17" i="17"/>
  <c r="I16" i="16" s="1"/>
  <c r="H17" i="10"/>
  <c r="L17" i="10"/>
  <c r="D17" i="10"/>
  <c r="J16" i="16" s="1"/>
  <c r="H17" i="11"/>
  <c r="L17" i="11"/>
  <c r="D17" i="11"/>
  <c r="K16" i="16" s="1"/>
  <c r="H17" i="12"/>
  <c r="L17" i="12"/>
  <c r="D17" i="12"/>
  <c r="L16" i="16" s="1"/>
  <c r="H17" i="14"/>
  <c r="L17" i="14"/>
  <c r="D17" i="14"/>
  <c r="M16" i="16" s="1"/>
  <c r="H17" i="13"/>
  <c r="L17" i="13"/>
  <c r="D17" i="13"/>
  <c r="N16" i="16" s="1"/>
  <c r="E17" i="15"/>
  <c r="F17" i="15"/>
  <c r="G17" i="15"/>
  <c r="I17" i="15"/>
  <c r="J17" i="15"/>
  <c r="K17" i="15"/>
  <c r="L17" i="15"/>
  <c r="H18" i="5"/>
  <c r="L18" i="5"/>
  <c r="D18" i="5" s="1"/>
  <c r="D17" i="16" s="1"/>
  <c r="H18" i="6"/>
  <c r="L18" i="6"/>
  <c r="D18" i="6" s="1"/>
  <c r="E17" i="16" s="1"/>
  <c r="H18" i="1"/>
  <c r="L18" i="1"/>
  <c r="D18" i="1" s="1"/>
  <c r="F17" i="16" s="1"/>
  <c r="H18" i="7"/>
  <c r="L18" i="7"/>
  <c r="D18" i="7" s="1"/>
  <c r="G17" i="16" s="1"/>
  <c r="H18" i="8"/>
  <c r="L18" i="8"/>
  <c r="D18" i="8" s="1"/>
  <c r="H17" i="16" s="1"/>
  <c r="H18" i="17"/>
  <c r="L18" i="17"/>
  <c r="D18" i="17" s="1"/>
  <c r="I17" i="16" s="1"/>
  <c r="H18" i="10"/>
  <c r="L18" i="10"/>
  <c r="D18" i="10" s="1"/>
  <c r="J17" i="16" s="1"/>
  <c r="H18" i="11"/>
  <c r="L18" i="11"/>
  <c r="D18" i="11" s="1"/>
  <c r="K17" i="16" s="1"/>
  <c r="H18" i="12"/>
  <c r="L18" i="12"/>
  <c r="D18" i="12" s="1"/>
  <c r="L17" i="16" s="1"/>
  <c r="H18" i="14"/>
  <c r="L18" i="14"/>
  <c r="D18" i="14" s="1"/>
  <c r="M17" i="16" s="1"/>
  <c r="H18" i="13"/>
  <c r="L18" i="13"/>
  <c r="D18" i="13" s="1"/>
  <c r="N17" i="16" s="1"/>
  <c r="E18" i="15"/>
  <c r="F18" i="15"/>
  <c r="G18" i="15"/>
  <c r="I18" i="15"/>
  <c r="L18" i="15" s="1"/>
  <c r="J18" i="15"/>
  <c r="K18" i="15"/>
  <c r="H19" i="5"/>
  <c r="L19" i="5"/>
  <c r="D19" i="5"/>
  <c r="D18" i="16" s="1"/>
  <c r="H19" i="6"/>
  <c r="L19" i="6"/>
  <c r="D19" i="6"/>
  <c r="E18" i="16" s="1"/>
  <c r="H19" i="1"/>
  <c r="L19" i="1"/>
  <c r="D19" i="1"/>
  <c r="F18" i="16" s="1"/>
  <c r="H19" i="7"/>
  <c r="L19" i="7"/>
  <c r="D19" i="7"/>
  <c r="G18" i="16" s="1"/>
  <c r="H19" i="8"/>
  <c r="L19" i="8"/>
  <c r="D19" i="8"/>
  <c r="H18" i="16" s="1"/>
  <c r="H19" i="17"/>
  <c r="L19" i="17"/>
  <c r="D19" i="17"/>
  <c r="I18" i="16" s="1"/>
  <c r="H19" i="10"/>
  <c r="L19" i="10"/>
  <c r="D19" i="10"/>
  <c r="J18" i="16" s="1"/>
  <c r="H19" i="11"/>
  <c r="L19" i="11"/>
  <c r="D19" i="11"/>
  <c r="K18" i="16" s="1"/>
  <c r="H19" i="12"/>
  <c r="L19" i="12"/>
  <c r="D19" i="12"/>
  <c r="L18" i="16" s="1"/>
  <c r="H19" i="14"/>
  <c r="L19" i="14"/>
  <c r="D19" i="14"/>
  <c r="M18" i="16" s="1"/>
  <c r="H19" i="13"/>
  <c r="L19" i="13"/>
  <c r="D19" i="13"/>
  <c r="N18" i="16" s="1"/>
  <c r="E19" i="15"/>
  <c r="F19" i="15"/>
  <c r="G19" i="15"/>
  <c r="I19" i="15"/>
  <c r="J19" i="15"/>
  <c r="K19" i="15"/>
  <c r="H20" i="5"/>
  <c r="L20" i="5"/>
  <c r="D20" i="5"/>
  <c r="D19" i="16" s="1"/>
  <c r="H20" i="6"/>
  <c r="L20" i="6"/>
  <c r="D20" i="6"/>
  <c r="E19" i="16" s="1"/>
  <c r="H20" i="1"/>
  <c r="L20" i="1"/>
  <c r="D20" i="1"/>
  <c r="F19" i="16" s="1"/>
  <c r="H20" i="7"/>
  <c r="L20" i="7"/>
  <c r="D20" i="7"/>
  <c r="G19" i="16" s="1"/>
  <c r="H20" i="8"/>
  <c r="L20" i="8"/>
  <c r="D20" i="8"/>
  <c r="H19" i="16" s="1"/>
  <c r="H20" i="17"/>
  <c r="L20" i="17"/>
  <c r="D20" i="17"/>
  <c r="I19" i="16" s="1"/>
  <c r="H20" i="10"/>
  <c r="L20" i="10"/>
  <c r="D20" i="10"/>
  <c r="J19" i="16" s="1"/>
  <c r="H20" i="11"/>
  <c r="L20" i="11"/>
  <c r="D20" i="11"/>
  <c r="K19" i="16" s="1"/>
  <c r="H20" i="12"/>
  <c r="L20" i="12"/>
  <c r="D20" i="12"/>
  <c r="L19" i="16" s="1"/>
  <c r="H20" i="14"/>
  <c r="L20" i="14"/>
  <c r="D20" i="14"/>
  <c r="M19" i="16" s="1"/>
  <c r="H20" i="13"/>
  <c r="L20" i="13"/>
  <c r="D20" i="13"/>
  <c r="N19" i="16" s="1"/>
  <c r="E20" i="15"/>
  <c r="F20" i="15"/>
  <c r="G20" i="15"/>
  <c r="I20" i="15"/>
  <c r="J20" i="15"/>
  <c r="K20" i="15"/>
  <c r="H21" i="5"/>
  <c r="L21" i="5"/>
  <c r="D21" i="5"/>
  <c r="D20" i="16" s="1"/>
  <c r="H21" i="6"/>
  <c r="L21" i="6"/>
  <c r="D21" i="6"/>
  <c r="E20" i="16" s="1"/>
  <c r="H21" i="1"/>
  <c r="L21" i="1"/>
  <c r="H21" i="7"/>
  <c r="L21" i="7"/>
  <c r="D21" i="7"/>
  <c r="G20" i="16" s="1"/>
  <c r="H21" i="8"/>
  <c r="L21" i="8"/>
  <c r="D21" i="8"/>
  <c r="H20" i="16" s="1"/>
  <c r="H21" i="17"/>
  <c r="L21" i="17"/>
  <c r="D21" i="17"/>
  <c r="I20" i="16" s="1"/>
  <c r="H21" i="10"/>
  <c r="L21" i="10"/>
  <c r="D21" i="10"/>
  <c r="J20" i="16" s="1"/>
  <c r="H21" i="11"/>
  <c r="L21" i="11"/>
  <c r="D21" i="11"/>
  <c r="K20" i="16" s="1"/>
  <c r="H21" i="12"/>
  <c r="L21" i="12"/>
  <c r="D21" i="12"/>
  <c r="L20" i="16" s="1"/>
  <c r="H21" i="14"/>
  <c r="L21" i="14"/>
  <c r="D21" i="14"/>
  <c r="M20" i="16" s="1"/>
  <c r="H21" i="13"/>
  <c r="L21" i="13"/>
  <c r="D21" i="13"/>
  <c r="N20" i="16" s="1"/>
  <c r="E21" i="15"/>
  <c r="H21" i="15" s="1"/>
  <c r="F21" i="15"/>
  <c r="G21" i="15"/>
  <c r="I21" i="15"/>
  <c r="L21" i="15" s="1"/>
  <c r="J21" i="15"/>
  <c r="K21" i="15"/>
  <c r="H10" i="5"/>
  <c r="L10" i="5"/>
  <c r="H10" i="6"/>
  <c r="L10" i="6"/>
  <c r="D10" i="6"/>
  <c r="E9" i="16" s="1"/>
  <c r="E8" i="16" s="1"/>
  <c r="H10" i="1"/>
  <c r="L10" i="1"/>
  <c r="D10" i="1"/>
  <c r="F9" i="16" s="1"/>
  <c r="H10" i="7"/>
  <c r="L10" i="7"/>
  <c r="D10" i="7"/>
  <c r="G9" i="16" s="1"/>
  <c r="G8" i="16" s="1"/>
  <c r="H10" i="8"/>
  <c r="L10" i="8"/>
  <c r="D10" i="8" s="1"/>
  <c r="H9" i="16" s="1"/>
  <c r="H8" i="16" s="1"/>
  <c r="H10" i="17"/>
  <c r="L10" i="17"/>
  <c r="D10" i="17"/>
  <c r="I9" i="16" s="1"/>
  <c r="H10" i="10"/>
  <c r="L10" i="10"/>
  <c r="D10" i="10"/>
  <c r="J9" i="16" s="1"/>
  <c r="J8" i="16" s="1"/>
  <c r="H10" i="11"/>
  <c r="L10" i="11"/>
  <c r="D10" i="11"/>
  <c r="K9" i="16" s="1"/>
  <c r="K8" i="16" s="1"/>
  <c r="H10" i="12"/>
  <c r="L10" i="12"/>
  <c r="D10" i="12" s="1"/>
  <c r="L9" i="16" s="1"/>
  <c r="H10" i="14"/>
  <c r="L10" i="14"/>
  <c r="D10" i="14" s="1"/>
  <c r="M9" i="16" s="1"/>
  <c r="H10" i="13"/>
  <c r="L10" i="13"/>
  <c r="D10" i="13" s="1"/>
  <c r="N9" i="16" s="1"/>
  <c r="N8" i="16" s="1"/>
  <c r="H10" i="15"/>
  <c r="D10" i="15" s="1"/>
  <c r="O9" i="16" s="1"/>
  <c r="I10" i="15"/>
  <c r="J10" i="15"/>
  <c r="K10" i="15"/>
  <c r="L10" i="15"/>
  <c r="H10" i="20"/>
  <c r="L10" i="20"/>
  <c r="D10" i="20"/>
  <c r="D9" i="54" s="1"/>
  <c r="H10" i="21"/>
  <c r="L10" i="21"/>
  <c r="H10" i="22"/>
  <c r="L10" i="22"/>
  <c r="D10" i="22"/>
  <c r="F9" i="54" s="1"/>
  <c r="H10" i="23"/>
  <c r="L10" i="23"/>
  <c r="D10" i="23"/>
  <c r="G9" i="54" s="1"/>
  <c r="H10" i="24"/>
  <c r="L10" i="24"/>
  <c r="D10" i="24"/>
  <c r="H9" i="54" s="1"/>
  <c r="H10" i="56"/>
  <c r="L10" i="56"/>
  <c r="D10" i="56"/>
  <c r="I9" i="54" s="1"/>
  <c r="H10" i="25"/>
  <c r="L10" i="25"/>
  <c r="D10" i="25" s="1"/>
  <c r="J9" i="54" s="1"/>
  <c r="H10" i="26"/>
  <c r="L10" i="26"/>
  <c r="D10" i="26" s="1"/>
  <c r="K9" i="54" s="1"/>
  <c r="H10" i="53"/>
  <c r="L10" i="53"/>
  <c r="D10" i="53" s="1"/>
  <c r="L9" i="54" s="1"/>
  <c r="H11" i="20"/>
  <c r="L11" i="20"/>
  <c r="H11" i="21"/>
  <c r="L11" i="21"/>
  <c r="D11" i="21" s="1"/>
  <c r="E10" i="54" s="1"/>
  <c r="H11" i="22"/>
  <c r="L11" i="22"/>
  <c r="D11" i="22" s="1"/>
  <c r="F10" i="54" s="1"/>
  <c r="H11" i="23"/>
  <c r="L11" i="23"/>
  <c r="D11" i="23" s="1"/>
  <c r="G10" i="54" s="1"/>
  <c r="H11" i="24"/>
  <c r="L11" i="24"/>
  <c r="D11" i="24" s="1"/>
  <c r="H10" i="54" s="1"/>
  <c r="H11" i="56"/>
  <c r="L11" i="56"/>
  <c r="D11" i="56" s="1"/>
  <c r="I10" i="54" s="1"/>
  <c r="H11" i="25"/>
  <c r="L11" i="25"/>
  <c r="D11" i="25" s="1"/>
  <c r="J10" i="54" s="1"/>
  <c r="H11" i="26"/>
  <c r="L11" i="26"/>
  <c r="D11" i="26" s="1"/>
  <c r="K10" i="54" s="1"/>
  <c r="H11" i="53"/>
  <c r="L11" i="53"/>
  <c r="D11" i="53" s="1"/>
  <c r="L10" i="54" s="1"/>
  <c r="H12" i="20"/>
  <c r="L12" i="20"/>
  <c r="D12" i="20" s="1"/>
  <c r="D11" i="54" s="1"/>
  <c r="H12" i="21"/>
  <c r="L12" i="21"/>
  <c r="D12" i="21" s="1"/>
  <c r="E11" i="54" s="1"/>
  <c r="H12" i="22"/>
  <c r="L12" i="22"/>
  <c r="D12" i="22" s="1"/>
  <c r="F11" i="54" s="1"/>
  <c r="H12" i="23"/>
  <c r="L12" i="23"/>
  <c r="H12" i="24"/>
  <c r="L12" i="24"/>
  <c r="D12" i="24" s="1"/>
  <c r="H11" i="54" s="1"/>
  <c r="H12" i="56"/>
  <c r="L12" i="56"/>
  <c r="D12" i="56" s="1"/>
  <c r="I11" i="54" s="1"/>
  <c r="H12" i="25"/>
  <c r="L12" i="25"/>
  <c r="D12" i="25" s="1"/>
  <c r="J11" i="54" s="1"/>
  <c r="H12" i="26"/>
  <c r="L12" i="26"/>
  <c r="D12" i="26" s="1"/>
  <c r="K11" i="54" s="1"/>
  <c r="H13" i="26"/>
  <c r="L13" i="26"/>
  <c r="D13" i="26" s="1"/>
  <c r="K12" i="54" s="1"/>
  <c r="H14" i="26"/>
  <c r="L14" i="26"/>
  <c r="D14" i="26" s="1"/>
  <c r="K13" i="54" s="1"/>
  <c r="H15" i="26"/>
  <c r="L15" i="26"/>
  <c r="D15" i="26" s="1"/>
  <c r="K14" i="54" s="1"/>
  <c r="H12" i="53"/>
  <c r="L12" i="53"/>
  <c r="D12" i="53"/>
  <c r="L11" i="54" s="1"/>
  <c r="H13" i="20"/>
  <c r="L13" i="20"/>
  <c r="H13" i="21"/>
  <c r="L13" i="21"/>
  <c r="D13" i="21"/>
  <c r="E12" i="54" s="1"/>
  <c r="H13" i="22"/>
  <c r="L13" i="22"/>
  <c r="D13" i="22"/>
  <c r="F12" i="54" s="1"/>
  <c r="H13" i="23"/>
  <c r="L13" i="23"/>
  <c r="D13" i="23"/>
  <c r="G12" i="54" s="1"/>
  <c r="H13" i="24"/>
  <c r="L13" i="24"/>
  <c r="H13" i="56"/>
  <c r="L13" i="56"/>
  <c r="D13" i="56"/>
  <c r="I12" i="54" s="1"/>
  <c r="H13" i="25"/>
  <c r="L13" i="25"/>
  <c r="H13" i="53"/>
  <c r="L13" i="53"/>
  <c r="D13" i="53"/>
  <c r="L12" i="54" s="1"/>
  <c r="H14" i="20"/>
  <c r="L14" i="20"/>
  <c r="D14" i="20"/>
  <c r="D13" i="54" s="1"/>
  <c r="H14" i="21"/>
  <c r="L14" i="21"/>
  <c r="H14" i="22"/>
  <c r="L14" i="22"/>
  <c r="D14" i="22"/>
  <c r="F13" i="54" s="1"/>
  <c r="H14" i="23"/>
  <c r="L14" i="23"/>
  <c r="D14" i="23"/>
  <c r="G13" i="54" s="1"/>
  <c r="H14" i="24"/>
  <c r="L14" i="24"/>
  <c r="D14" i="24"/>
  <c r="H13" i="54" s="1"/>
  <c r="H14" i="56"/>
  <c r="L14" i="56"/>
  <c r="H14" i="25"/>
  <c r="L14" i="25"/>
  <c r="D14" i="25"/>
  <c r="J13" i="54" s="1"/>
  <c r="H14" i="53"/>
  <c r="L14" i="53"/>
  <c r="D14" i="53"/>
  <c r="L13" i="54" s="1"/>
  <c r="H15" i="20"/>
  <c r="L15" i="20"/>
  <c r="H15" i="21"/>
  <c r="L15" i="21"/>
  <c r="D15" i="21"/>
  <c r="E14" i="54" s="1"/>
  <c r="H15" i="22"/>
  <c r="L15" i="22"/>
  <c r="D15" i="22"/>
  <c r="F14" i="54" s="1"/>
  <c r="H15" i="23"/>
  <c r="L15" i="23"/>
  <c r="D15" i="23"/>
  <c r="G14" i="54" s="1"/>
  <c r="H15" i="24"/>
  <c r="L15" i="24"/>
  <c r="H15" i="56"/>
  <c r="L15" i="56"/>
  <c r="D15" i="56"/>
  <c r="I14" i="54" s="1"/>
  <c r="H15" i="25"/>
  <c r="L15" i="25"/>
  <c r="D15" i="25"/>
  <c r="J14" i="54" s="1"/>
  <c r="H15" i="53"/>
  <c r="L15" i="53"/>
  <c r="H16" i="20"/>
  <c r="L16" i="20"/>
  <c r="D16" i="20"/>
  <c r="D15" i="54" s="1"/>
  <c r="H16" i="21"/>
  <c r="L16" i="21"/>
  <c r="D16" i="21"/>
  <c r="E15" i="54" s="1"/>
  <c r="H16" i="22"/>
  <c r="L16" i="22"/>
  <c r="D16" i="22"/>
  <c r="F15" i="54" s="1"/>
  <c r="H16" i="23"/>
  <c r="L16" i="23"/>
  <c r="H16" i="24"/>
  <c r="L16" i="24"/>
  <c r="D16" i="24"/>
  <c r="H15" i="54" s="1"/>
  <c r="H16" i="56"/>
  <c r="L16" i="56"/>
  <c r="D16" i="56"/>
  <c r="I15" i="54" s="1"/>
  <c r="H16" i="25"/>
  <c r="L16" i="25"/>
  <c r="D16" i="25"/>
  <c r="J15" i="54" s="1"/>
  <c r="H16" i="26"/>
  <c r="L16" i="26"/>
  <c r="D16" i="26"/>
  <c r="K15" i="54" s="1"/>
  <c r="H16" i="53"/>
  <c r="L16" i="53"/>
  <c r="D16" i="53"/>
  <c r="L15" i="54" s="1"/>
  <c r="H17" i="20"/>
  <c r="L17" i="20"/>
  <c r="D17" i="20"/>
  <c r="D16" i="54" s="1"/>
  <c r="H17" i="21"/>
  <c r="L17" i="21"/>
  <c r="D17" i="21"/>
  <c r="E16" i="54" s="1"/>
  <c r="H17" i="22"/>
  <c r="L17" i="22"/>
  <c r="D17" i="22"/>
  <c r="F16" i="54" s="1"/>
  <c r="H17" i="23"/>
  <c r="L17" i="23"/>
  <c r="D17" i="23"/>
  <c r="G16" i="54" s="1"/>
  <c r="H17" i="24"/>
  <c r="L17" i="24"/>
  <c r="D17" i="24"/>
  <c r="H16" i="54" s="1"/>
  <c r="H17" i="56"/>
  <c r="L17" i="56"/>
  <c r="D17" i="56"/>
  <c r="I16" i="54" s="1"/>
  <c r="H17" i="25"/>
  <c r="L17" i="25"/>
  <c r="H17" i="26"/>
  <c r="L17" i="26"/>
  <c r="D17" i="26"/>
  <c r="K16" i="54" s="1"/>
  <c r="H17" i="53"/>
  <c r="L17" i="53"/>
  <c r="D17" i="53"/>
  <c r="L16" i="54" s="1"/>
  <c r="H18" i="20"/>
  <c r="L18" i="20"/>
  <c r="D18" i="20"/>
  <c r="D17" i="54" s="1"/>
  <c r="H18" i="21"/>
  <c r="L18" i="21"/>
  <c r="H18" i="22"/>
  <c r="L18" i="22"/>
  <c r="D18" i="22"/>
  <c r="F17" i="54" s="1"/>
  <c r="H18" i="23"/>
  <c r="L18" i="23"/>
  <c r="D18" i="23"/>
  <c r="G17" i="54" s="1"/>
  <c r="H18" i="24"/>
  <c r="L18" i="24"/>
  <c r="D18" i="24"/>
  <c r="H17" i="54" s="1"/>
  <c r="H18" i="56"/>
  <c r="L18" i="56"/>
  <c r="H18" i="25"/>
  <c r="L18" i="25"/>
  <c r="D18" i="25"/>
  <c r="J17" i="54" s="1"/>
  <c r="H18" i="26"/>
  <c r="L18" i="26"/>
  <c r="D18" i="26"/>
  <c r="K17" i="54" s="1"/>
  <c r="H18" i="53"/>
  <c r="L18" i="53"/>
  <c r="D18" i="53"/>
  <c r="L17" i="54" s="1"/>
  <c r="H19" i="20"/>
  <c r="L19" i="20"/>
  <c r="H19" i="21"/>
  <c r="L19" i="21"/>
  <c r="D19" i="21"/>
  <c r="E18" i="54" s="1"/>
  <c r="H19" i="22"/>
  <c r="L19" i="22"/>
  <c r="H19" i="23"/>
  <c r="L19" i="23"/>
  <c r="D19" i="23"/>
  <c r="G18" i="54" s="1"/>
  <c r="H19" i="24"/>
  <c r="L19" i="24"/>
  <c r="H19" i="56"/>
  <c r="L19" i="56"/>
  <c r="D19" i="56"/>
  <c r="I18" i="54" s="1"/>
  <c r="H19" i="25"/>
  <c r="L19" i="25"/>
  <c r="H19" i="26"/>
  <c r="L19" i="26"/>
  <c r="D19" i="26"/>
  <c r="K18" i="54" s="1"/>
  <c r="H19" i="53"/>
  <c r="L19" i="53"/>
  <c r="H20" i="20"/>
  <c r="L20" i="20"/>
  <c r="D20" i="20"/>
  <c r="D19" i="54" s="1"/>
  <c r="H20" i="21"/>
  <c r="L20" i="21"/>
  <c r="D20" i="21"/>
  <c r="E19" i="54" s="1"/>
  <c r="H20" i="22"/>
  <c r="L20" i="22"/>
  <c r="D20" i="22"/>
  <c r="F19" i="54" s="1"/>
  <c r="H20" i="23"/>
  <c r="L20" i="23"/>
  <c r="D20" i="23"/>
  <c r="G19" i="54" s="1"/>
  <c r="H20" i="24"/>
  <c r="L20" i="24"/>
  <c r="D20" i="24"/>
  <c r="H19" i="54" s="1"/>
  <c r="H20" i="56"/>
  <c r="L20" i="56"/>
  <c r="D20" i="56"/>
  <c r="I19" i="54" s="1"/>
  <c r="H20" i="25"/>
  <c r="L20" i="25"/>
  <c r="D20" i="25"/>
  <c r="J19" i="54" s="1"/>
  <c r="H20" i="26"/>
  <c r="L20" i="26"/>
  <c r="D20" i="26"/>
  <c r="K19" i="54" s="1"/>
  <c r="H20" i="53"/>
  <c r="L20" i="53"/>
  <c r="D20" i="53"/>
  <c r="L19" i="54" s="1"/>
  <c r="H21" i="20"/>
  <c r="L21" i="20"/>
  <c r="H21" i="21"/>
  <c r="L21" i="21"/>
  <c r="D21" i="21"/>
  <c r="E20" i="54" s="1"/>
  <c r="H21" i="22"/>
  <c r="L21" i="22"/>
  <c r="D21" i="22"/>
  <c r="F20" i="54" s="1"/>
  <c r="H21" i="23"/>
  <c r="L21" i="23"/>
  <c r="D21" i="23"/>
  <c r="G20" i="54" s="1"/>
  <c r="H21" i="24"/>
  <c r="L21" i="24"/>
  <c r="D21" i="24"/>
  <c r="H20" i="54" s="1"/>
  <c r="H21" i="56"/>
  <c r="L21" i="56"/>
  <c r="D21" i="56"/>
  <c r="I20" i="54" s="1"/>
  <c r="H21" i="25"/>
  <c r="L21" i="25"/>
  <c r="D21" i="25"/>
  <c r="J20" i="54" s="1"/>
  <c r="H21" i="26"/>
  <c r="L21" i="26"/>
  <c r="D21" i="26"/>
  <c r="K20" i="54" s="1"/>
  <c r="H21" i="53"/>
  <c r="L21" i="53"/>
  <c r="D21" i="53"/>
  <c r="L20" i="54" s="1"/>
  <c r="H32" i="54"/>
  <c r="L32" i="54"/>
  <c r="H33" i="54"/>
  <c r="L33" i="54"/>
  <c r="H34" i="54"/>
  <c r="L34" i="54"/>
  <c r="H35" i="54"/>
  <c r="L35" i="54"/>
  <c r="H36" i="54"/>
  <c r="L36" i="54"/>
  <c r="E37" i="54"/>
  <c r="F37" i="54"/>
  <c r="G37" i="54"/>
  <c r="H37" i="54"/>
  <c r="I37" i="54"/>
  <c r="J37" i="54"/>
  <c r="K37" i="54"/>
  <c r="L37" i="54"/>
  <c r="E38" i="54"/>
  <c r="F38" i="54"/>
  <c r="G38" i="54"/>
  <c r="H38" i="54"/>
  <c r="I38" i="54"/>
  <c r="J38" i="54"/>
  <c r="K38" i="54"/>
  <c r="L38" i="54"/>
  <c r="E39" i="54"/>
  <c r="F39" i="54"/>
  <c r="G39" i="54"/>
  <c r="H39" i="54"/>
  <c r="I39" i="54"/>
  <c r="J39" i="54"/>
  <c r="K39" i="54"/>
  <c r="L39" i="54"/>
  <c r="E40" i="54"/>
  <c r="F40" i="54"/>
  <c r="G40" i="54"/>
  <c r="I40" i="54"/>
  <c r="J40" i="54"/>
  <c r="K40" i="54"/>
  <c r="L40" i="54"/>
  <c r="E41" i="54"/>
  <c r="F41" i="54"/>
  <c r="G41" i="54"/>
  <c r="H41" i="54"/>
  <c r="I41" i="54"/>
  <c r="J41" i="54"/>
  <c r="K41" i="54"/>
  <c r="L41" i="54"/>
  <c r="E42" i="54"/>
  <c r="F42" i="54"/>
  <c r="G42" i="54"/>
  <c r="H42" i="54"/>
  <c r="I42" i="54"/>
  <c r="J42" i="54"/>
  <c r="K42" i="54"/>
  <c r="L42" i="54"/>
  <c r="H31" i="54"/>
  <c r="L31" i="54"/>
  <c r="D31" i="54" s="1"/>
  <c r="E9" i="56"/>
  <c r="H9" i="56" s="1"/>
  <c r="F9" i="56"/>
  <c r="G9" i="56"/>
  <c r="I9" i="56"/>
  <c r="L9" i="56" s="1"/>
  <c r="L8" i="56" s="1"/>
  <c r="J9" i="56"/>
  <c r="K9" i="56"/>
  <c r="K8" i="56" s="1"/>
  <c r="E8" i="56"/>
  <c r="F8" i="56"/>
  <c r="G8" i="56"/>
  <c r="J8" i="56"/>
  <c r="I37" i="55"/>
  <c r="J37" i="55"/>
  <c r="K37" i="55"/>
  <c r="L37" i="55"/>
  <c r="I38" i="55"/>
  <c r="J38" i="55"/>
  <c r="K38" i="55"/>
  <c r="I39" i="55"/>
  <c r="L39" i="55" s="1"/>
  <c r="J39" i="55"/>
  <c r="K39" i="55"/>
  <c r="I40" i="55"/>
  <c r="J40" i="55"/>
  <c r="K40" i="55"/>
  <c r="I41" i="55"/>
  <c r="J41" i="55"/>
  <c r="K41" i="55"/>
  <c r="L41" i="55"/>
  <c r="I42" i="55"/>
  <c r="J42" i="55"/>
  <c r="K42" i="55"/>
  <c r="E36" i="16"/>
  <c r="E37" i="55" s="1"/>
  <c r="F36" i="16"/>
  <c r="F37" i="55" s="1"/>
  <c r="G36" i="16"/>
  <c r="G37" i="55" s="1"/>
  <c r="E37" i="16"/>
  <c r="E38" i="55" s="1"/>
  <c r="F37" i="16"/>
  <c r="F38" i="55" s="1"/>
  <c r="G37" i="16"/>
  <c r="G38" i="55" s="1"/>
  <c r="E38" i="16"/>
  <c r="E39" i="55" s="1"/>
  <c r="F38" i="16"/>
  <c r="G38" i="16"/>
  <c r="G39" i="55"/>
  <c r="E39" i="16"/>
  <c r="F39" i="16"/>
  <c r="F40" i="55" s="1"/>
  <c r="G39" i="16"/>
  <c r="G40" i="55" s="1"/>
  <c r="E40" i="16"/>
  <c r="E41" i="55" s="1"/>
  <c r="F40" i="16"/>
  <c r="F41" i="55" s="1"/>
  <c r="G40" i="16"/>
  <c r="G41" i="55" s="1"/>
  <c r="E41" i="16"/>
  <c r="E42" i="55" s="1"/>
  <c r="F41" i="16"/>
  <c r="G41" i="16"/>
  <c r="G42" i="55"/>
  <c r="L38" i="55"/>
  <c r="L40" i="55"/>
  <c r="L42" i="55"/>
  <c r="J29" i="55"/>
  <c r="L31" i="55"/>
  <c r="L32" i="55"/>
  <c r="L33" i="55"/>
  <c r="L34" i="55"/>
  <c r="L35" i="55"/>
  <c r="L36" i="55"/>
  <c r="E30" i="54"/>
  <c r="F30" i="54"/>
  <c r="G30" i="54"/>
  <c r="G29" i="54"/>
  <c r="I30" i="54"/>
  <c r="J30" i="54"/>
  <c r="J29" i="54" s="1"/>
  <c r="K30" i="54"/>
  <c r="L30" i="54"/>
  <c r="L29" i="54" s="1"/>
  <c r="D37" i="54"/>
  <c r="D38" i="54"/>
  <c r="D39" i="54"/>
  <c r="D41" i="54"/>
  <c r="D42" i="54"/>
  <c r="I29" i="54"/>
  <c r="K29" i="54"/>
  <c r="D32" i="54"/>
  <c r="D33" i="54"/>
  <c r="D34" i="54"/>
  <c r="D35" i="54"/>
  <c r="D36" i="54"/>
  <c r="E9" i="53"/>
  <c r="F9" i="53"/>
  <c r="G9" i="53"/>
  <c r="I9" i="53"/>
  <c r="L9" i="53" s="1"/>
  <c r="L8" i="53" s="1"/>
  <c r="J9" i="53"/>
  <c r="K9" i="53"/>
  <c r="F8" i="53"/>
  <c r="G8" i="53"/>
  <c r="I8" i="53"/>
  <c r="J8" i="53"/>
  <c r="K8" i="53"/>
  <c r="E9" i="26"/>
  <c r="H9" i="26" s="1"/>
  <c r="F9" i="26"/>
  <c r="G9" i="26"/>
  <c r="I9" i="26"/>
  <c r="L9" i="26" s="1"/>
  <c r="L8" i="26" s="1"/>
  <c r="J9" i="26"/>
  <c r="K9" i="26"/>
  <c r="K8" i="26" s="1"/>
  <c r="E8" i="26"/>
  <c r="F8" i="26"/>
  <c r="G8" i="26"/>
  <c r="J8" i="26"/>
  <c r="E9" i="25"/>
  <c r="F9" i="25"/>
  <c r="F8" i="25" s="1"/>
  <c r="G9" i="25"/>
  <c r="H9" i="25"/>
  <c r="D9" i="25" s="1"/>
  <c r="I9" i="25"/>
  <c r="J9" i="25"/>
  <c r="J8" i="25" s="1"/>
  <c r="K9" i="25"/>
  <c r="L9" i="25"/>
  <c r="L8" i="25" s="1"/>
  <c r="E8" i="25"/>
  <c r="G8" i="25"/>
  <c r="I8" i="25"/>
  <c r="K8" i="25"/>
  <c r="F9" i="24"/>
  <c r="F8" i="24" s="1"/>
  <c r="G9" i="24"/>
  <c r="H9" i="24"/>
  <c r="D9" i="24" s="1"/>
  <c r="I9" i="24"/>
  <c r="J9" i="24"/>
  <c r="J8" i="24" s="1"/>
  <c r="K9" i="24"/>
  <c r="L9" i="24"/>
  <c r="L8" i="24" s="1"/>
  <c r="E8" i="24"/>
  <c r="G8" i="24"/>
  <c r="I8" i="24"/>
  <c r="K8" i="24"/>
  <c r="E9" i="23"/>
  <c r="H9" i="23" s="1"/>
  <c r="F9" i="23"/>
  <c r="G9" i="23"/>
  <c r="I9" i="23"/>
  <c r="L9" i="23" s="1"/>
  <c r="L8" i="23" s="1"/>
  <c r="J9" i="23"/>
  <c r="K9" i="23"/>
  <c r="K8" i="23" s="1"/>
  <c r="E8" i="23"/>
  <c r="F8" i="23"/>
  <c r="G8" i="23"/>
  <c r="J8" i="23"/>
  <c r="E9" i="22"/>
  <c r="F9" i="22"/>
  <c r="F8" i="22" s="1"/>
  <c r="G9" i="22"/>
  <c r="H9" i="22"/>
  <c r="D9" i="22" s="1"/>
  <c r="I9" i="22"/>
  <c r="J9" i="22"/>
  <c r="K9" i="22"/>
  <c r="L9" i="22"/>
  <c r="E8" i="22"/>
  <c r="G8" i="22"/>
  <c r="I8" i="22"/>
  <c r="J8" i="22"/>
  <c r="K8" i="22"/>
  <c r="L8" i="22"/>
  <c r="H9" i="21"/>
  <c r="I9" i="21"/>
  <c r="L9" i="21" s="1"/>
  <c r="J9" i="21"/>
  <c r="K9" i="21"/>
  <c r="K8" i="21" s="1"/>
  <c r="E8" i="21"/>
  <c r="F8" i="21"/>
  <c r="G8" i="21"/>
  <c r="H8" i="21"/>
  <c r="J8" i="21"/>
  <c r="H9" i="20"/>
  <c r="I9" i="20"/>
  <c r="L9" i="20" s="1"/>
  <c r="J9" i="20"/>
  <c r="K9" i="20"/>
  <c r="K8" i="20" s="1"/>
  <c r="E8" i="20"/>
  <c r="F8" i="20"/>
  <c r="G8" i="20"/>
  <c r="H8" i="20"/>
  <c r="J8" i="20"/>
  <c r="H19" i="19"/>
  <c r="L19" i="19"/>
  <c r="D19" i="19" s="1"/>
  <c r="H16" i="19"/>
  <c r="L16" i="19"/>
  <c r="D16" i="19"/>
  <c r="H17" i="19"/>
  <c r="L17" i="19"/>
  <c r="D17" i="19" s="1"/>
  <c r="H18" i="19"/>
  <c r="L18" i="19"/>
  <c r="D18" i="19"/>
  <c r="H20" i="19"/>
  <c r="L20" i="19"/>
  <c r="D20" i="19" s="1"/>
  <c r="H21" i="19"/>
  <c r="L21" i="19"/>
  <c r="D21" i="19"/>
  <c r="E9" i="19"/>
  <c r="F9" i="19"/>
  <c r="G9" i="19"/>
  <c r="G8" i="19"/>
  <c r="I9" i="19"/>
  <c r="J9" i="19"/>
  <c r="K9" i="19"/>
  <c r="F8" i="19"/>
  <c r="I8" i="19"/>
  <c r="J8" i="19"/>
  <c r="K8" i="19"/>
  <c r="H10" i="19"/>
  <c r="L10" i="19"/>
  <c r="D10" i="19"/>
  <c r="H11" i="19"/>
  <c r="L11" i="19"/>
  <c r="D11" i="19" s="1"/>
  <c r="H12" i="19"/>
  <c r="L12" i="19"/>
  <c r="D12" i="19"/>
  <c r="H13" i="19"/>
  <c r="L13" i="19"/>
  <c r="D13" i="19" s="1"/>
  <c r="H14" i="19"/>
  <c r="L14" i="19"/>
  <c r="D14" i="19"/>
  <c r="H15" i="19"/>
  <c r="L15" i="19"/>
  <c r="D15" i="19" s="1"/>
  <c r="H16" i="18"/>
  <c r="L16" i="18"/>
  <c r="D16" i="18"/>
  <c r="H19" i="18"/>
  <c r="L19" i="18"/>
  <c r="D19" i="18" s="1"/>
  <c r="H17" i="18"/>
  <c r="L17" i="18"/>
  <c r="D17" i="18"/>
  <c r="H18" i="18"/>
  <c r="L18" i="18"/>
  <c r="H20" i="18"/>
  <c r="L20" i="18"/>
  <c r="D20" i="18" s="1"/>
  <c r="H21" i="18"/>
  <c r="L21" i="18"/>
  <c r="D21" i="18"/>
  <c r="E9" i="18"/>
  <c r="F9" i="18"/>
  <c r="F8" i="18" s="1"/>
  <c r="G9" i="18"/>
  <c r="I9" i="18"/>
  <c r="J9" i="18"/>
  <c r="K9" i="18"/>
  <c r="K8" i="18" s="1"/>
  <c r="E8" i="18"/>
  <c r="G8" i="18"/>
  <c r="J8" i="18"/>
  <c r="H10" i="18"/>
  <c r="L10" i="18"/>
  <c r="D10" i="18"/>
  <c r="H11" i="18"/>
  <c r="L11" i="18"/>
  <c r="D11" i="18" s="1"/>
  <c r="H12" i="18"/>
  <c r="L12" i="18"/>
  <c r="D12" i="18"/>
  <c r="H13" i="18"/>
  <c r="L13" i="18"/>
  <c r="D13" i="18" s="1"/>
  <c r="H14" i="18"/>
  <c r="L14" i="18"/>
  <c r="D14" i="18"/>
  <c r="H15" i="18"/>
  <c r="L15" i="18"/>
  <c r="D15" i="18" s="1"/>
  <c r="E9" i="15"/>
  <c r="F9" i="15"/>
  <c r="F8" i="15"/>
  <c r="G9" i="15"/>
  <c r="H9" i="15"/>
  <c r="I9" i="15"/>
  <c r="J9" i="15"/>
  <c r="J8" i="15" s="1"/>
  <c r="K9" i="15"/>
  <c r="K8" i="15" s="1"/>
  <c r="E8" i="15"/>
  <c r="G8" i="15"/>
  <c r="I8" i="15"/>
  <c r="E9" i="13"/>
  <c r="H9" i="13" s="1"/>
  <c r="F9" i="13"/>
  <c r="G9" i="13"/>
  <c r="G8" i="13" s="1"/>
  <c r="I9" i="13"/>
  <c r="L9" i="13" s="1"/>
  <c r="L8" i="13" s="1"/>
  <c r="J9" i="13"/>
  <c r="K9" i="13"/>
  <c r="F8" i="13"/>
  <c r="I8" i="13"/>
  <c r="J8" i="13"/>
  <c r="K8" i="13"/>
  <c r="E9" i="14"/>
  <c r="F9" i="14"/>
  <c r="G9" i="14"/>
  <c r="I9" i="14"/>
  <c r="L9" i="14" s="1"/>
  <c r="L8" i="14" s="1"/>
  <c r="J9" i="14"/>
  <c r="K9" i="14"/>
  <c r="E8" i="14"/>
  <c r="F8" i="14"/>
  <c r="G8" i="14"/>
  <c r="I8" i="14"/>
  <c r="J8" i="14"/>
  <c r="K8" i="14"/>
  <c r="E9" i="12"/>
  <c r="F9" i="12"/>
  <c r="F8" i="12" s="1"/>
  <c r="G9" i="12"/>
  <c r="G8" i="12" s="1"/>
  <c r="I9" i="12"/>
  <c r="J9" i="12"/>
  <c r="J8" i="12" s="1"/>
  <c r="K9" i="12"/>
  <c r="L9" i="12"/>
  <c r="L8" i="12" s="1"/>
  <c r="E8" i="12"/>
  <c r="I8" i="12"/>
  <c r="K8" i="12"/>
  <c r="E9" i="11"/>
  <c r="F9" i="11"/>
  <c r="G9" i="11"/>
  <c r="I9" i="11"/>
  <c r="J9" i="11"/>
  <c r="K9" i="11"/>
  <c r="E8" i="11"/>
  <c r="F8" i="11"/>
  <c r="G8" i="11"/>
  <c r="I8" i="11"/>
  <c r="J8" i="11"/>
  <c r="K8" i="11"/>
  <c r="E9" i="10"/>
  <c r="F9" i="10"/>
  <c r="F8" i="10" s="1"/>
  <c r="G9" i="10"/>
  <c r="H9" i="10"/>
  <c r="I9" i="10"/>
  <c r="J9" i="10"/>
  <c r="K9" i="10"/>
  <c r="L9" i="10"/>
  <c r="L8" i="10" s="1"/>
  <c r="E8" i="10"/>
  <c r="G8" i="10"/>
  <c r="I8" i="10"/>
  <c r="J8" i="10"/>
  <c r="K8" i="10"/>
  <c r="E9" i="17"/>
  <c r="E8" i="17" s="1"/>
  <c r="F9" i="17"/>
  <c r="G9" i="17"/>
  <c r="G8" i="17" s="1"/>
  <c r="I9" i="17"/>
  <c r="J9" i="17"/>
  <c r="J8" i="17" s="1"/>
  <c r="K9" i="17"/>
  <c r="L9" i="17"/>
  <c r="L8" i="17" s="1"/>
  <c r="F8" i="17"/>
  <c r="I8" i="17"/>
  <c r="K8" i="17"/>
  <c r="E9" i="8"/>
  <c r="F9" i="8"/>
  <c r="G9" i="8"/>
  <c r="G8" i="8" s="1"/>
  <c r="I9" i="8"/>
  <c r="I8" i="8" s="1"/>
  <c r="J9" i="8"/>
  <c r="K9" i="8"/>
  <c r="K8" i="8" s="1"/>
  <c r="F8" i="8"/>
  <c r="J8" i="8"/>
  <c r="E9" i="7"/>
  <c r="F9" i="7"/>
  <c r="G9" i="7"/>
  <c r="H9" i="7"/>
  <c r="I9" i="7"/>
  <c r="J9" i="7"/>
  <c r="K9" i="7"/>
  <c r="L9" i="7"/>
  <c r="L8" i="7" s="1"/>
  <c r="E8" i="7"/>
  <c r="F8" i="7"/>
  <c r="G8" i="7"/>
  <c r="I8" i="7"/>
  <c r="J8" i="7"/>
  <c r="K8" i="7"/>
  <c r="E9" i="1"/>
  <c r="F9" i="1"/>
  <c r="G9" i="1"/>
  <c r="I9" i="1"/>
  <c r="J9" i="1"/>
  <c r="K9" i="1"/>
  <c r="E8" i="1"/>
  <c r="F8" i="1"/>
  <c r="G8" i="1"/>
  <c r="I8" i="1"/>
  <c r="J8" i="1"/>
  <c r="K8" i="1"/>
  <c r="I9" i="6"/>
  <c r="J9" i="6"/>
  <c r="K9" i="6"/>
  <c r="L9" i="6"/>
  <c r="L8" i="6"/>
  <c r="E8" i="6"/>
  <c r="F8" i="6"/>
  <c r="G8" i="6"/>
  <c r="H8" i="6"/>
  <c r="I8" i="6"/>
  <c r="J8" i="6"/>
  <c r="K8" i="6"/>
  <c r="F9" i="5"/>
  <c r="F8" i="5" s="1"/>
  <c r="G9" i="5"/>
  <c r="G8" i="5" s="1"/>
  <c r="I9" i="5"/>
  <c r="L9" i="5" s="1"/>
  <c r="J9" i="5"/>
  <c r="K9" i="5"/>
  <c r="K8" i="5" s="1"/>
  <c r="E8" i="5"/>
  <c r="J8" i="5"/>
  <c r="L36" i="16"/>
  <c r="L37" i="16"/>
  <c r="H38" i="16"/>
  <c r="L38" i="16"/>
  <c r="L39" i="16"/>
  <c r="H40" i="16"/>
  <c r="L40" i="16"/>
  <c r="L41" i="16"/>
  <c r="E29" i="16"/>
  <c r="E28" i="16" s="1"/>
  <c r="G29" i="16"/>
  <c r="G28" i="16" s="1"/>
  <c r="I29" i="16"/>
  <c r="L29" i="16" s="1"/>
  <c r="J29" i="16"/>
  <c r="K29" i="16"/>
  <c r="I28" i="16"/>
  <c r="J28" i="16"/>
  <c r="K28" i="16"/>
  <c r="H30" i="16"/>
  <c r="L30" i="16"/>
  <c r="D30" i="16"/>
  <c r="L31" i="16"/>
  <c r="H32" i="16"/>
  <c r="L32" i="16"/>
  <c r="H33" i="16"/>
  <c r="L33" i="16"/>
  <c r="D33" i="16"/>
  <c r="L34" i="16"/>
  <c r="L35" i="16"/>
  <c r="H9" i="53"/>
  <c r="E8" i="53"/>
  <c r="F42" i="55"/>
  <c r="D21" i="20"/>
  <c r="D20" i="54"/>
  <c r="D13" i="20"/>
  <c r="D12" i="54"/>
  <c r="D9" i="26"/>
  <c r="H8" i="26"/>
  <c r="D19" i="25"/>
  <c r="J18" i="54" s="1"/>
  <c r="D13" i="25"/>
  <c r="J12" i="54" s="1"/>
  <c r="J8" i="54" s="1"/>
  <c r="J7" i="54" s="1"/>
  <c r="D9" i="23"/>
  <c r="H8" i="23"/>
  <c r="H41" i="16"/>
  <c r="D41" i="16"/>
  <c r="D12" i="5"/>
  <c r="D11" i="16"/>
  <c r="H9" i="17"/>
  <c r="D12" i="17"/>
  <c r="I11" i="16" s="1"/>
  <c r="I8" i="16" s="1"/>
  <c r="I7" i="16" s="1"/>
  <c r="H9" i="11"/>
  <c r="H39" i="16"/>
  <c r="D39" i="16" s="1"/>
  <c r="N7" i="16"/>
  <c r="F29" i="54"/>
  <c r="D13" i="24"/>
  <c r="H12" i="54" s="1"/>
  <c r="F36" i="55"/>
  <c r="D40" i="16"/>
  <c r="L9" i="1"/>
  <c r="L8" i="1" s="1"/>
  <c r="D21" i="1"/>
  <c r="F20" i="16" s="1"/>
  <c r="D14" i="1"/>
  <c r="F13" i="16" s="1"/>
  <c r="D12" i="1"/>
  <c r="F11" i="16" s="1"/>
  <c r="H9" i="1"/>
  <c r="G36" i="55"/>
  <c r="H31" i="16"/>
  <c r="D31" i="16" s="1"/>
  <c r="H34" i="16"/>
  <c r="D34" i="16" s="1"/>
  <c r="D18" i="18"/>
  <c r="H18" i="15"/>
  <c r="H16" i="15"/>
  <c r="H19" i="15"/>
  <c r="H17" i="15"/>
  <c r="D17" i="15" s="1"/>
  <c r="O16" i="16" s="1"/>
  <c r="P16" i="16" s="1"/>
  <c r="E16" i="55" s="1"/>
  <c r="F29" i="16"/>
  <c r="H29" i="16"/>
  <c r="H35" i="16"/>
  <c r="D35" i="16"/>
  <c r="H9" i="14"/>
  <c r="D14" i="14"/>
  <c r="M13" i="16" s="1"/>
  <c r="D12" i="14"/>
  <c r="M11" i="16" s="1"/>
  <c r="E34" i="55"/>
  <c r="E32" i="55"/>
  <c r="D32" i="16"/>
  <c r="D38" i="16"/>
  <c r="H37" i="16"/>
  <c r="D37" i="16" s="1"/>
  <c r="H36" i="16"/>
  <c r="D36" i="16" s="1"/>
  <c r="H9" i="12"/>
  <c r="D9" i="12" s="1"/>
  <c r="D8" i="12" s="1"/>
  <c r="D14" i="12"/>
  <c r="L13" i="16"/>
  <c r="D12" i="12"/>
  <c r="L11" i="16"/>
  <c r="L8" i="16" s="1"/>
  <c r="L7" i="16" s="1"/>
  <c r="E33" i="55"/>
  <c r="H7" i="16"/>
  <c r="E36" i="55"/>
  <c r="H36" i="55"/>
  <c r="D36" i="55" s="1"/>
  <c r="E35" i="55"/>
  <c r="D9" i="53"/>
  <c r="H8" i="53"/>
  <c r="D19" i="53"/>
  <c r="L18" i="54"/>
  <c r="D15" i="53"/>
  <c r="L14" i="54"/>
  <c r="D17" i="25"/>
  <c r="J16" i="54"/>
  <c r="D19" i="24"/>
  <c r="H18" i="54"/>
  <c r="D15" i="24"/>
  <c r="H14" i="54"/>
  <c r="D9" i="56"/>
  <c r="H8" i="56"/>
  <c r="D18" i="56"/>
  <c r="I17" i="54"/>
  <c r="D14" i="56"/>
  <c r="I13" i="54"/>
  <c r="F39" i="55"/>
  <c r="H40" i="54"/>
  <c r="D40" i="54" s="1"/>
  <c r="D16" i="23"/>
  <c r="G15" i="54" s="1"/>
  <c r="M15" i="54" s="1"/>
  <c r="D15" i="55" s="1"/>
  <c r="D12" i="23"/>
  <c r="G11" i="54" s="1"/>
  <c r="H8" i="22"/>
  <c r="E40" i="55"/>
  <c r="H40" i="55"/>
  <c r="D40" i="55" s="1"/>
  <c r="D19" i="22"/>
  <c r="F18" i="54" s="1"/>
  <c r="H30" i="54"/>
  <c r="D30" i="54" s="1"/>
  <c r="D29" i="54" s="1"/>
  <c r="D18" i="21"/>
  <c r="E17" i="54"/>
  <c r="D14" i="21"/>
  <c r="E13" i="54"/>
  <c r="E29" i="54"/>
  <c r="D10" i="21"/>
  <c r="E9" i="54" s="1"/>
  <c r="D19" i="20"/>
  <c r="D18" i="54" s="1"/>
  <c r="M18" i="54" s="1"/>
  <c r="D18" i="55" s="1"/>
  <c r="D15" i="20"/>
  <c r="D14" i="54" s="1"/>
  <c r="M14" i="54" s="1"/>
  <c r="D14" i="55" s="1"/>
  <c r="D11" i="20"/>
  <c r="D10" i="54" s="1"/>
  <c r="F35" i="55"/>
  <c r="F34" i="55"/>
  <c r="F33" i="55"/>
  <c r="F32" i="55"/>
  <c r="F31" i="55"/>
  <c r="H8" i="1"/>
  <c r="D9" i="1"/>
  <c r="D8" i="1" s="1"/>
  <c r="H8" i="7"/>
  <c r="D9" i="7"/>
  <c r="D8" i="7"/>
  <c r="H8" i="17"/>
  <c r="D9" i="17"/>
  <c r="D8" i="17"/>
  <c r="H8" i="10"/>
  <c r="D9" i="10"/>
  <c r="D8" i="10" s="1"/>
  <c r="H8" i="11"/>
  <c r="H8" i="12"/>
  <c r="H8" i="14"/>
  <c r="D9" i="14"/>
  <c r="D8" i="14"/>
  <c r="H8" i="13"/>
  <c r="D9" i="13"/>
  <c r="D8" i="13" s="1"/>
  <c r="L9" i="18"/>
  <c r="L8" i="18"/>
  <c r="H9" i="19"/>
  <c r="H41" i="55"/>
  <c r="D41" i="55" s="1"/>
  <c r="H39" i="55"/>
  <c r="D39" i="55" s="1"/>
  <c r="H37" i="55"/>
  <c r="D37" i="55" s="1"/>
  <c r="L8" i="54"/>
  <c r="L7" i="54"/>
  <c r="I8" i="5"/>
  <c r="I8" i="18"/>
  <c r="H9" i="18"/>
  <c r="E8" i="19"/>
  <c r="L9" i="19"/>
  <c r="L8" i="19" s="1"/>
  <c r="D8" i="22"/>
  <c r="D8" i="23"/>
  <c r="D8" i="24"/>
  <c r="D8" i="25"/>
  <c r="D8" i="26"/>
  <c r="D8" i="53"/>
  <c r="H42" i="55"/>
  <c r="D42" i="55" s="1"/>
  <c r="H38" i="55"/>
  <c r="D38" i="55" s="1"/>
  <c r="D8" i="56"/>
  <c r="M20" i="54"/>
  <c r="D20" i="55"/>
  <c r="M16" i="54"/>
  <c r="D16" i="55" s="1"/>
  <c r="F16" i="55" s="1"/>
  <c r="I8" i="54"/>
  <c r="I7" i="54" s="1"/>
  <c r="F8" i="54"/>
  <c r="F7" i="54" s="1"/>
  <c r="K7" i="16"/>
  <c r="G7" i="16"/>
  <c r="M19" i="54"/>
  <c r="D19" i="55"/>
  <c r="M17" i="54"/>
  <c r="D17" i="55"/>
  <c r="M13" i="54"/>
  <c r="D13" i="55"/>
  <c r="L20" i="15"/>
  <c r="K30" i="55"/>
  <c r="K29" i="55" s="1"/>
  <c r="I30" i="55"/>
  <c r="D10" i="5"/>
  <c r="D9" i="16"/>
  <c r="H20" i="15"/>
  <c r="D20" i="15"/>
  <c r="O19" i="16" s="1"/>
  <c r="P19" i="16" s="1"/>
  <c r="E19" i="55" s="1"/>
  <c r="F19" i="55" s="1"/>
  <c r="L19" i="15"/>
  <c r="D19" i="15" s="1"/>
  <c r="O18" i="16" s="1"/>
  <c r="P18" i="16" s="1"/>
  <c r="E18" i="55" s="1"/>
  <c r="D18" i="15"/>
  <c r="O17" i="16"/>
  <c r="P17" i="16" s="1"/>
  <c r="E17" i="55" s="1"/>
  <c r="F17" i="55" s="1"/>
  <c r="D16" i="15"/>
  <c r="O15" i="16"/>
  <c r="P12" i="16"/>
  <c r="E12" i="55"/>
  <c r="P10" i="16"/>
  <c r="E10" i="55"/>
  <c r="H9" i="5"/>
  <c r="D9" i="6"/>
  <c r="D8" i="6" s="1"/>
  <c r="G34" i="55"/>
  <c r="H34" i="55" s="1"/>
  <c r="D34" i="55" s="1"/>
  <c r="G32" i="55"/>
  <c r="H32" i="55"/>
  <c r="D32" i="55" s="1"/>
  <c r="G35" i="55"/>
  <c r="H35" i="55" s="1"/>
  <c r="D35" i="55" s="1"/>
  <c r="G33" i="55"/>
  <c r="G31" i="55"/>
  <c r="F28" i="16"/>
  <c r="F30" i="55"/>
  <c r="F29" i="55" s="1"/>
  <c r="E30" i="55"/>
  <c r="E29" i="55" s="1"/>
  <c r="H28" i="16"/>
  <c r="H33" i="55"/>
  <c r="D33" i="55" s="1"/>
  <c r="H29" i="54"/>
  <c r="G30" i="55"/>
  <c r="G29" i="55" s="1"/>
  <c r="H31" i="55"/>
  <c r="D31" i="55" s="1"/>
  <c r="H8" i="5"/>
  <c r="P9" i="16"/>
  <c r="E9" i="55"/>
  <c r="D8" i="16"/>
  <c r="L30" i="55"/>
  <c r="L29" i="55"/>
  <c r="I29" i="55"/>
  <c r="H8" i="18"/>
  <c r="D9" i="18"/>
  <c r="D8" i="18"/>
  <c r="H8" i="15"/>
  <c r="P15" i="16"/>
  <c r="E15" i="55" s="1"/>
  <c r="H8" i="19"/>
  <c r="D9" i="19"/>
  <c r="D8" i="19" s="1"/>
  <c r="H30" i="55"/>
  <c r="D7" i="16"/>
  <c r="D30" i="55"/>
  <c r="H29" i="55"/>
  <c r="M9" i="54" l="1"/>
  <c r="D9" i="55" s="1"/>
  <c r="E8" i="54"/>
  <c r="E7" i="54" s="1"/>
  <c r="F15" i="55"/>
  <c r="P13" i="16"/>
  <c r="E13" i="55" s="1"/>
  <c r="F13" i="55" s="1"/>
  <c r="L8" i="5"/>
  <c r="D9" i="5"/>
  <c r="D8" i="5" s="1"/>
  <c r="D29" i="55"/>
  <c r="M10" i="54"/>
  <c r="D10" i="55" s="1"/>
  <c r="F10" i="55" s="1"/>
  <c r="D8" i="54"/>
  <c r="F18" i="55"/>
  <c r="M11" i="54"/>
  <c r="D11" i="55" s="1"/>
  <c r="G8" i="54"/>
  <c r="G7" i="54" s="1"/>
  <c r="M8" i="16"/>
  <c r="M7" i="16" s="1"/>
  <c r="P11" i="16"/>
  <c r="E11" i="55" s="1"/>
  <c r="E8" i="55" s="1"/>
  <c r="F8" i="16"/>
  <c r="H8" i="54"/>
  <c r="H7" i="54" s="1"/>
  <c r="M12" i="54"/>
  <c r="D12" i="55" s="1"/>
  <c r="F12" i="55" s="1"/>
  <c r="D29" i="16"/>
  <c r="D28" i="16" s="1"/>
  <c r="L28" i="16"/>
  <c r="H9" i="8"/>
  <c r="E8" i="8"/>
  <c r="L9" i="11"/>
  <c r="D9" i="20"/>
  <c r="D8" i="20" s="1"/>
  <c r="L8" i="20"/>
  <c r="L9" i="8"/>
  <c r="L8" i="8" s="1"/>
  <c r="D9" i="21"/>
  <c r="D8" i="21" s="1"/>
  <c r="L8" i="21"/>
  <c r="K8" i="54"/>
  <c r="K7" i="54" s="1"/>
  <c r="E8" i="13"/>
  <c r="L9" i="15"/>
  <c r="I8" i="20"/>
  <c r="I8" i="21"/>
  <c r="I8" i="23"/>
  <c r="H8" i="24"/>
  <c r="H8" i="25"/>
  <c r="I8" i="26"/>
  <c r="I8" i="56"/>
  <c r="J7" i="16"/>
  <c r="E7" i="16"/>
  <c r="D21" i="15"/>
  <c r="O20" i="16" s="1"/>
  <c r="P20" i="16" s="1"/>
  <c r="E20" i="55" s="1"/>
  <c r="F20" i="55" s="1"/>
  <c r="L15" i="15"/>
  <c r="D15" i="15" s="1"/>
  <c r="O14" i="16" s="1"/>
  <c r="P14" i="16" s="1"/>
  <c r="E14" i="55" s="1"/>
  <c r="F14" i="55" s="1"/>
  <c r="E30" i="59"/>
  <c r="C33" i="59" s="1"/>
  <c r="D33" i="59"/>
  <c r="H30" i="58"/>
  <c r="E7" i="55" l="1"/>
  <c r="O8" i="16"/>
  <c r="O7" i="16" s="1"/>
  <c r="L8" i="15"/>
  <c r="D9" i="15"/>
  <c r="D8" i="15" s="1"/>
  <c r="L8" i="11"/>
  <c r="D9" i="11"/>
  <c r="D8" i="11" s="1"/>
  <c r="H8" i="8"/>
  <c r="D9" i="8"/>
  <c r="D8" i="8" s="1"/>
  <c r="F7" i="16"/>
  <c r="P7" i="16" s="1"/>
  <c r="P8" i="16"/>
  <c r="F11" i="55"/>
  <c r="D7" i="54"/>
  <c r="M7" i="54" s="1"/>
  <c r="M8" i="54"/>
  <c r="F9" i="55"/>
  <c r="D8" i="55"/>
  <c r="E33" i="59"/>
  <c r="F8" i="55" l="1"/>
  <c r="D7" i="55"/>
  <c r="F7" i="55" s="1"/>
</calcChain>
</file>

<file path=xl/comments1.xml><?xml version="1.0" encoding="utf-8"?>
<comments xmlns="http://schemas.openxmlformats.org/spreadsheetml/2006/main">
  <authors>
    <author>Jarmarova</author>
    <author>Tomanova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dalších 7,5 mil. je plánováno u ÚVT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38"/>
          </rPr>
          <t>5000 - maximální částka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38"/>
          </rPr>
          <t>25 983 -maximální částka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Tomanova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12 345 - maximální částka</t>
        </r>
      </text>
    </comment>
  </commentList>
</comments>
</file>

<file path=xl/sharedStrings.xml><?xml version="1.0" encoding="utf-8"?>
<sst xmlns="http://schemas.openxmlformats.org/spreadsheetml/2006/main" count="1315" uniqueCount="187">
  <si>
    <t>FSpS</t>
  </si>
  <si>
    <t>PrF</t>
  </si>
  <si>
    <t>ESF</t>
  </si>
  <si>
    <t>SUKB</t>
  </si>
  <si>
    <t>UKB</t>
  </si>
  <si>
    <t>RMU</t>
  </si>
  <si>
    <t>HS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</si>
  <si>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</si>
  <si>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</si>
  <si>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</si>
  <si>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</si>
  <si>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</si>
  <si>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</si>
  <si>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</si>
  <si>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</si>
  <si>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</si>
  <si>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</si>
  <si>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</si>
  <si>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</si>
  <si>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</si>
  <si>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</si>
  <si>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</si>
  <si>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</si>
  <si>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</si>
  <si>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</si>
  <si>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FRVŠ</t>
  </si>
  <si>
    <t>rozvojové programy (ukazatel I)</t>
  </si>
  <si>
    <t xml:space="preserve">jiné dotace ze SR bez VaV </t>
  </si>
  <si>
    <t>VaV - MŠMT bez VaVpI</t>
  </si>
  <si>
    <t>VaVpI</t>
  </si>
  <si>
    <t>VaV ostatní SR</t>
  </si>
  <si>
    <t>Příspěvek MŠMT na kapitál.výdaje (výměna NEI/INV)</t>
  </si>
  <si>
    <t xml:space="preserve">dotace od ÚSC </t>
  </si>
  <si>
    <t>dotace ze zahraničí</t>
  </si>
  <si>
    <t xml:space="preserve">FRIM 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</si>
  <si>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</si>
  <si>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</si>
  <si>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</si>
  <si>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</si>
  <si>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ROZPOČET 2012 - Investice</t>
  </si>
  <si>
    <t>Program 133 21J</t>
  </si>
  <si>
    <t>mimo Program 133 21J</t>
  </si>
  <si>
    <t>Komentář k přípravě INV rozpočtu HS</t>
  </si>
  <si>
    <t>ř. 9</t>
  </si>
  <si>
    <t>Pro účely plánu INV rozpočtu bude uvedeno pouze u RMU (resp. ÚVT), ostatní HS mohou následně požadovat výměnu v rámci jim přiděleného NEI příspěvku</t>
  </si>
  <si>
    <t xml:space="preserve">ř. 12 </t>
  </si>
  <si>
    <r>
      <t xml:space="preserve">FRIM do výše zůstatku + FRIM vytvořený z HV 2011 + FRIM z nedotačních odpisů HS </t>
    </r>
    <r>
      <rPr>
        <i/>
        <sz val="8"/>
        <color indexed="10"/>
        <rFont val="Times New Roman"/>
        <family val="1"/>
        <charset val="238"/>
      </rPr>
      <t>do výše 50% (zbývajících 50% bude centralizováno u RMU)</t>
    </r>
  </si>
  <si>
    <t xml:space="preserve">Masarykova univerzita </t>
  </si>
  <si>
    <t>plán (v tis. Kč)</t>
  </si>
  <si>
    <t>FRIM SKM</t>
  </si>
  <si>
    <t>&lt;92 ÚVT &gt;</t>
  </si>
  <si>
    <t>&lt; 87 CTT &gt;</t>
  </si>
  <si>
    <t>&lt;97 CZS &gt;</t>
  </si>
  <si>
    <t>&lt; 84 SPSSN &gt;</t>
  </si>
  <si>
    <t>&lt; 85 IBA &gt;</t>
  </si>
  <si>
    <t>&lt;96 CJV &gt;</t>
  </si>
  <si>
    <t>&lt;99 bez IO &gt;</t>
  </si>
  <si>
    <t>99 IO</t>
  </si>
  <si>
    <t>99 RMU celkem včetně IO</t>
  </si>
  <si>
    <t>ochrana duševního vlastnictví</t>
  </si>
  <si>
    <t>CTT</t>
  </si>
  <si>
    <t>11 LF</t>
  </si>
  <si>
    <t>21 FF</t>
  </si>
  <si>
    <t>22 PrF</t>
  </si>
  <si>
    <t>23 FSS</t>
  </si>
  <si>
    <t>31 PřF</t>
  </si>
  <si>
    <t>82 UKB</t>
  </si>
  <si>
    <t>71 Ceitec MU</t>
  </si>
  <si>
    <t xml:space="preserve"> 79 Ceitec CŘS </t>
  </si>
  <si>
    <t>81 SKM</t>
  </si>
  <si>
    <t xml:space="preserve"> 83 UCT</t>
  </si>
  <si>
    <t>Ceitec MU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</si>
  <si>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</si>
  <si>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</si>
  <si>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</si>
  <si>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</si>
  <si>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</si>
  <si>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</si>
  <si>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</si>
  <si>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 MU</t>
  </si>
  <si>
    <t>Součásti</t>
  </si>
  <si>
    <t>LF</t>
  </si>
  <si>
    <t>FSS</t>
  </si>
  <si>
    <t>FI</t>
  </si>
  <si>
    <t>33 FI</t>
  </si>
  <si>
    <t>Fakulty</t>
  </si>
  <si>
    <t>MU celkem</t>
  </si>
  <si>
    <t xml:space="preserve">Fakulty celkem </t>
  </si>
  <si>
    <t>MU</t>
  </si>
  <si>
    <t>41 PdF</t>
  </si>
  <si>
    <t>51 FSpS</t>
  </si>
  <si>
    <t>56 ESF</t>
  </si>
  <si>
    <t>Odbor pro rozpočet a financování RMU</t>
  </si>
  <si>
    <t>Fakulty celkem</t>
  </si>
  <si>
    <t>V roce 2013 bude dle Pravidel sestavování rozpočtu (Směrnice MU č. 10/2012) centralizována tvorba FRIM z nedotačních odpisů u RMU ve výši 50% těchto odpisů. Zývajících 50% bude přiděleno k použití přímo HS, u kterého jsou tyto odpisy účtovány v nákladech.</t>
  </si>
  <si>
    <t>Rozpočet MU 2013 část investiční</t>
  </si>
  <si>
    <t>ROZPOČET 2013 - Investice</t>
  </si>
  <si>
    <r>
      <t xml:space="preserve">FRIM do výše zůstatku + FRIM vytvořený z HV 2012 + FRIM z nedotačních odpisů HS </t>
    </r>
    <r>
      <rPr>
        <i/>
        <sz val="8"/>
        <color indexed="10"/>
        <rFont val="Times New Roman"/>
        <family val="1"/>
        <charset val="238"/>
      </rPr>
      <t>do výše 50% (zbývajících 50% bude centralizováno u RMU)</t>
    </r>
  </si>
  <si>
    <t>Centralizované investice 2013 (v tis. Kč)</t>
  </si>
  <si>
    <t>Stavby</t>
  </si>
  <si>
    <t>dle zdrojů</t>
  </si>
  <si>
    <t>Stroje aj.</t>
  </si>
  <si>
    <t>INV příspěvek</t>
  </si>
  <si>
    <t>FRIM CP - IO RMU</t>
  </si>
  <si>
    <t>FRIM ze zůst.INV přísp. - IO RMU</t>
  </si>
  <si>
    <t>Interní RP</t>
  </si>
  <si>
    <t>Central. RP</t>
  </si>
  <si>
    <t>OP VK</t>
  </si>
  <si>
    <t>č.1119</t>
  </si>
  <si>
    <t>č.4746</t>
  </si>
  <si>
    <t>č.4745</t>
  </si>
  <si>
    <t>Stavební úpravy</t>
  </si>
  <si>
    <t>Rekonstrukce chlazení, vzt a vytápění počítačové haly F1</t>
  </si>
  <si>
    <t>Instalace automatickýcz závor a indukčních detektorů do vjezdu do "garáží"</t>
  </si>
  <si>
    <t>výměna rozvodů ÚT Mánesova</t>
  </si>
  <si>
    <t>izolace a pochozí záklop půdy</t>
  </si>
  <si>
    <t>Reko prostor pův. skladu knih  na  pracovnu vč. klimatizace (demontáž regálů, nový koberec, výmalba, klimatizace)</t>
  </si>
  <si>
    <t>Dokončení rekonstrukce toalet</t>
  </si>
  <si>
    <t>Rekonstrukce Auly (Veveří 30)</t>
  </si>
  <si>
    <t>Kanalizační přípojka - havárie (Kraví hora)</t>
  </si>
  <si>
    <t>Komplexní řešení parkovacích ploch v areálu</t>
  </si>
  <si>
    <t>Rekonstrukce výtahu (Poříčí 31)</t>
  </si>
  <si>
    <t>Zajištění rozvoje studia osob se specifickým nároky</t>
  </si>
  <si>
    <t>ÚVT</t>
  </si>
  <si>
    <t>bubnový skener</t>
  </si>
  <si>
    <t>kancelářská a kopírovací technika</t>
  </si>
  <si>
    <t>měřicí a opravárenská technika</t>
  </si>
  <si>
    <t>rozšíření hlasové sítě</t>
  </si>
  <si>
    <t>Rozvoj ICT na MU</t>
  </si>
  <si>
    <t>SW vybavení mimo Magion</t>
  </si>
  <si>
    <t>věcná břemena</t>
  </si>
  <si>
    <t>výměna klima jednotek a UPC</t>
  </si>
  <si>
    <t>výměna switchů a akt.prvků na fakultách</t>
  </si>
  <si>
    <t>Workflow v ekonomicko-správních informačních systémech vysokých škol</t>
  </si>
  <si>
    <t>IO</t>
  </si>
  <si>
    <t>reko Kounicův sál</t>
  </si>
  <si>
    <t>technické zhodnoceni kina Scala</t>
  </si>
  <si>
    <t>úprava nosnosti spisovny</t>
  </si>
  <si>
    <t>rezerva (plán - schváleno)</t>
  </si>
  <si>
    <t>ÚVT plánuje do rozpočtu 2013 částku 5,8 mil. Kč z INV příspěvku a 2 mil Kč budou převedeny z FRIM ze zůstatku INV příspěvku předchozích let z RMU</t>
  </si>
  <si>
    <t>CTT plánuje 417 tis. Kč z INV příspěvku na výdaje spojené s ochranou duševního vlastnictví</t>
  </si>
  <si>
    <t>ostatní prostředky budou plánovány u RMU (vč. SKM)</t>
  </si>
  <si>
    <r>
      <t xml:space="preserve">FRIM 2013 - tvorba a použití - podklady pro plán </t>
    </r>
    <r>
      <rPr>
        <sz val="12"/>
        <rFont val="Arial"/>
        <family val="2"/>
        <charset val="238"/>
      </rPr>
      <t>(v tis. Kč)</t>
    </r>
  </si>
  <si>
    <t>FRIM 2013</t>
  </si>
  <si>
    <t>k použití 2013</t>
  </si>
  <si>
    <t xml:space="preserve">centralizace tvorby FRIM z odpisů na schválené INV </t>
  </si>
  <si>
    <t>nedotační odpisy 2012-skut.</t>
  </si>
  <si>
    <t>zůstatek FRIM k 31.12.2012</t>
  </si>
  <si>
    <t>z toho ze zůst.INV přísp. (č.4745)</t>
  </si>
  <si>
    <t>z HV 2012</t>
  </si>
  <si>
    <t>tvorba z nedot.odpisů - odhad (50% ze sl. 1)</t>
  </si>
  <si>
    <t>celkem k použití 2013 - odhad (sl. 2+3+4)</t>
  </si>
  <si>
    <t>2a</t>
  </si>
  <si>
    <t>CEITEC MU</t>
  </si>
  <si>
    <t>CEITEC CŘS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</si>
  <si>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</si>
  <si>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</si>
  <si>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</si>
  <si>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*)</t>
  </si>
  <si>
    <t>bez zůstatku centraliz.FRIM u IO RMU a bez rezervy</t>
  </si>
  <si>
    <t>fakulty</t>
  </si>
  <si>
    <t>ostatní</t>
  </si>
  <si>
    <t>V Brně 15.2.2013</t>
  </si>
  <si>
    <t>Zpracovala: Foukalová</t>
  </si>
  <si>
    <t xml:space="preserve">Odhad odpisů 2013 po HS </t>
  </si>
  <si>
    <r>
      <t xml:space="preserve">odhad 2013 dle skuteč.2012           </t>
    </r>
    <r>
      <rPr>
        <b/>
        <sz val="8"/>
        <rFont val="Arial"/>
        <family val="2"/>
        <charset val="238"/>
      </rPr>
      <t>(v tis. Kč)</t>
    </r>
  </si>
  <si>
    <r>
      <t>odhad 2013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</si>
  <si>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</si>
  <si>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</si>
  <si>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</si>
  <si>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</si>
  <si>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</si>
  <si>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>V Brně dne 15.2.2013</t>
  </si>
  <si>
    <t>přísp.</t>
  </si>
  <si>
    <t>FRIM</t>
  </si>
  <si>
    <t>FRIM z př.</t>
  </si>
  <si>
    <t>součet</t>
  </si>
  <si>
    <t>výměna</t>
  </si>
  <si>
    <t>rezerva = výměna-rezerva</t>
  </si>
  <si>
    <t>zůst. z r.2012 - k použití</t>
  </si>
  <si>
    <t>zůst. FRIM z r.2012 - k použití</t>
  </si>
  <si>
    <t>RMU bez CP a bez IO</t>
  </si>
  <si>
    <t>CP</t>
  </si>
  <si>
    <r>
      <t xml:space="preserve">FRIM do výše zůstatku + FRIM vytvořený z HV 2012 + FRIM z nedotačních odpisů HS </t>
    </r>
    <r>
      <rPr>
        <i/>
        <sz val="8"/>
        <color indexed="10"/>
        <rFont val="Calibri"/>
        <family val="2"/>
        <charset val="238"/>
        <scheme val="minor"/>
      </rPr>
      <t>do výše 50% (zbývajících 50% bude centralizováno u RMU)</t>
    </r>
  </si>
  <si>
    <t>jiné zdroje  - FÚUP INV</t>
  </si>
  <si>
    <t>schválena výměna INV IP</t>
  </si>
  <si>
    <t>schváleno v AS MU 8.4.2013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</si>
</sst>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6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8"/>
      <name val="Arial CE"/>
      <family val="2"/>
    </font>
    <font>
      <b/>
      <sz val="10"/>
      <name val="Arial CE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9"/>
      <color indexed="10"/>
      <name val="Times New Roman"/>
      <family val="1"/>
      <charset val="238"/>
    </font>
    <font>
      <b/>
      <sz val="8"/>
      <name val="Arial CE"/>
    </font>
    <font>
      <i/>
      <sz val="8"/>
      <color indexed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b/>
      <sz val="24"/>
      <name val="Arial CE"/>
      <family val="2"/>
      <charset val="238"/>
    </font>
    <font>
      <b/>
      <sz val="16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0"/>
      <name val="Arial CE"/>
      <charset val="238"/>
    </font>
    <font>
      <b/>
      <sz val="9"/>
      <color indexed="1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sz val="9"/>
      <name val="Arial CE"/>
    </font>
    <font>
      <sz val="9"/>
      <name val="Arial"/>
      <family val="2"/>
      <charset val="238"/>
    </font>
    <font>
      <b/>
      <sz val="9"/>
      <name val="Arial CE"/>
      <charset val="238"/>
    </font>
    <font>
      <b/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10"/>
      <name val="Times New Roman"/>
      <family val="1"/>
      <charset val="238"/>
    </font>
    <font>
      <i/>
      <sz val="10"/>
      <color indexed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0000FF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indexed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i/>
      <sz val="10"/>
      <color rgb="FF0000FF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theme="4" tint="0.79998168889431442"/>
      </top>
      <bottom style="thin">
        <color theme="0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/>
      <diagonal/>
    </border>
    <border>
      <left style="thin">
        <color auto="1"/>
      </left>
      <right/>
      <top style="thin">
        <color theme="4" tint="0.7999816888943144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5">
    <xf numFmtId="0" fontId="0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9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0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7" borderId="0" applyNumberFormat="0" applyBorder="0" applyAlignment="0" applyProtection="0"/>
    <xf numFmtId="0" fontId="69" fillId="11" borderId="0" applyNumberFormat="0" applyBorder="0" applyAlignment="0" applyProtection="0"/>
    <xf numFmtId="0" fontId="70" fillId="28" borderId="100" applyNumberFormat="0" applyAlignment="0" applyProtection="0"/>
    <xf numFmtId="0" fontId="19" fillId="0" borderId="101" applyNumberFormat="0" applyFill="0" applyAlignment="0" applyProtection="0"/>
    <xf numFmtId="43" fontId="7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12" borderId="0" applyNumberFormat="0" applyBorder="0" applyAlignment="0" applyProtection="0"/>
    <xf numFmtId="0" fontId="74" fillId="0" borderId="102" applyNumberFormat="0" applyFill="0" applyAlignment="0" applyProtection="0"/>
    <xf numFmtId="0" fontId="75" fillId="0" borderId="103" applyNumberFormat="0" applyFill="0" applyAlignment="0" applyProtection="0"/>
    <xf numFmtId="0" fontId="76" fillId="0" borderId="104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105" applyNumberFormat="0" applyAlignment="0" applyProtection="0"/>
    <xf numFmtId="0" fontId="69" fillId="11" borderId="0" applyNumberFormat="0" applyBorder="0" applyAlignment="0" applyProtection="0"/>
    <xf numFmtId="0" fontId="78" fillId="15" borderId="100" applyNumberFormat="0" applyAlignment="0" applyProtection="0"/>
    <xf numFmtId="0" fontId="77" fillId="29" borderId="105" applyNumberFormat="0" applyAlignment="0" applyProtection="0"/>
    <xf numFmtId="0" fontId="79" fillId="0" borderId="106" applyNumberFormat="0" applyFill="0" applyAlignment="0" applyProtection="0"/>
    <xf numFmtId="0" fontId="74" fillId="0" borderId="102" applyNumberFormat="0" applyFill="0" applyAlignment="0" applyProtection="0"/>
    <xf numFmtId="0" fontId="75" fillId="0" borderId="103" applyNumberFormat="0" applyFill="0" applyAlignment="0" applyProtection="0"/>
    <xf numFmtId="0" fontId="76" fillId="0" borderId="104" applyNumberFormat="0" applyFill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5" fillId="0" borderId="0"/>
    <xf numFmtId="0" fontId="71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1" fillId="0" borderId="0"/>
    <xf numFmtId="0" fontId="67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67" fillId="0" borderId="0"/>
    <xf numFmtId="0" fontId="5" fillId="31" borderId="107" applyNumberFormat="0" applyFont="0" applyAlignment="0" applyProtection="0"/>
    <xf numFmtId="0" fontId="83" fillId="28" borderId="108" applyNumberFormat="0" applyAlignment="0" applyProtection="0"/>
    <xf numFmtId="0" fontId="5" fillId="31" borderId="10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79" fillId="0" borderId="106" applyNumberFormat="0" applyFill="0" applyAlignment="0" applyProtection="0"/>
    <xf numFmtId="0" fontId="73" fillId="12" borderId="0" applyNumberFormat="0" applyBorder="0" applyAlignment="0" applyProtection="0"/>
    <xf numFmtId="0" fontId="8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101" applyNumberFormat="0" applyFill="0" applyAlignment="0" applyProtection="0"/>
    <xf numFmtId="0" fontId="78" fillId="15" borderId="100" applyNumberFormat="0" applyAlignment="0" applyProtection="0"/>
    <xf numFmtId="0" fontId="70" fillId="28" borderId="100" applyNumberFormat="0" applyAlignment="0" applyProtection="0"/>
    <xf numFmtId="0" fontId="83" fillId="28" borderId="108" applyNumberFormat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7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</cellStyleXfs>
  <cellXfs count="678">
    <xf numFmtId="0" fontId="0" fillId="0" borderId="0" xfId="0"/>
    <xf numFmtId="0" fontId="1" fillId="0" borderId="0" xfId="2"/>
    <xf numFmtId="0" fontId="2" fillId="0" borderId="0" xfId="2" applyFont="1"/>
    <xf numFmtId="0" fontId="2" fillId="0" borderId="0" xfId="2" applyFont="1" applyAlignment="1">
      <alignment horizontal="right"/>
    </xf>
    <xf numFmtId="0" fontId="3" fillId="0" borderId="0" xfId="2" applyFont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6" fillId="0" borderId="0" xfId="3" applyFont="1"/>
    <xf numFmtId="0" fontId="6" fillId="0" borderId="4" xfId="3" applyFont="1" applyBorder="1"/>
    <xf numFmtId="0" fontId="8" fillId="0" borderId="5" xfId="3" applyFont="1" applyBorder="1" applyAlignment="1">
      <alignment horizontal="center"/>
    </xf>
    <xf numFmtId="0" fontId="9" fillId="0" borderId="0" xfId="3" applyFont="1" applyBorder="1"/>
    <xf numFmtId="0" fontId="9" fillId="0" borderId="6" xfId="3" applyFont="1" applyBorder="1" applyAlignment="1">
      <alignment horizontal="center"/>
    </xf>
    <xf numFmtId="0" fontId="9" fillId="0" borderId="7" xfId="3" applyFont="1" applyBorder="1"/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/>
    </xf>
    <xf numFmtId="0" fontId="6" fillId="0" borderId="10" xfId="3" applyFont="1" applyBorder="1"/>
    <xf numFmtId="0" fontId="6" fillId="0" borderId="11" xfId="3" applyFont="1" applyBorder="1"/>
    <xf numFmtId="0" fontId="8" fillId="0" borderId="12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9" fillId="0" borderId="15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1" fillId="0" borderId="16" xfId="3" applyFont="1" applyBorder="1" applyAlignment="1">
      <alignment horizontal="center"/>
    </xf>
    <xf numFmtId="0" fontId="11" fillId="0" borderId="17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0" fontId="11" fillId="0" borderId="18" xfId="3" applyFont="1" applyBorder="1" applyAlignment="1">
      <alignment horizontal="center"/>
    </xf>
    <xf numFmtId="0" fontId="11" fillId="0" borderId="19" xfId="3" applyFont="1" applyBorder="1" applyAlignment="1">
      <alignment horizontal="center"/>
    </xf>
    <xf numFmtId="0" fontId="11" fillId="0" borderId="20" xfId="3" applyFont="1" applyBorder="1" applyAlignment="1">
      <alignment horizontal="center"/>
    </xf>
    <xf numFmtId="0" fontId="11" fillId="0" borderId="21" xfId="3" applyFont="1" applyBorder="1" applyAlignment="1">
      <alignment horizontal="center"/>
    </xf>
    <xf numFmtId="0" fontId="8" fillId="0" borderId="0" xfId="3" applyFont="1" applyAlignment="1">
      <alignment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vertical="center"/>
    </xf>
    <xf numFmtId="3" fontId="8" fillId="2" borderId="16" xfId="3" applyNumberFormat="1" applyFont="1" applyFill="1" applyBorder="1"/>
    <xf numFmtId="3" fontId="8" fillId="2" borderId="22" xfId="3" applyNumberFormat="1" applyFont="1" applyFill="1" applyBorder="1"/>
    <xf numFmtId="3" fontId="8" fillId="2" borderId="18" xfId="3" applyNumberFormat="1" applyFont="1" applyFill="1" applyBorder="1"/>
    <xf numFmtId="3" fontId="8" fillId="2" borderId="19" xfId="3" applyNumberFormat="1" applyFont="1" applyFill="1" applyBorder="1"/>
    <xf numFmtId="3" fontId="8" fillId="2" borderId="20" xfId="3" applyNumberFormat="1" applyFont="1" applyFill="1" applyBorder="1"/>
    <xf numFmtId="3" fontId="8" fillId="2" borderId="21" xfId="3" applyNumberFormat="1" applyFont="1" applyFill="1" applyBorder="1"/>
    <xf numFmtId="0" fontId="6" fillId="0" borderId="0" xfId="3" applyFont="1" applyAlignment="1">
      <alignment vertical="center"/>
    </xf>
    <xf numFmtId="0" fontId="6" fillId="0" borderId="5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3" fontId="8" fillId="0" borderId="23" xfId="3" applyNumberFormat="1" applyFont="1" applyFill="1" applyBorder="1"/>
    <xf numFmtId="3" fontId="9" fillId="0" borderId="24" xfId="3" applyNumberFormat="1" applyFont="1" applyBorder="1" applyAlignment="1">
      <alignment vertical="center"/>
    </xf>
    <xf numFmtId="3" fontId="9" fillId="0" borderId="25" xfId="3" applyNumberFormat="1" applyFont="1" applyBorder="1" applyAlignment="1">
      <alignment vertical="center"/>
    </xf>
    <xf numFmtId="3" fontId="9" fillId="0" borderId="26" xfId="3" applyNumberFormat="1" applyFont="1" applyBorder="1" applyAlignment="1">
      <alignment vertical="center"/>
    </xf>
    <xf numFmtId="3" fontId="9" fillId="0" borderId="27" xfId="3" applyNumberFormat="1" applyFont="1" applyBorder="1" applyAlignment="1">
      <alignment vertical="center"/>
    </xf>
    <xf numFmtId="3" fontId="9" fillId="0" borderId="15" xfId="3" applyNumberFormat="1" applyFont="1" applyBorder="1" applyAlignment="1">
      <alignment vertical="center"/>
    </xf>
    <xf numFmtId="0" fontId="10" fillId="0" borderId="28" xfId="3" applyFont="1" applyBorder="1" applyAlignment="1">
      <alignment horizontal="center" vertical="center"/>
    </xf>
    <xf numFmtId="0" fontId="10" fillId="0" borderId="29" xfId="3" applyFont="1" applyBorder="1" applyAlignment="1">
      <alignment vertical="center"/>
    </xf>
    <xf numFmtId="0" fontId="11" fillId="0" borderId="29" xfId="3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11" fillId="0" borderId="24" xfId="3" applyNumberFormat="1" applyFont="1" applyFill="1" applyBorder="1" applyAlignment="1">
      <alignment vertical="center"/>
    </xf>
    <xf numFmtId="3" fontId="11" fillId="0" borderId="25" xfId="3" applyNumberFormat="1" applyFont="1" applyFill="1" applyBorder="1" applyAlignment="1">
      <alignment vertical="center"/>
    </xf>
    <xf numFmtId="3" fontId="11" fillId="0" borderId="26" xfId="3" applyNumberFormat="1" applyFont="1" applyBorder="1" applyAlignment="1">
      <alignment vertical="center"/>
    </xf>
    <xf numFmtId="3" fontId="11" fillId="0" borderId="27" xfId="3" applyNumberFormat="1" applyFont="1" applyBorder="1" applyAlignment="1">
      <alignment vertical="center"/>
    </xf>
    <xf numFmtId="3" fontId="11" fillId="0" borderId="24" xfId="3" applyNumberFormat="1" applyFont="1" applyBorder="1" applyAlignment="1">
      <alignment vertical="center"/>
    </xf>
    <xf numFmtId="3" fontId="11" fillId="0" borderId="25" xfId="3" applyNumberFormat="1" applyFont="1" applyBorder="1" applyAlignment="1">
      <alignment vertical="center"/>
    </xf>
    <xf numFmtId="3" fontId="11" fillId="0" borderId="30" xfId="3" applyNumberFormat="1" applyFont="1" applyBorder="1" applyAlignment="1">
      <alignment vertical="center"/>
    </xf>
    <xf numFmtId="0" fontId="10" fillId="0" borderId="0" xfId="3" applyFont="1" applyAlignment="1">
      <alignment vertical="center"/>
    </xf>
    <xf numFmtId="3" fontId="12" fillId="0" borderId="28" xfId="3" applyNumberFormat="1" applyFont="1" applyBorder="1" applyAlignment="1">
      <alignment vertical="center"/>
    </xf>
    <xf numFmtId="3" fontId="10" fillId="0" borderId="24" xfId="3" applyNumberFormat="1" applyFont="1" applyFill="1" applyBorder="1" applyAlignment="1">
      <alignment vertical="center"/>
    </xf>
    <xf numFmtId="3" fontId="10" fillId="0" borderId="25" xfId="3" applyNumberFormat="1" applyFont="1" applyFill="1" applyBorder="1" applyAlignment="1">
      <alignment vertical="center"/>
    </xf>
    <xf numFmtId="3" fontId="10" fillId="0" borderId="26" xfId="3" applyNumberFormat="1" applyFont="1" applyBorder="1" applyAlignment="1">
      <alignment vertical="center"/>
    </xf>
    <xf numFmtId="3" fontId="10" fillId="0" borderId="27" xfId="3" applyNumberFormat="1" applyFont="1" applyBorder="1" applyAlignment="1">
      <alignment vertical="center"/>
    </xf>
    <xf numFmtId="3" fontId="10" fillId="0" borderId="24" xfId="3" applyNumberFormat="1" applyFont="1" applyBorder="1" applyAlignment="1">
      <alignment vertical="center"/>
    </xf>
    <xf numFmtId="3" fontId="10" fillId="0" borderId="25" xfId="3" applyNumberFormat="1" applyFont="1" applyBorder="1" applyAlignment="1">
      <alignment vertical="center"/>
    </xf>
    <xf numFmtId="3" fontId="10" fillId="0" borderId="30" xfId="3" applyNumberFormat="1" applyFont="1" applyBorder="1" applyAlignment="1">
      <alignment vertical="center"/>
    </xf>
    <xf numFmtId="0" fontId="10" fillId="0" borderId="5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3" fontId="13" fillId="0" borderId="12" xfId="3" applyNumberFormat="1" applyFont="1" applyBorder="1" applyAlignment="1">
      <alignment vertical="center"/>
    </xf>
    <xf numFmtId="3" fontId="11" fillId="0" borderId="31" xfId="3" applyNumberFormat="1" applyFont="1" applyFill="1" applyBorder="1" applyAlignment="1">
      <alignment vertical="center"/>
    </xf>
    <xf numFmtId="3" fontId="11" fillId="0" borderId="13" xfId="3" applyNumberFormat="1" applyFont="1" applyFill="1" applyBorder="1" applyAlignment="1">
      <alignment vertical="center"/>
    </xf>
    <xf numFmtId="3" fontId="11" fillId="0" borderId="32" xfId="3" applyNumberFormat="1" applyFont="1" applyBorder="1" applyAlignment="1">
      <alignment vertical="center"/>
    </xf>
    <xf numFmtId="3" fontId="11" fillId="0" borderId="14" xfId="3" applyNumberFormat="1" applyFont="1" applyBorder="1" applyAlignment="1">
      <alignment vertical="center"/>
    </xf>
    <xf numFmtId="3" fontId="11" fillId="0" borderId="31" xfId="3" applyNumberFormat="1" applyFont="1" applyBorder="1" applyAlignment="1">
      <alignment vertical="center"/>
    </xf>
    <xf numFmtId="3" fontId="11" fillId="0" borderId="13" xfId="3" applyNumberFormat="1" applyFont="1" applyBorder="1" applyAlignment="1">
      <alignment vertical="center"/>
    </xf>
    <xf numFmtId="3" fontId="11" fillId="0" borderId="15" xfId="3" applyNumberFormat="1" applyFont="1" applyBorder="1" applyAlignment="1">
      <alignment vertical="center"/>
    </xf>
    <xf numFmtId="0" fontId="6" fillId="0" borderId="16" xfId="3" applyFont="1" applyBorder="1" applyAlignment="1">
      <alignment horizontal="center" vertical="center"/>
    </xf>
    <xf numFmtId="0" fontId="9" fillId="0" borderId="17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3" fontId="8" fillId="0" borderId="16" xfId="3" applyNumberFormat="1" applyFont="1" applyBorder="1" applyAlignment="1">
      <alignment vertical="center"/>
    </xf>
    <xf numFmtId="3" fontId="9" fillId="0" borderId="22" xfId="3" applyNumberFormat="1" applyFont="1" applyFill="1" applyBorder="1" applyAlignment="1">
      <alignment vertical="center"/>
    </xf>
    <xf numFmtId="3" fontId="9" fillId="0" borderId="18" xfId="3" applyNumberFormat="1" applyFont="1" applyFill="1" applyBorder="1" applyAlignment="1">
      <alignment vertical="center"/>
    </xf>
    <xf numFmtId="3" fontId="9" fillId="0" borderId="33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9" fillId="0" borderId="11" xfId="3" applyNumberFormat="1" applyFont="1" applyFill="1" applyBorder="1" applyAlignment="1">
      <alignment vertical="center"/>
    </xf>
    <xf numFmtId="3" fontId="9" fillId="0" borderId="34" xfId="3" applyNumberFormat="1" applyFont="1" applyFill="1" applyBorder="1" applyAlignment="1">
      <alignment vertical="center"/>
    </xf>
    <xf numFmtId="3" fontId="9" fillId="0" borderId="35" xfId="3" applyNumberFormat="1" applyFont="1" applyBorder="1" applyAlignment="1">
      <alignment vertical="center"/>
    </xf>
    <xf numFmtId="3" fontId="9" fillId="0" borderId="36" xfId="3" applyNumberFormat="1" applyFont="1" applyBorder="1" applyAlignment="1">
      <alignment vertical="center"/>
    </xf>
    <xf numFmtId="3" fontId="9" fillId="0" borderId="11" xfId="3" applyNumberFormat="1" applyFont="1" applyBorder="1" applyAlignment="1">
      <alignment vertical="center"/>
    </xf>
    <xf numFmtId="3" fontId="9" fillId="0" borderId="34" xfId="3" applyNumberFormat="1" applyFont="1" applyBorder="1" applyAlignment="1">
      <alignment vertical="center"/>
    </xf>
    <xf numFmtId="3" fontId="9" fillId="0" borderId="37" xfId="3" applyNumberFormat="1" applyFont="1" applyBorder="1" applyAlignment="1">
      <alignment vertical="center"/>
    </xf>
    <xf numFmtId="3" fontId="8" fillId="0" borderId="12" xfId="3" applyNumberFormat="1" applyFont="1" applyBorder="1" applyAlignment="1">
      <alignment vertical="center"/>
    </xf>
    <xf numFmtId="0" fontId="6" fillId="0" borderId="38" xfId="3" applyFont="1" applyBorder="1" applyAlignment="1">
      <alignment horizontal="center" vertical="center"/>
    </xf>
    <xf numFmtId="0" fontId="6" fillId="0" borderId="39" xfId="3" applyFont="1" applyBorder="1" applyAlignment="1">
      <alignment vertical="center"/>
    </xf>
    <xf numFmtId="3" fontId="8" fillId="0" borderId="38" xfId="3" applyNumberFormat="1" applyFont="1" applyBorder="1" applyAlignment="1">
      <alignment vertical="center"/>
    </xf>
    <xf numFmtId="3" fontId="6" fillId="0" borderId="40" xfId="3" applyNumberFormat="1" applyFont="1" applyBorder="1" applyAlignment="1">
      <alignment vertical="center"/>
    </xf>
    <xf numFmtId="3" fontId="6" fillId="0" borderId="41" xfId="3" applyNumberFormat="1" applyFont="1" applyBorder="1" applyAlignment="1">
      <alignment vertical="center"/>
    </xf>
    <xf numFmtId="3" fontId="6" fillId="0" borderId="42" xfId="3" applyNumberFormat="1" applyFont="1" applyBorder="1" applyAlignment="1">
      <alignment vertical="center"/>
    </xf>
    <xf numFmtId="3" fontId="6" fillId="0" borderId="43" xfId="3" applyNumberFormat="1" applyFont="1" applyBorder="1" applyAlignment="1">
      <alignment vertical="center"/>
    </xf>
    <xf numFmtId="3" fontId="6" fillId="0" borderId="44" xfId="3" applyNumberFormat="1" applyFont="1" applyBorder="1" applyAlignment="1">
      <alignment vertical="center"/>
    </xf>
    <xf numFmtId="0" fontId="14" fillId="0" borderId="0" xfId="3" applyFont="1"/>
    <xf numFmtId="0" fontId="15" fillId="0" borderId="0" xfId="3" applyFont="1" applyAlignment="1">
      <alignment vertical="center"/>
    </xf>
    <xf numFmtId="0" fontId="16" fillId="0" borderId="0" xfId="3" applyFont="1"/>
    <xf numFmtId="0" fontId="11" fillId="0" borderId="0" xfId="3" applyFont="1"/>
    <xf numFmtId="0" fontId="11" fillId="0" borderId="0" xfId="3" applyFont="1" applyFill="1"/>
    <xf numFmtId="0" fontId="17" fillId="0" borderId="0" xfId="2" applyFont="1"/>
    <xf numFmtId="0" fontId="19" fillId="0" borderId="0" xfId="0" applyFont="1"/>
    <xf numFmtId="0" fontId="22" fillId="0" borderId="0" xfId="4" applyFont="1"/>
    <xf numFmtId="0" fontId="23" fillId="0" borderId="0" xfId="4" applyFont="1"/>
    <xf numFmtId="0" fontId="26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14" fontId="27" fillId="0" borderId="0" xfId="4" applyNumberFormat="1" applyFont="1" applyAlignment="1"/>
    <xf numFmtId="0" fontId="27" fillId="0" borderId="0" xfId="4" applyFont="1"/>
    <xf numFmtId="14" fontId="27" fillId="0" borderId="0" xfId="4" applyNumberFormat="1" applyFont="1" applyAlignment="1">
      <alignment horizontal="right"/>
    </xf>
    <xf numFmtId="14" fontId="27" fillId="0" borderId="0" xfId="4" applyNumberFormat="1" applyFont="1"/>
    <xf numFmtId="0" fontId="28" fillId="0" borderId="0" xfId="4" applyFont="1" applyFill="1"/>
    <xf numFmtId="0" fontId="23" fillId="0" borderId="0" xfId="4" applyFont="1" applyFill="1"/>
    <xf numFmtId="0" fontId="29" fillId="0" borderId="0" xfId="2" applyFont="1"/>
    <xf numFmtId="3" fontId="30" fillId="0" borderId="18" xfId="3" applyNumberFormat="1" applyFont="1" applyFill="1" applyBorder="1" applyAlignment="1">
      <alignment vertical="center"/>
    </xf>
    <xf numFmtId="3" fontId="13" fillId="0" borderId="5" xfId="3" applyNumberFormat="1" applyFont="1" applyBorder="1" applyAlignment="1">
      <alignment vertical="center"/>
    </xf>
    <xf numFmtId="0" fontId="31" fillId="0" borderId="0" xfId="3" applyFont="1"/>
    <xf numFmtId="3" fontId="11" fillId="0" borderId="58" xfId="3" applyNumberFormat="1" applyFont="1" applyFill="1" applyBorder="1" applyAlignment="1">
      <alignment vertical="center"/>
    </xf>
    <xf numFmtId="3" fontId="11" fillId="0" borderId="22" xfId="3" applyNumberFormat="1" applyFont="1" applyFill="1" applyBorder="1" applyAlignment="1">
      <alignment vertical="center"/>
    </xf>
    <xf numFmtId="3" fontId="6" fillId="0" borderId="52" xfId="3" applyNumberFormat="1" applyFont="1" applyBorder="1" applyAlignment="1">
      <alignment vertical="center"/>
    </xf>
    <xf numFmtId="3" fontId="8" fillId="0" borderId="51" xfId="3" applyNumberFormat="1" applyFont="1" applyBorder="1" applyAlignment="1">
      <alignment vertical="center"/>
    </xf>
    <xf numFmtId="3" fontId="11" fillId="0" borderId="53" xfId="3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61" xfId="3" applyNumberFormat="1" applyFont="1" applyFill="1" applyBorder="1" applyAlignment="1">
      <alignment vertical="center"/>
    </xf>
    <xf numFmtId="3" fontId="11" fillId="0" borderId="29" xfId="3" applyNumberFormat="1" applyFont="1" applyFill="1" applyBorder="1" applyAlignment="1">
      <alignment vertical="center"/>
    </xf>
    <xf numFmtId="3" fontId="11" fillId="0" borderId="62" xfId="3" applyNumberFormat="1" applyFont="1" applyFill="1" applyBorder="1" applyAlignment="1">
      <alignment vertical="center"/>
    </xf>
    <xf numFmtId="3" fontId="11" fillId="0" borderId="63" xfId="3" applyNumberFormat="1" applyFont="1" applyFill="1" applyBorder="1" applyAlignment="1">
      <alignment vertical="center"/>
    </xf>
    <xf numFmtId="3" fontId="11" fillId="0" borderId="58" xfId="3" applyNumberFormat="1" applyFont="1" applyBorder="1" applyAlignment="1">
      <alignment vertical="center"/>
    </xf>
    <xf numFmtId="3" fontId="11" fillId="0" borderId="22" xfId="3" applyNumberFormat="1" applyFont="1" applyBorder="1" applyAlignment="1">
      <alignment vertical="center"/>
    </xf>
    <xf numFmtId="3" fontId="11" fillId="0" borderId="53" xfId="3" applyNumberFormat="1" applyFont="1" applyBorder="1" applyAlignment="1">
      <alignment vertical="center"/>
    </xf>
    <xf numFmtId="3" fontId="6" fillId="0" borderId="61" xfId="3" applyNumberFormat="1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11" fillId="0" borderId="59" xfId="3" applyFont="1" applyBorder="1" applyAlignment="1">
      <alignment vertical="center"/>
    </xf>
    <xf numFmtId="0" fontId="11" fillId="0" borderId="7" xfId="3" applyFont="1" applyBorder="1" applyAlignment="1">
      <alignment vertical="center"/>
    </xf>
    <xf numFmtId="0" fontId="32" fillId="0" borderId="45" xfId="2" applyFont="1" applyBorder="1"/>
    <xf numFmtId="0" fontId="32" fillId="0" borderId="46" xfId="2" applyFont="1" applyBorder="1"/>
    <xf numFmtId="0" fontId="32" fillId="0" borderId="7" xfId="2" applyFont="1" applyBorder="1"/>
    <xf numFmtId="0" fontId="32" fillId="0" borderId="14" xfId="2" applyFont="1" applyBorder="1"/>
    <xf numFmtId="0" fontId="8" fillId="2" borderId="19" xfId="3" applyFont="1" applyFill="1" applyBorder="1" applyAlignment="1">
      <alignment vertical="center"/>
    </xf>
    <xf numFmtId="0" fontId="9" fillId="0" borderId="19" xfId="3" applyFont="1" applyBorder="1" applyAlignment="1">
      <alignment vertical="center"/>
    </xf>
    <xf numFmtId="0" fontId="34" fillId="0" borderId="7" xfId="2" applyFont="1" applyBorder="1" applyAlignment="1">
      <alignment horizontal="center"/>
    </xf>
    <xf numFmtId="0" fontId="34" fillId="0" borderId="14" xfId="2" applyFont="1" applyBorder="1" applyAlignment="1">
      <alignment horizontal="center"/>
    </xf>
    <xf numFmtId="0" fontId="32" fillId="6" borderId="15" xfId="2" applyFont="1" applyFill="1" applyBorder="1"/>
    <xf numFmtId="0" fontId="34" fillId="6" borderId="15" xfId="2" applyFont="1" applyFill="1" applyBorder="1" applyAlignment="1">
      <alignment horizontal="center"/>
    </xf>
    <xf numFmtId="0" fontId="32" fillId="6" borderId="67" xfId="2" applyFont="1" applyFill="1" applyBorder="1"/>
    <xf numFmtId="0" fontId="35" fillId="0" borderId="35" xfId="3" applyFont="1" applyBorder="1" applyAlignment="1">
      <alignment horizontal="center"/>
    </xf>
    <xf numFmtId="0" fontId="11" fillId="0" borderId="57" xfId="3" applyFont="1" applyBorder="1" applyAlignment="1">
      <alignment horizontal="center"/>
    </xf>
    <xf numFmtId="0" fontId="7" fillId="2" borderId="57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10" fillId="0" borderId="68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6" fillId="0" borderId="57" xfId="3" applyFont="1" applyBorder="1" applyAlignment="1">
      <alignment horizontal="center" vertical="center"/>
    </xf>
    <xf numFmtId="0" fontId="32" fillId="0" borderId="2" xfId="2" applyFont="1" applyBorder="1"/>
    <xf numFmtId="0" fontId="9" fillId="0" borderId="11" xfId="3" applyFont="1" applyBorder="1"/>
    <xf numFmtId="0" fontId="11" fillId="0" borderId="22" xfId="3" applyFont="1" applyBorder="1" applyAlignment="1">
      <alignment horizontal="center"/>
    </xf>
    <xf numFmtId="0" fontId="8" fillId="2" borderId="22" xfId="3" applyFont="1" applyFill="1" applyBorder="1" applyAlignment="1">
      <alignment vertical="center"/>
    </xf>
    <xf numFmtId="0" fontId="9" fillId="0" borderId="31" xfId="3" applyFont="1" applyBorder="1" applyAlignment="1">
      <alignment vertical="center"/>
    </xf>
    <xf numFmtId="0" fontId="11" fillId="0" borderId="24" xfId="3" applyFont="1" applyBorder="1" applyAlignment="1">
      <alignment vertical="center"/>
    </xf>
    <xf numFmtId="0" fontId="11" fillId="0" borderId="31" xfId="3" applyFont="1" applyBorder="1" applyAlignment="1">
      <alignment vertical="center"/>
    </xf>
    <xf numFmtId="0" fontId="9" fillId="0" borderId="22" xfId="3" applyFont="1" applyBorder="1" applyAlignment="1">
      <alignment vertical="center"/>
    </xf>
    <xf numFmtId="0" fontId="6" fillId="0" borderId="71" xfId="3" applyFont="1" applyBorder="1" applyAlignment="1">
      <alignment horizontal="center" vertical="center"/>
    </xf>
    <xf numFmtId="0" fontId="9" fillId="0" borderId="53" xfId="3" applyFont="1" applyBorder="1" applyAlignment="1">
      <alignment vertical="center"/>
    </xf>
    <xf numFmtId="0" fontId="9" fillId="0" borderId="66" xfId="3" applyFont="1" applyBorder="1" applyAlignment="1">
      <alignment vertical="center"/>
    </xf>
    <xf numFmtId="0" fontId="9" fillId="0" borderId="72" xfId="3" applyFont="1" applyBorder="1" applyAlignment="1">
      <alignment vertical="center"/>
    </xf>
    <xf numFmtId="0" fontId="36" fillId="0" borderId="35" xfId="3" applyFont="1" applyBorder="1" applyAlignment="1">
      <alignment horizontal="center"/>
    </xf>
    <xf numFmtId="0" fontId="36" fillId="0" borderId="50" xfId="3" applyFont="1" applyBorder="1" applyAlignment="1">
      <alignment horizontal="center"/>
    </xf>
    <xf numFmtId="0" fontId="37" fillId="0" borderId="0" xfId="2" applyFont="1"/>
    <xf numFmtId="0" fontId="38" fillId="0" borderId="0" xfId="2" applyFont="1"/>
    <xf numFmtId="3" fontId="11" fillId="0" borderId="26" xfId="3" applyNumberFormat="1" applyFont="1" applyFill="1" applyBorder="1" applyAlignment="1">
      <alignment vertical="center"/>
    </xf>
    <xf numFmtId="3" fontId="41" fillId="0" borderId="18" xfId="3" applyNumberFormat="1" applyFont="1" applyFill="1" applyBorder="1" applyAlignment="1">
      <alignment vertical="center"/>
    </xf>
    <xf numFmtId="3" fontId="41" fillId="0" borderId="34" xfId="3" applyNumberFormat="1" applyFont="1" applyFill="1" applyBorder="1" applyAlignment="1">
      <alignment vertical="center"/>
    </xf>
    <xf numFmtId="0" fontId="18" fillId="0" borderId="0" xfId="3" applyFont="1"/>
    <xf numFmtId="0" fontId="42" fillId="0" borderId="0" xfId="3" applyFont="1"/>
    <xf numFmtId="3" fontId="8" fillId="0" borderId="12" xfId="3" applyNumberFormat="1" applyFont="1" applyFill="1" applyBorder="1" applyAlignment="1">
      <alignment vertical="center"/>
    </xf>
    <xf numFmtId="0" fontId="32" fillId="0" borderId="46" xfId="2" applyFont="1" applyFill="1" applyBorder="1"/>
    <xf numFmtId="0" fontId="32" fillId="0" borderId="14" xfId="2" applyFont="1" applyFill="1" applyBorder="1"/>
    <xf numFmtId="0" fontId="32" fillId="0" borderId="35" xfId="2" applyFont="1" applyBorder="1"/>
    <xf numFmtId="0" fontId="32" fillId="0" borderId="36" xfId="2" applyFont="1" applyBorder="1"/>
    <xf numFmtId="0" fontId="32" fillId="6" borderId="37" xfId="2" applyFont="1" applyFill="1" applyBorder="1"/>
    <xf numFmtId="0" fontId="34" fillId="0" borderId="36" xfId="2" applyFont="1" applyBorder="1" applyAlignment="1">
      <alignment horizontal="center"/>
    </xf>
    <xf numFmtId="0" fontId="34" fillId="6" borderId="37" xfId="2" applyFont="1" applyFill="1" applyBorder="1" applyAlignment="1">
      <alignment horizontal="center"/>
    </xf>
    <xf numFmtId="0" fontId="35" fillId="0" borderId="50" xfId="3" applyFont="1" applyBorder="1" applyAlignment="1">
      <alignment horizontal="center"/>
    </xf>
    <xf numFmtId="3" fontId="8" fillId="2" borderId="19" xfId="2" applyNumberFormat="1" applyFont="1" applyFill="1" applyBorder="1"/>
    <xf numFmtId="3" fontId="8" fillId="2" borderId="20" xfId="2" applyNumberFormat="1" applyFont="1" applyFill="1" applyBorder="1"/>
    <xf numFmtId="3" fontId="8" fillId="6" borderId="21" xfId="2" applyNumberFormat="1" applyFont="1" applyFill="1" applyBorder="1"/>
    <xf numFmtId="3" fontId="8" fillId="0" borderId="8" xfId="2" applyNumberFormat="1" applyFont="1" applyBorder="1"/>
    <xf numFmtId="3" fontId="8" fillId="6" borderId="9" xfId="2" applyNumberFormat="1" applyFont="1" applyFill="1" applyBorder="1"/>
    <xf numFmtId="3" fontId="11" fillId="0" borderId="59" xfId="2" applyNumberFormat="1" applyFont="1" applyBorder="1"/>
    <xf numFmtId="3" fontId="11" fillId="6" borderId="30" xfId="2" applyNumberFormat="1" applyFont="1" applyFill="1" applyBorder="1"/>
    <xf numFmtId="3" fontId="11" fillId="6" borderId="15" xfId="2" applyNumberFormat="1" applyFont="1" applyFill="1" applyBorder="1"/>
    <xf numFmtId="3" fontId="11" fillId="0" borderId="20" xfId="2" applyNumberFormat="1" applyFont="1" applyBorder="1"/>
    <xf numFmtId="3" fontId="11" fillId="6" borderId="21" xfId="2" applyNumberFormat="1" applyFont="1" applyFill="1" applyBorder="1"/>
    <xf numFmtId="3" fontId="9" fillId="6" borderId="21" xfId="2" applyNumberFormat="1" applyFont="1" applyFill="1" applyBorder="1"/>
    <xf numFmtId="3" fontId="11" fillId="0" borderId="52" xfId="2" applyNumberFormat="1" applyFont="1" applyBorder="1"/>
    <xf numFmtId="3" fontId="9" fillId="6" borderId="61" xfId="2" applyNumberFormat="1" applyFont="1" applyFill="1" applyBorder="1"/>
    <xf numFmtId="0" fontId="8" fillId="0" borderId="7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14" xfId="2" applyFont="1" applyFill="1" applyBorder="1" applyAlignment="1">
      <alignment horizontal="center"/>
    </xf>
    <xf numFmtId="0" fontId="8" fillId="6" borderId="15" xfId="2" applyFont="1" applyFill="1" applyBorder="1" applyAlignment="1">
      <alignment horizontal="center"/>
    </xf>
    <xf numFmtId="0" fontId="8" fillId="0" borderId="36" xfId="2" applyFont="1" applyBorder="1" applyAlignment="1">
      <alignment horizontal="center"/>
    </xf>
    <xf numFmtId="0" fontId="8" fillId="0" borderId="36" xfId="2" applyFont="1" applyFill="1" applyBorder="1" applyAlignment="1">
      <alignment horizontal="center"/>
    </xf>
    <xf numFmtId="0" fontId="8" fillId="6" borderId="37" xfId="2" applyFont="1" applyFill="1" applyBorder="1" applyAlignment="1">
      <alignment horizontal="center"/>
    </xf>
    <xf numFmtId="0" fontId="9" fillId="0" borderId="35" xfId="2" applyFont="1" applyBorder="1"/>
    <xf numFmtId="0" fontId="9" fillId="0" borderId="36" xfId="2" applyFont="1" applyBorder="1"/>
    <xf numFmtId="0" fontId="9" fillId="0" borderId="36" xfId="2" applyFont="1" applyFill="1" applyBorder="1"/>
    <xf numFmtId="0" fontId="9" fillId="6" borderId="37" xfId="2" applyFont="1" applyFill="1" applyBorder="1"/>
    <xf numFmtId="3" fontId="8" fillId="0" borderId="49" xfId="2" applyNumberFormat="1" applyFont="1" applyBorder="1"/>
    <xf numFmtId="3" fontId="11" fillId="0" borderId="27" xfId="2" applyNumberFormat="1" applyFont="1" applyBorder="1"/>
    <xf numFmtId="3" fontId="11" fillId="0" borderId="77" xfId="2" applyNumberFormat="1" applyFont="1" applyBorder="1"/>
    <xf numFmtId="3" fontId="11" fillId="0" borderId="78" xfId="2" applyNumberFormat="1" applyFont="1" applyBorder="1"/>
    <xf numFmtId="3" fontId="11" fillId="0" borderId="19" xfId="2" applyNumberFormat="1" applyFont="1" applyBorder="1"/>
    <xf numFmtId="3" fontId="11" fillId="0" borderId="66" xfId="2" applyNumberFormat="1" applyFont="1" applyBorder="1"/>
    <xf numFmtId="3" fontId="8" fillId="0" borderId="54" xfId="2" applyNumberFormat="1" applyFont="1" applyBorder="1"/>
    <xf numFmtId="3" fontId="8" fillId="0" borderId="9" xfId="2" applyNumberFormat="1" applyFont="1" applyBorder="1"/>
    <xf numFmtId="3" fontId="11" fillId="0" borderId="28" xfId="2" applyNumberFormat="1" applyFont="1" applyBorder="1"/>
    <xf numFmtId="3" fontId="12" fillId="0" borderId="27" xfId="2" applyNumberFormat="1" applyFont="1" applyBorder="1"/>
    <xf numFmtId="3" fontId="11" fillId="0" borderId="30" xfId="2" applyNumberFormat="1" applyFont="1" applyBorder="1"/>
    <xf numFmtId="3" fontId="11" fillId="0" borderId="79" xfId="2" applyNumberFormat="1" applyFont="1" applyBorder="1"/>
    <xf numFmtId="3" fontId="12" fillId="0" borderId="78" xfId="2" applyNumberFormat="1" applyFont="1" applyBorder="1"/>
    <xf numFmtId="3" fontId="11" fillId="0" borderId="80" xfId="2" applyNumberFormat="1" applyFont="1" applyBorder="1"/>
    <xf numFmtId="3" fontId="11" fillId="0" borderId="16" xfId="2" applyNumberFormat="1" applyFont="1" applyBorder="1"/>
    <xf numFmtId="3" fontId="12" fillId="0" borderId="20" xfId="2" applyNumberFormat="1" applyFont="1" applyBorder="1"/>
    <xf numFmtId="3" fontId="11" fillId="0" borderId="21" xfId="2" applyNumberFormat="1" applyFont="1" applyBorder="1"/>
    <xf numFmtId="3" fontId="11" fillId="0" borderId="51" xfId="2" applyNumberFormat="1" applyFont="1" applyBorder="1"/>
    <xf numFmtId="3" fontId="12" fillId="0" borderId="52" xfId="2" applyNumberFormat="1" applyFont="1" applyBorder="1"/>
    <xf numFmtId="3" fontId="11" fillId="0" borderId="61" xfId="2" applyNumberFormat="1" applyFont="1" applyBorder="1"/>
    <xf numFmtId="0" fontId="44" fillId="0" borderId="0" xfId="0" applyFont="1"/>
    <xf numFmtId="0" fontId="0" fillId="0" borderId="47" xfId="0" applyBorder="1"/>
    <xf numFmtId="0" fontId="44" fillId="0" borderId="81" xfId="0" applyFont="1" applyBorder="1"/>
    <xf numFmtId="0" fontId="45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31" xfId="0" applyFont="1" applyBorder="1"/>
    <xf numFmtId="0" fontId="4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7" borderId="22" xfId="0" applyFont="1" applyFill="1" applyBorder="1"/>
    <xf numFmtId="3" fontId="44" fillId="7" borderId="20" xfId="0" applyNumberFormat="1" applyFont="1" applyFill="1" applyBorder="1" applyAlignment="1">
      <alignment horizontal="right" vertical="center" wrapText="1"/>
    </xf>
    <xf numFmtId="3" fontId="44" fillId="7" borderId="55" xfId="0" applyNumberFormat="1" applyFont="1" applyFill="1" applyBorder="1" applyAlignment="1">
      <alignment horizontal="center" vertical="center" wrapText="1"/>
    </xf>
    <xf numFmtId="3" fontId="44" fillId="7" borderId="56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8" borderId="82" xfId="0" applyFont="1" applyFill="1" applyBorder="1" applyAlignment="1">
      <alignment horizontal="left"/>
    </xf>
    <xf numFmtId="3" fontId="44" fillId="8" borderId="14" xfId="0" applyNumberFormat="1" applyFont="1" applyFill="1" applyBorder="1"/>
    <xf numFmtId="3" fontId="44" fillId="8" borderId="15" xfId="0" applyNumberFormat="1" applyFont="1" applyFill="1" applyBorder="1"/>
    <xf numFmtId="0" fontId="46" fillId="0" borderId="83" xfId="0" applyFont="1" applyBorder="1" applyAlignment="1">
      <alignment horizontal="left" indent="2"/>
    </xf>
    <xf numFmtId="3" fontId="46" fillId="0" borderId="14" xfId="0" applyNumberFormat="1" applyFont="1" applyBorder="1"/>
    <xf numFmtId="3" fontId="46" fillId="0" borderId="15" xfId="0" applyNumberFormat="1" applyFont="1" applyBorder="1"/>
    <xf numFmtId="0" fontId="44" fillId="0" borderId="83" xfId="0" applyFont="1" applyBorder="1" applyAlignment="1">
      <alignment horizontal="left" indent="1"/>
    </xf>
    <xf numFmtId="3" fontId="44" fillId="0" borderId="14" xfId="0" applyNumberFormat="1" applyFont="1" applyBorder="1"/>
    <xf numFmtId="3" fontId="44" fillId="0" borderId="15" xfId="0" applyNumberFormat="1" applyFont="1" applyBorder="1"/>
    <xf numFmtId="0" fontId="46" fillId="0" borderId="84" xfId="0" applyFont="1" applyBorder="1" applyAlignment="1">
      <alignment horizontal="left" indent="2"/>
    </xf>
    <xf numFmtId="3" fontId="46" fillId="0" borderId="14" xfId="0" applyNumberFormat="1" applyFont="1" applyFill="1" applyBorder="1"/>
    <xf numFmtId="0" fontId="46" fillId="0" borderId="85" xfId="0" applyFont="1" applyBorder="1" applyAlignment="1">
      <alignment horizontal="left" indent="2"/>
    </xf>
    <xf numFmtId="3" fontId="46" fillId="0" borderId="36" xfId="0" applyNumberFormat="1" applyFont="1" applyBorder="1"/>
    <xf numFmtId="3" fontId="46" fillId="0" borderId="43" xfId="0" applyNumberFormat="1" applyFont="1" applyBorder="1"/>
    <xf numFmtId="3" fontId="46" fillId="0" borderId="44" xfId="0" applyNumberFormat="1" applyFont="1" applyBorder="1"/>
    <xf numFmtId="0" fontId="47" fillId="0" borderId="4" xfId="0" applyFont="1" applyFill="1" applyBorder="1" applyAlignment="1">
      <alignment horizontal="left" indent="2"/>
    </xf>
    <xf numFmtId="0" fontId="47" fillId="0" borderId="0" xfId="0" applyFont="1"/>
    <xf numFmtId="3" fontId="47" fillId="0" borderId="0" xfId="0" applyNumberFormat="1" applyFont="1"/>
    <xf numFmtId="0" fontId="48" fillId="0" borderId="0" xfId="0" applyFont="1"/>
    <xf numFmtId="0" fontId="49" fillId="0" borderId="0" xfId="5" applyFont="1"/>
    <xf numFmtId="0" fontId="5" fillId="0" borderId="0" xfId="5"/>
    <xf numFmtId="0" fontId="51" fillId="0" borderId="0" xfId="5" applyFont="1"/>
    <xf numFmtId="14" fontId="51" fillId="9" borderId="0" xfId="5" applyNumberFormat="1" applyFont="1" applyFill="1"/>
    <xf numFmtId="0" fontId="51" fillId="0" borderId="20" xfId="5" applyFont="1" applyBorder="1" applyAlignment="1">
      <alignment horizontal="center"/>
    </xf>
    <xf numFmtId="0" fontId="5" fillId="0" borderId="47" xfId="5" applyBorder="1"/>
    <xf numFmtId="0" fontId="5" fillId="0" borderId="48" xfId="5" applyBorder="1"/>
    <xf numFmtId="0" fontId="51" fillId="0" borderId="8" xfId="5" applyFont="1" applyBorder="1"/>
    <xf numFmtId="0" fontId="5" fillId="0" borderId="11" xfId="5" applyBorder="1" applyAlignment="1">
      <alignment horizontal="right"/>
    </xf>
    <xf numFmtId="0" fontId="5" fillId="0" borderId="50" xfId="5" applyBorder="1"/>
    <xf numFmtId="0" fontId="51" fillId="0" borderId="36" xfId="5" applyFont="1" applyBorder="1" applyAlignment="1">
      <alignment horizontal="center" vertical="center" wrapText="1"/>
    </xf>
    <xf numFmtId="0" fontId="51" fillId="3" borderId="36" xfId="5" applyFont="1" applyFill="1" applyBorder="1" applyAlignment="1">
      <alignment horizontal="center" vertical="center" wrapText="1"/>
    </xf>
    <xf numFmtId="0" fontId="51" fillId="5" borderId="36" xfId="5" applyFont="1" applyFill="1" applyBorder="1" applyAlignment="1">
      <alignment horizontal="center" vertical="center" wrapText="1"/>
    </xf>
    <xf numFmtId="0" fontId="51" fillId="0" borderId="35" xfId="5" applyFont="1" applyFill="1" applyBorder="1" applyAlignment="1">
      <alignment horizontal="center" vertical="center" wrapText="1"/>
    </xf>
    <xf numFmtId="0" fontId="51" fillId="0" borderId="35" xfId="5" applyFont="1" applyBorder="1" applyAlignment="1">
      <alignment horizontal="center" vertical="center" wrapText="1"/>
    </xf>
    <xf numFmtId="0" fontId="33" fillId="0" borderId="0" xfId="5" applyFont="1"/>
    <xf numFmtId="0" fontId="54" fillId="0" borderId="11" xfId="5" applyFont="1" applyBorder="1" applyAlignment="1">
      <alignment horizontal="center"/>
    </xf>
    <xf numFmtId="0" fontId="54" fillId="0" borderId="50" xfId="5" applyFont="1" applyBorder="1" applyAlignment="1">
      <alignment horizontal="center"/>
    </xf>
    <xf numFmtId="0" fontId="55" fillId="0" borderId="36" xfId="5" applyFont="1" applyBorder="1" applyAlignment="1">
      <alignment horizontal="center"/>
    </xf>
    <xf numFmtId="0" fontId="54" fillId="0" borderId="36" xfId="5" applyFont="1" applyBorder="1" applyAlignment="1">
      <alignment horizontal="center"/>
    </xf>
    <xf numFmtId="0" fontId="55" fillId="3" borderId="36" xfId="5" applyFont="1" applyFill="1" applyBorder="1" applyAlignment="1">
      <alignment horizontal="center"/>
    </xf>
    <xf numFmtId="0" fontId="54" fillId="5" borderId="36" xfId="5" applyFont="1" applyFill="1" applyBorder="1" applyAlignment="1">
      <alignment horizontal="center"/>
    </xf>
    <xf numFmtId="0" fontId="54" fillId="0" borderId="35" xfId="5" applyFont="1" applyFill="1" applyBorder="1" applyAlignment="1">
      <alignment horizontal="center"/>
    </xf>
    <xf numFmtId="0" fontId="54" fillId="0" borderId="35" xfId="5" applyFont="1" applyBorder="1" applyAlignment="1">
      <alignment horizontal="center"/>
    </xf>
    <xf numFmtId="0" fontId="54" fillId="0" borderId="0" xfId="5" applyFont="1" applyAlignment="1">
      <alignment horizontal="center"/>
    </xf>
    <xf numFmtId="0" fontId="56" fillId="0" borderId="36" xfId="5" applyFont="1" applyBorder="1" applyAlignment="1">
      <alignment horizontal="center"/>
    </xf>
    <xf numFmtId="0" fontId="5" fillId="0" borderId="31" xfId="5" applyBorder="1"/>
    <xf numFmtId="0" fontId="5" fillId="0" borderId="0" xfId="5" applyFont="1" applyBorder="1"/>
    <xf numFmtId="3" fontId="51" fillId="9" borderId="14" xfId="7" applyNumberFormat="1" applyFont="1" applyFill="1" applyBorder="1" applyAlignment="1">
      <alignment horizontal="right"/>
    </xf>
    <xf numFmtId="3" fontId="5" fillId="0" borderId="14" xfId="5" applyNumberFormat="1" applyBorder="1"/>
    <xf numFmtId="3" fontId="51" fillId="3" borderId="14" xfId="5" applyNumberFormat="1" applyFont="1" applyFill="1" applyBorder="1"/>
    <xf numFmtId="3" fontId="5" fillId="0" borderId="0" xfId="5" applyNumberFormat="1"/>
    <xf numFmtId="3" fontId="53" fillId="0" borderId="14" xfId="5" applyNumberFormat="1" applyFont="1" applyBorder="1"/>
    <xf numFmtId="0" fontId="5" fillId="0" borderId="24" xfId="5" applyBorder="1"/>
    <xf numFmtId="0" fontId="5" fillId="0" borderId="29" xfId="5" applyFont="1" applyBorder="1"/>
    <xf numFmtId="3" fontId="51" fillId="9" borderId="27" xfId="7" applyNumberFormat="1" applyFont="1" applyFill="1" applyBorder="1" applyAlignment="1">
      <alignment horizontal="right"/>
    </xf>
    <xf numFmtId="3" fontId="5" fillId="0" borderId="27" xfId="5" applyNumberFormat="1" applyBorder="1"/>
    <xf numFmtId="3" fontId="51" fillId="3" borderId="27" xfId="5" applyNumberFormat="1" applyFont="1" applyFill="1" applyBorder="1"/>
    <xf numFmtId="3" fontId="53" fillId="0" borderId="27" xfId="5" applyNumberFormat="1" applyFont="1" applyBorder="1"/>
    <xf numFmtId="0" fontId="5" fillId="0" borderId="29" xfId="5" applyBorder="1"/>
    <xf numFmtId="3" fontId="51" fillId="9" borderId="86" xfId="7" applyNumberFormat="1" applyFont="1" applyFill="1" applyBorder="1" applyAlignment="1">
      <alignment horizontal="right"/>
    </xf>
    <xf numFmtId="0" fontId="55" fillId="0" borderId="58" xfId="5" applyFont="1" applyBorder="1"/>
    <xf numFmtId="0" fontId="55" fillId="0" borderId="62" xfId="5" applyFont="1" applyBorder="1"/>
    <xf numFmtId="3" fontId="55" fillId="0" borderId="14" xfId="5" applyNumberFormat="1" applyFont="1" applyBorder="1"/>
    <xf numFmtId="3" fontId="55" fillId="0" borderId="78" xfId="5" applyNumberFormat="1" applyFont="1" applyFill="1" applyBorder="1"/>
    <xf numFmtId="3" fontId="55" fillId="3" borderId="78" xfId="5" applyNumberFormat="1" applyFont="1" applyFill="1" applyBorder="1"/>
    <xf numFmtId="3" fontId="55" fillId="0" borderId="0" xfId="5" applyNumberFormat="1" applyFont="1"/>
    <xf numFmtId="3" fontId="56" fillId="0" borderId="78" xfId="5" applyNumberFormat="1" applyFont="1" applyBorder="1"/>
    <xf numFmtId="0" fontId="55" fillId="0" borderId="0" xfId="5" applyFont="1"/>
    <xf numFmtId="0" fontId="5" fillId="0" borderId="58" xfId="5" applyBorder="1"/>
    <xf numFmtId="0" fontId="51" fillId="0" borderId="62" xfId="5" applyFont="1" applyBorder="1"/>
    <xf numFmtId="3" fontId="51" fillId="0" borderId="78" xfId="5" applyNumberFormat="1" applyFont="1" applyBorder="1"/>
    <xf numFmtId="3" fontId="5" fillId="0" borderId="78" xfId="5" applyNumberFormat="1" applyBorder="1"/>
    <xf numFmtId="3" fontId="51" fillId="3" borderId="78" xfId="5" applyNumberFormat="1" applyFont="1" applyFill="1" applyBorder="1"/>
    <xf numFmtId="3" fontId="57" fillId="5" borderId="78" xfId="5" applyNumberFormat="1" applyFont="1" applyFill="1" applyBorder="1"/>
    <xf numFmtId="3" fontId="51" fillId="0" borderId="78" xfId="5" applyNumberFormat="1" applyFont="1" applyFill="1" applyBorder="1"/>
    <xf numFmtId="0" fontId="5" fillId="0" borderId="22" xfId="5" applyBorder="1" applyAlignment="1">
      <alignment horizontal="right"/>
    </xf>
    <xf numFmtId="0" fontId="5" fillId="0" borderId="17" xfId="5" applyBorder="1"/>
    <xf numFmtId="3" fontId="51" fillId="0" borderId="20" xfId="5" applyNumberFormat="1" applyFont="1" applyBorder="1"/>
    <xf numFmtId="3" fontId="5" fillId="0" borderId="20" xfId="5" applyNumberFormat="1" applyBorder="1"/>
    <xf numFmtId="3" fontId="51" fillId="3" borderId="22" xfId="5" applyNumberFormat="1" applyFont="1" applyFill="1" applyBorder="1"/>
    <xf numFmtId="3" fontId="57" fillId="5" borderId="20" xfId="5" applyNumberFormat="1" applyFont="1" applyFill="1" applyBorder="1"/>
    <xf numFmtId="3" fontId="51" fillId="0" borderId="20" xfId="5" applyNumberFormat="1" applyFont="1" applyFill="1" applyBorder="1"/>
    <xf numFmtId="0" fontId="59" fillId="0" borderId="0" xfId="5" applyFont="1"/>
    <xf numFmtId="0" fontId="55" fillId="0" borderId="0" xfId="5" applyFont="1" applyFill="1" applyBorder="1"/>
    <xf numFmtId="0" fontId="55" fillId="0" borderId="0" xfId="5" applyFont="1" applyFill="1"/>
    <xf numFmtId="0" fontId="56" fillId="0" borderId="0" xfId="5" applyFont="1"/>
    <xf numFmtId="0" fontId="60" fillId="0" borderId="0" xfId="5" applyFont="1"/>
    <xf numFmtId="3" fontId="61" fillId="0" borderId="0" xfId="5" applyNumberFormat="1" applyFont="1"/>
    <xf numFmtId="3" fontId="60" fillId="0" borderId="0" xfId="5" applyNumberFormat="1" applyFont="1"/>
    <xf numFmtId="0" fontId="62" fillId="0" borderId="0" xfId="5" applyFont="1"/>
    <xf numFmtId="3" fontId="51" fillId="0" borderId="0" xfId="5" applyNumberFormat="1" applyFont="1"/>
    <xf numFmtId="0" fontId="53" fillId="0" borderId="0" xfId="5" applyFont="1"/>
    <xf numFmtId="0" fontId="5" fillId="0" borderId="0" xfId="5" applyFont="1"/>
    <xf numFmtId="0" fontId="38" fillId="0" borderId="0" xfId="7" applyFont="1" applyAlignment="1">
      <alignment horizontal="left"/>
    </xf>
    <xf numFmtId="0" fontId="51" fillId="0" borderId="0" xfId="8" applyFont="1" applyAlignment="1"/>
    <xf numFmtId="0" fontId="51" fillId="0" borderId="0" xfId="8" applyFont="1"/>
    <xf numFmtId="0" fontId="51" fillId="0" borderId="0" xfId="8" applyFont="1" applyAlignment="1">
      <alignment horizontal="left"/>
    </xf>
    <xf numFmtId="0" fontId="63" fillId="0" borderId="73" xfId="8" applyFont="1" applyBorder="1" applyAlignment="1">
      <alignment horizontal="center"/>
    </xf>
    <xf numFmtId="0" fontId="63" fillId="0" borderId="75" xfId="8" applyFont="1" applyBorder="1" applyAlignment="1"/>
    <xf numFmtId="0" fontId="63" fillId="0" borderId="87" xfId="8" applyFont="1" applyBorder="1" applyAlignment="1">
      <alignment horizontal="center"/>
    </xf>
    <xf numFmtId="0" fontId="63" fillId="0" borderId="88" xfId="8" applyFont="1" applyBorder="1" applyAlignment="1"/>
    <xf numFmtId="0" fontId="63" fillId="0" borderId="54" xfId="7" applyFont="1" applyFill="1" applyBorder="1" applyAlignment="1">
      <alignment horizontal="center"/>
    </xf>
    <xf numFmtId="0" fontId="63" fillId="0" borderId="8" xfId="7" applyFont="1" applyFill="1" applyBorder="1" applyAlignment="1">
      <alignment horizontal="center"/>
    </xf>
    <xf numFmtId="0" fontId="63" fillId="0" borderId="9" xfId="7" applyFont="1" applyFill="1" applyBorder="1" applyAlignment="1">
      <alignment horizontal="center"/>
    </xf>
    <xf numFmtId="0" fontId="63" fillId="4" borderId="8" xfId="7" applyFont="1" applyFill="1" applyBorder="1" applyAlignment="1">
      <alignment horizontal="center"/>
    </xf>
    <xf numFmtId="0" fontId="55" fillId="0" borderId="57" xfId="8" applyFont="1" applyBorder="1" applyAlignment="1">
      <alignment horizontal="center"/>
    </xf>
    <xf numFmtId="0" fontId="55" fillId="0" borderId="76" xfId="8" applyFont="1" applyBorder="1" applyAlignment="1"/>
    <xf numFmtId="0" fontId="55" fillId="0" borderId="16" xfId="7" applyFont="1" applyFill="1" applyBorder="1" applyAlignment="1">
      <alignment horizontal="center"/>
    </xf>
    <xf numFmtId="0" fontId="55" fillId="0" borderId="20" xfId="7" applyFont="1" applyFill="1" applyBorder="1" applyAlignment="1">
      <alignment horizontal="center"/>
    </xf>
    <xf numFmtId="0" fontId="55" fillId="0" borderId="21" xfId="7" applyFont="1" applyFill="1" applyBorder="1" applyAlignment="1">
      <alignment horizontal="center"/>
    </xf>
    <xf numFmtId="0" fontId="55" fillId="4" borderId="20" xfId="7" applyFont="1" applyFill="1" applyBorder="1" applyAlignment="1">
      <alignment horizontal="center"/>
    </xf>
    <xf numFmtId="0" fontId="55" fillId="0" borderId="0" xfId="8" applyFont="1"/>
    <xf numFmtId="0" fontId="63" fillId="0" borderId="4" xfId="8" applyFont="1" applyBorder="1" applyAlignment="1">
      <alignment horizontal="center"/>
    </xf>
    <xf numFmtId="0" fontId="63" fillId="0" borderId="89" xfId="8" applyFont="1" applyBorder="1" applyAlignment="1"/>
    <xf numFmtId="3" fontId="51" fillId="9" borderId="5" xfId="7" applyNumberFormat="1" applyFont="1" applyFill="1" applyBorder="1" applyAlignment="1">
      <alignment horizontal="right"/>
    </xf>
    <xf numFmtId="3" fontId="51" fillId="0" borderId="15" xfId="7" applyNumberFormat="1" applyFont="1" applyFill="1" applyBorder="1"/>
    <xf numFmtId="3" fontId="51" fillId="0" borderId="28" xfId="7" applyNumberFormat="1" applyFont="1" applyBorder="1" applyAlignment="1">
      <alignment horizontal="right"/>
    </xf>
    <xf numFmtId="3" fontId="51" fillId="4" borderId="27" xfId="7" applyNumberFormat="1" applyFont="1" applyFill="1" applyBorder="1" applyAlignment="1">
      <alignment horizontal="right"/>
    </xf>
    <xf numFmtId="0" fontId="63" fillId="0" borderId="68" xfId="8" applyFont="1" applyBorder="1" applyAlignment="1">
      <alignment horizontal="center"/>
    </xf>
    <xf numFmtId="0" fontId="63" fillId="0" borderId="90" xfId="8" applyFont="1" applyBorder="1" applyAlignment="1"/>
    <xf numFmtId="3" fontId="51" fillId="9" borderId="28" xfId="7" applyNumberFormat="1" applyFont="1" applyFill="1" applyBorder="1" applyAlignment="1">
      <alignment horizontal="right"/>
    </xf>
    <xf numFmtId="3" fontId="51" fillId="0" borderId="30" xfId="7" applyNumberFormat="1" applyFont="1" applyFill="1" applyBorder="1"/>
    <xf numFmtId="3" fontId="51" fillId="0" borderId="91" xfId="7" applyNumberFormat="1" applyFont="1" applyBorder="1" applyAlignment="1">
      <alignment horizontal="right"/>
    </xf>
    <xf numFmtId="3" fontId="51" fillId="4" borderId="86" xfId="7" applyNumberFormat="1" applyFont="1" applyFill="1" applyBorder="1" applyAlignment="1">
      <alignment horizontal="right"/>
    </xf>
    <xf numFmtId="0" fontId="63" fillId="0" borderId="10" xfId="8" applyFont="1" applyBorder="1" applyAlignment="1">
      <alignment horizontal="center"/>
    </xf>
    <xf numFmtId="0" fontId="63" fillId="0" borderId="92" xfId="8" applyFont="1" applyBorder="1" applyAlignment="1"/>
    <xf numFmtId="3" fontId="51" fillId="9" borderId="93" xfId="7" applyNumberFormat="1" applyFont="1" applyFill="1" applyBorder="1" applyAlignment="1">
      <alignment horizontal="right"/>
    </xf>
    <xf numFmtId="3" fontId="51" fillId="9" borderId="94" xfId="7" applyNumberFormat="1" applyFont="1" applyFill="1" applyBorder="1" applyAlignment="1">
      <alignment horizontal="right"/>
    </xf>
    <xf numFmtId="3" fontId="51" fillId="0" borderId="95" xfId="7" applyNumberFormat="1" applyFont="1" applyFill="1" applyBorder="1"/>
    <xf numFmtId="3" fontId="51" fillId="0" borderId="12" xfId="7" applyNumberFormat="1" applyFont="1" applyBorder="1" applyAlignment="1">
      <alignment horizontal="right"/>
    </xf>
    <xf numFmtId="3" fontId="51" fillId="4" borderId="36" xfId="7" applyNumberFormat="1" applyFont="1" applyFill="1" applyBorder="1" applyAlignment="1">
      <alignment horizontal="right"/>
    </xf>
    <xf numFmtId="3" fontId="51" fillId="9" borderId="91" xfId="7" applyNumberFormat="1" applyFont="1" applyFill="1" applyBorder="1" applyAlignment="1">
      <alignment horizontal="right"/>
    </xf>
    <xf numFmtId="3" fontId="51" fillId="0" borderId="5" xfId="7" applyNumberFormat="1" applyFont="1" applyBorder="1" applyAlignment="1">
      <alignment horizontal="right"/>
    </xf>
    <xf numFmtId="3" fontId="51" fillId="4" borderId="14" xfId="7" applyNumberFormat="1" applyFont="1" applyFill="1" applyBorder="1" applyAlignment="1">
      <alignment horizontal="right"/>
    </xf>
    <xf numFmtId="0" fontId="63" fillId="0" borderId="96" xfId="8" applyFont="1" applyBorder="1" applyAlignment="1">
      <alignment horizontal="center"/>
    </xf>
    <xf numFmtId="0" fontId="63" fillId="0" borderId="97" xfId="8" applyFont="1" applyBorder="1" applyAlignment="1"/>
    <xf numFmtId="3" fontId="51" fillId="0" borderId="98" xfId="7" applyNumberFormat="1" applyFont="1" applyFill="1" applyBorder="1"/>
    <xf numFmtId="3" fontId="61" fillId="4" borderId="86" xfId="7" applyNumberFormat="1" applyFont="1" applyFill="1" applyBorder="1" applyAlignment="1">
      <alignment horizontal="right"/>
    </xf>
    <xf numFmtId="3" fontId="61" fillId="0" borderId="30" xfId="7" applyNumberFormat="1" applyFont="1" applyFill="1" applyBorder="1"/>
    <xf numFmtId="3" fontId="51" fillId="9" borderId="12" xfId="7" applyNumberFormat="1" applyFont="1" applyFill="1" applyBorder="1" applyAlignment="1">
      <alignment horizontal="right"/>
    </xf>
    <xf numFmtId="3" fontId="51" fillId="0" borderId="37" xfId="7" applyNumberFormat="1" applyFont="1" applyFill="1" applyBorder="1"/>
    <xf numFmtId="0" fontId="51" fillId="0" borderId="87" xfId="8" applyFont="1" applyBorder="1" applyAlignment="1">
      <alignment horizontal="left"/>
    </xf>
    <xf numFmtId="0" fontId="51" fillId="0" borderId="88" xfId="8" applyFont="1" applyBorder="1" applyAlignment="1"/>
    <xf numFmtId="3" fontId="51" fillId="0" borderId="87" xfId="7" applyNumberFormat="1" applyFont="1" applyBorder="1" applyAlignment="1">
      <alignment horizontal="right"/>
    </xf>
    <xf numFmtId="3" fontId="51" fillId="0" borderId="8" xfId="7" applyNumberFormat="1" applyFont="1" applyBorder="1" applyAlignment="1">
      <alignment horizontal="right"/>
    </xf>
    <xf numFmtId="3" fontId="51" fillId="0" borderId="9" xfId="7" applyNumberFormat="1" applyFont="1" applyFill="1" applyBorder="1"/>
    <xf numFmtId="3" fontId="51" fillId="4" borderId="8" xfId="7" applyNumberFormat="1" applyFont="1" applyFill="1" applyBorder="1" applyAlignment="1">
      <alignment horizontal="right"/>
    </xf>
    <xf numFmtId="0" fontId="51" fillId="0" borderId="68" xfId="8" applyFont="1" applyBorder="1" applyAlignment="1">
      <alignment horizontal="left"/>
    </xf>
    <xf numFmtId="0" fontId="51" fillId="0" borderId="90" xfId="8" applyFont="1" applyBorder="1" applyAlignment="1"/>
    <xf numFmtId="3" fontId="51" fillId="0" borderId="68" xfId="7" applyNumberFormat="1" applyFont="1" applyBorder="1" applyAlignment="1">
      <alignment horizontal="right"/>
    </xf>
    <xf numFmtId="3" fontId="51" fillId="0" borderId="27" xfId="7" applyNumberFormat="1" applyFont="1" applyBorder="1" applyAlignment="1">
      <alignment horizontal="right"/>
    </xf>
    <xf numFmtId="3" fontId="51" fillId="0" borderId="90" xfId="7" applyNumberFormat="1" applyFont="1" applyBorder="1" applyAlignment="1">
      <alignment horizontal="right"/>
    </xf>
    <xf numFmtId="3" fontId="61" fillId="4" borderId="27" xfId="7" applyNumberFormat="1" applyFont="1" applyFill="1" applyBorder="1" applyAlignment="1">
      <alignment horizontal="right"/>
    </xf>
    <xf numFmtId="0" fontId="51" fillId="0" borderId="69" xfId="8" applyFont="1" applyBorder="1" applyAlignment="1">
      <alignment horizontal="left"/>
    </xf>
    <xf numFmtId="0" fontId="51" fillId="0" borderId="99" xfId="8" applyFont="1" applyBorder="1" applyAlignment="1"/>
    <xf numFmtId="3" fontId="51" fillId="0" borderId="69" xfId="7" applyNumberFormat="1" applyFont="1" applyBorder="1" applyAlignment="1">
      <alignment horizontal="right"/>
    </xf>
    <xf numFmtId="3" fontId="51" fillId="0" borderId="43" xfId="7" applyNumberFormat="1" applyFont="1" applyBorder="1" applyAlignment="1">
      <alignment horizontal="right"/>
    </xf>
    <xf numFmtId="3" fontId="51" fillId="0" borderId="99" xfId="7" applyNumberFormat="1" applyFont="1" applyBorder="1" applyAlignment="1">
      <alignment horizontal="right"/>
    </xf>
    <xf numFmtId="3" fontId="61" fillId="4" borderId="43" xfId="7" applyNumberFormat="1" applyFont="1" applyFill="1" applyBorder="1" applyAlignment="1">
      <alignment horizontal="right"/>
    </xf>
    <xf numFmtId="0" fontId="51" fillId="0" borderId="0" xfId="8" applyFont="1" applyAlignment="1">
      <alignment horizontal="center"/>
    </xf>
    <xf numFmtId="4" fontId="51" fillId="0" borderId="0" xfId="7" applyNumberFormat="1" applyFont="1" applyAlignment="1">
      <alignment horizontal="center"/>
    </xf>
    <xf numFmtId="0" fontId="65" fillId="0" borderId="0" xfId="8" applyFont="1" applyAlignment="1">
      <alignment horizontal="left"/>
    </xf>
    <xf numFmtId="0" fontId="65" fillId="0" borderId="0" xfId="8" applyFont="1" applyAlignment="1"/>
    <xf numFmtId="0" fontId="59" fillId="0" borderId="0" xfId="8" applyFont="1"/>
    <xf numFmtId="0" fontId="55" fillId="0" borderId="0" xfId="8" applyFont="1" applyAlignment="1"/>
    <xf numFmtId="0" fontId="66" fillId="0" borderId="0" xfId="8" applyFont="1" applyAlignment="1">
      <alignment horizontal="left"/>
    </xf>
    <xf numFmtId="0" fontId="51" fillId="0" borderId="0" xfId="8" applyFont="1" applyFill="1" applyAlignment="1">
      <alignment horizontal="left"/>
    </xf>
    <xf numFmtId="0" fontId="51" fillId="0" borderId="0" xfId="8" applyFont="1" applyFill="1" applyAlignment="1"/>
    <xf numFmtId="0" fontId="85" fillId="0" borderId="0" xfId="3" applyFont="1" applyAlignment="1">
      <alignment vertical="center"/>
    </xf>
    <xf numFmtId="3" fontId="85" fillId="0" borderId="0" xfId="3" applyNumberFormat="1" applyFont="1" applyAlignment="1">
      <alignment vertical="center"/>
    </xf>
    <xf numFmtId="3" fontId="8" fillId="9" borderId="18" xfId="3" applyNumberFormat="1" applyFont="1" applyFill="1" applyBorder="1" applyAlignment="1">
      <alignment vertical="center"/>
    </xf>
    <xf numFmtId="0" fontId="21" fillId="0" borderId="0" xfId="6"/>
    <xf numFmtId="0" fontId="87" fillId="0" borderId="0" xfId="6" applyFont="1"/>
    <xf numFmtId="3" fontId="87" fillId="0" borderId="0" xfId="6" applyNumberFormat="1" applyFont="1"/>
    <xf numFmtId="0" fontId="87" fillId="0" borderId="50" xfId="6" applyFont="1" applyBorder="1"/>
    <xf numFmtId="3" fontId="87" fillId="0" borderId="50" xfId="6" applyNumberFormat="1" applyFont="1" applyBorder="1"/>
    <xf numFmtId="0" fontId="88" fillId="0" borderId="0" xfId="6" applyFont="1"/>
    <xf numFmtId="0" fontId="87" fillId="0" borderId="0" xfId="6" applyFont="1" applyAlignment="1">
      <alignment horizontal="right"/>
    </xf>
    <xf numFmtId="0" fontId="89" fillId="0" borderId="0" xfId="2" applyFont="1"/>
    <xf numFmtId="0" fontId="90" fillId="0" borderId="0" xfId="2" applyFont="1"/>
    <xf numFmtId="0" fontId="90" fillId="0" borderId="0" xfId="2" applyFont="1" applyAlignment="1">
      <alignment horizontal="right"/>
    </xf>
    <xf numFmtId="0" fontId="91" fillId="0" borderId="0" xfId="2" applyFont="1"/>
    <xf numFmtId="0" fontId="89" fillId="0" borderId="1" xfId="2" applyFont="1" applyBorder="1"/>
    <xf numFmtId="0" fontId="92" fillId="0" borderId="2" xfId="2" applyFont="1" applyBorder="1"/>
    <xf numFmtId="0" fontId="92" fillId="0" borderId="45" xfId="2" applyFont="1" applyBorder="1"/>
    <xf numFmtId="0" fontId="92" fillId="0" borderId="46" xfId="2" applyFont="1" applyBorder="1"/>
    <xf numFmtId="0" fontId="92" fillId="6" borderId="109" xfId="2" applyFont="1" applyFill="1" applyBorder="1"/>
    <xf numFmtId="0" fontId="89" fillId="0" borderId="4" xfId="3" applyFont="1" applyBorder="1"/>
    <xf numFmtId="0" fontId="92" fillId="0" borderId="7" xfId="2" applyFont="1" applyBorder="1"/>
    <xf numFmtId="0" fontId="92" fillId="0" borderId="14" xfId="2" applyFont="1" applyBorder="1"/>
    <xf numFmtId="0" fontId="92" fillId="0" borderId="31" xfId="2" applyFont="1" applyBorder="1"/>
    <xf numFmtId="0" fontId="92" fillId="6" borderId="110" xfId="2" applyFont="1" applyFill="1" applyBorder="1"/>
    <xf numFmtId="0" fontId="93" fillId="0" borderId="14" xfId="2" applyFont="1" applyBorder="1" applyAlignment="1">
      <alignment horizontal="center"/>
    </xf>
    <xf numFmtId="0" fontId="93" fillId="0" borderId="31" xfId="2" applyFont="1" applyBorder="1" applyAlignment="1">
      <alignment horizontal="center"/>
    </xf>
    <xf numFmtId="0" fontId="93" fillId="6" borderId="110" xfId="2" applyFont="1" applyFill="1" applyBorder="1" applyAlignment="1">
      <alignment horizontal="center"/>
    </xf>
    <xf numFmtId="0" fontId="89" fillId="0" borderId="10" xfId="3" applyFont="1" applyBorder="1"/>
    <xf numFmtId="0" fontId="92" fillId="0" borderId="11" xfId="3" applyFont="1" applyBorder="1"/>
    <xf numFmtId="0" fontId="94" fillId="0" borderId="35" xfId="3" applyFont="1" applyBorder="1" applyAlignment="1">
      <alignment horizontal="center"/>
    </xf>
    <xf numFmtId="0" fontId="93" fillId="0" borderId="36" xfId="2" applyFont="1" applyBorder="1" applyAlignment="1">
      <alignment horizontal="center"/>
    </xf>
    <xf numFmtId="0" fontId="93" fillId="0" borderId="11" xfId="2" applyFont="1" applyBorder="1" applyAlignment="1">
      <alignment horizontal="center"/>
    </xf>
    <xf numFmtId="0" fontId="93" fillId="6" borderId="111" xfId="2" applyFont="1" applyFill="1" applyBorder="1" applyAlignment="1">
      <alignment horizontal="center"/>
    </xf>
    <xf numFmtId="0" fontId="95" fillId="0" borderId="57" xfId="3" applyFont="1" applyBorder="1" applyAlignment="1">
      <alignment horizontal="center"/>
    </xf>
    <xf numFmtId="0" fontId="95" fillId="0" borderId="22" xfId="3" applyFont="1" applyBorder="1" applyAlignment="1">
      <alignment horizontal="center"/>
    </xf>
    <xf numFmtId="0" fontId="95" fillId="0" borderId="19" xfId="3" applyFont="1" applyBorder="1" applyAlignment="1">
      <alignment horizontal="center"/>
    </xf>
    <xf numFmtId="0" fontId="92" fillId="0" borderId="35" xfId="2" applyFont="1" applyBorder="1"/>
    <xf numFmtId="0" fontId="92" fillId="0" borderId="36" xfId="2" applyFont="1" applyBorder="1"/>
    <xf numFmtId="0" fontId="92" fillId="0" borderId="11" xfId="2" applyFont="1" applyBorder="1"/>
    <xf numFmtId="0" fontId="92" fillId="6" borderId="111" xfId="2" applyFont="1" applyFill="1" applyBorder="1"/>
    <xf numFmtId="0" fontId="96" fillId="2" borderId="57" xfId="3" applyFont="1" applyFill="1" applyBorder="1" applyAlignment="1">
      <alignment horizontal="center" vertical="center"/>
    </xf>
    <xf numFmtId="0" fontId="93" fillId="2" borderId="22" xfId="3" applyFont="1" applyFill="1" applyBorder="1" applyAlignment="1">
      <alignment vertical="center"/>
    </xf>
    <xf numFmtId="0" fontId="93" fillId="2" borderId="19" xfId="3" applyFont="1" applyFill="1" applyBorder="1" applyAlignment="1">
      <alignment vertical="center"/>
    </xf>
    <xf numFmtId="3" fontId="93" fillId="2" borderId="19" xfId="2" applyNumberFormat="1" applyFont="1" applyFill="1" applyBorder="1"/>
    <xf numFmtId="3" fontId="93" fillId="2" borderId="20" xfId="2" applyNumberFormat="1" applyFont="1" applyFill="1" applyBorder="1"/>
    <xf numFmtId="3" fontId="93" fillId="2" borderId="22" xfId="2" applyNumberFormat="1" applyFont="1" applyFill="1" applyBorder="1"/>
    <xf numFmtId="3" fontId="93" fillId="6" borderId="112" xfId="2" applyNumberFormat="1" applyFont="1" applyFill="1" applyBorder="1"/>
    <xf numFmtId="0" fontId="89" fillId="0" borderId="4" xfId="3" applyFont="1" applyBorder="1" applyAlignment="1">
      <alignment horizontal="center" vertical="center"/>
    </xf>
    <xf numFmtId="0" fontId="92" fillId="0" borderId="31" xfId="3" applyFont="1" applyBorder="1" applyAlignment="1">
      <alignment vertical="center"/>
    </xf>
    <xf numFmtId="0" fontId="92" fillId="0" borderId="7" xfId="3" applyFont="1" applyBorder="1" applyAlignment="1">
      <alignment vertical="center"/>
    </xf>
    <xf numFmtId="3" fontId="93" fillId="0" borderId="49" xfId="2" applyNumberFormat="1" applyFont="1" applyBorder="1"/>
    <xf numFmtId="3" fontId="93" fillId="0" borderId="8" xfId="2" applyNumberFormat="1" applyFont="1" applyBorder="1"/>
    <xf numFmtId="3" fontId="93" fillId="0" borderId="47" xfId="2" applyNumberFormat="1" applyFont="1" applyBorder="1"/>
    <xf numFmtId="3" fontId="93" fillId="6" borderId="113" xfId="2" applyNumberFormat="1" applyFont="1" applyFill="1" applyBorder="1"/>
    <xf numFmtId="0" fontId="97" fillId="0" borderId="68" xfId="3" applyFont="1" applyBorder="1" applyAlignment="1">
      <alignment horizontal="center" vertical="center"/>
    </xf>
    <xf numFmtId="0" fontId="95" fillId="0" borderId="24" xfId="3" applyFont="1" applyBorder="1" applyAlignment="1">
      <alignment vertical="center"/>
    </xf>
    <xf numFmtId="0" fontId="95" fillId="0" borderId="59" xfId="3" applyFont="1" applyBorder="1" applyAlignment="1">
      <alignment vertical="center"/>
    </xf>
    <xf numFmtId="3" fontId="95" fillId="0" borderId="59" xfId="2" applyNumberFormat="1" applyFont="1" applyBorder="1"/>
    <xf numFmtId="3" fontId="95" fillId="0" borderId="27" xfId="2" applyNumberFormat="1" applyFont="1" applyBorder="1"/>
    <xf numFmtId="3" fontId="95" fillId="0" borderId="24" xfId="2" applyNumberFormat="1" applyFont="1" applyBorder="1"/>
    <xf numFmtId="3" fontId="95" fillId="6" borderId="114" xfId="2" applyNumberFormat="1" applyFont="1" applyFill="1" applyBorder="1"/>
    <xf numFmtId="0" fontId="97" fillId="0" borderId="4" xfId="3" applyFont="1" applyBorder="1" applyAlignment="1">
      <alignment horizontal="center" vertical="center"/>
    </xf>
    <xf numFmtId="0" fontId="95" fillId="0" borderId="31" xfId="3" applyFont="1" applyBorder="1" applyAlignment="1">
      <alignment vertical="center"/>
    </xf>
    <xf numFmtId="0" fontId="95" fillId="0" borderId="7" xfId="3" applyFont="1" applyBorder="1" applyAlignment="1">
      <alignment vertical="center"/>
    </xf>
    <xf numFmtId="3" fontId="95" fillId="0" borderId="35" xfId="2" applyNumberFormat="1" applyFont="1" applyBorder="1"/>
    <xf numFmtId="3" fontId="95" fillId="0" borderId="36" xfId="2" applyNumberFormat="1" applyFont="1" applyBorder="1"/>
    <xf numFmtId="3" fontId="95" fillId="0" borderId="11" xfId="2" applyNumberFormat="1" applyFont="1" applyBorder="1"/>
    <xf numFmtId="3" fontId="95" fillId="6" borderId="111" xfId="2" applyNumberFormat="1" applyFont="1" applyFill="1" applyBorder="1"/>
    <xf numFmtId="0" fontId="89" fillId="0" borderId="57" xfId="3" applyFont="1" applyBorder="1" applyAlignment="1">
      <alignment horizontal="center" vertical="center"/>
    </xf>
    <xf numFmtId="0" fontId="92" fillId="0" borderId="22" xfId="3" applyFont="1" applyBorder="1" applyAlignment="1">
      <alignment vertical="center"/>
    </xf>
    <xf numFmtId="0" fontId="92" fillId="0" borderId="19" xfId="3" applyFont="1" applyBorder="1" applyAlignment="1">
      <alignment vertical="center"/>
    </xf>
    <xf numFmtId="3" fontId="95" fillId="0" borderId="19" xfId="2" applyNumberFormat="1" applyFont="1" applyBorder="1"/>
    <xf numFmtId="3" fontId="95" fillId="0" borderId="20" xfId="2" applyNumberFormat="1" applyFont="1" applyBorder="1"/>
    <xf numFmtId="3" fontId="95" fillId="0" borderId="22" xfId="2" applyNumberFormat="1" applyFont="1" applyBorder="1"/>
    <xf numFmtId="3" fontId="95" fillId="6" borderId="112" xfId="2" applyNumberFormat="1" applyFont="1" applyFill="1" applyBorder="1"/>
    <xf numFmtId="3" fontId="92" fillId="0" borderId="19" xfId="2" applyNumberFormat="1" applyFont="1" applyBorder="1"/>
    <xf numFmtId="3" fontId="92" fillId="0" borderId="20" xfId="2" applyNumberFormat="1" applyFont="1" applyBorder="1"/>
    <xf numFmtId="3" fontId="92" fillId="0" borderId="22" xfId="2" applyNumberFormat="1" applyFont="1" applyBorder="1"/>
    <xf numFmtId="3" fontId="92" fillId="6" borderId="112" xfId="2" applyNumberFormat="1" applyFont="1" applyFill="1" applyBorder="1"/>
    <xf numFmtId="0" fontId="89" fillId="0" borderId="69" xfId="3" applyFont="1" applyBorder="1" applyAlignment="1">
      <alignment horizontal="center" vertical="center"/>
    </xf>
    <xf numFmtId="0" fontId="92" fillId="0" borderId="40" xfId="3" applyFont="1" applyBorder="1" applyAlignment="1">
      <alignment vertical="center"/>
    </xf>
    <xf numFmtId="0" fontId="92" fillId="0" borderId="42" xfId="3" applyFont="1" applyBorder="1" applyAlignment="1">
      <alignment vertical="center"/>
    </xf>
    <xf numFmtId="3" fontId="92" fillId="0" borderId="66" xfId="2" applyNumberFormat="1" applyFont="1" applyBorder="1"/>
    <xf numFmtId="3" fontId="92" fillId="0" borderId="52" xfId="2" applyNumberFormat="1" applyFont="1" applyBorder="1"/>
    <xf numFmtId="3" fontId="92" fillId="0" borderId="53" xfId="2" applyNumberFormat="1" applyFont="1" applyBorder="1"/>
    <xf numFmtId="3" fontId="92" fillId="6" borderId="115" xfId="2" applyNumberFormat="1" applyFont="1" applyFill="1" applyBorder="1"/>
    <xf numFmtId="0" fontId="89" fillId="0" borderId="2" xfId="2" applyFont="1" applyBorder="1"/>
    <xf numFmtId="0" fontId="89" fillId="0" borderId="3" xfId="2" applyFont="1" applyBorder="1"/>
    <xf numFmtId="0" fontId="89" fillId="0" borderId="0" xfId="3" applyFont="1"/>
    <xf numFmtId="0" fontId="93" fillId="0" borderId="5" xfId="3" applyFont="1" applyBorder="1" applyAlignment="1">
      <alignment horizontal="center"/>
    </xf>
    <xf numFmtId="0" fontId="89" fillId="0" borderId="11" xfId="3" applyFont="1" applyBorder="1"/>
    <xf numFmtId="0" fontId="93" fillId="0" borderId="12" xfId="3" applyFont="1" applyBorder="1" applyAlignment="1">
      <alignment horizontal="center"/>
    </xf>
    <xf numFmtId="0" fontId="97" fillId="0" borderId="0" xfId="3" applyFont="1" applyAlignment="1">
      <alignment horizontal="center"/>
    </xf>
    <xf numFmtId="0" fontId="95" fillId="0" borderId="16" xfId="3" applyFont="1" applyBorder="1" applyAlignment="1">
      <alignment horizontal="center"/>
    </xf>
    <xf numFmtId="0" fontId="95" fillId="0" borderId="17" xfId="3" applyFont="1" applyBorder="1" applyAlignment="1">
      <alignment horizontal="center"/>
    </xf>
    <xf numFmtId="0" fontId="100" fillId="0" borderId="16" xfId="3" applyFont="1" applyBorder="1" applyAlignment="1">
      <alignment horizontal="center"/>
    </xf>
    <xf numFmtId="0" fontId="95" fillId="0" borderId="18" xfId="3" applyFont="1" applyBorder="1" applyAlignment="1">
      <alignment horizontal="center"/>
    </xf>
    <xf numFmtId="0" fontId="95" fillId="0" borderId="33" xfId="3" applyFont="1" applyBorder="1" applyAlignment="1">
      <alignment horizontal="center"/>
    </xf>
    <xf numFmtId="0" fontId="95" fillId="0" borderId="21" xfId="3" applyFont="1" applyBorder="1" applyAlignment="1">
      <alignment horizontal="center"/>
    </xf>
    <xf numFmtId="0" fontId="93" fillId="0" borderId="0" xfId="3" applyFont="1" applyAlignment="1">
      <alignment vertical="center"/>
    </xf>
    <xf numFmtId="0" fontId="96" fillId="2" borderId="16" xfId="3" applyFont="1" applyFill="1" applyBorder="1" applyAlignment="1">
      <alignment horizontal="center" vertical="center"/>
    </xf>
    <xf numFmtId="0" fontId="96" fillId="2" borderId="17" xfId="3" applyFont="1" applyFill="1" applyBorder="1" applyAlignment="1">
      <alignment vertical="center"/>
    </xf>
    <xf numFmtId="3" fontId="93" fillId="2" borderId="16" xfId="3" applyNumberFormat="1" applyFont="1" applyFill="1" applyBorder="1"/>
    <xf numFmtId="3" fontId="93" fillId="2" borderId="22" xfId="3" applyNumberFormat="1" applyFont="1" applyFill="1" applyBorder="1"/>
    <xf numFmtId="3" fontId="93" fillId="2" borderId="18" xfId="3" applyNumberFormat="1" applyFont="1" applyFill="1" applyBorder="1"/>
    <xf numFmtId="3" fontId="93" fillId="2" borderId="17" xfId="3" applyNumberFormat="1" applyFont="1" applyFill="1" applyBorder="1"/>
    <xf numFmtId="3" fontId="93" fillId="2" borderId="33" xfId="3" applyNumberFormat="1" applyFont="1" applyFill="1" applyBorder="1"/>
    <xf numFmtId="3" fontId="93" fillId="2" borderId="19" xfId="3" applyNumberFormat="1" applyFont="1" applyFill="1" applyBorder="1"/>
    <xf numFmtId="3" fontId="93" fillId="2" borderId="21" xfId="3" applyNumberFormat="1" applyFont="1" applyFill="1" applyBorder="1"/>
    <xf numFmtId="0" fontId="89" fillId="0" borderId="0" xfId="3" applyFont="1" applyAlignment="1">
      <alignment vertical="center"/>
    </xf>
    <xf numFmtId="0" fontId="89" fillId="0" borderId="5" xfId="3" applyFont="1" applyBorder="1" applyAlignment="1">
      <alignment horizontal="center" vertical="center"/>
    </xf>
    <xf numFmtId="0" fontId="89" fillId="0" borderId="0" xfId="3" applyFont="1" applyBorder="1" applyAlignment="1">
      <alignment vertical="center"/>
    </xf>
    <xf numFmtId="0" fontId="92" fillId="0" borderId="0" xfId="3" applyFont="1" applyBorder="1" applyAlignment="1">
      <alignment vertical="center"/>
    </xf>
    <xf numFmtId="3" fontId="93" fillId="0" borderId="23" xfId="3" applyNumberFormat="1" applyFont="1" applyFill="1" applyBorder="1"/>
    <xf numFmtId="3" fontId="92" fillId="0" borderId="24" xfId="3" applyNumberFormat="1" applyFont="1" applyBorder="1" applyAlignment="1">
      <alignment vertical="center"/>
    </xf>
    <xf numFmtId="3" fontId="92" fillId="0" borderId="25" xfId="3" applyNumberFormat="1" applyFont="1" applyBorder="1" applyAlignment="1">
      <alignment vertical="center"/>
    </xf>
    <xf numFmtId="3" fontId="92" fillId="0" borderId="64" xfId="3" applyNumberFormat="1" applyFont="1" applyBorder="1" applyAlignment="1">
      <alignment vertical="center"/>
    </xf>
    <xf numFmtId="3" fontId="92" fillId="0" borderId="65" xfId="3" applyNumberFormat="1" applyFont="1" applyBorder="1" applyAlignment="1">
      <alignment vertical="center"/>
    </xf>
    <xf numFmtId="3" fontId="92" fillId="0" borderId="26" xfId="3" applyNumberFormat="1" applyFont="1" applyBorder="1" applyAlignment="1">
      <alignment vertical="center"/>
    </xf>
    <xf numFmtId="3" fontId="92" fillId="0" borderId="15" xfId="3" applyNumberFormat="1" applyFont="1" applyBorder="1" applyAlignment="1">
      <alignment vertical="center"/>
    </xf>
    <xf numFmtId="0" fontId="97" fillId="0" borderId="28" xfId="3" applyFont="1" applyBorder="1" applyAlignment="1">
      <alignment horizontal="center" vertical="center"/>
    </xf>
    <xf numFmtId="0" fontId="97" fillId="0" borderId="29" xfId="3" applyFont="1" applyBorder="1" applyAlignment="1">
      <alignment vertical="center"/>
    </xf>
    <xf numFmtId="0" fontId="95" fillId="0" borderId="29" xfId="3" applyFont="1" applyBorder="1" applyAlignment="1">
      <alignment vertical="center"/>
    </xf>
    <xf numFmtId="3" fontId="92" fillId="0" borderId="5" xfId="3" applyNumberFormat="1" applyFont="1" applyBorder="1" applyAlignment="1">
      <alignment vertical="center"/>
    </xf>
    <xf numFmtId="3" fontId="95" fillId="0" borderId="24" xfId="3" applyNumberFormat="1" applyFont="1" applyFill="1" applyBorder="1" applyAlignment="1">
      <alignment vertical="center"/>
    </xf>
    <xf numFmtId="3" fontId="95" fillId="0" borderId="25" xfId="3" applyNumberFormat="1" applyFont="1" applyFill="1" applyBorder="1" applyAlignment="1">
      <alignment vertical="center"/>
    </xf>
    <xf numFmtId="3" fontId="95" fillId="0" borderId="59" xfId="3" applyNumberFormat="1" applyFont="1" applyBorder="1" applyAlignment="1">
      <alignment vertical="center"/>
    </xf>
    <xf numFmtId="3" fontId="95" fillId="0" borderId="24" xfId="3" applyNumberFormat="1" applyFont="1" applyBorder="1" applyAlignment="1">
      <alignment vertical="center"/>
    </xf>
    <xf numFmtId="3" fontId="95" fillId="0" borderId="25" xfId="3" applyNumberFormat="1" applyFont="1" applyBorder="1" applyAlignment="1">
      <alignment vertical="center"/>
    </xf>
    <xf numFmtId="3" fontId="95" fillId="0" borderId="26" xfId="3" applyNumberFormat="1" applyFont="1" applyBorder="1" applyAlignment="1">
      <alignment vertical="center"/>
    </xf>
    <xf numFmtId="3" fontId="95" fillId="0" borderId="30" xfId="3" applyNumberFormat="1" applyFont="1" applyBorder="1" applyAlignment="1">
      <alignment vertical="center"/>
    </xf>
    <xf numFmtId="0" fontId="97" fillId="0" borderId="0" xfId="3" applyFont="1" applyAlignment="1">
      <alignment vertical="center"/>
    </xf>
    <xf numFmtId="3" fontId="100" fillId="0" borderId="28" xfId="3" applyNumberFormat="1" applyFont="1" applyBorder="1" applyAlignment="1">
      <alignment vertical="center"/>
    </xf>
    <xf numFmtId="3" fontId="97" fillId="0" borderId="59" xfId="3" applyNumberFormat="1" applyFont="1" applyBorder="1" applyAlignment="1">
      <alignment vertical="center"/>
    </xf>
    <xf numFmtId="3" fontId="97" fillId="0" borderId="24" xfId="3" applyNumberFormat="1" applyFont="1" applyBorder="1" applyAlignment="1">
      <alignment vertical="center"/>
    </xf>
    <xf numFmtId="3" fontId="97" fillId="0" borderId="25" xfId="3" applyNumberFormat="1" applyFont="1" applyBorder="1" applyAlignment="1">
      <alignment vertical="center"/>
    </xf>
    <xf numFmtId="3" fontId="97" fillId="0" borderId="26" xfId="3" applyNumberFormat="1" applyFont="1" applyBorder="1" applyAlignment="1">
      <alignment vertical="center"/>
    </xf>
    <xf numFmtId="3" fontId="97" fillId="0" borderId="30" xfId="3" applyNumberFormat="1" applyFont="1" applyBorder="1" applyAlignment="1">
      <alignment vertical="center"/>
    </xf>
    <xf numFmtId="0" fontId="97" fillId="0" borderId="5" xfId="3" applyFont="1" applyBorder="1" applyAlignment="1">
      <alignment horizontal="center" vertical="center"/>
    </xf>
    <xf numFmtId="0" fontId="97" fillId="0" borderId="0" xfId="3" applyFont="1" applyBorder="1" applyAlignment="1">
      <alignment vertical="center"/>
    </xf>
    <xf numFmtId="0" fontId="95" fillId="0" borderId="0" xfId="3" applyFont="1" applyBorder="1" applyAlignment="1">
      <alignment vertical="center"/>
    </xf>
    <xf numFmtId="3" fontId="101" fillId="0" borderId="5" xfId="3" applyNumberFormat="1" applyFont="1" applyBorder="1" applyAlignment="1">
      <alignment vertical="center"/>
    </xf>
    <xf numFmtId="3" fontId="95" fillId="0" borderId="58" xfId="3" applyNumberFormat="1" applyFont="1" applyFill="1" applyBorder="1" applyAlignment="1">
      <alignment vertical="center"/>
    </xf>
    <xf numFmtId="3" fontId="95" fillId="0" borderId="60" xfId="3" applyNumberFormat="1" applyFont="1" applyFill="1" applyBorder="1" applyAlignment="1">
      <alignment vertical="center"/>
    </xf>
    <xf numFmtId="3" fontId="95" fillId="0" borderId="7" xfId="3" applyNumberFormat="1" applyFont="1" applyBorder="1" applyAlignment="1">
      <alignment vertical="center"/>
    </xf>
    <xf numFmtId="3" fontId="95" fillId="0" borderId="31" xfId="3" applyNumberFormat="1" applyFont="1" applyBorder="1" applyAlignment="1">
      <alignment vertical="center"/>
    </xf>
    <xf numFmtId="3" fontId="95" fillId="0" borderId="13" xfId="3" applyNumberFormat="1" applyFont="1" applyBorder="1" applyAlignment="1">
      <alignment vertical="center"/>
    </xf>
    <xf numFmtId="3" fontId="95" fillId="0" borderId="32" xfId="3" applyNumberFormat="1" applyFont="1" applyBorder="1" applyAlignment="1">
      <alignment vertical="center"/>
    </xf>
    <xf numFmtId="3" fontId="95" fillId="0" borderId="15" xfId="3" applyNumberFormat="1" applyFont="1" applyBorder="1" applyAlignment="1">
      <alignment vertical="center"/>
    </xf>
    <xf numFmtId="0" fontId="89" fillId="0" borderId="16" xfId="3" applyFont="1" applyBorder="1" applyAlignment="1">
      <alignment horizontal="center" vertical="center"/>
    </xf>
    <xf numFmtId="0" fontId="92" fillId="0" borderId="17" xfId="3" applyFont="1" applyBorder="1" applyAlignment="1">
      <alignment vertical="center"/>
    </xf>
    <xf numFmtId="0" fontId="89" fillId="0" borderId="17" xfId="3" applyFont="1" applyBorder="1" applyAlignment="1">
      <alignment vertical="center"/>
    </xf>
    <xf numFmtId="3" fontId="93" fillId="0" borderId="16" xfId="3" applyNumberFormat="1" applyFont="1" applyBorder="1" applyAlignment="1">
      <alignment vertical="center"/>
    </xf>
    <xf numFmtId="3" fontId="95" fillId="0" borderId="47" xfId="3" applyNumberFormat="1" applyFont="1" applyFill="1" applyBorder="1" applyAlignment="1">
      <alignment vertical="center"/>
    </xf>
    <xf numFmtId="3" fontId="95" fillId="0" borderId="6" xfId="3" applyNumberFormat="1" applyFont="1" applyFill="1" applyBorder="1" applyAlignment="1">
      <alignment vertical="center"/>
    </xf>
    <xf numFmtId="3" fontId="92" fillId="0" borderId="19" xfId="3" applyNumberFormat="1" applyFont="1" applyBorder="1" applyAlignment="1">
      <alignment vertical="center"/>
    </xf>
    <xf numFmtId="3" fontId="92" fillId="0" borderId="22" xfId="3" applyNumberFormat="1" applyFont="1" applyBorder="1" applyAlignment="1">
      <alignment vertical="center"/>
    </xf>
    <xf numFmtId="3" fontId="92" fillId="0" borderId="18" xfId="3" applyNumberFormat="1" applyFont="1" applyBorder="1" applyAlignment="1">
      <alignment vertical="center"/>
    </xf>
    <xf numFmtId="3" fontId="92" fillId="0" borderId="33" xfId="3" applyNumberFormat="1" applyFont="1" applyBorder="1" applyAlignment="1">
      <alignment vertical="center"/>
    </xf>
    <xf numFmtId="3" fontId="92" fillId="0" borderId="21" xfId="3" applyNumberFormat="1" applyFont="1" applyBorder="1" applyAlignment="1">
      <alignment vertical="center"/>
    </xf>
    <xf numFmtId="3" fontId="95" fillId="0" borderId="22" xfId="3" applyNumberFormat="1" applyFont="1" applyFill="1" applyBorder="1" applyAlignment="1">
      <alignment vertical="center"/>
    </xf>
    <xf numFmtId="3" fontId="95" fillId="0" borderId="18" xfId="3" applyNumberFormat="1" applyFont="1" applyFill="1" applyBorder="1" applyAlignment="1">
      <alignment vertical="center"/>
    </xf>
    <xf numFmtId="3" fontId="92" fillId="0" borderId="35" xfId="3" applyNumberFormat="1" applyFont="1" applyBorder="1" applyAlignment="1">
      <alignment vertical="center"/>
    </xf>
    <xf numFmtId="3" fontId="92" fillId="0" borderId="11" xfId="3" applyNumberFormat="1" applyFont="1" applyBorder="1" applyAlignment="1">
      <alignment vertical="center"/>
    </xf>
    <xf numFmtId="3" fontId="92" fillId="0" borderId="34" xfId="3" applyNumberFormat="1" applyFont="1" applyBorder="1" applyAlignment="1">
      <alignment vertical="center"/>
    </xf>
    <xf numFmtId="3" fontId="92" fillId="0" borderId="37" xfId="3" applyNumberFormat="1" applyFont="1" applyBorder="1" applyAlignment="1">
      <alignment vertical="center"/>
    </xf>
    <xf numFmtId="3" fontId="93" fillId="0" borderId="12" xfId="3" applyNumberFormat="1" applyFont="1" applyBorder="1" applyAlignment="1">
      <alignment vertical="center"/>
    </xf>
    <xf numFmtId="0" fontId="89" fillId="0" borderId="38" xfId="3" applyFont="1" applyBorder="1" applyAlignment="1">
      <alignment horizontal="center" vertical="center"/>
    </xf>
    <xf numFmtId="0" fontId="89" fillId="0" borderId="39" xfId="3" applyFont="1" applyBorder="1" applyAlignment="1">
      <alignment vertical="center"/>
    </xf>
    <xf numFmtId="3" fontId="93" fillId="0" borderId="38" xfId="3" applyNumberFormat="1" applyFont="1" applyBorder="1" applyAlignment="1">
      <alignment vertical="center"/>
    </xf>
    <xf numFmtId="3" fontId="95" fillId="0" borderId="40" xfId="3" applyNumberFormat="1" applyFont="1" applyFill="1" applyBorder="1" applyAlignment="1">
      <alignment vertical="center"/>
    </xf>
    <xf numFmtId="3" fontId="95" fillId="0" borderId="41" xfId="3" applyNumberFormat="1" applyFont="1" applyFill="1" applyBorder="1" applyAlignment="1">
      <alignment vertical="center"/>
    </xf>
    <xf numFmtId="3" fontId="89" fillId="0" borderId="42" xfId="3" applyNumberFormat="1" applyFont="1" applyBorder="1" applyAlignment="1">
      <alignment vertical="center"/>
    </xf>
    <xf numFmtId="3" fontId="89" fillId="0" borderId="40" xfId="3" applyNumberFormat="1" applyFont="1" applyBorder="1" applyAlignment="1">
      <alignment vertical="center"/>
    </xf>
    <xf numFmtId="3" fontId="89" fillId="0" borderId="41" xfId="3" applyNumberFormat="1" applyFont="1" applyBorder="1" applyAlignment="1">
      <alignment vertical="center"/>
    </xf>
    <xf numFmtId="3" fontId="89" fillId="0" borderId="44" xfId="3" applyNumberFormat="1" applyFont="1" applyBorder="1" applyAlignment="1">
      <alignment vertical="center"/>
    </xf>
    <xf numFmtId="0" fontId="98" fillId="0" borderId="0" xfId="3" applyFont="1"/>
    <xf numFmtId="0" fontId="90" fillId="0" borderId="0" xfId="3" applyFont="1" applyAlignment="1">
      <alignment vertical="center"/>
    </xf>
    <xf numFmtId="0" fontId="102" fillId="0" borderId="0" xfId="3" applyFont="1"/>
    <xf numFmtId="0" fontId="95" fillId="0" borderId="0" xfId="3" applyFont="1"/>
    <xf numFmtId="0" fontId="95" fillId="0" borderId="0" xfId="3" applyFont="1" applyFill="1"/>
    <xf numFmtId="0" fontId="90" fillId="0" borderId="0" xfId="3" applyFont="1" applyBorder="1"/>
    <xf numFmtId="0" fontId="90" fillId="0" borderId="6" xfId="3" applyFont="1" applyBorder="1" applyAlignment="1">
      <alignment horizontal="center"/>
    </xf>
    <xf numFmtId="0" fontId="90" fillId="0" borderId="70" xfId="3" applyFont="1" applyBorder="1" applyAlignment="1">
      <alignment horizontal="center"/>
    </xf>
    <xf numFmtId="0" fontId="90" fillId="0" borderId="7" xfId="3" applyFont="1" applyBorder="1"/>
    <xf numFmtId="0" fontId="90" fillId="0" borderId="9" xfId="3" applyFont="1" applyBorder="1" applyAlignment="1">
      <alignment horizontal="center"/>
    </xf>
    <xf numFmtId="0" fontId="90" fillId="0" borderId="0" xfId="3" applyFont="1" applyBorder="1" applyAlignment="1">
      <alignment horizontal="center"/>
    </xf>
    <xf numFmtId="0" fontId="90" fillId="0" borderId="13" xfId="3" applyFont="1" applyBorder="1" applyAlignment="1">
      <alignment horizontal="center"/>
    </xf>
    <xf numFmtId="0" fontId="90" fillId="0" borderId="32" xfId="3" applyFont="1" applyBorder="1" applyAlignment="1">
      <alignment horizontal="center"/>
    </xf>
    <xf numFmtId="0" fontId="90" fillId="0" borderId="7" xfId="3" applyFont="1" applyBorder="1" applyAlignment="1">
      <alignment horizontal="center"/>
    </xf>
    <xf numFmtId="0" fontId="90" fillId="0" borderId="15" xfId="3" applyFont="1" applyBorder="1" applyAlignment="1">
      <alignment horizontal="center"/>
    </xf>
    <xf numFmtId="0" fontId="103" fillId="0" borderId="0" xfId="3" applyFont="1" applyAlignment="1">
      <alignment vertical="center"/>
    </xf>
    <xf numFmtId="3" fontId="5" fillId="5" borderId="27" xfId="5" applyNumberFormat="1" applyFont="1" applyFill="1" applyBorder="1"/>
    <xf numFmtId="3" fontId="55" fillId="5" borderId="78" xfId="5" applyNumberFormat="1" applyFont="1" applyFill="1" applyBorder="1"/>
    <xf numFmtId="3" fontId="5" fillId="5" borderId="14" xfId="5" applyNumberFormat="1" applyFont="1" applyFill="1" applyBorder="1"/>
    <xf numFmtId="0" fontId="24" fillId="0" borderId="0" xfId="4" applyFont="1" applyAlignment="1">
      <alignment horizontal="center"/>
    </xf>
    <xf numFmtId="0" fontId="21" fillId="0" borderId="0" xfId="4" applyAlignment="1">
      <alignment horizontal="center"/>
    </xf>
    <xf numFmtId="0" fontId="25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8" fillId="0" borderId="31" xfId="3" applyFont="1" applyBorder="1" applyAlignment="1">
      <alignment horizontal="center" vertical="center"/>
    </xf>
    <xf numFmtId="0" fontId="33" fillId="0" borderId="7" xfId="3" applyFont="1" applyBorder="1" applyAlignment="1">
      <alignment horizontal="center" vertical="center"/>
    </xf>
    <xf numFmtId="0" fontId="33" fillId="0" borderId="31" xfId="3" applyFont="1" applyBorder="1" applyAlignment="1">
      <alignment horizontal="center" vertical="center"/>
    </xf>
    <xf numFmtId="0" fontId="4" fillId="2" borderId="73" xfId="2" applyFont="1" applyFill="1" applyBorder="1" applyAlignment="1">
      <alignment horizontal="center" vertical="center"/>
    </xf>
    <xf numFmtId="0" fontId="0" fillId="0" borderId="74" xfId="0" applyBorder="1"/>
    <xf numFmtId="0" fontId="0" fillId="0" borderId="75" xfId="0" applyBorder="1"/>
    <xf numFmtId="0" fontId="7" fillId="0" borderId="31" xfId="3" applyFont="1" applyBorder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5" fillId="0" borderId="31" xfId="3" applyBorder="1" applyAlignment="1">
      <alignment horizontal="center" vertical="center"/>
    </xf>
    <xf numFmtId="0" fontId="9" fillId="0" borderId="11" xfId="3" applyFont="1" applyBorder="1" applyAlignment="1">
      <alignment horizontal="center"/>
    </xf>
    <xf numFmtId="0" fontId="5" fillId="0" borderId="50" xfId="3" applyBorder="1" applyAlignment="1">
      <alignment horizontal="center"/>
    </xf>
    <xf numFmtId="0" fontId="1" fillId="0" borderId="35" xfId="2" applyBorder="1" applyAlignment="1">
      <alignment horizontal="center"/>
    </xf>
    <xf numFmtId="0" fontId="9" fillId="0" borderId="22" xfId="3" applyFont="1" applyBorder="1" applyAlignment="1">
      <alignment horizontal="center"/>
    </xf>
    <xf numFmtId="0" fontId="9" fillId="0" borderId="17" xfId="3" applyFont="1" applyBorder="1" applyAlignment="1">
      <alignment horizontal="center"/>
    </xf>
    <xf numFmtId="0" fontId="9" fillId="0" borderId="76" xfId="3" applyFont="1" applyBorder="1" applyAlignment="1">
      <alignment horizontal="center"/>
    </xf>
    <xf numFmtId="0" fontId="93" fillId="0" borderId="31" xfId="3" applyFont="1" applyBorder="1" applyAlignment="1">
      <alignment horizontal="center" vertical="center"/>
    </xf>
    <xf numFmtId="0" fontId="92" fillId="0" borderId="7" xfId="3" applyFont="1" applyBorder="1" applyAlignment="1">
      <alignment horizontal="center" vertical="center"/>
    </xf>
    <xf numFmtId="0" fontId="92" fillId="0" borderId="31" xfId="3" applyFont="1" applyBorder="1" applyAlignment="1">
      <alignment horizontal="center" vertical="center"/>
    </xf>
    <xf numFmtId="0" fontId="96" fillId="2" borderId="73" xfId="2" applyFont="1" applyFill="1" applyBorder="1" applyAlignment="1">
      <alignment horizontal="center" vertical="center"/>
    </xf>
    <xf numFmtId="0" fontId="86" fillId="0" borderId="74" xfId="0" applyFont="1" applyBorder="1"/>
    <xf numFmtId="0" fontId="86" fillId="0" borderId="75" xfId="0" applyFont="1" applyBorder="1"/>
    <xf numFmtId="0" fontId="98" fillId="0" borderId="31" xfId="3" applyFont="1" applyBorder="1" applyAlignment="1">
      <alignment horizontal="center" vertical="center" wrapText="1"/>
    </xf>
    <xf numFmtId="0" fontId="89" fillId="0" borderId="89" xfId="3" applyFont="1" applyBorder="1" applyAlignment="1">
      <alignment horizontal="center" vertical="center" wrapText="1"/>
    </xf>
    <xf numFmtId="0" fontId="89" fillId="0" borderId="31" xfId="3" applyFont="1" applyBorder="1" applyAlignment="1">
      <alignment horizontal="center" vertical="center" wrapText="1"/>
    </xf>
    <xf numFmtId="0" fontId="92" fillId="0" borderId="11" xfId="3" applyFont="1" applyBorder="1" applyAlignment="1">
      <alignment horizontal="center"/>
    </xf>
    <xf numFmtId="0" fontId="89" fillId="0" borderId="50" xfId="3" applyFont="1" applyBorder="1" applyAlignment="1">
      <alignment horizontal="center"/>
    </xf>
    <xf numFmtId="0" fontId="89" fillId="0" borderId="35" xfId="2" applyFont="1" applyBorder="1" applyAlignment="1">
      <alignment horizontal="center"/>
    </xf>
    <xf numFmtId="0" fontId="92" fillId="0" borderId="22" xfId="3" applyFont="1" applyBorder="1" applyAlignment="1">
      <alignment horizontal="center"/>
    </xf>
    <xf numFmtId="0" fontId="92" fillId="0" borderId="17" xfId="3" applyFont="1" applyBorder="1" applyAlignment="1">
      <alignment horizontal="center"/>
    </xf>
    <xf numFmtId="0" fontId="92" fillId="0" borderId="76" xfId="3" applyFont="1" applyBorder="1" applyAlignment="1">
      <alignment horizontal="center"/>
    </xf>
    <xf numFmtId="0" fontId="0" fillId="0" borderId="0" xfId="0" applyAlignment="1">
      <alignment vertical="top" wrapText="1"/>
    </xf>
    <xf numFmtId="0" fontId="44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5" applyFont="1" applyBorder="1" applyAlignment="1">
      <alignment horizontal="center"/>
    </xf>
    <xf numFmtId="0" fontId="21" fillId="0" borderId="17" xfId="6" applyBorder="1" applyAlignment="1">
      <alignment horizontal="center"/>
    </xf>
    <xf numFmtId="0" fontId="21" fillId="0" borderId="19" xfId="6" applyBorder="1" applyAlignment="1">
      <alignment horizontal="center"/>
    </xf>
    <xf numFmtId="0" fontId="53" fillId="0" borderId="8" xfId="5" applyFont="1" applyBorder="1" applyAlignment="1">
      <alignment horizontal="center" vertical="center" wrapText="1"/>
    </xf>
    <xf numFmtId="0" fontId="53" fillId="0" borderId="36" xfId="5" applyFont="1" applyBorder="1" applyAlignment="1">
      <alignment horizontal="center" vertical="center" wrapText="1"/>
    </xf>
    <xf numFmtId="0" fontId="51" fillId="0" borderId="39" xfId="7" applyFont="1" applyBorder="1" applyAlignment="1">
      <alignment horizontal="center" wrapText="1"/>
    </xf>
    <xf numFmtId="0" fontId="63" fillId="0" borderId="73" xfId="8" applyFont="1" applyFill="1" applyBorder="1" applyAlignment="1">
      <alignment horizontal="center" wrapText="1"/>
    </xf>
    <xf numFmtId="0" fontId="63" fillId="0" borderId="74" xfId="8" applyFont="1" applyFill="1" applyBorder="1" applyAlignment="1">
      <alignment horizontal="center" wrapText="1"/>
    </xf>
    <xf numFmtId="0" fontId="63" fillId="0" borderId="75" xfId="8" applyFont="1" applyFill="1" applyBorder="1" applyAlignment="1">
      <alignment horizontal="center" wrapText="1"/>
    </xf>
    <xf numFmtId="0" fontId="3" fillId="0" borderId="0" xfId="2" applyFont="1" applyFill="1"/>
    <xf numFmtId="0" fontId="1" fillId="0" borderId="0" xfId="2" applyFill="1"/>
    <xf numFmtId="0" fontId="17" fillId="0" borderId="0" xfId="2" applyFont="1" applyFill="1"/>
    <xf numFmtId="0" fontId="6" fillId="0" borderId="0" xfId="3" applyFont="1" applyFill="1"/>
    <xf numFmtId="0" fontId="10" fillId="0" borderId="0" xfId="3" applyFont="1" applyFill="1" applyAlignment="1">
      <alignment horizontal="center"/>
    </xf>
    <xf numFmtId="0" fontId="8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3" fontId="6" fillId="0" borderId="0" xfId="3" applyNumberFormat="1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51" fillId="0" borderId="0" xfId="5" applyFont="1" applyFill="1"/>
    <xf numFmtId="0" fontId="52" fillId="0" borderId="0" xfId="5" applyFont="1" applyFill="1" applyAlignment="1">
      <alignment horizontal="center"/>
    </xf>
    <xf numFmtId="0" fontId="5" fillId="0" borderId="0" xfId="5" applyFill="1"/>
  </cellXfs>
  <cellStyles count="145">
    <cellStyle name="20 % – Zvýraznění1 2" xfId="9"/>
    <cellStyle name="20 % – Zvýraznění2 2" xfId="10"/>
    <cellStyle name="20 % – Zvýraznění3 2" xfId="11"/>
    <cellStyle name="20 % – Zvýraznění4 2" xfId="12"/>
    <cellStyle name="20 % – Zvýraznění5 2" xfId="13"/>
    <cellStyle name="20 % – Zvýraznění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elkem 2" xfId="53"/>
    <cellStyle name="Comma 2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Check Cell" xfId="61"/>
    <cellStyle name="Chybně 2" xfId="62"/>
    <cellStyle name="Input" xfId="63"/>
    <cellStyle name="Kontrolní buňka 2" xfId="64"/>
    <cellStyle name="Linked Cell" xfId="65"/>
    <cellStyle name="Nadpis 1 2" xfId="66"/>
    <cellStyle name="Nadpis 2 2" xfId="67"/>
    <cellStyle name="Nadpis 3 2" xfId="68"/>
    <cellStyle name="Nadpis 4 2" xfId="69"/>
    <cellStyle name="Název 2" xfId="70"/>
    <cellStyle name="Neutral" xfId="71"/>
    <cellStyle name="Neutrální 2" xfId="72"/>
    <cellStyle name="Normal 2" xfId="73"/>
    <cellStyle name="Normal 3" xfId="74"/>
    <cellStyle name="Normální" xfId="0" builtinId="0"/>
    <cellStyle name="Normální 10" xfId="75"/>
    <cellStyle name="Normální 11" xfId="76"/>
    <cellStyle name="Normální 12" xfId="7"/>
    <cellStyle name="normální 2" xfId="1"/>
    <cellStyle name="normální 2 2" xfId="77"/>
    <cellStyle name="normální 2 3" xfId="78"/>
    <cellStyle name="normální 2 3 2" xfId="79"/>
    <cellStyle name="normální 2 3 2 2" xfId="80"/>
    <cellStyle name="normální 2 3 2_PV III. Rozpis rozpočtu VŠ 2011_final_PV" xfId="81"/>
    <cellStyle name="normální 2 3_PV III. Rozpis rozpočtu VŠ 2011_final_PV" xfId="82"/>
    <cellStyle name="normální 2 4" xfId="83"/>
    <cellStyle name="normální 2 4 2" xfId="84"/>
    <cellStyle name="normální 2 4_PV III. Rozpis rozpočtu VŠ 2011_final_PV" xfId="85"/>
    <cellStyle name="normální 2 5" xfId="86"/>
    <cellStyle name="normální 2_CP2012" xfId="87"/>
    <cellStyle name="normální 3" xfId="88"/>
    <cellStyle name="normální 3 2" xfId="89"/>
    <cellStyle name="normální 3_CP2012" xfId="90"/>
    <cellStyle name="normální 4" xfId="91"/>
    <cellStyle name="normální 4 2" xfId="92"/>
    <cellStyle name="normální 4_PV Rozpis rozpočtu VŠ 2011 III - tabulkové přílohy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8" xfId="99"/>
    <cellStyle name="Normální 8 2" xfId="100"/>
    <cellStyle name="Normální 9" xfId="101"/>
    <cellStyle name="normální_odpisy 04az07_270906" xfId="8"/>
    <cellStyle name="normální_podklady_k_INV_rozp2010" xfId="2"/>
    <cellStyle name="normální_podklady_k_INV_rozp2010 2" xfId="6"/>
    <cellStyle name="normální_prilohy_pokynuQ1206_060207" xfId="5"/>
    <cellStyle name="normální_PřF-investiční rozpočet 2005" xfId="3"/>
    <cellStyle name="normální_rozpocet_2011_INV_AS" xfId="4"/>
    <cellStyle name="Note" xfId="102"/>
    <cellStyle name="Output" xfId="103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známka 2" xfId="104"/>
    <cellStyle name="procent 2" xfId="105"/>
    <cellStyle name="procent 3" xfId="106"/>
    <cellStyle name="procent 4" xfId="107"/>
    <cellStyle name="Procenta 2" xfId="108"/>
    <cellStyle name="Propojená buňka 2" xfId="109"/>
    <cellStyle name="Správně 2" xfId="110"/>
    <cellStyle name="Text upozornění 2" xfId="111"/>
    <cellStyle name="Title" xfId="112"/>
    <cellStyle name="Total" xfId="113"/>
    <cellStyle name="Vstup 2" xfId="114"/>
    <cellStyle name="Výpočet 2" xfId="115"/>
    <cellStyle name="Výstup 2" xfId="116"/>
    <cellStyle name="Vysvětlující text 2" xfId="117"/>
    <cellStyle name="Warning Text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0"/>
  </sheetPr>
  <dimension ref="A1:N30"/>
  <sheetViews>
    <sheetView showGridLines="0" tabSelected="1" topLeftCell="A7" workbookViewId="0">
      <selection activeCell="E16" sqref="E16"/>
    </sheetView>
  </sheetViews>
  <sheetFormatPr defaultColWidth="8.85546875" defaultRowHeight="15" x14ac:dyDescent="0.2"/>
  <cols>
    <col min="1" max="1" width="9.28515625" style="117" customWidth="1"/>
    <col min="2" max="4" width="8.85546875" style="117"/>
    <col min="5" max="5" width="10.140625" style="117" bestFit="1" customWidth="1"/>
    <col min="6" max="6" width="11.42578125" style="117" bestFit="1" customWidth="1"/>
    <col min="7" max="7" width="11.28515625" style="117" customWidth="1"/>
    <col min="8" max="8" width="4.42578125" style="117" customWidth="1"/>
    <col min="9" max="11" width="8.85546875" style="117"/>
    <col min="12" max="12" width="11.42578125" style="117" bestFit="1" customWidth="1"/>
    <col min="13" max="16384" width="8.85546875" style="117"/>
  </cols>
  <sheetData>
    <row r="1" spans="1:14" x14ac:dyDescent="0.2">
      <c r="A1" s="116" t="s">
        <v>47</v>
      </c>
    </row>
    <row r="2" spans="1:14" x14ac:dyDescent="0.2">
      <c r="A2" s="116" t="s">
        <v>92</v>
      </c>
    </row>
    <row r="10" spans="1:14" ht="13.5" customHeight="1" x14ac:dyDescent="0.2"/>
    <row r="12" spans="1:14" ht="30" x14ac:dyDescent="0.4">
      <c r="A12" s="616" t="s">
        <v>95</v>
      </c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</row>
    <row r="13" spans="1:14" ht="8.25" customHeight="1" x14ac:dyDescent="0.2"/>
    <row r="14" spans="1:14" ht="20.25" x14ac:dyDescent="0.3">
      <c r="A14" s="618" t="s">
        <v>48</v>
      </c>
      <c r="B14" s="617"/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</row>
    <row r="15" spans="1:14" ht="15.75" x14ac:dyDescent="0.25">
      <c r="B15" s="619" t="s">
        <v>186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</row>
    <row r="16" spans="1:14" x14ac:dyDescent="0.2">
      <c r="E16" s="118"/>
    </row>
    <row r="18" spans="1:9" x14ac:dyDescent="0.2">
      <c r="E18" s="119"/>
      <c r="F18" s="120"/>
    </row>
    <row r="19" spans="1:9" x14ac:dyDescent="0.2">
      <c r="E19" s="121"/>
      <c r="F19" s="121"/>
    </row>
    <row r="20" spans="1:9" x14ac:dyDescent="0.2">
      <c r="E20" s="121"/>
      <c r="F20" s="121"/>
    </row>
    <row r="22" spans="1:9" x14ac:dyDescent="0.2">
      <c r="H22" s="121"/>
      <c r="I22" s="122"/>
    </row>
    <row r="23" spans="1:9" x14ac:dyDescent="0.2">
      <c r="H23" s="121"/>
      <c r="I23" s="123"/>
    </row>
    <row r="28" spans="1:9" x14ac:dyDescent="0.2">
      <c r="A28" s="124"/>
      <c r="B28" s="125"/>
    </row>
    <row r="29" spans="1:9" x14ac:dyDescent="0.2">
      <c r="A29" s="124"/>
      <c r="B29" s="125"/>
      <c r="C29" s="125"/>
      <c r="D29" s="125"/>
    </row>
    <row r="30" spans="1:9" x14ac:dyDescent="0.2">
      <c r="A30" s="125"/>
      <c r="B30" s="125"/>
      <c r="C30" s="125"/>
      <c r="D30" s="125"/>
    </row>
  </sheetData>
  <mergeCells count="3">
    <mergeCell ref="A12:N12"/>
    <mergeCell ref="A14:N14"/>
    <mergeCell ref="B15:M15"/>
  </mergeCells>
  <phoneticPr fontId="21" type="noConversion"/>
  <pageMargins left="0.78740157499999996" right="0.78740157499999996" top="0.984251969" bottom="0.984251969" header="0.4921259845" footer="0.492125984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89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139183</v>
      </c>
      <c r="E8" s="36">
        <f t="shared" si="0"/>
        <v>136218</v>
      </c>
      <c r="F8" s="37">
        <f t="shared" si="0"/>
        <v>2203</v>
      </c>
      <c r="G8" s="38">
        <f t="shared" si="0"/>
        <v>762</v>
      </c>
      <c r="H8" s="39">
        <f t="shared" si="0"/>
        <v>139183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134980</v>
      </c>
      <c r="E9" s="46">
        <f>SUM(E10:E15)</f>
        <v>134218</v>
      </c>
      <c r="F9" s="47">
        <f>SUM(F10:F15)</f>
        <v>0</v>
      </c>
      <c r="G9" s="48">
        <f>SUM(G10:G15)</f>
        <v>762</v>
      </c>
      <c r="H9" s="49">
        <f t="shared" ref="H9:H21" si="2">SUM(E9:G9)</f>
        <v>134980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762</v>
      </c>
      <c r="E10" s="55"/>
      <c r="F10" s="56"/>
      <c r="G10" s="57">
        <v>762</v>
      </c>
      <c r="H10" s="58">
        <f t="shared" si="2"/>
        <v>762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134218</v>
      </c>
      <c r="E13" s="64">
        <v>134218</v>
      </c>
      <c r="F13" s="65"/>
      <c r="G13" s="66"/>
      <c r="H13" s="67">
        <f t="shared" si="2"/>
        <v>134218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4203</v>
      </c>
      <c r="E19" s="93">
        <v>2000</v>
      </c>
      <c r="F19" s="94">
        <v>2203</v>
      </c>
      <c r="G19" s="95"/>
      <c r="H19" s="96">
        <f t="shared" si="2"/>
        <v>4203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90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1845</v>
      </c>
      <c r="E8" s="36">
        <f t="shared" si="0"/>
        <v>27</v>
      </c>
      <c r="F8" s="37">
        <f t="shared" si="0"/>
        <v>53</v>
      </c>
      <c r="G8" s="38">
        <f t="shared" si="0"/>
        <v>1765</v>
      </c>
      <c r="H8" s="39">
        <f t="shared" si="0"/>
        <v>1845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1765</v>
      </c>
      <c r="E9" s="46">
        <f>SUM(E10:E15)</f>
        <v>0</v>
      </c>
      <c r="F9" s="47">
        <f>SUM(F10:F15)</f>
        <v>0</v>
      </c>
      <c r="G9" s="48">
        <f>SUM(G10:G15)</f>
        <v>1765</v>
      </c>
      <c r="H9" s="49">
        <f t="shared" ref="H9:H21" si="2">SUM(E9:G9)</f>
        <v>1765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1765</v>
      </c>
      <c r="E12" s="55"/>
      <c r="F12" s="56"/>
      <c r="G12" s="57">
        <v>1765</v>
      </c>
      <c r="H12" s="58">
        <f t="shared" si="2"/>
        <v>1765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80</v>
      </c>
      <c r="E19" s="93">
        <v>27</v>
      </c>
      <c r="F19" s="94">
        <v>53</v>
      </c>
      <c r="G19" s="95"/>
      <c r="H19" s="96">
        <f t="shared" si="2"/>
        <v>80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91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5513</v>
      </c>
      <c r="E8" s="36">
        <f t="shared" si="0"/>
        <v>1962</v>
      </c>
      <c r="F8" s="37">
        <f t="shared" si="0"/>
        <v>2428</v>
      </c>
      <c r="G8" s="38">
        <f t="shared" si="0"/>
        <v>1123</v>
      </c>
      <c r="H8" s="39">
        <f t="shared" si="0"/>
        <v>5513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3968</v>
      </c>
      <c r="E9" s="46">
        <f>SUM(E10:E15)</f>
        <v>417</v>
      </c>
      <c r="F9" s="47">
        <f>SUM(F10:F15)</f>
        <v>2428</v>
      </c>
      <c r="G9" s="48">
        <f>SUM(G10:G15)</f>
        <v>1123</v>
      </c>
      <c r="H9" s="49">
        <f t="shared" ref="H9:H21" si="2">SUM(E9:G9)</f>
        <v>3968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3968</v>
      </c>
      <c r="E14" s="64">
        <v>417</v>
      </c>
      <c r="F14" s="65">
        <v>2428</v>
      </c>
      <c r="G14" s="66">
        <v>1123</v>
      </c>
      <c r="H14" s="67">
        <f t="shared" si="2"/>
        <v>3968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1545</v>
      </c>
      <c r="E19" s="93">
        <v>1545</v>
      </c>
      <c r="F19" s="94"/>
      <c r="G19" s="95"/>
      <c r="H19" s="96">
        <f t="shared" si="2"/>
        <v>1545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431" customWidth="1"/>
    <col min="2" max="2" width="5.42578125" style="431" customWidth="1"/>
    <col min="3" max="3" width="34.42578125" style="431" customWidth="1"/>
    <col min="4" max="4" width="9.140625" style="431" customWidth="1"/>
    <col min="5" max="5" width="8.42578125" style="431" customWidth="1"/>
    <col min="6" max="6" width="8.85546875" style="432" customWidth="1"/>
    <col min="7" max="7" width="6.85546875" style="432" customWidth="1"/>
    <col min="8" max="8" width="9.28515625" style="432" customWidth="1"/>
    <col min="9" max="10" width="8.140625" style="431" customWidth="1"/>
    <col min="11" max="11" width="7.85546875" style="432" customWidth="1"/>
    <col min="12" max="12" width="8.28515625" style="432" customWidth="1"/>
    <col min="13" max="14" width="7.85546875" style="432" customWidth="1"/>
    <col min="15" max="15" width="8.42578125" style="431" customWidth="1"/>
    <col min="16" max="16" width="9.42578125" style="434" customWidth="1"/>
    <col min="17" max="19" width="10.85546875" style="434" customWidth="1"/>
    <col min="20" max="16384" width="8.85546875" style="431"/>
  </cols>
  <sheetData>
    <row r="1" spans="1:16" ht="13.5" thickBot="1" x14ac:dyDescent="0.25">
      <c r="P1" s="433" t="s">
        <v>11</v>
      </c>
    </row>
    <row r="2" spans="1:16" x14ac:dyDescent="0.2">
      <c r="A2" s="435"/>
      <c r="B2" s="436"/>
      <c r="C2" s="437"/>
      <c r="D2" s="437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6"/>
      <c r="P2" s="439"/>
    </row>
    <row r="3" spans="1:16" x14ac:dyDescent="0.2">
      <c r="A3" s="440"/>
      <c r="B3" s="635" t="s">
        <v>39</v>
      </c>
      <c r="C3" s="636"/>
      <c r="D3" s="441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3"/>
      <c r="P3" s="444"/>
    </row>
    <row r="4" spans="1:16" x14ac:dyDescent="0.2">
      <c r="A4" s="440"/>
      <c r="B4" s="637"/>
      <c r="C4" s="636"/>
      <c r="D4" s="445" t="s">
        <v>71</v>
      </c>
      <c r="E4" s="445" t="s">
        <v>72</v>
      </c>
      <c r="F4" s="445" t="s">
        <v>8</v>
      </c>
      <c r="G4" s="445" t="s">
        <v>4</v>
      </c>
      <c r="H4" s="445" t="s">
        <v>73</v>
      </c>
      <c r="I4" s="445" t="s">
        <v>74</v>
      </c>
      <c r="J4" s="445" t="s">
        <v>75</v>
      </c>
      <c r="K4" s="445" t="s">
        <v>60</v>
      </c>
      <c r="L4" s="445" t="s">
        <v>76</v>
      </c>
      <c r="M4" s="445" t="s">
        <v>77</v>
      </c>
      <c r="N4" s="445" t="s">
        <v>78</v>
      </c>
      <c r="O4" s="446" t="s">
        <v>5</v>
      </c>
      <c r="P4" s="447" t="s">
        <v>80</v>
      </c>
    </row>
    <row r="5" spans="1:16" ht="15.75" x14ac:dyDescent="0.25">
      <c r="A5" s="448"/>
      <c r="B5" s="449" t="s">
        <v>16</v>
      </c>
      <c r="C5" s="450" t="s">
        <v>79</v>
      </c>
      <c r="D5" s="451">
        <v>71</v>
      </c>
      <c r="E5" s="451">
        <v>79</v>
      </c>
      <c r="F5" s="451">
        <v>81</v>
      </c>
      <c r="G5" s="451">
        <v>82</v>
      </c>
      <c r="H5" s="451">
        <v>83</v>
      </c>
      <c r="I5" s="451">
        <v>84</v>
      </c>
      <c r="J5" s="451">
        <v>85</v>
      </c>
      <c r="K5" s="451">
        <v>87</v>
      </c>
      <c r="L5" s="451">
        <v>92</v>
      </c>
      <c r="M5" s="451">
        <v>96</v>
      </c>
      <c r="N5" s="451">
        <v>97</v>
      </c>
      <c r="O5" s="452">
        <v>99</v>
      </c>
      <c r="P5" s="453" t="s">
        <v>15</v>
      </c>
    </row>
    <row r="6" spans="1:16" x14ac:dyDescent="0.2">
      <c r="A6" s="454"/>
      <c r="B6" s="455"/>
      <c r="C6" s="456"/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9"/>
      <c r="P6" s="460"/>
    </row>
    <row r="7" spans="1:16" x14ac:dyDescent="0.2">
      <c r="A7" s="461">
        <v>1</v>
      </c>
      <c r="B7" s="462" t="s">
        <v>23</v>
      </c>
      <c r="C7" s="463"/>
      <c r="D7" s="464">
        <f>D8+SUM(D15:D20)</f>
        <v>813842</v>
      </c>
      <c r="E7" s="465">
        <f t="shared" ref="E7:O7" si="0">E8+SUM(E15:E20)</f>
        <v>3650</v>
      </c>
      <c r="F7" s="465">
        <f t="shared" si="0"/>
        <v>20549</v>
      </c>
      <c r="G7" s="465">
        <f t="shared" si="0"/>
        <v>0</v>
      </c>
      <c r="H7" s="465">
        <f t="shared" si="0"/>
        <v>1593</v>
      </c>
      <c r="I7" s="465">
        <f t="shared" si="0"/>
        <v>12300</v>
      </c>
      <c r="J7" s="465">
        <f t="shared" si="0"/>
        <v>0</v>
      </c>
      <c r="K7" s="465">
        <f t="shared" si="0"/>
        <v>2150</v>
      </c>
      <c r="L7" s="465">
        <f t="shared" si="0"/>
        <v>169944</v>
      </c>
      <c r="M7" s="465">
        <f t="shared" si="0"/>
        <v>1531</v>
      </c>
      <c r="N7" s="465">
        <f t="shared" si="0"/>
        <v>200</v>
      </c>
      <c r="O7" s="466">
        <f t="shared" si="0"/>
        <v>22656</v>
      </c>
      <c r="P7" s="467">
        <f>SUM(D7:O7)</f>
        <v>1048415</v>
      </c>
    </row>
    <row r="8" spans="1:16" x14ac:dyDescent="0.2">
      <c r="A8" s="468">
        <v>2</v>
      </c>
      <c r="B8" s="469" t="s">
        <v>24</v>
      </c>
      <c r="C8" s="470"/>
      <c r="D8" s="471">
        <f>SUM(D9:D14)</f>
        <v>813271</v>
      </c>
      <c r="E8" s="472">
        <f t="shared" ref="E8:O8" si="1">SUM(E9:E14)</f>
        <v>3650</v>
      </c>
      <c r="F8" s="472">
        <f t="shared" si="1"/>
        <v>0</v>
      </c>
      <c r="G8" s="472">
        <f t="shared" si="1"/>
        <v>0</v>
      </c>
      <c r="H8" s="472">
        <f t="shared" si="1"/>
        <v>0</v>
      </c>
      <c r="I8" s="472">
        <f t="shared" si="1"/>
        <v>12300</v>
      </c>
      <c r="J8" s="472">
        <f t="shared" si="1"/>
        <v>0</v>
      </c>
      <c r="K8" s="472">
        <f t="shared" si="1"/>
        <v>1733</v>
      </c>
      <c r="L8" s="472">
        <f t="shared" si="1"/>
        <v>152355</v>
      </c>
      <c r="M8" s="472">
        <f t="shared" si="1"/>
        <v>316</v>
      </c>
      <c r="N8" s="472">
        <f t="shared" si="1"/>
        <v>0</v>
      </c>
      <c r="O8" s="473">
        <f t="shared" si="1"/>
        <v>0</v>
      </c>
      <c r="P8" s="474">
        <f t="shared" ref="P8:P20" si="2">SUM(D8:O8)</f>
        <v>983625</v>
      </c>
    </row>
    <row r="9" spans="1:16" x14ac:dyDescent="0.2">
      <c r="A9" s="475">
        <v>3</v>
      </c>
      <c r="B9" s="476"/>
      <c r="C9" s="477" t="s">
        <v>25</v>
      </c>
      <c r="D9" s="478">
        <f>'Ceitec MU'!D10</f>
        <v>0</v>
      </c>
      <c r="E9" s="479">
        <f>'Ceitec CŘS'!D10</f>
        <v>0</v>
      </c>
      <c r="F9" s="479">
        <f>SKM!D10</f>
        <v>0</v>
      </c>
      <c r="G9" s="479">
        <f>UKB!D10</f>
        <v>0</v>
      </c>
      <c r="H9" s="479">
        <f>UCT!D10</f>
        <v>0</v>
      </c>
      <c r="I9" s="479">
        <f>SPSSN!D10</f>
        <v>0</v>
      </c>
      <c r="J9" s="479">
        <f>IBA!D10</f>
        <v>0</v>
      </c>
      <c r="K9" s="479">
        <f>CTT!D10</f>
        <v>0</v>
      </c>
      <c r="L9" s="479">
        <f>ÚVT!D10</f>
        <v>0</v>
      </c>
      <c r="M9" s="479">
        <f>CJV!D10</f>
        <v>0</v>
      </c>
      <c r="N9" s="479">
        <f>CZS!D10</f>
        <v>0</v>
      </c>
      <c r="O9" s="480">
        <f>RMU!D10</f>
        <v>0</v>
      </c>
      <c r="P9" s="481">
        <f t="shared" si="2"/>
        <v>0</v>
      </c>
    </row>
    <row r="10" spans="1:16" x14ac:dyDescent="0.2">
      <c r="A10" s="475">
        <v>4</v>
      </c>
      <c r="B10" s="476"/>
      <c r="C10" s="477" t="s">
        <v>26</v>
      </c>
      <c r="D10" s="478">
        <f>'Ceitec MU'!D11</f>
        <v>0</v>
      </c>
      <c r="E10" s="479">
        <f>'Ceitec CŘS'!D11</f>
        <v>0</v>
      </c>
      <c r="F10" s="479">
        <f>SKM!D11</f>
        <v>0</v>
      </c>
      <c r="G10" s="479">
        <f>UKB!D11</f>
        <v>0</v>
      </c>
      <c r="H10" s="479">
        <f>UCT!D11</f>
        <v>0</v>
      </c>
      <c r="I10" s="479">
        <f>SPSSN!D11</f>
        <v>500</v>
      </c>
      <c r="J10" s="479">
        <f>IBA!D11</f>
        <v>0</v>
      </c>
      <c r="K10" s="479">
        <f>CTT!D11</f>
        <v>0</v>
      </c>
      <c r="L10" s="479">
        <f>ÚVT!D11</f>
        <v>22460</v>
      </c>
      <c r="M10" s="479">
        <f>CJV!D11</f>
        <v>0</v>
      </c>
      <c r="N10" s="479">
        <f>CZS!D11</f>
        <v>0</v>
      </c>
      <c r="O10" s="480">
        <f>RMU!D11</f>
        <v>0</v>
      </c>
      <c r="P10" s="481">
        <f t="shared" si="2"/>
        <v>22960</v>
      </c>
    </row>
    <row r="11" spans="1:16" x14ac:dyDescent="0.2">
      <c r="A11" s="475">
        <v>5</v>
      </c>
      <c r="B11" s="476"/>
      <c r="C11" s="477" t="s">
        <v>27</v>
      </c>
      <c r="D11" s="478">
        <f>'Ceitec MU'!D12</f>
        <v>737</v>
      </c>
      <c r="E11" s="479">
        <f>'Ceitec CŘS'!D12</f>
        <v>0</v>
      </c>
      <c r="F11" s="479">
        <f>SKM!D12</f>
        <v>0</v>
      </c>
      <c r="G11" s="479">
        <f>UKB!D12</f>
        <v>0</v>
      </c>
      <c r="H11" s="479">
        <f>UCT!D12</f>
        <v>0</v>
      </c>
      <c r="I11" s="479">
        <f>SPSSN!D12</f>
        <v>11800</v>
      </c>
      <c r="J11" s="479">
        <f>IBA!D12</f>
        <v>0</v>
      </c>
      <c r="K11" s="479">
        <f>CTT!D12</f>
        <v>0</v>
      </c>
      <c r="L11" s="479">
        <f>ÚVT!D12</f>
        <v>380</v>
      </c>
      <c r="M11" s="479">
        <f>CJV!D12</f>
        <v>316</v>
      </c>
      <c r="N11" s="479">
        <f>CZS!D12</f>
        <v>0</v>
      </c>
      <c r="O11" s="480">
        <f>RMU!D12</f>
        <v>0</v>
      </c>
      <c r="P11" s="481">
        <f t="shared" si="2"/>
        <v>13233</v>
      </c>
    </row>
    <row r="12" spans="1:16" x14ac:dyDescent="0.2">
      <c r="A12" s="475">
        <v>6</v>
      </c>
      <c r="B12" s="476"/>
      <c r="C12" s="477" t="s">
        <v>28</v>
      </c>
      <c r="D12" s="478">
        <f>'Ceitec MU'!D13</f>
        <v>500</v>
      </c>
      <c r="E12" s="479">
        <f>'Ceitec CŘS'!D13</f>
        <v>0</v>
      </c>
      <c r="F12" s="479">
        <f>SKM!D13</f>
        <v>0</v>
      </c>
      <c r="G12" s="479">
        <f>UKB!D13</f>
        <v>0</v>
      </c>
      <c r="H12" s="479">
        <f>UCT!D13</f>
        <v>0</v>
      </c>
      <c r="I12" s="479">
        <f>SPSSN!D13</f>
        <v>0</v>
      </c>
      <c r="J12" s="479">
        <f>IBA!D13</f>
        <v>0</v>
      </c>
      <c r="K12" s="479">
        <f>CTT!D13</f>
        <v>0</v>
      </c>
      <c r="L12" s="479">
        <f>ÚVT!D13</f>
        <v>0</v>
      </c>
      <c r="M12" s="479">
        <f>CJV!D13</f>
        <v>0</v>
      </c>
      <c r="N12" s="479">
        <f>CZS!D13</f>
        <v>0</v>
      </c>
      <c r="O12" s="480">
        <f>RMU!D13</f>
        <v>0</v>
      </c>
      <c r="P12" s="481">
        <f t="shared" si="2"/>
        <v>500</v>
      </c>
    </row>
    <row r="13" spans="1:16" x14ac:dyDescent="0.2">
      <c r="A13" s="475">
        <v>7</v>
      </c>
      <c r="B13" s="476"/>
      <c r="C13" s="477" t="s">
        <v>29</v>
      </c>
      <c r="D13" s="478">
        <f>'Ceitec MU'!D14</f>
        <v>812034</v>
      </c>
      <c r="E13" s="479">
        <f>'Ceitec CŘS'!D14</f>
        <v>3650</v>
      </c>
      <c r="F13" s="479">
        <f>SKM!D14</f>
        <v>0</v>
      </c>
      <c r="G13" s="479">
        <f>UKB!D14</f>
        <v>0</v>
      </c>
      <c r="H13" s="479">
        <f>UCT!D14</f>
        <v>0</v>
      </c>
      <c r="I13" s="479">
        <f>SPSSN!D14</f>
        <v>0</v>
      </c>
      <c r="J13" s="479">
        <f>IBA!D14</f>
        <v>0</v>
      </c>
      <c r="K13" s="479">
        <f>CTT!D14</f>
        <v>1733</v>
      </c>
      <c r="L13" s="479">
        <f>ÚVT!D14</f>
        <v>129515</v>
      </c>
      <c r="M13" s="479">
        <f>CJV!D14</f>
        <v>0</v>
      </c>
      <c r="N13" s="479">
        <f>CZS!D14</f>
        <v>0</v>
      </c>
      <c r="O13" s="480">
        <f>RMU!D14</f>
        <v>0</v>
      </c>
      <c r="P13" s="481">
        <f t="shared" si="2"/>
        <v>946932</v>
      </c>
    </row>
    <row r="14" spans="1:16" x14ac:dyDescent="0.2">
      <c r="A14" s="482">
        <v>8</v>
      </c>
      <c r="B14" s="483"/>
      <c r="C14" s="484" t="s">
        <v>30</v>
      </c>
      <c r="D14" s="485">
        <f>'Ceitec MU'!D15</f>
        <v>0</v>
      </c>
      <c r="E14" s="486">
        <f>'Ceitec CŘS'!D15</f>
        <v>0</v>
      </c>
      <c r="F14" s="486">
        <f>SKM!D15</f>
        <v>0</v>
      </c>
      <c r="G14" s="486">
        <f>UKB!D15</f>
        <v>0</v>
      </c>
      <c r="H14" s="486">
        <f>UCT!D15</f>
        <v>0</v>
      </c>
      <c r="I14" s="486">
        <f>SPSSN!D15</f>
        <v>0</v>
      </c>
      <c r="J14" s="486">
        <f>IBA!D15</f>
        <v>0</v>
      </c>
      <c r="K14" s="486">
        <f>CTT!D15</f>
        <v>0</v>
      </c>
      <c r="L14" s="486">
        <f>ÚVT!D15</f>
        <v>0</v>
      </c>
      <c r="M14" s="486">
        <f>CJV!D15</f>
        <v>0</v>
      </c>
      <c r="N14" s="486">
        <f>CZS!D15</f>
        <v>0</v>
      </c>
      <c r="O14" s="487">
        <f>RMU!D15</f>
        <v>0</v>
      </c>
      <c r="P14" s="488">
        <f t="shared" si="2"/>
        <v>0</v>
      </c>
    </row>
    <row r="15" spans="1:16" x14ac:dyDescent="0.2">
      <c r="A15" s="489">
        <v>9</v>
      </c>
      <c r="B15" s="490" t="s">
        <v>31</v>
      </c>
      <c r="C15" s="491"/>
      <c r="D15" s="492">
        <f>'Ceitec MU'!D16</f>
        <v>0</v>
      </c>
      <c r="E15" s="493">
        <f>'Ceitec CŘS'!D16</f>
        <v>0</v>
      </c>
      <c r="F15" s="493">
        <f>SKM!D16</f>
        <v>0</v>
      </c>
      <c r="G15" s="493">
        <f>UKB!D16</f>
        <v>0</v>
      </c>
      <c r="H15" s="493">
        <f>UCT!D16</f>
        <v>0</v>
      </c>
      <c r="I15" s="493">
        <f>SPSSN!D16</f>
        <v>0</v>
      </c>
      <c r="J15" s="493">
        <f>IBA!D16</f>
        <v>0</v>
      </c>
      <c r="K15" s="493">
        <f>CTT!D16</f>
        <v>417</v>
      </c>
      <c r="L15" s="493">
        <f>ÚVT!D16</f>
        <v>5800</v>
      </c>
      <c r="M15" s="493">
        <f>CJV!D16</f>
        <v>0</v>
      </c>
      <c r="N15" s="493">
        <f>CZS!D16</f>
        <v>0</v>
      </c>
      <c r="O15" s="494">
        <f>RMU!D16</f>
        <v>18586</v>
      </c>
      <c r="P15" s="495">
        <f t="shared" si="2"/>
        <v>24803</v>
      </c>
    </row>
    <row r="16" spans="1:16" x14ac:dyDescent="0.2">
      <c r="A16" s="489">
        <v>10</v>
      </c>
      <c r="B16" s="490" t="s">
        <v>32</v>
      </c>
      <c r="C16" s="491"/>
      <c r="D16" s="496">
        <f>'Ceitec MU'!D17</f>
        <v>0</v>
      </c>
      <c r="E16" s="497">
        <f>'Ceitec CŘS'!D17</f>
        <v>0</v>
      </c>
      <c r="F16" s="497">
        <f>SKM!D17</f>
        <v>0</v>
      </c>
      <c r="G16" s="497">
        <f>UKB!D17</f>
        <v>0</v>
      </c>
      <c r="H16" s="497">
        <f>UCT!D17</f>
        <v>0</v>
      </c>
      <c r="I16" s="497">
        <f>SPSSN!D17</f>
        <v>0</v>
      </c>
      <c r="J16" s="497">
        <f>IBA!D17</f>
        <v>0</v>
      </c>
      <c r="K16" s="497">
        <f>CTT!D17</f>
        <v>0</v>
      </c>
      <c r="L16" s="497">
        <f>ÚVT!D17</f>
        <v>0</v>
      </c>
      <c r="M16" s="497">
        <f>CJV!D17</f>
        <v>0</v>
      </c>
      <c r="N16" s="497">
        <f>CZS!D17</f>
        <v>0</v>
      </c>
      <c r="O16" s="498">
        <f>RMU!D17</f>
        <v>0</v>
      </c>
      <c r="P16" s="499">
        <f t="shared" si="2"/>
        <v>0</v>
      </c>
    </row>
    <row r="17" spans="1:16" x14ac:dyDescent="0.2">
      <c r="A17" s="468">
        <v>11</v>
      </c>
      <c r="B17" s="469" t="s">
        <v>33</v>
      </c>
      <c r="C17" s="470"/>
      <c r="D17" s="496">
        <f>'Ceitec MU'!D18</f>
        <v>0</v>
      </c>
      <c r="E17" s="497">
        <f>'Ceitec CŘS'!D18</f>
        <v>0</v>
      </c>
      <c r="F17" s="497">
        <f>SKM!D18</f>
        <v>0</v>
      </c>
      <c r="G17" s="497">
        <f>UKB!D18</f>
        <v>0</v>
      </c>
      <c r="H17" s="497">
        <f>UCT!D18</f>
        <v>0</v>
      </c>
      <c r="I17" s="497">
        <f>SPSSN!D18</f>
        <v>0</v>
      </c>
      <c r="J17" s="497">
        <f>IBA!D18</f>
        <v>0</v>
      </c>
      <c r="K17" s="497">
        <f>CTT!D18</f>
        <v>0</v>
      </c>
      <c r="L17" s="497">
        <f>ÚVT!D18</f>
        <v>0</v>
      </c>
      <c r="M17" s="497">
        <f>CJV!D18</f>
        <v>0</v>
      </c>
      <c r="N17" s="497">
        <f>CZS!D18</f>
        <v>0</v>
      </c>
      <c r="O17" s="498">
        <f>RMU!D18</f>
        <v>0</v>
      </c>
      <c r="P17" s="499">
        <f t="shared" si="2"/>
        <v>0</v>
      </c>
    </row>
    <row r="18" spans="1:16" x14ac:dyDescent="0.2">
      <c r="A18" s="489">
        <v>12</v>
      </c>
      <c r="B18" s="490" t="s">
        <v>34</v>
      </c>
      <c r="C18" s="491"/>
      <c r="D18" s="496">
        <f>'Ceitec MU'!D19</f>
        <v>100</v>
      </c>
      <c r="E18" s="497">
        <f>'Ceitec CŘS'!D19</f>
        <v>0</v>
      </c>
      <c r="F18" s="497">
        <f>SKM!D19</f>
        <v>20549</v>
      </c>
      <c r="G18" s="497">
        <f>UKB!D19</f>
        <v>0</v>
      </c>
      <c r="H18" s="497">
        <f>UCT!D19</f>
        <v>1593</v>
      </c>
      <c r="I18" s="497">
        <f>SPSSN!D19</f>
        <v>0</v>
      </c>
      <c r="J18" s="497">
        <f>IBA!D19</f>
        <v>0</v>
      </c>
      <c r="K18" s="497">
        <f>CTT!D19</f>
        <v>0</v>
      </c>
      <c r="L18" s="497">
        <f>ÚVT!D19</f>
        <v>11789</v>
      </c>
      <c r="M18" s="497">
        <f>CJV!D19</f>
        <v>1215</v>
      </c>
      <c r="N18" s="497">
        <f>CZS!D19</f>
        <v>200</v>
      </c>
      <c r="O18" s="498">
        <f>RMU!D19</f>
        <v>4070</v>
      </c>
      <c r="P18" s="499">
        <f t="shared" si="2"/>
        <v>39516</v>
      </c>
    </row>
    <row r="19" spans="1:16" x14ac:dyDescent="0.2">
      <c r="A19" s="489">
        <v>13</v>
      </c>
      <c r="B19" s="490" t="s">
        <v>35</v>
      </c>
      <c r="C19" s="491"/>
      <c r="D19" s="496">
        <f>'Ceitec MU'!D20</f>
        <v>0</v>
      </c>
      <c r="E19" s="497">
        <f>'Ceitec CŘS'!D20</f>
        <v>0</v>
      </c>
      <c r="F19" s="497">
        <f>SKM!D20</f>
        <v>0</v>
      </c>
      <c r="G19" s="497">
        <f>UKB!D20</f>
        <v>0</v>
      </c>
      <c r="H19" s="497">
        <f>UCT!D20</f>
        <v>0</v>
      </c>
      <c r="I19" s="497">
        <f>SPSSN!D20</f>
        <v>0</v>
      </c>
      <c r="J19" s="497">
        <f>IBA!D20</f>
        <v>0</v>
      </c>
      <c r="K19" s="497">
        <f>CTT!D20</f>
        <v>0</v>
      </c>
      <c r="L19" s="497">
        <f>ÚVT!D20</f>
        <v>0</v>
      </c>
      <c r="M19" s="497">
        <f>CJV!D20</f>
        <v>0</v>
      </c>
      <c r="N19" s="497">
        <f>CZS!D20</f>
        <v>0</v>
      </c>
      <c r="O19" s="498">
        <f>RMU!D20</f>
        <v>0</v>
      </c>
      <c r="P19" s="499">
        <f t="shared" si="2"/>
        <v>0</v>
      </c>
    </row>
    <row r="20" spans="1:16" ht="13.5" thickBot="1" x14ac:dyDescent="0.25">
      <c r="A20" s="500">
        <v>14</v>
      </c>
      <c r="B20" s="501" t="s">
        <v>36</v>
      </c>
      <c r="C20" s="502"/>
      <c r="D20" s="503">
        <f>'Ceitec MU'!D21</f>
        <v>471</v>
      </c>
      <c r="E20" s="504">
        <f>'Ceitec CŘS'!D21</f>
        <v>0</v>
      </c>
      <c r="F20" s="504">
        <f>SKM!D21</f>
        <v>0</v>
      </c>
      <c r="G20" s="504">
        <f>UKB!D21</f>
        <v>0</v>
      </c>
      <c r="H20" s="504">
        <f>UCT!D21</f>
        <v>0</v>
      </c>
      <c r="I20" s="504">
        <f>SPSSN!D21</f>
        <v>0</v>
      </c>
      <c r="J20" s="504">
        <f>IBA!D21</f>
        <v>0</v>
      </c>
      <c r="K20" s="504">
        <f>CTT!D21</f>
        <v>0</v>
      </c>
      <c r="L20" s="504">
        <f>ÚVT!D21</f>
        <v>0</v>
      </c>
      <c r="M20" s="504">
        <f>CJV!D21</f>
        <v>0</v>
      </c>
      <c r="N20" s="504">
        <f>CZS!D21</f>
        <v>0</v>
      </c>
      <c r="O20" s="505">
        <f>RMU!D21</f>
        <v>0</v>
      </c>
      <c r="P20" s="506">
        <f t="shared" si="2"/>
        <v>471</v>
      </c>
    </row>
    <row r="22" spans="1:16" ht="13.5" thickBot="1" x14ac:dyDescent="0.25">
      <c r="H22" s="433"/>
      <c r="I22" s="432"/>
      <c r="J22" s="432"/>
      <c r="L22" s="433" t="s">
        <v>11</v>
      </c>
    </row>
    <row r="23" spans="1:16" s="509" customFormat="1" ht="15" customHeight="1" x14ac:dyDescent="0.25">
      <c r="A23" s="435"/>
      <c r="B23" s="507"/>
      <c r="C23" s="508"/>
      <c r="D23" s="638" t="s">
        <v>12</v>
      </c>
      <c r="E23" s="639"/>
      <c r="F23" s="639"/>
      <c r="G23" s="639"/>
      <c r="H23" s="639"/>
      <c r="I23" s="639"/>
      <c r="J23" s="639"/>
      <c r="K23" s="639"/>
      <c r="L23" s="640"/>
    </row>
    <row r="24" spans="1:16" s="509" customFormat="1" ht="16.5" customHeight="1" x14ac:dyDescent="0.2">
      <c r="A24" s="440"/>
      <c r="B24" s="641" t="s">
        <v>183</v>
      </c>
      <c r="C24" s="642"/>
      <c r="D24" s="510"/>
      <c r="E24" s="644" t="s">
        <v>41</v>
      </c>
      <c r="F24" s="645"/>
      <c r="G24" s="645"/>
      <c r="H24" s="646"/>
      <c r="I24" s="647" t="s">
        <v>40</v>
      </c>
      <c r="J24" s="648"/>
      <c r="K24" s="648"/>
      <c r="L24" s="649"/>
    </row>
    <row r="25" spans="1:16" s="509" customFormat="1" ht="18.75" customHeight="1" x14ac:dyDescent="0.2">
      <c r="A25" s="440"/>
      <c r="B25" s="643"/>
      <c r="C25" s="642"/>
      <c r="D25" s="510" t="s">
        <v>13</v>
      </c>
      <c r="E25" s="602"/>
      <c r="F25" s="603" t="s">
        <v>14</v>
      </c>
      <c r="G25" s="602"/>
      <c r="H25" s="604" t="s">
        <v>15</v>
      </c>
      <c r="I25" s="602"/>
      <c r="J25" s="603" t="s">
        <v>14</v>
      </c>
      <c r="K25" s="605"/>
      <c r="L25" s="606" t="s">
        <v>15</v>
      </c>
    </row>
    <row r="26" spans="1:16" s="513" customFormat="1" ht="15.75" x14ac:dyDescent="0.25">
      <c r="A26" s="448"/>
      <c r="B26" s="511" t="s">
        <v>16</v>
      </c>
      <c r="C26" s="450" t="s">
        <v>79</v>
      </c>
      <c r="D26" s="512" t="s">
        <v>17</v>
      </c>
      <c r="E26" s="607" t="s">
        <v>18</v>
      </c>
      <c r="F26" s="608" t="s">
        <v>19</v>
      </c>
      <c r="G26" s="607" t="s">
        <v>20</v>
      </c>
      <c r="H26" s="609" t="s">
        <v>21</v>
      </c>
      <c r="I26" s="607" t="s">
        <v>18</v>
      </c>
      <c r="J26" s="608" t="s">
        <v>19</v>
      </c>
      <c r="K26" s="610" t="s">
        <v>20</v>
      </c>
      <c r="L26" s="611" t="s">
        <v>22</v>
      </c>
    </row>
    <row r="27" spans="1:16" s="520" customFormat="1" ht="12" x14ac:dyDescent="0.2">
      <c r="A27" s="514"/>
      <c r="B27" s="515"/>
      <c r="C27" s="515"/>
      <c r="D27" s="516">
        <v>1</v>
      </c>
      <c r="E27" s="515">
        <v>2</v>
      </c>
      <c r="F27" s="517">
        <v>3</v>
      </c>
      <c r="G27" s="515">
        <v>4</v>
      </c>
      <c r="H27" s="518">
        <v>5</v>
      </c>
      <c r="I27" s="515">
        <v>6</v>
      </c>
      <c r="J27" s="517">
        <v>7</v>
      </c>
      <c r="K27" s="456">
        <v>8</v>
      </c>
      <c r="L27" s="519">
        <v>9</v>
      </c>
    </row>
    <row r="28" spans="1:16" s="530" customFormat="1" ht="15" customHeight="1" x14ac:dyDescent="0.2">
      <c r="A28" s="521">
        <v>1</v>
      </c>
      <c r="B28" s="522" t="s">
        <v>23</v>
      </c>
      <c r="C28" s="522"/>
      <c r="D28" s="523">
        <f t="shared" ref="D28:L28" si="3">SUM(D36:D41)+D29</f>
        <v>1048415</v>
      </c>
      <c r="E28" s="524">
        <f t="shared" si="3"/>
        <v>420369</v>
      </c>
      <c r="F28" s="525">
        <f t="shared" si="3"/>
        <v>622246</v>
      </c>
      <c r="G28" s="526">
        <f t="shared" si="3"/>
        <v>5800</v>
      </c>
      <c r="H28" s="527">
        <f t="shared" si="3"/>
        <v>1048415</v>
      </c>
      <c r="I28" s="524">
        <f t="shared" si="3"/>
        <v>0</v>
      </c>
      <c r="J28" s="525">
        <f t="shared" si="3"/>
        <v>0</v>
      </c>
      <c r="K28" s="528">
        <f t="shared" si="3"/>
        <v>0</v>
      </c>
      <c r="L28" s="529">
        <f t="shared" si="3"/>
        <v>0</v>
      </c>
    </row>
    <row r="29" spans="1:16" s="530" customFormat="1" ht="15" customHeight="1" x14ac:dyDescent="0.2">
      <c r="A29" s="531">
        <v>2</v>
      </c>
      <c r="B29" s="532" t="s">
        <v>24</v>
      </c>
      <c r="C29" s="533"/>
      <c r="D29" s="534">
        <f t="shared" ref="D29:D41" si="4">H29+L29</f>
        <v>983625</v>
      </c>
      <c r="E29" s="535">
        <f>SUM(E30:E35)</f>
        <v>373234</v>
      </c>
      <c r="F29" s="536">
        <f>SUM(F30:F35)</f>
        <v>605008</v>
      </c>
      <c r="G29" s="537">
        <f>SUM(G30:G35)</f>
        <v>5383</v>
      </c>
      <c r="H29" s="538">
        <f t="shared" ref="H29:H41" si="5">SUM(E29:G29)</f>
        <v>983625</v>
      </c>
      <c r="I29" s="535">
        <f>SUM(I30:I35)</f>
        <v>0</v>
      </c>
      <c r="J29" s="536">
        <f>SUM(J30:J35)</f>
        <v>0</v>
      </c>
      <c r="K29" s="539">
        <f>SUM(K30:K35)</f>
        <v>0</v>
      </c>
      <c r="L29" s="540">
        <f t="shared" ref="L29:L41" si="6">SUM(I29:K29)</f>
        <v>0</v>
      </c>
    </row>
    <row r="30" spans="1:16" s="552" customFormat="1" ht="15" customHeight="1" x14ac:dyDescent="0.25">
      <c r="A30" s="541">
        <v>3</v>
      </c>
      <c r="B30" s="542"/>
      <c r="C30" s="543" t="s">
        <v>25</v>
      </c>
      <c r="D30" s="544">
        <f t="shared" si="4"/>
        <v>0</v>
      </c>
      <c r="E30" s="545">
        <f>'Ceitec MU'!E10+'Ceitec CŘS'!E10+SKM!E10+UKB!E10+UCT!E10+SPSSN!E10+IBA!E10+CTT!E10+ÚVT!E10+CJV!E10+CZS!E10+RMU!E10</f>
        <v>0</v>
      </c>
      <c r="F30" s="546">
        <f>'Ceitec MU'!F10+'Ceitec CŘS'!F10+SKM!F10+UKB!F10+UCT!F10+SPSSN!F10+IBA!F10+CTT!F10+ÚVT!F10+CJV!F10+CZS!F10+RMU!F10</f>
        <v>0</v>
      </c>
      <c r="G30" s="546">
        <f>'Ceitec MU'!G10+'Ceitec CŘS'!G10+SKM!G10+UKB!G10+UCT!G10+SPSSN!G10+IBA!G10+CTT!G10+ÚVT!G10+CJV!G10+CZS!G10+RMU!G10</f>
        <v>0</v>
      </c>
      <c r="H30" s="547">
        <f t="shared" si="5"/>
        <v>0</v>
      </c>
      <c r="I30" s="548"/>
      <c r="J30" s="549"/>
      <c r="K30" s="550"/>
      <c r="L30" s="551">
        <f t="shared" si="6"/>
        <v>0</v>
      </c>
    </row>
    <row r="31" spans="1:16" s="552" customFormat="1" ht="15" customHeight="1" x14ac:dyDescent="0.25">
      <c r="A31" s="541">
        <v>4</v>
      </c>
      <c r="B31" s="542"/>
      <c r="C31" s="543" t="s">
        <v>26</v>
      </c>
      <c r="D31" s="553">
        <f t="shared" si="4"/>
        <v>22960</v>
      </c>
      <c r="E31" s="545">
        <f>'Ceitec MU'!E11+'Ceitec CŘS'!E11+SKM!E11+UKB!E11+UCT!E11+SPSSN!E11+IBA!E11+CTT!E11+ÚVT!E11+CJV!E11+CZS!E11+RMU!E11</f>
        <v>0</v>
      </c>
      <c r="F31" s="546">
        <f>'Ceitec MU'!F11+'Ceitec CŘS'!F11+SKM!F11+UKB!F11+UCT!F11+SPSSN!F11+IBA!F11+CTT!F11+ÚVT!F11+CJV!F11+CZS!F11+RMU!F11</f>
        <v>22960</v>
      </c>
      <c r="G31" s="546">
        <f>'Ceitec MU'!G11+'Ceitec CŘS'!G11+SKM!G11+UKB!G11+UCT!G11+SPSSN!G11+IBA!G11+CTT!G11+ÚVT!G11+CJV!G11+CZS!G11+RMU!G11</f>
        <v>0</v>
      </c>
      <c r="H31" s="547">
        <f t="shared" si="5"/>
        <v>22960</v>
      </c>
      <c r="I31" s="548"/>
      <c r="J31" s="549"/>
      <c r="K31" s="550"/>
      <c r="L31" s="551">
        <f t="shared" si="6"/>
        <v>0</v>
      </c>
    </row>
    <row r="32" spans="1:16" s="552" customFormat="1" ht="15" customHeight="1" x14ac:dyDescent="0.25">
      <c r="A32" s="541">
        <v>5</v>
      </c>
      <c r="B32" s="542"/>
      <c r="C32" s="543" t="s">
        <v>27</v>
      </c>
      <c r="D32" s="553">
        <f t="shared" si="4"/>
        <v>13233</v>
      </c>
      <c r="E32" s="545">
        <f>'Ceitec MU'!E12+'Ceitec CŘS'!E12+SKM!E12+UKB!E12+UCT!E12+SPSSN!E12+IBA!E12+CTT!E12+ÚVT!E12+CJV!E12+CZS!E12+RMU!E12</f>
        <v>10700</v>
      </c>
      <c r="F32" s="546">
        <f>'Ceitec MU'!F12+'Ceitec CŘS'!F12+SKM!F12+UKB!F12+UCT!F12+SPSSN!F12+IBA!F12+CTT!F12+ÚVT!F12+CJV!F12+CZS!F12+RMU!F12</f>
        <v>2533</v>
      </c>
      <c r="G32" s="546">
        <f>'Ceitec MU'!G12+'Ceitec CŘS'!G12+SKM!G12+UKB!G12+UCT!G12+SPSSN!G12+IBA!G12+CTT!G12+ÚVT!G12+CJV!G12+CZS!G12+RMU!G12</f>
        <v>0</v>
      </c>
      <c r="H32" s="547">
        <f t="shared" si="5"/>
        <v>13233</v>
      </c>
      <c r="I32" s="548"/>
      <c r="J32" s="549"/>
      <c r="K32" s="550"/>
      <c r="L32" s="551">
        <f t="shared" si="6"/>
        <v>0</v>
      </c>
    </row>
    <row r="33" spans="1:16" s="552" customFormat="1" ht="15" customHeight="1" x14ac:dyDescent="0.25">
      <c r="A33" s="541">
        <v>6</v>
      </c>
      <c r="B33" s="542"/>
      <c r="C33" s="543" t="s">
        <v>28</v>
      </c>
      <c r="D33" s="553">
        <f t="shared" si="4"/>
        <v>500</v>
      </c>
      <c r="E33" s="545">
        <f>'Ceitec MU'!E13+'Ceitec CŘS'!E13+SKM!E13+UKB!E13+UCT!E13+SPSSN!E13+IBA!E13+CTT!E13+ÚVT!E13+CJV!E13+CZS!E13+RMU!E13</f>
        <v>500</v>
      </c>
      <c r="F33" s="546">
        <f>'Ceitec MU'!F13+'Ceitec CŘS'!F13+SKM!F13+UKB!F13+UCT!F13+SPSSN!F13+IBA!F13+CTT!F13+ÚVT!F13+CJV!F13+CZS!F13+RMU!F13</f>
        <v>0</v>
      </c>
      <c r="G33" s="546">
        <f>'Ceitec MU'!G13+'Ceitec CŘS'!G13+SKM!G13+UKB!G13+UCT!G13+SPSSN!G13+IBA!G13+CTT!G13+ÚVT!G13+CJV!G13+CZS!G13+RMU!G13</f>
        <v>0</v>
      </c>
      <c r="H33" s="554">
        <f t="shared" si="5"/>
        <v>500</v>
      </c>
      <c r="I33" s="555"/>
      <c r="J33" s="556"/>
      <c r="K33" s="557"/>
      <c r="L33" s="558">
        <f t="shared" si="6"/>
        <v>0</v>
      </c>
    </row>
    <row r="34" spans="1:16" s="552" customFormat="1" ht="15" customHeight="1" x14ac:dyDescent="0.25">
      <c r="A34" s="541">
        <v>7</v>
      </c>
      <c r="B34" s="542"/>
      <c r="C34" s="543" t="s">
        <v>29</v>
      </c>
      <c r="D34" s="553">
        <f t="shared" si="4"/>
        <v>946932</v>
      </c>
      <c r="E34" s="545">
        <f>'Ceitec MU'!E14+'Ceitec CŘS'!E14+SKM!E14+UKB!E14+UCT!E14+SPSSN!E14+IBA!E14+CTT!E14+ÚVT!E14+CJV!E14+CZS!E14+RMU!E14</f>
        <v>362034</v>
      </c>
      <c r="F34" s="546">
        <f>'Ceitec MU'!F14+'Ceitec CŘS'!F14+SKM!F14+UKB!F14+UCT!F14+SPSSN!F14+IBA!F14+CTT!F14+ÚVT!F14+CJV!F14+CZS!F14+RMU!F14</f>
        <v>579515</v>
      </c>
      <c r="G34" s="546">
        <f>'Ceitec MU'!G14+'Ceitec CŘS'!G14+SKM!G14+UKB!G14+UCT!G14+SPSSN!G14+IBA!G14+CTT!G14+ÚVT!G14+CJV!G14+CZS!G14+RMU!G14</f>
        <v>5383</v>
      </c>
      <c r="H34" s="554">
        <f t="shared" si="5"/>
        <v>946932</v>
      </c>
      <c r="I34" s="555"/>
      <c r="J34" s="556"/>
      <c r="K34" s="557"/>
      <c r="L34" s="558">
        <f t="shared" si="6"/>
        <v>0</v>
      </c>
      <c r="O34" s="530"/>
      <c r="P34" s="530"/>
    </row>
    <row r="35" spans="1:16" s="552" customFormat="1" ht="15" customHeight="1" x14ac:dyDescent="0.25">
      <c r="A35" s="559">
        <v>8</v>
      </c>
      <c r="B35" s="560"/>
      <c r="C35" s="561" t="s">
        <v>30</v>
      </c>
      <c r="D35" s="562">
        <f t="shared" si="4"/>
        <v>0</v>
      </c>
      <c r="E35" s="563">
        <f>'Ceitec MU'!E15+'Ceitec CŘS'!E15+SKM!E15+UKB!E15+UCT!E15+SPSSN!E15+IBA!E15+CTT!E15+ÚVT!E15+CJV!E15+CZS!E15+RMU!E15</f>
        <v>0</v>
      </c>
      <c r="F35" s="564">
        <f>'Ceitec MU'!F15+'Ceitec CŘS'!F15+SKM!F15+UKB!F15+UCT!F15+SPSSN!F15+IBA!F15+CTT!F15+ÚVT!F15+CJV!F15+CZS!F15+RMU!F15</f>
        <v>0</v>
      </c>
      <c r="G35" s="564">
        <f>'Ceitec MU'!G15+'Ceitec CŘS'!G15+SKM!G15+UKB!G15+UCT!G15+SPSSN!G15+IBA!G15+CTT!G15+ÚVT!G15+CJV!G15+CZS!G15+RMU!G15</f>
        <v>0</v>
      </c>
      <c r="H35" s="565">
        <f t="shared" si="5"/>
        <v>0</v>
      </c>
      <c r="I35" s="566"/>
      <c r="J35" s="567"/>
      <c r="K35" s="568"/>
      <c r="L35" s="569">
        <f t="shared" si="6"/>
        <v>0</v>
      </c>
      <c r="O35" s="530"/>
      <c r="P35" s="530"/>
    </row>
    <row r="36" spans="1:16" s="530" customFormat="1" ht="15" customHeight="1" x14ac:dyDescent="0.25">
      <c r="A36" s="570">
        <v>9</v>
      </c>
      <c r="B36" s="571" t="s">
        <v>31</v>
      </c>
      <c r="C36" s="572"/>
      <c r="D36" s="573">
        <f t="shared" si="4"/>
        <v>24803</v>
      </c>
      <c r="E36" s="574">
        <f>'Ceitec MU'!E16+'Ceitec CŘS'!E16+SKM!E16+UKB!E16+UCT!E16+SPSSN!E16+IBA!E16+CTT!E16+ÚVT!E16+CJV!E16+CZS!E16+RMU!E16</f>
        <v>21586</v>
      </c>
      <c r="F36" s="575">
        <f>'Ceitec MU'!F16+'Ceitec CŘS'!F16+SKM!F16+UKB!F16+UCT!F16+SPSSN!F16+IBA!F16+CTT!F16+ÚVT!F16+CJV!F16+CZS!F16+RMU!F16</f>
        <v>2800</v>
      </c>
      <c r="G36" s="575">
        <f>'Ceitec MU'!G16+'Ceitec CŘS'!G16+SKM!G16+UKB!G16+UCT!G16+SPSSN!G16+IBA!G16+CTT!G16+ÚVT!G16+CJV!G16+CZS!G16+RMU!G16</f>
        <v>417</v>
      </c>
      <c r="H36" s="576">
        <f t="shared" si="5"/>
        <v>24803</v>
      </c>
      <c r="I36" s="577"/>
      <c r="J36" s="578"/>
      <c r="K36" s="579"/>
      <c r="L36" s="580">
        <f t="shared" si="6"/>
        <v>0</v>
      </c>
    </row>
    <row r="37" spans="1:16" s="530" customFormat="1" ht="15" customHeight="1" x14ac:dyDescent="0.25">
      <c r="A37" s="570">
        <v>10</v>
      </c>
      <c r="B37" s="571" t="s">
        <v>32</v>
      </c>
      <c r="C37" s="572"/>
      <c r="D37" s="573">
        <f t="shared" si="4"/>
        <v>0</v>
      </c>
      <c r="E37" s="581">
        <f>'Ceitec MU'!E17+'Ceitec CŘS'!E17+SKM!E17+UKB!E17+UCT!E17+SPSSN!E17+IBA!E17+CTT!E17+ÚVT!E17+CJV!E17+CZS!E17+RMU!E17</f>
        <v>0</v>
      </c>
      <c r="F37" s="582">
        <f>'Ceitec MU'!F17+'Ceitec CŘS'!F17+SKM!F17+UKB!F17+UCT!F17+SPSSN!F17+IBA!F17+CTT!F17+ÚVT!F17+CJV!F17+CZS!F17+RMU!F17</f>
        <v>0</v>
      </c>
      <c r="G37" s="582">
        <f>'Ceitec MU'!G17+'Ceitec CŘS'!G17+SKM!G17+UKB!G17+UCT!G17+SPSSN!G17+IBA!G17+CTT!G17+ÚVT!G17+CJV!G17+CZS!G17+RMU!G17</f>
        <v>0</v>
      </c>
      <c r="H37" s="576">
        <f t="shared" si="5"/>
        <v>0</v>
      </c>
      <c r="I37" s="577"/>
      <c r="J37" s="578"/>
      <c r="K37" s="579"/>
      <c r="L37" s="580">
        <f t="shared" si="6"/>
        <v>0</v>
      </c>
    </row>
    <row r="38" spans="1:16" s="530" customFormat="1" ht="15" customHeight="1" x14ac:dyDescent="0.25">
      <c r="A38" s="531">
        <v>11</v>
      </c>
      <c r="B38" s="532" t="s">
        <v>33</v>
      </c>
      <c r="C38" s="532"/>
      <c r="D38" s="573">
        <f t="shared" si="4"/>
        <v>0</v>
      </c>
      <c r="E38" s="581">
        <f>'Ceitec MU'!E18+'Ceitec CŘS'!E18+SKM!E18+UKB!E18+UCT!E18+SPSSN!E18+IBA!E18+CTT!E18+ÚVT!E18+CJV!E18+CZS!E18+RMU!E18</f>
        <v>0</v>
      </c>
      <c r="F38" s="582">
        <f>'Ceitec MU'!F18+'Ceitec CŘS'!F18+SKM!F18+UKB!F18+UCT!F18+SPSSN!F18+IBA!F18+CTT!F18+ÚVT!F18+CJV!F18+CZS!F18+RMU!F18</f>
        <v>0</v>
      </c>
      <c r="G38" s="582">
        <f>'Ceitec MU'!G18+'Ceitec CŘS'!G18+SKM!G18+UKB!G18+UCT!G18+SPSSN!G18+IBA!G18+CTT!G18+ÚVT!G18+CJV!G18+CZS!G18+RMU!G18</f>
        <v>0</v>
      </c>
      <c r="H38" s="583">
        <f t="shared" si="5"/>
        <v>0</v>
      </c>
      <c r="I38" s="584"/>
      <c r="J38" s="585"/>
      <c r="K38" s="583"/>
      <c r="L38" s="586">
        <f t="shared" si="6"/>
        <v>0</v>
      </c>
    </row>
    <row r="39" spans="1:16" s="530" customFormat="1" ht="15" customHeight="1" x14ac:dyDescent="0.25">
      <c r="A39" s="570">
        <v>12</v>
      </c>
      <c r="B39" s="572" t="s">
        <v>34</v>
      </c>
      <c r="C39" s="572"/>
      <c r="D39" s="587">
        <f t="shared" si="4"/>
        <v>39516</v>
      </c>
      <c r="E39" s="581">
        <f>'Ceitec MU'!E19+'Ceitec CŘS'!E19+SKM!E19+UKB!E19+UCT!E19+SPSSN!E19+IBA!E19+CTT!E19+ÚVT!E19+CJV!E19+CZS!E19+RMU!E19</f>
        <v>25078</v>
      </c>
      <c r="F39" s="582">
        <f>'Ceitec MU'!F19+'Ceitec CŘS'!F19+SKM!F19+UKB!F19+UCT!F19+SPSSN!F19+IBA!F19+CTT!F19+ÚVT!F19+CJV!F19+CZS!F19+RMU!F19</f>
        <v>14438</v>
      </c>
      <c r="G39" s="582">
        <f>'Ceitec MU'!G19+'Ceitec CŘS'!G19+SKM!G19+UKB!G19+UCT!G19+SPSSN!G19+IBA!G19+CTT!G19+ÚVT!G19+CJV!G19+CZS!G19+RMU!G19</f>
        <v>0</v>
      </c>
      <c r="H39" s="583">
        <f t="shared" si="5"/>
        <v>39516</v>
      </c>
      <c r="I39" s="584"/>
      <c r="J39" s="585"/>
      <c r="K39" s="583"/>
      <c r="L39" s="586">
        <f t="shared" si="6"/>
        <v>0</v>
      </c>
    </row>
    <row r="40" spans="1:16" s="530" customFormat="1" ht="15" customHeight="1" x14ac:dyDescent="0.25">
      <c r="A40" s="570">
        <v>13</v>
      </c>
      <c r="B40" s="572" t="s">
        <v>35</v>
      </c>
      <c r="C40" s="572"/>
      <c r="D40" s="587">
        <f t="shared" si="4"/>
        <v>0</v>
      </c>
      <c r="E40" s="581">
        <f>'Ceitec MU'!E20+'Ceitec CŘS'!E20+SKM!E20+UKB!E20+UCT!E20+SPSSN!E20+IBA!E20+CTT!E20+ÚVT!E20+CJV!E20+CZS!E20+RMU!E20</f>
        <v>0</v>
      </c>
      <c r="F40" s="582">
        <f>'Ceitec MU'!F20+'Ceitec CŘS'!F20+SKM!F20+UKB!F20+UCT!F20+SPSSN!F20+IBA!F20+CTT!F20+ÚVT!F20+CJV!F20+CZS!F20+RMU!F20</f>
        <v>0</v>
      </c>
      <c r="G40" s="582">
        <f>'Ceitec MU'!G20+'Ceitec CŘS'!G20+SKM!G20+UKB!G20+UCT!G20+SPSSN!G20+IBA!G20+CTT!G20+ÚVT!G20+CJV!G20+CZS!G20+RMU!G20</f>
        <v>0</v>
      </c>
      <c r="H40" s="583">
        <f t="shared" si="5"/>
        <v>0</v>
      </c>
      <c r="I40" s="584"/>
      <c r="J40" s="585"/>
      <c r="K40" s="583"/>
      <c r="L40" s="586">
        <f t="shared" si="6"/>
        <v>0</v>
      </c>
    </row>
    <row r="41" spans="1:16" s="530" customFormat="1" ht="15" customHeight="1" thickBot="1" x14ac:dyDescent="0.3">
      <c r="A41" s="588">
        <v>14</v>
      </c>
      <c r="B41" s="589" t="s">
        <v>36</v>
      </c>
      <c r="C41" s="589"/>
      <c r="D41" s="590">
        <f t="shared" si="4"/>
        <v>471</v>
      </c>
      <c r="E41" s="591">
        <f>'Ceitec MU'!E21+'Ceitec CŘS'!E21+SKM!E21+UKB!E21+UCT!E21+SPSSN!E21+IBA!E21+CTT!E21+ÚVT!E21+CJV!E21+CZS!E21+RMU!E21</f>
        <v>471</v>
      </c>
      <c r="F41" s="592">
        <f>'Ceitec MU'!F21+'Ceitec CŘS'!F21+SKM!F21+UKB!F21+UCT!F21+SPSSN!F21+IBA!F21+CTT!F21+ÚVT!F21+CJV!F21+CZS!F21+RMU!F21</f>
        <v>0</v>
      </c>
      <c r="G41" s="592">
        <f>'Ceitec MU'!G21+'Ceitec CŘS'!G21+SKM!G21+UKB!G21+UCT!G21+SPSSN!G21+IBA!G21+CTT!G21+ÚVT!G21+CJV!G21+CZS!G21+RMU!G21</f>
        <v>0</v>
      </c>
      <c r="H41" s="593">
        <f t="shared" si="5"/>
        <v>471</v>
      </c>
      <c r="I41" s="594"/>
      <c r="J41" s="595"/>
      <c r="K41" s="593"/>
      <c r="L41" s="596">
        <f t="shared" si="6"/>
        <v>0</v>
      </c>
    </row>
    <row r="42" spans="1:16" s="598" customFormat="1" ht="11.25" x14ac:dyDescent="0.2">
      <c r="A42" s="597" t="s">
        <v>43</v>
      </c>
      <c r="B42" s="597" t="s">
        <v>37</v>
      </c>
      <c r="C42" s="597"/>
      <c r="D42" s="597"/>
      <c r="E42" s="597"/>
      <c r="F42" s="597"/>
      <c r="G42" s="597"/>
      <c r="H42" s="597"/>
      <c r="I42" s="597"/>
      <c r="J42" s="597"/>
      <c r="K42" s="597"/>
      <c r="L42" s="597"/>
    </row>
    <row r="43" spans="1:16" s="598" customFormat="1" ht="11.25" x14ac:dyDescent="0.2">
      <c r="A43" s="597"/>
      <c r="B43" s="597" t="s">
        <v>44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</row>
    <row r="44" spans="1:16" s="598" customFormat="1" ht="11.25" x14ac:dyDescent="0.2">
      <c r="A44" s="597" t="s">
        <v>45</v>
      </c>
      <c r="B44" s="597" t="s">
        <v>183</v>
      </c>
      <c r="C44" s="597"/>
      <c r="D44" s="597"/>
      <c r="E44" s="597"/>
      <c r="F44" s="597"/>
      <c r="G44" s="597"/>
      <c r="H44" s="597"/>
      <c r="I44" s="597"/>
      <c r="J44" s="597"/>
      <c r="K44" s="597"/>
      <c r="L44" s="597"/>
    </row>
    <row r="45" spans="1:16" s="600" customFormat="1" ht="12" x14ac:dyDescent="0.2">
      <c r="A45" s="599"/>
      <c r="B45" s="599"/>
      <c r="C45" s="599"/>
      <c r="E45" s="601"/>
    </row>
  </sheetData>
  <mergeCells count="5">
    <mergeCell ref="B3:C4"/>
    <mergeCell ref="D23:L23"/>
    <mergeCell ref="B24:C25"/>
    <mergeCell ref="E24:H24"/>
    <mergeCell ref="I24:L24"/>
  </mergeCells>
  <phoneticPr fontId="20" type="noConversion"/>
  <printOptions horizontalCentered="1"/>
  <pageMargins left="0.59055118110236227" right="0.31496062992125984" top="0.5" bottom="0.24" header="0.19685039370078741" footer="0.16"/>
  <pageSetup paperSize="9" scale="75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3" ht="13.5" thickBot="1" x14ac:dyDescent="0.25">
      <c r="H2" s="3"/>
      <c r="I2" s="2"/>
      <c r="J2" s="2"/>
      <c r="L2" s="3" t="s">
        <v>11</v>
      </c>
    </row>
    <row r="3" spans="1:13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3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3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3" s="24" customFormat="1" ht="15.75" x14ac:dyDescent="0.25">
      <c r="A6" s="16"/>
      <c r="B6" s="17" t="s">
        <v>16</v>
      </c>
      <c r="C6" s="178" t="s">
        <v>67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3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3" s="41" customFormat="1" ht="15" customHeight="1" x14ac:dyDescent="0.2">
      <c r="A8" s="33">
        <v>1</v>
      </c>
      <c r="B8" s="34" t="s">
        <v>23</v>
      </c>
      <c r="C8" s="34"/>
      <c r="D8" s="35">
        <f>SUM(D16:D21)+D9</f>
        <v>813842</v>
      </c>
      <c r="E8" s="36">
        <f t="shared" ref="E8:L8" si="0">SUM(E16:E21)+E9</f>
        <v>363105</v>
      </c>
      <c r="F8" s="37">
        <f t="shared" si="0"/>
        <v>450737</v>
      </c>
      <c r="G8" s="38">
        <f t="shared" si="0"/>
        <v>0</v>
      </c>
      <c r="H8" s="39">
        <f>SUM(H16:H21)+H9</f>
        <v>813842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3" s="41" customFormat="1" ht="15" customHeight="1" x14ac:dyDescent="0.2">
      <c r="A9" s="42">
        <v>2</v>
      </c>
      <c r="B9" s="43" t="s">
        <v>24</v>
      </c>
      <c r="C9" s="44"/>
      <c r="D9" s="45">
        <f>H9+L9</f>
        <v>813271</v>
      </c>
      <c r="E9" s="46">
        <f>SUM(E10:E15)</f>
        <v>362534</v>
      </c>
      <c r="F9" s="47">
        <f>SUM(F10:F15)</f>
        <v>450737</v>
      </c>
      <c r="G9" s="48">
        <f>SUM(G10:G15)</f>
        <v>0</v>
      </c>
      <c r="H9" s="49">
        <f>SUM(E9:G9)</f>
        <v>813271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1">SUM(I9:K9)</f>
        <v>0</v>
      </c>
    </row>
    <row r="10" spans="1:13" s="62" customFormat="1" ht="15" customHeight="1" x14ac:dyDescent="0.25">
      <c r="A10" s="51">
        <v>3</v>
      </c>
      <c r="B10" s="52"/>
      <c r="C10" s="53" t="s">
        <v>25</v>
      </c>
      <c r="D10" s="54">
        <f>H10+L10</f>
        <v>0</v>
      </c>
      <c r="E10" s="55"/>
      <c r="F10" s="56"/>
      <c r="G10" s="57"/>
      <c r="H10" s="58">
        <f t="shared" ref="H10:H21" si="2">SUM(E10:G10)</f>
        <v>0</v>
      </c>
      <c r="I10" s="59"/>
      <c r="J10" s="60"/>
      <c r="K10" s="57"/>
      <c r="L10" s="61">
        <f t="shared" si="1"/>
        <v>0</v>
      </c>
    </row>
    <row r="11" spans="1:13" s="62" customFormat="1" ht="15" customHeight="1" x14ac:dyDescent="0.25">
      <c r="A11" s="51">
        <v>4</v>
      </c>
      <c r="B11" s="52"/>
      <c r="C11" s="53" t="s">
        <v>26</v>
      </c>
      <c r="D11" s="63">
        <f t="shared" ref="D11:D21" si="3">H11+L11</f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1"/>
        <v>0</v>
      </c>
    </row>
    <row r="12" spans="1:13" s="62" customFormat="1" ht="15" customHeight="1" x14ac:dyDescent="0.25">
      <c r="A12" s="51">
        <v>5</v>
      </c>
      <c r="B12" s="52"/>
      <c r="C12" s="53" t="s">
        <v>27</v>
      </c>
      <c r="D12" s="63">
        <f t="shared" si="3"/>
        <v>737</v>
      </c>
      <c r="E12" s="55"/>
      <c r="F12" s="56">
        <v>737</v>
      </c>
      <c r="G12" s="57"/>
      <c r="H12" s="58">
        <f t="shared" si="2"/>
        <v>737</v>
      </c>
      <c r="I12" s="59"/>
      <c r="J12" s="60"/>
      <c r="K12" s="57"/>
      <c r="L12" s="61">
        <f t="shared" si="1"/>
        <v>0</v>
      </c>
    </row>
    <row r="13" spans="1:13" s="62" customFormat="1" ht="15" customHeight="1" x14ac:dyDescent="0.25">
      <c r="A13" s="51">
        <v>6</v>
      </c>
      <c r="B13" s="52"/>
      <c r="C13" s="53" t="s">
        <v>28</v>
      </c>
      <c r="D13" s="63">
        <f t="shared" si="3"/>
        <v>500</v>
      </c>
      <c r="E13" s="64">
        <v>500</v>
      </c>
      <c r="F13" s="65"/>
      <c r="G13" s="66"/>
      <c r="H13" s="67">
        <f t="shared" si="2"/>
        <v>500</v>
      </c>
      <c r="I13" s="68"/>
      <c r="J13" s="69"/>
      <c r="K13" s="66"/>
      <c r="L13" s="70">
        <f t="shared" si="1"/>
        <v>0</v>
      </c>
      <c r="M13" s="612" t="s">
        <v>185</v>
      </c>
    </row>
    <row r="14" spans="1:13" s="62" customFormat="1" ht="15" customHeight="1" x14ac:dyDescent="0.25">
      <c r="A14" s="51">
        <v>7</v>
      </c>
      <c r="B14" s="52"/>
      <c r="C14" s="53" t="s">
        <v>29</v>
      </c>
      <c r="D14" s="63">
        <f>H14+L14</f>
        <v>812034</v>
      </c>
      <c r="E14" s="64">
        <v>362034</v>
      </c>
      <c r="F14" s="65">
        <v>450000</v>
      </c>
      <c r="G14" s="66"/>
      <c r="H14" s="67">
        <f t="shared" si="2"/>
        <v>812034</v>
      </c>
      <c r="I14" s="68"/>
      <c r="J14" s="69"/>
      <c r="K14" s="66"/>
      <c r="L14" s="70">
        <f t="shared" si="1"/>
        <v>0</v>
      </c>
    </row>
    <row r="15" spans="1:13" s="62" customFormat="1" ht="15" customHeight="1" x14ac:dyDescent="0.25">
      <c r="A15" s="71">
        <v>8</v>
      </c>
      <c r="B15" s="72"/>
      <c r="C15" s="73" t="s">
        <v>30</v>
      </c>
      <c r="D15" s="74">
        <f t="shared" si="3"/>
        <v>0</v>
      </c>
      <c r="E15" s="75"/>
      <c r="F15" s="76"/>
      <c r="G15" s="77"/>
      <c r="H15" s="78">
        <f>SUM(E15:G15)</f>
        <v>0</v>
      </c>
      <c r="I15" s="79"/>
      <c r="J15" s="80"/>
      <c r="K15" s="77"/>
      <c r="L15" s="81">
        <f t="shared" si="1"/>
        <v>0</v>
      </c>
    </row>
    <row r="16" spans="1:13" s="41" customFormat="1" ht="15" customHeight="1" x14ac:dyDescent="0.25">
      <c r="A16" s="82">
        <v>9</v>
      </c>
      <c r="B16" s="83" t="s">
        <v>31</v>
      </c>
      <c r="C16" s="84"/>
      <c r="D16" s="85">
        <f t="shared" si="3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1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3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1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3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1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3"/>
        <v>100</v>
      </c>
      <c r="E19" s="93">
        <v>100</v>
      </c>
      <c r="F19" s="94"/>
      <c r="G19" s="95"/>
      <c r="H19" s="96">
        <f t="shared" si="2"/>
        <v>100</v>
      </c>
      <c r="I19" s="97"/>
      <c r="J19" s="98"/>
      <c r="K19" s="95"/>
      <c r="L19" s="99">
        <f t="shared" si="1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3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1"/>
        <v>0</v>
      </c>
    </row>
    <row r="21" spans="1:12" s="41" customFormat="1" ht="15" customHeight="1" thickBot="1" x14ac:dyDescent="0.3">
      <c r="A21" s="101">
        <v>14</v>
      </c>
      <c r="B21" s="102" t="s">
        <v>184</v>
      </c>
      <c r="C21" s="102"/>
      <c r="D21" s="103">
        <f t="shared" si="3"/>
        <v>471</v>
      </c>
      <c r="E21" s="104">
        <v>471</v>
      </c>
      <c r="F21" s="105"/>
      <c r="G21" s="106"/>
      <c r="H21" s="107">
        <f t="shared" si="2"/>
        <v>471</v>
      </c>
      <c r="I21" s="104"/>
      <c r="J21" s="105"/>
      <c r="K21" s="106"/>
      <c r="L21" s="108">
        <f t="shared" si="1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68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>SUM(D16:D21)+D9</f>
        <v>3650</v>
      </c>
      <c r="E8" s="36">
        <f t="shared" ref="E8:L8" si="0">SUM(E16:E21)+E9</f>
        <v>0</v>
      </c>
      <c r="F8" s="37">
        <f t="shared" si="0"/>
        <v>0</v>
      </c>
      <c r="G8" s="38">
        <f t="shared" si="0"/>
        <v>3650</v>
      </c>
      <c r="H8" s="39">
        <f t="shared" si="0"/>
        <v>3650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>H9+L9</f>
        <v>3650</v>
      </c>
      <c r="E9" s="55">
        <f>SUM(E10:E15)</f>
        <v>0</v>
      </c>
      <c r="F9" s="56">
        <f>SUM(F10:F15)</f>
        <v>0</v>
      </c>
      <c r="G9" s="57">
        <f>SUM(G10:G15)</f>
        <v>3650</v>
      </c>
      <c r="H9" s="49">
        <f>SUM(E9:G9)</f>
        <v>3650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1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ref="D10:D21" si="2">H10+L10</f>
        <v>0</v>
      </c>
      <c r="E10" s="55"/>
      <c r="F10" s="56"/>
      <c r="G10" s="57"/>
      <c r="H10" s="58">
        <f t="shared" ref="H10:H21" si="3">SUM(E10:G10)</f>
        <v>0</v>
      </c>
      <c r="I10" s="59"/>
      <c r="J10" s="60"/>
      <c r="K10" s="57"/>
      <c r="L10" s="61">
        <f t="shared" si="1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2"/>
        <v>0</v>
      </c>
      <c r="E11" s="55"/>
      <c r="F11" s="56"/>
      <c r="G11" s="57"/>
      <c r="H11" s="58">
        <f t="shared" si="3"/>
        <v>0</v>
      </c>
      <c r="I11" s="59"/>
      <c r="J11" s="60"/>
      <c r="K11" s="57"/>
      <c r="L11" s="61">
        <f t="shared" si="1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2"/>
        <v>0</v>
      </c>
      <c r="E12" s="55"/>
      <c r="F12" s="56"/>
      <c r="G12" s="57"/>
      <c r="H12" s="58">
        <f t="shared" si="3"/>
        <v>0</v>
      </c>
      <c r="I12" s="59"/>
      <c r="J12" s="60"/>
      <c r="K12" s="57"/>
      <c r="L12" s="61">
        <f t="shared" si="1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2"/>
        <v>0</v>
      </c>
      <c r="E13" s="64"/>
      <c r="F13" s="65"/>
      <c r="G13" s="66"/>
      <c r="H13" s="67">
        <f t="shared" si="3"/>
        <v>0</v>
      </c>
      <c r="I13" s="68"/>
      <c r="J13" s="69"/>
      <c r="K13" s="66"/>
      <c r="L13" s="70">
        <f t="shared" si="1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>H14+L14</f>
        <v>3650</v>
      </c>
      <c r="E14" s="64"/>
      <c r="F14" s="65"/>
      <c r="G14" s="66">
        <v>3650</v>
      </c>
      <c r="H14" s="67">
        <f t="shared" si="3"/>
        <v>3650</v>
      </c>
      <c r="I14" s="68"/>
      <c r="J14" s="69"/>
      <c r="K14" s="66"/>
      <c r="L14" s="70">
        <f t="shared" si="1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2"/>
        <v>0</v>
      </c>
      <c r="E15" s="75"/>
      <c r="F15" s="76"/>
      <c r="G15" s="77"/>
      <c r="H15" s="78">
        <f t="shared" si="3"/>
        <v>0</v>
      </c>
      <c r="I15" s="79"/>
      <c r="J15" s="80"/>
      <c r="K15" s="77"/>
      <c r="L15" s="81">
        <f t="shared" si="1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2"/>
        <v>0</v>
      </c>
      <c r="E16" s="86"/>
      <c r="F16" s="87"/>
      <c r="G16" s="88"/>
      <c r="H16" s="89">
        <f t="shared" si="3"/>
        <v>0</v>
      </c>
      <c r="I16" s="90"/>
      <c r="J16" s="91"/>
      <c r="K16" s="88"/>
      <c r="L16" s="92">
        <f t="shared" si="1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2"/>
        <v>0</v>
      </c>
      <c r="E17" s="86"/>
      <c r="F17" s="87"/>
      <c r="G17" s="88"/>
      <c r="H17" s="89">
        <f t="shared" si="3"/>
        <v>0</v>
      </c>
      <c r="I17" s="90"/>
      <c r="J17" s="91"/>
      <c r="K17" s="88"/>
      <c r="L17" s="92">
        <f t="shared" si="1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2"/>
        <v>0</v>
      </c>
      <c r="E18" s="93"/>
      <c r="F18" s="94"/>
      <c r="G18" s="95"/>
      <c r="H18" s="96">
        <f t="shared" si="3"/>
        <v>0</v>
      </c>
      <c r="I18" s="97"/>
      <c r="J18" s="98"/>
      <c r="K18" s="95"/>
      <c r="L18" s="99">
        <f t="shared" si="1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2"/>
        <v>0</v>
      </c>
      <c r="E19" s="93"/>
      <c r="F19" s="94"/>
      <c r="G19" s="95"/>
      <c r="H19" s="96">
        <f t="shared" si="3"/>
        <v>0</v>
      </c>
      <c r="I19" s="97"/>
      <c r="J19" s="98"/>
      <c r="K19" s="95"/>
      <c r="L19" s="99">
        <f t="shared" si="1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2"/>
        <v>0</v>
      </c>
      <c r="E20" s="97"/>
      <c r="F20" s="98"/>
      <c r="G20" s="95"/>
      <c r="H20" s="96">
        <f t="shared" si="3"/>
        <v>0</v>
      </c>
      <c r="I20" s="97"/>
      <c r="J20" s="98"/>
      <c r="K20" s="95"/>
      <c r="L20" s="99">
        <f t="shared" si="1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2"/>
        <v>0</v>
      </c>
      <c r="E21" s="104"/>
      <c r="F21" s="105"/>
      <c r="G21" s="106"/>
      <c r="H21" s="107">
        <f t="shared" si="3"/>
        <v>0</v>
      </c>
      <c r="I21" s="104"/>
      <c r="J21" s="105"/>
      <c r="K21" s="106"/>
      <c r="L21" s="108">
        <f t="shared" si="1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showGridLines="0" workbookViewId="0">
      <selection activeCell="A28" sqref="A28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4" customWidth="1"/>
    <col min="9" max="9" width="8" style="1" customWidth="1"/>
    <col min="10" max="10" width="8.7109375" style="1" customWidth="1"/>
    <col min="11" max="11" width="7.85546875" style="4" customWidth="1"/>
    <col min="12" max="12" width="8.7109375" style="4" customWidth="1"/>
    <col min="13" max="13" width="10.28515625" style="4" customWidth="1"/>
    <col min="14" max="14" width="10.28515625" style="665" customWidth="1"/>
    <col min="15" max="15" width="5" style="666" bestFit="1" customWidth="1"/>
    <col min="16" max="17" width="10.85546875" style="667" customWidth="1"/>
    <col min="18" max="19" width="10.85546875" style="114" customWidth="1"/>
    <col min="20" max="16384" width="8.85546875" style="1"/>
  </cols>
  <sheetData>
    <row r="2" spans="1:17" ht="13.5" thickBot="1" x14ac:dyDescent="0.25">
      <c r="H2" s="3"/>
      <c r="I2" s="2"/>
      <c r="J2" s="2"/>
      <c r="K2" s="2"/>
      <c r="L2" s="3" t="s">
        <v>11</v>
      </c>
    </row>
    <row r="3" spans="1:17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  <c r="N3" s="668"/>
      <c r="O3" s="668"/>
      <c r="P3" s="668"/>
      <c r="Q3" s="668"/>
    </row>
    <row r="4" spans="1:17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  <c r="N4" s="668"/>
      <c r="O4" s="668"/>
      <c r="P4" s="668"/>
      <c r="Q4" s="668"/>
    </row>
    <row r="5" spans="1:17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  <c r="N5" s="668"/>
      <c r="O5" s="668"/>
      <c r="P5" s="668"/>
      <c r="Q5" s="668"/>
    </row>
    <row r="6" spans="1:17" s="24" customFormat="1" ht="15.75" x14ac:dyDescent="0.25">
      <c r="A6" s="16"/>
      <c r="B6" s="17" t="s">
        <v>16</v>
      </c>
      <c r="C6" s="178" t="s">
        <v>69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  <c r="N6" s="669"/>
      <c r="O6" s="669"/>
      <c r="P6" s="669"/>
      <c r="Q6" s="669"/>
    </row>
    <row r="7" spans="1:17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  <c r="N7" s="670"/>
      <c r="O7" s="670"/>
      <c r="P7" s="670"/>
      <c r="Q7" s="670"/>
    </row>
    <row r="8" spans="1:17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20549</v>
      </c>
      <c r="E8" s="36">
        <f t="shared" si="0"/>
        <v>17400</v>
      </c>
      <c r="F8" s="37">
        <f t="shared" si="0"/>
        <v>3149</v>
      </c>
      <c r="G8" s="38">
        <f t="shared" si="0"/>
        <v>0</v>
      </c>
      <c r="H8" s="39">
        <f t="shared" si="0"/>
        <v>20549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  <c r="N8" s="671"/>
      <c r="O8" s="671"/>
      <c r="P8" s="671"/>
      <c r="Q8" s="671"/>
    </row>
    <row r="9" spans="1:17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  <c r="N9" s="671"/>
      <c r="O9" s="671"/>
      <c r="P9" s="671"/>
      <c r="Q9" s="671"/>
    </row>
    <row r="10" spans="1:17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  <c r="N10" s="672"/>
      <c r="O10" s="672"/>
      <c r="P10" s="672"/>
      <c r="Q10" s="672"/>
    </row>
    <row r="11" spans="1:17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  <c r="N11" s="672"/>
      <c r="O11" s="672"/>
      <c r="P11" s="672"/>
      <c r="Q11" s="672"/>
    </row>
    <row r="12" spans="1:17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  <c r="N12" s="672"/>
      <c r="O12" s="672"/>
      <c r="P12" s="672"/>
      <c r="Q12" s="672"/>
    </row>
    <row r="13" spans="1:17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  <c r="N13" s="672"/>
      <c r="O13" s="672"/>
      <c r="P13" s="672"/>
      <c r="Q13" s="672"/>
    </row>
    <row r="14" spans="1:17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  <c r="N14" s="672"/>
      <c r="O14" s="672"/>
      <c r="P14" s="672"/>
      <c r="Q14" s="672"/>
    </row>
    <row r="15" spans="1:17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  <c r="N15" s="672"/>
      <c r="O15" s="672"/>
      <c r="P15" s="672"/>
      <c r="Q15" s="672"/>
    </row>
    <row r="16" spans="1:17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  <c r="N16" s="671"/>
      <c r="O16" s="671"/>
      <c r="P16" s="671"/>
      <c r="Q16" s="671"/>
    </row>
    <row r="17" spans="1:17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  <c r="N17" s="671"/>
      <c r="O17" s="671"/>
      <c r="P17" s="671"/>
      <c r="Q17" s="671"/>
    </row>
    <row r="18" spans="1:17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  <c r="N18" s="673"/>
      <c r="O18" s="671"/>
      <c r="P18" s="671"/>
      <c r="Q18" s="671"/>
    </row>
    <row r="19" spans="1:17" s="41" customFormat="1" ht="15" customHeight="1" x14ac:dyDescent="0.25">
      <c r="A19" s="82">
        <v>12</v>
      </c>
      <c r="B19" s="84" t="s">
        <v>49</v>
      </c>
      <c r="C19" s="84"/>
      <c r="D19" s="186">
        <f t="shared" si="1"/>
        <v>20549</v>
      </c>
      <c r="E19" s="93">
        <v>17400</v>
      </c>
      <c r="F19" s="94">
        <v>3149</v>
      </c>
      <c r="G19" s="95"/>
      <c r="H19" s="96">
        <f t="shared" si="2"/>
        <v>20549</v>
      </c>
      <c r="I19" s="97"/>
      <c r="J19" s="98"/>
      <c r="K19" s="95"/>
      <c r="L19" s="99">
        <f t="shared" si="3"/>
        <v>0</v>
      </c>
      <c r="N19" s="673"/>
      <c r="O19" s="671"/>
      <c r="P19" s="671"/>
      <c r="Q19" s="671"/>
    </row>
    <row r="20" spans="1:17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  <c r="N20" s="673"/>
      <c r="O20" s="674"/>
      <c r="P20" s="674"/>
      <c r="Q20" s="671"/>
    </row>
    <row r="21" spans="1:17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  <c r="N21" s="673"/>
      <c r="O21" s="674"/>
      <c r="P21" s="674"/>
      <c r="Q21" s="671"/>
    </row>
    <row r="22" spans="1:17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N22" s="674"/>
      <c r="O22" s="674"/>
      <c r="P22" s="674"/>
      <c r="Q22" s="674"/>
    </row>
    <row r="23" spans="1:17" s="110" customFormat="1" ht="12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N23" s="113"/>
      <c r="O23" s="113"/>
      <c r="P23" s="113"/>
      <c r="Q23" s="674"/>
    </row>
    <row r="24" spans="1:17" s="110" customFormat="1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N24" s="665"/>
      <c r="O24" s="666"/>
      <c r="P24" s="667"/>
      <c r="Q24" s="674"/>
    </row>
    <row r="25" spans="1:17" s="112" customFormat="1" x14ac:dyDescent="0.2">
      <c r="A25" s="111" t="s">
        <v>38</v>
      </c>
      <c r="B25" s="111"/>
      <c r="C25" s="111"/>
      <c r="E25" s="113"/>
      <c r="N25" s="665"/>
      <c r="O25" s="666"/>
      <c r="P25" s="667"/>
      <c r="Q25" s="113"/>
    </row>
    <row r="28" spans="1:17" x14ac:dyDescent="0.2">
      <c r="A28" s="126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66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0</v>
      </c>
      <c r="E8" s="36">
        <f t="shared" si="0"/>
        <v>0</v>
      </c>
      <c r="F8" s="37">
        <f t="shared" si="0"/>
        <v>0</v>
      </c>
      <c r="G8" s="38">
        <f t="shared" si="0"/>
        <v>0</v>
      </c>
      <c r="H8" s="39">
        <f t="shared" si="0"/>
        <v>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70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1593</v>
      </c>
      <c r="E8" s="36">
        <f t="shared" si="0"/>
        <v>0</v>
      </c>
      <c r="F8" s="37">
        <f t="shared" si="0"/>
        <v>1593</v>
      </c>
      <c r="G8" s="38">
        <f t="shared" si="0"/>
        <v>0</v>
      </c>
      <c r="H8" s="39">
        <f t="shared" si="0"/>
        <v>1593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1593</v>
      </c>
      <c r="E19" s="93"/>
      <c r="F19" s="94">
        <v>1593</v>
      </c>
      <c r="G19" s="95"/>
      <c r="H19" s="96">
        <f t="shared" si="2"/>
        <v>1593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53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12300</v>
      </c>
      <c r="E8" s="36">
        <f t="shared" si="0"/>
        <v>10700</v>
      </c>
      <c r="F8" s="37">
        <f t="shared" si="0"/>
        <v>1600</v>
      </c>
      <c r="G8" s="38">
        <f t="shared" si="0"/>
        <v>0</v>
      </c>
      <c r="H8" s="39">
        <f t="shared" si="0"/>
        <v>12300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12300</v>
      </c>
      <c r="E9" s="46">
        <f>SUM(E10:E15)</f>
        <v>10700</v>
      </c>
      <c r="F9" s="47">
        <f>SUM(F10:F15)</f>
        <v>1600</v>
      </c>
      <c r="G9" s="48">
        <f>SUM(G10:G15)</f>
        <v>0</v>
      </c>
      <c r="H9" s="49">
        <f t="shared" ref="H9:H21" si="2">SUM(E9:G9)</f>
        <v>12300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500</v>
      </c>
      <c r="E11" s="55"/>
      <c r="F11" s="56">
        <v>500</v>
      </c>
      <c r="G11" s="57"/>
      <c r="H11" s="58">
        <f t="shared" si="2"/>
        <v>500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11800</v>
      </c>
      <c r="E12" s="55">
        <v>10700</v>
      </c>
      <c r="F12" s="56">
        <v>1100</v>
      </c>
      <c r="G12" s="57"/>
      <c r="H12" s="58">
        <f t="shared" si="2"/>
        <v>11800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>
      <selection activeCell="C65" sqref="C65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1" spans="1:19" ht="13.5" thickBot="1" x14ac:dyDescent="0.25">
      <c r="F1" s="3" t="s">
        <v>11</v>
      </c>
      <c r="G1" s="114"/>
      <c r="H1" s="114"/>
      <c r="I1" s="114"/>
      <c r="K1" s="1"/>
      <c r="L1" s="1"/>
      <c r="M1" s="1"/>
      <c r="N1" s="1"/>
      <c r="P1" s="1"/>
      <c r="Q1" s="1"/>
      <c r="R1" s="1"/>
      <c r="S1" s="1"/>
    </row>
    <row r="2" spans="1:19" x14ac:dyDescent="0.2">
      <c r="A2" s="5"/>
      <c r="B2" s="165"/>
      <c r="C2" s="147"/>
      <c r="D2" s="147"/>
      <c r="E2" s="148"/>
      <c r="F2" s="157"/>
      <c r="G2" s="114"/>
      <c r="H2" s="114"/>
      <c r="I2" s="114"/>
      <c r="K2" s="1"/>
      <c r="L2" s="1"/>
      <c r="M2" s="1"/>
      <c r="N2" s="1"/>
      <c r="P2" s="1"/>
      <c r="Q2" s="1"/>
      <c r="R2" s="1"/>
      <c r="S2" s="1"/>
    </row>
    <row r="3" spans="1:19" x14ac:dyDescent="0.2">
      <c r="A3" s="9"/>
      <c r="B3" s="620" t="s">
        <v>96</v>
      </c>
      <c r="C3" s="621"/>
      <c r="D3" s="149"/>
      <c r="E3" s="150"/>
      <c r="F3" s="155"/>
      <c r="G3" s="114"/>
      <c r="H3" s="114"/>
      <c r="I3" s="114"/>
      <c r="K3" s="1"/>
      <c r="L3" s="1"/>
      <c r="M3" s="1"/>
      <c r="N3" s="1"/>
      <c r="P3" s="1"/>
      <c r="Q3" s="1"/>
      <c r="R3" s="1"/>
      <c r="S3" s="1"/>
    </row>
    <row r="4" spans="1:19" x14ac:dyDescent="0.2">
      <c r="A4" s="9"/>
      <c r="B4" s="622"/>
      <c r="C4" s="621"/>
      <c r="D4" s="153" t="s">
        <v>85</v>
      </c>
      <c r="E4" s="154" t="s">
        <v>80</v>
      </c>
      <c r="F4" s="156" t="s">
        <v>88</v>
      </c>
      <c r="G4" s="114"/>
      <c r="H4" s="114"/>
      <c r="I4" s="114"/>
      <c r="K4" s="1"/>
      <c r="L4" s="1"/>
      <c r="M4" s="1"/>
      <c r="N4" s="1"/>
      <c r="P4" s="1"/>
      <c r="Q4" s="1"/>
      <c r="R4" s="1"/>
      <c r="S4" s="1"/>
    </row>
    <row r="5" spans="1:19" ht="15.75" x14ac:dyDescent="0.25">
      <c r="A5" s="16"/>
      <c r="B5" s="166" t="s">
        <v>16</v>
      </c>
      <c r="C5" s="177" t="s">
        <v>86</v>
      </c>
      <c r="D5" s="192"/>
      <c r="E5" s="192"/>
      <c r="F5" s="193" t="s">
        <v>15</v>
      </c>
      <c r="G5" s="114"/>
      <c r="H5" s="114"/>
      <c r="I5" s="114"/>
      <c r="K5" s="1"/>
      <c r="L5" s="1"/>
      <c r="M5" s="1"/>
      <c r="N5" s="1"/>
      <c r="P5" s="1"/>
      <c r="Q5" s="1"/>
      <c r="R5" s="1"/>
      <c r="S5" s="1"/>
    </row>
    <row r="6" spans="1:19" x14ac:dyDescent="0.2">
      <c r="A6" s="159"/>
      <c r="B6" s="167"/>
      <c r="C6" s="29"/>
      <c r="D6" s="189"/>
      <c r="E6" s="190"/>
      <c r="F6" s="191"/>
      <c r="G6" s="114"/>
      <c r="H6" s="114"/>
      <c r="I6" s="114"/>
      <c r="K6" s="1"/>
      <c r="L6" s="1"/>
      <c r="M6" s="1"/>
      <c r="N6" s="1"/>
      <c r="P6" s="1"/>
      <c r="Q6" s="1"/>
      <c r="R6" s="1"/>
      <c r="S6" s="1"/>
    </row>
    <row r="7" spans="1:19" x14ac:dyDescent="0.2">
      <c r="A7" s="160">
        <v>1</v>
      </c>
      <c r="B7" s="168" t="s">
        <v>23</v>
      </c>
      <c r="C7" s="151"/>
      <c r="D7" s="195">
        <f>D8+SUM(D15:D20)</f>
        <v>1198684</v>
      </c>
      <c r="E7" s="196">
        <f>E8+SUM(E15:E20)</f>
        <v>1048415</v>
      </c>
      <c r="F7" s="197">
        <f t="shared" ref="F7:F20" si="0">SUM(D7:E7)</f>
        <v>2247099</v>
      </c>
      <c r="G7" s="114"/>
      <c r="H7" s="114"/>
      <c r="I7" s="114"/>
      <c r="K7" s="1"/>
      <c r="L7" s="1"/>
      <c r="M7" s="1"/>
      <c r="N7" s="1"/>
      <c r="P7" s="1"/>
      <c r="Q7" s="1"/>
      <c r="R7" s="1"/>
      <c r="S7" s="1"/>
    </row>
    <row r="8" spans="1:19" x14ac:dyDescent="0.2">
      <c r="A8" s="161">
        <v>2</v>
      </c>
      <c r="B8" s="169" t="s">
        <v>24</v>
      </c>
      <c r="C8" s="144"/>
      <c r="D8" s="198">
        <f>SUM(D9:D14)</f>
        <v>1080944</v>
      </c>
      <c r="E8" s="198">
        <f>SUM(E9:E14)</f>
        <v>983625</v>
      </c>
      <c r="F8" s="199">
        <f t="shared" si="0"/>
        <v>2064569</v>
      </c>
      <c r="G8" s="114"/>
      <c r="H8" s="114"/>
      <c r="I8" s="114"/>
      <c r="K8" s="1"/>
      <c r="L8" s="1"/>
      <c r="M8" s="1"/>
      <c r="N8" s="1"/>
      <c r="P8" s="1"/>
      <c r="Q8" s="1"/>
      <c r="R8" s="1"/>
      <c r="S8" s="1"/>
    </row>
    <row r="9" spans="1:19" x14ac:dyDescent="0.2">
      <c r="A9" s="162">
        <v>3</v>
      </c>
      <c r="B9" s="170"/>
      <c r="C9" s="145" t="s">
        <v>25</v>
      </c>
      <c r="D9" s="200">
        <f>Fakulty!M9</f>
        <v>6204</v>
      </c>
      <c r="E9" s="200">
        <f>Součásti!P9</f>
        <v>0</v>
      </c>
      <c r="F9" s="201">
        <f t="shared" si="0"/>
        <v>6204</v>
      </c>
      <c r="G9" s="114"/>
      <c r="H9" s="114"/>
      <c r="I9" s="114"/>
      <c r="K9" s="1"/>
      <c r="L9" s="1"/>
      <c r="M9" s="1"/>
      <c r="N9" s="1"/>
      <c r="P9" s="1"/>
      <c r="Q9" s="1"/>
      <c r="R9" s="1"/>
      <c r="S9" s="1"/>
    </row>
    <row r="10" spans="1:19" x14ac:dyDescent="0.2">
      <c r="A10" s="162">
        <v>4</v>
      </c>
      <c r="B10" s="170"/>
      <c r="C10" s="145" t="s">
        <v>26</v>
      </c>
      <c r="D10" s="200">
        <f>Fakulty!M10</f>
        <v>0</v>
      </c>
      <c r="E10" s="200">
        <f>Součásti!P10</f>
        <v>22960</v>
      </c>
      <c r="F10" s="201">
        <f t="shared" si="0"/>
        <v>22960</v>
      </c>
      <c r="G10" s="114"/>
      <c r="H10" s="114"/>
      <c r="I10" s="114"/>
      <c r="K10" s="1"/>
      <c r="L10" s="1"/>
      <c r="M10" s="1"/>
      <c r="N10" s="1"/>
      <c r="P10" s="1"/>
      <c r="Q10" s="1"/>
      <c r="R10" s="1"/>
      <c r="S10" s="1"/>
    </row>
    <row r="11" spans="1:19" x14ac:dyDescent="0.2">
      <c r="A11" s="162">
        <v>5</v>
      </c>
      <c r="B11" s="170"/>
      <c r="C11" s="145" t="s">
        <v>27</v>
      </c>
      <c r="D11" s="200">
        <f>Fakulty!M11</f>
        <v>20484</v>
      </c>
      <c r="E11" s="200">
        <f>Součásti!P11</f>
        <v>13233</v>
      </c>
      <c r="F11" s="201">
        <f t="shared" si="0"/>
        <v>33717</v>
      </c>
      <c r="G11" s="114"/>
      <c r="H11" s="114"/>
      <c r="I11" s="114"/>
      <c r="K11" s="1"/>
      <c r="L11" s="1"/>
      <c r="M11" s="1"/>
      <c r="N11" s="1"/>
      <c r="P11" s="1"/>
      <c r="Q11" s="1"/>
      <c r="R11" s="1"/>
      <c r="S11" s="1"/>
    </row>
    <row r="12" spans="1:19" x14ac:dyDescent="0.2">
      <c r="A12" s="162">
        <v>6</v>
      </c>
      <c r="B12" s="170"/>
      <c r="C12" s="145" t="s">
        <v>28</v>
      </c>
      <c r="D12" s="200">
        <f>Fakulty!M12</f>
        <v>141151</v>
      </c>
      <c r="E12" s="200">
        <f>Součásti!P12</f>
        <v>500</v>
      </c>
      <c r="F12" s="201">
        <f t="shared" si="0"/>
        <v>141651</v>
      </c>
      <c r="G12" s="114"/>
      <c r="H12" s="114"/>
      <c r="I12" s="114"/>
      <c r="K12" s="1"/>
      <c r="L12" s="1"/>
      <c r="M12" s="1"/>
      <c r="N12" s="1"/>
      <c r="P12" s="1"/>
      <c r="Q12" s="1"/>
      <c r="R12" s="1"/>
      <c r="S12" s="1"/>
    </row>
    <row r="13" spans="1:19" x14ac:dyDescent="0.2">
      <c r="A13" s="162">
        <v>7</v>
      </c>
      <c r="B13" s="170"/>
      <c r="C13" s="145" t="s">
        <v>29</v>
      </c>
      <c r="D13" s="200">
        <f>Fakulty!M13</f>
        <v>910239</v>
      </c>
      <c r="E13" s="200">
        <f>Součásti!P13</f>
        <v>946932</v>
      </c>
      <c r="F13" s="201">
        <f t="shared" si="0"/>
        <v>1857171</v>
      </c>
      <c r="G13" s="114"/>
      <c r="H13" s="114"/>
      <c r="I13" s="114"/>
      <c r="K13" s="1"/>
      <c r="L13" s="1"/>
      <c r="M13" s="1"/>
      <c r="N13" s="1"/>
      <c r="P13" s="1"/>
      <c r="Q13" s="1"/>
      <c r="R13" s="1"/>
      <c r="S13" s="1"/>
    </row>
    <row r="14" spans="1:19" x14ac:dyDescent="0.2">
      <c r="A14" s="163">
        <v>8</v>
      </c>
      <c r="B14" s="171"/>
      <c r="C14" s="146" t="s">
        <v>30</v>
      </c>
      <c r="D14" s="200">
        <f>Fakulty!M14</f>
        <v>2866</v>
      </c>
      <c r="E14" s="200">
        <f>Součásti!P14</f>
        <v>0</v>
      </c>
      <c r="F14" s="202">
        <f t="shared" si="0"/>
        <v>2866</v>
      </c>
      <c r="G14" s="114"/>
      <c r="H14" s="114"/>
      <c r="I14" s="114"/>
      <c r="K14" s="1"/>
      <c r="L14" s="1"/>
      <c r="M14" s="1"/>
      <c r="N14" s="1"/>
      <c r="P14" s="1"/>
      <c r="Q14" s="1"/>
      <c r="R14" s="1"/>
      <c r="S14" s="1"/>
    </row>
    <row r="15" spans="1:19" x14ac:dyDescent="0.2">
      <c r="A15" s="164">
        <v>9</v>
      </c>
      <c r="B15" s="172" t="s">
        <v>31</v>
      </c>
      <c r="C15" s="152"/>
      <c r="D15" s="203">
        <f>Fakulty!M15</f>
        <v>0</v>
      </c>
      <c r="E15" s="203">
        <f>Součásti!P15</f>
        <v>24803</v>
      </c>
      <c r="F15" s="204">
        <f t="shared" si="0"/>
        <v>24803</v>
      </c>
      <c r="G15" s="114"/>
      <c r="H15" s="114"/>
      <c r="I15" s="114"/>
      <c r="K15" s="1"/>
      <c r="L15" s="1"/>
      <c r="M15" s="1"/>
      <c r="N15" s="1"/>
      <c r="P15" s="1"/>
      <c r="Q15" s="1"/>
      <c r="R15" s="1"/>
      <c r="S15" s="1"/>
    </row>
    <row r="16" spans="1:19" x14ac:dyDescent="0.2">
      <c r="A16" s="164">
        <v>10</v>
      </c>
      <c r="B16" s="172" t="s">
        <v>32</v>
      </c>
      <c r="C16" s="152"/>
      <c r="D16" s="203">
        <f>Fakulty!M16</f>
        <v>0</v>
      </c>
      <c r="E16" s="203">
        <f>Součásti!P16</f>
        <v>0</v>
      </c>
      <c r="F16" s="205">
        <f t="shared" si="0"/>
        <v>0</v>
      </c>
      <c r="G16" s="114"/>
      <c r="H16" s="114"/>
      <c r="I16" s="114"/>
      <c r="K16" s="1"/>
      <c r="L16" s="1"/>
      <c r="M16" s="1"/>
      <c r="N16" s="1"/>
      <c r="P16" s="1"/>
      <c r="Q16" s="1"/>
      <c r="R16" s="1"/>
      <c r="S16" s="1"/>
    </row>
    <row r="17" spans="1:19" x14ac:dyDescent="0.2">
      <c r="A17" s="164">
        <v>11</v>
      </c>
      <c r="B17" s="172" t="s">
        <v>33</v>
      </c>
      <c r="C17" s="152"/>
      <c r="D17" s="203">
        <f>Fakulty!M17</f>
        <v>0</v>
      </c>
      <c r="E17" s="203">
        <f>Součásti!P17</f>
        <v>0</v>
      </c>
      <c r="F17" s="205">
        <f t="shared" si="0"/>
        <v>0</v>
      </c>
      <c r="G17" s="114"/>
      <c r="H17" s="114"/>
      <c r="I17" s="114"/>
      <c r="K17" s="1"/>
      <c r="L17" s="1"/>
      <c r="M17" s="1"/>
      <c r="N17" s="1"/>
      <c r="P17" s="1"/>
      <c r="Q17" s="1"/>
      <c r="R17" s="1"/>
      <c r="S17" s="1"/>
    </row>
    <row r="18" spans="1:19" x14ac:dyDescent="0.2">
      <c r="A18" s="164">
        <v>12</v>
      </c>
      <c r="B18" s="172" t="s">
        <v>34</v>
      </c>
      <c r="C18" s="152"/>
      <c r="D18" s="203">
        <f>Fakulty!M18</f>
        <v>115540</v>
      </c>
      <c r="E18" s="203">
        <f>Součásti!P18</f>
        <v>39516</v>
      </c>
      <c r="F18" s="205">
        <f t="shared" si="0"/>
        <v>155056</v>
      </c>
      <c r="G18" s="114"/>
      <c r="H18" s="114"/>
      <c r="I18" s="114"/>
      <c r="K18" s="1"/>
      <c r="L18" s="1"/>
      <c r="M18" s="1"/>
      <c r="N18" s="1"/>
      <c r="P18" s="1"/>
      <c r="Q18" s="1"/>
      <c r="R18" s="1"/>
      <c r="S18" s="1"/>
    </row>
    <row r="19" spans="1:19" x14ac:dyDescent="0.2">
      <c r="A19" s="164">
        <v>13</v>
      </c>
      <c r="B19" s="172" t="s">
        <v>35</v>
      </c>
      <c r="C19" s="152"/>
      <c r="D19" s="203">
        <f>Fakulty!M19</f>
        <v>0</v>
      </c>
      <c r="E19" s="203">
        <f>Součásti!P19</f>
        <v>0</v>
      </c>
      <c r="F19" s="205">
        <f t="shared" si="0"/>
        <v>0</v>
      </c>
      <c r="G19" s="114"/>
      <c r="H19" s="114"/>
      <c r="I19" s="114"/>
      <c r="K19" s="1"/>
      <c r="L19" s="1"/>
      <c r="M19" s="1"/>
      <c r="N19" s="1"/>
      <c r="P19" s="1"/>
      <c r="Q19" s="1"/>
      <c r="R19" s="1"/>
      <c r="S19" s="1"/>
    </row>
    <row r="20" spans="1:19" ht="13.5" thickBot="1" x14ac:dyDescent="0.25">
      <c r="A20" s="173">
        <v>14</v>
      </c>
      <c r="B20" s="174" t="s">
        <v>36</v>
      </c>
      <c r="C20" s="175"/>
      <c r="D20" s="206">
        <f>Fakulty!M20</f>
        <v>2200</v>
      </c>
      <c r="E20" s="206">
        <f>Součásti!P20</f>
        <v>471</v>
      </c>
      <c r="F20" s="207">
        <f t="shared" si="0"/>
        <v>2671</v>
      </c>
      <c r="G20" s="114"/>
      <c r="H20" s="114"/>
      <c r="I20" s="114"/>
      <c r="K20" s="1"/>
      <c r="L20" s="1"/>
      <c r="M20" s="1"/>
      <c r="N20" s="1"/>
      <c r="P20" s="1"/>
      <c r="Q20" s="1"/>
      <c r="R20" s="1"/>
      <c r="S20" s="1"/>
    </row>
    <row r="21" spans="1:19" x14ac:dyDescent="0.2">
      <c r="M21" s="114"/>
      <c r="N21" s="114"/>
      <c r="O21" s="114"/>
      <c r="Q21" s="1"/>
      <c r="R21" s="1"/>
      <c r="S21" s="1"/>
    </row>
    <row r="23" spans="1:19" ht="13.5" thickBot="1" x14ac:dyDescent="0.25">
      <c r="H23" s="3"/>
      <c r="I23" s="2"/>
      <c r="J23" s="2"/>
      <c r="L23" s="3" t="s">
        <v>11</v>
      </c>
    </row>
    <row r="24" spans="1:19" s="8" customFormat="1" ht="15" customHeight="1" x14ac:dyDescent="0.25">
      <c r="A24" s="5"/>
      <c r="B24" s="6"/>
      <c r="C24" s="7"/>
      <c r="D24" s="623" t="s">
        <v>12</v>
      </c>
      <c r="E24" s="624"/>
      <c r="F24" s="624"/>
      <c r="G24" s="624"/>
      <c r="H24" s="624"/>
      <c r="I24" s="624"/>
      <c r="J24" s="624"/>
      <c r="K24" s="624"/>
      <c r="L24" s="625"/>
    </row>
    <row r="25" spans="1:19" s="8" customFormat="1" x14ac:dyDescent="0.2">
      <c r="A25" s="9"/>
      <c r="B25" s="626" t="s">
        <v>96</v>
      </c>
      <c r="C25" s="627"/>
      <c r="D25" s="10"/>
      <c r="E25" s="629" t="s">
        <v>41</v>
      </c>
      <c r="F25" s="630"/>
      <c r="G25" s="630"/>
      <c r="H25" s="631"/>
      <c r="I25" s="632" t="s">
        <v>40</v>
      </c>
      <c r="J25" s="633"/>
      <c r="K25" s="633"/>
      <c r="L25" s="634"/>
    </row>
    <row r="26" spans="1:19" s="8" customFormat="1" x14ac:dyDescent="0.2">
      <c r="A26" s="9"/>
      <c r="B26" s="628"/>
      <c r="C26" s="627"/>
      <c r="D26" s="10" t="s">
        <v>13</v>
      </c>
      <c r="E26" s="11"/>
      <c r="F26" s="12" t="s">
        <v>14</v>
      </c>
      <c r="G26" s="13"/>
      <c r="H26" s="14" t="s">
        <v>15</v>
      </c>
      <c r="I26" s="11"/>
      <c r="J26" s="12" t="s">
        <v>14</v>
      </c>
      <c r="K26" s="13"/>
      <c r="L26" s="15" t="s">
        <v>15</v>
      </c>
    </row>
    <row r="27" spans="1:19" s="24" customFormat="1" ht="15.75" x14ac:dyDescent="0.25">
      <c r="A27" s="16"/>
      <c r="B27" s="17" t="s">
        <v>16</v>
      </c>
      <c r="C27" s="177" t="s">
        <v>86</v>
      </c>
      <c r="D27" s="18" t="s">
        <v>17</v>
      </c>
      <c r="E27" s="19" t="s">
        <v>18</v>
      </c>
      <c r="F27" s="20" t="s">
        <v>19</v>
      </c>
      <c r="G27" s="21" t="s">
        <v>20</v>
      </c>
      <c r="H27" s="22" t="s">
        <v>21</v>
      </c>
      <c r="I27" s="19" t="s">
        <v>18</v>
      </c>
      <c r="J27" s="20" t="s">
        <v>19</v>
      </c>
      <c r="K27" s="21" t="s">
        <v>20</v>
      </c>
      <c r="L27" s="23" t="s">
        <v>22</v>
      </c>
    </row>
    <row r="28" spans="1:19" s="32" customFormat="1" ht="12" x14ac:dyDescent="0.2">
      <c r="A28" s="25"/>
      <c r="B28" s="26"/>
      <c r="C28" s="26"/>
      <c r="D28" s="27">
        <v>1</v>
      </c>
      <c r="E28" s="26">
        <v>2</v>
      </c>
      <c r="F28" s="28">
        <v>3</v>
      </c>
      <c r="G28" s="29">
        <v>4</v>
      </c>
      <c r="H28" s="30">
        <v>5</v>
      </c>
      <c r="I28" s="26">
        <v>6</v>
      </c>
      <c r="J28" s="28">
        <v>7</v>
      </c>
      <c r="K28" s="29">
        <v>8</v>
      </c>
      <c r="L28" s="31">
        <v>9</v>
      </c>
    </row>
    <row r="29" spans="1:19" s="41" customFormat="1" ht="15" customHeight="1" x14ac:dyDescent="0.2">
      <c r="A29" s="33">
        <v>1</v>
      </c>
      <c r="B29" s="34" t="s">
        <v>23</v>
      </c>
      <c r="C29" s="34"/>
      <c r="D29" s="35">
        <f t="shared" ref="D29:L29" si="1">SUM(D37:D42)+D30</f>
        <v>2247099</v>
      </c>
      <c r="E29" s="36">
        <f t="shared" si="1"/>
        <v>1328849</v>
      </c>
      <c r="F29" s="37">
        <f t="shared" si="1"/>
        <v>898483</v>
      </c>
      <c r="G29" s="38">
        <f t="shared" si="1"/>
        <v>19767</v>
      </c>
      <c r="H29" s="39">
        <f t="shared" si="1"/>
        <v>2247099</v>
      </c>
      <c r="I29" s="36">
        <f t="shared" si="1"/>
        <v>0</v>
      </c>
      <c r="J29" s="37">
        <f t="shared" si="1"/>
        <v>0</v>
      </c>
      <c r="K29" s="38">
        <f t="shared" si="1"/>
        <v>0</v>
      </c>
      <c r="L29" s="40">
        <f t="shared" si="1"/>
        <v>0</v>
      </c>
    </row>
    <row r="30" spans="1:19" s="41" customFormat="1" ht="15" customHeight="1" x14ac:dyDescent="0.2">
      <c r="A30" s="42">
        <v>2</v>
      </c>
      <c r="B30" s="43" t="s">
        <v>24</v>
      </c>
      <c r="C30" s="44"/>
      <c r="D30" s="45">
        <f>H30+L30</f>
        <v>2064569</v>
      </c>
      <c r="E30" s="46">
        <f>SUM(E31:E36)</f>
        <v>1194992</v>
      </c>
      <c r="F30" s="47">
        <f>SUM(F31:F36)</f>
        <v>850227</v>
      </c>
      <c r="G30" s="48">
        <f>SUM(G31:G36)</f>
        <v>19350</v>
      </c>
      <c r="H30" s="49">
        <f t="shared" ref="H30:H42" si="2">SUM(E30:G30)</f>
        <v>2064569</v>
      </c>
      <c r="I30" s="46">
        <f>SUM(I31:I36)</f>
        <v>0</v>
      </c>
      <c r="J30" s="47">
        <f>SUM(J31:J36)</f>
        <v>0</v>
      </c>
      <c r="K30" s="48">
        <f>SUM(K31:K36)</f>
        <v>0</v>
      </c>
      <c r="L30" s="50">
        <f t="shared" ref="L30:L42" si="3">SUM(I30:K30)</f>
        <v>0</v>
      </c>
    </row>
    <row r="31" spans="1:19" s="62" customFormat="1" ht="15" customHeight="1" x14ac:dyDescent="0.25">
      <c r="A31" s="51">
        <v>3</v>
      </c>
      <c r="B31" s="52"/>
      <c r="C31" s="53" t="s">
        <v>25</v>
      </c>
      <c r="D31" s="54">
        <f t="shared" ref="D31:D42" si="4">H31+L31</f>
        <v>6204</v>
      </c>
      <c r="E31" s="55">
        <f>Fakulty!E31+Součásti!E30</f>
        <v>0</v>
      </c>
      <c r="F31" s="56">
        <f>Fakulty!F31+Součásti!F30</f>
        <v>5442</v>
      </c>
      <c r="G31" s="137">
        <f>Fakulty!G31+Součásti!G30</f>
        <v>762</v>
      </c>
      <c r="H31" s="58">
        <f t="shared" si="2"/>
        <v>6204</v>
      </c>
      <c r="I31" s="55">
        <f>Fakulty!I31+Součásti!I30</f>
        <v>0</v>
      </c>
      <c r="J31" s="56">
        <f>Fakulty!J31+Součásti!J30</f>
        <v>0</v>
      </c>
      <c r="K31" s="137">
        <f>Fakulty!K31+Součásti!K30</f>
        <v>0</v>
      </c>
      <c r="L31" s="61">
        <f t="shared" si="3"/>
        <v>0</v>
      </c>
    </row>
    <row r="32" spans="1:19" s="62" customFormat="1" ht="15" customHeight="1" x14ac:dyDescent="0.25">
      <c r="A32" s="51">
        <v>4</v>
      </c>
      <c r="B32" s="52"/>
      <c r="C32" s="53" t="s">
        <v>26</v>
      </c>
      <c r="D32" s="63">
        <f t="shared" si="4"/>
        <v>22960</v>
      </c>
      <c r="E32" s="55">
        <f>Fakulty!E32+Součásti!E31</f>
        <v>0</v>
      </c>
      <c r="F32" s="56">
        <f>Fakulty!F32+Součásti!F31</f>
        <v>22960</v>
      </c>
      <c r="G32" s="137">
        <f>Fakulty!G32+Součásti!G31</f>
        <v>0</v>
      </c>
      <c r="H32" s="58">
        <f t="shared" si="2"/>
        <v>22960</v>
      </c>
      <c r="I32" s="55">
        <f>Fakulty!I32+Součásti!I31</f>
        <v>0</v>
      </c>
      <c r="J32" s="56">
        <f>Fakulty!J32+Součásti!J31</f>
        <v>0</v>
      </c>
      <c r="K32" s="137">
        <f>Fakulty!K32+Součásti!K31</f>
        <v>0</v>
      </c>
      <c r="L32" s="61">
        <f t="shared" si="3"/>
        <v>0</v>
      </c>
    </row>
    <row r="33" spans="1:12" s="62" customFormat="1" ht="15" customHeight="1" x14ac:dyDescent="0.25">
      <c r="A33" s="51">
        <v>5</v>
      </c>
      <c r="B33" s="52"/>
      <c r="C33" s="53" t="s">
        <v>27</v>
      </c>
      <c r="D33" s="63">
        <f t="shared" si="4"/>
        <v>33717</v>
      </c>
      <c r="E33" s="55">
        <f>Fakulty!E33+Součásti!E32</f>
        <v>12700</v>
      </c>
      <c r="F33" s="56">
        <f>Fakulty!F33+Součásti!F32</f>
        <v>12849</v>
      </c>
      <c r="G33" s="137">
        <f>Fakulty!G33+Součásti!G32</f>
        <v>8168</v>
      </c>
      <c r="H33" s="58">
        <f t="shared" si="2"/>
        <v>33717</v>
      </c>
      <c r="I33" s="55">
        <f>Fakulty!I33+Součásti!I32</f>
        <v>0</v>
      </c>
      <c r="J33" s="56">
        <f>Fakulty!J33+Součásti!J32</f>
        <v>0</v>
      </c>
      <c r="K33" s="137">
        <f>Fakulty!K33+Součásti!K32</f>
        <v>0</v>
      </c>
      <c r="L33" s="61">
        <f t="shared" si="3"/>
        <v>0</v>
      </c>
    </row>
    <row r="34" spans="1:12" s="62" customFormat="1" ht="15" customHeight="1" x14ac:dyDescent="0.25">
      <c r="A34" s="51">
        <v>6</v>
      </c>
      <c r="B34" s="52"/>
      <c r="C34" s="53" t="s">
        <v>28</v>
      </c>
      <c r="D34" s="63">
        <f t="shared" si="4"/>
        <v>141651</v>
      </c>
      <c r="E34" s="55">
        <f>Fakulty!E34+Součásti!E33</f>
        <v>135718</v>
      </c>
      <c r="F34" s="56">
        <f>Fakulty!F34+Součásti!F33</f>
        <v>5933</v>
      </c>
      <c r="G34" s="137">
        <f>Fakulty!G34+Součásti!G33</f>
        <v>0</v>
      </c>
      <c r="H34" s="67">
        <f t="shared" si="2"/>
        <v>141651</v>
      </c>
      <c r="I34" s="55">
        <f>Fakulty!I34+Součásti!I33</f>
        <v>0</v>
      </c>
      <c r="J34" s="56">
        <f>Fakulty!J34+Součásti!J33</f>
        <v>0</v>
      </c>
      <c r="K34" s="137">
        <f>Fakulty!K34+Součásti!K33</f>
        <v>0</v>
      </c>
      <c r="L34" s="70">
        <f t="shared" si="3"/>
        <v>0</v>
      </c>
    </row>
    <row r="35" spans="1:12" s="62" customFormat="1" ht="15" customHeight="1" x14ac:dyDescent="0.25">
      <c r="A35" s="51">
        <v>7</v>
      </c>
      <c r="B35" s="52"/>
      <c r="C35" s="53" t="s">
        <v>29</v>
      </c>
      <c r="D35" s="63">
        <f t="shared" si="4"/>
        <v>1857171</v>
      </c>
      <c r="E35" s="55">
        <f>Fakulty!E35+Součásti!E34</f>
        <v>1046574</v>
      </c>
      <c r="F35" s="56">
        <f>Fakulty!F35+Součásti!F34</f>
        <v>800177</v>
      </c>
      <c r="G35" s="137">
        <f>Fakulty!G35+Součásti!G34</f>
        <v>10420</v>
      </c>
      <c r="H35" s="67">
        <f t="shared" si="2"/>
        <v>1857171</v>
      </c>
      <c r="I35" s="55">
        <f>Fakulty!I35+Součásti!I34</f>
        <v>0</v>
      </c>
      <c r="J35" s="56">
        <f>Fakulty!J35+Součásti!J34</f>
        <v>0</v>
      </c>
      <c r="K35" s="137">
        <f>Fakulty!K35+Součásti!K34</f>
        <v>0</v>
      </c>
      <c r="L35" s="70">
        <f t="shared" si="3"/>
        <v>0</v>
      </c>
    </row>
    <row r="36" spans="1:12" s="62" customFormat="1" ht="15" customHeight="1" x14ac:dyDescent="0.25">
      <c r="A36" s="71">
        <v>8</v>
      </c>
      <c r="B36" s="72"/>
      <c r="C36" s="73" t="s">
        <v>30</v>
      </c>
      <c r="D36" s="128">
        <f t="shared" si="4"/>
        <v>2866</v>
      </c>
      <c r="E36" s="130">
        <f>Fakulty!E36+Součásti!E35</f>
        <v>0</v>
      </c>
      <c r="F36" s="139">
        <f>Fakulty!F36+Součásti!F35</f>
        <v>2866</v>
      </c>
      <c r="G36" s="138">
        <f>Fakulty!G36+Součásti!G35</f>
        <v>0</v>
      </c>
      <c r="H36" s="78">
        <f t="shared" si="2"/>
        <v>2866</v>
      </c>
      <c r="I36" s="55">
        <f>Fakulty!I36+Součásti!I35</f>
        <v>0</v>
      </c>
      <c r="J36" s="139">
        <f>Fakulty!J36+Součásti!J35</f>
        <v>0</v>
      </c>
      <c r="K36" s="137">
        <f>Fakulty!K36+Součásti!K35</f>
        <v>0</v>
      </c>
      <c r="L36" s="81">
        <f t="shared" si="3"/>
        <v>0</v>
      </c>
    </row>
    <row r="37" spans="1:12" s="41" customFormat="1" ht="15" customHeight="1" x14ac:dyDescent="0.25">
      <c r="A37" s="82">
        <v>9</v>
      </c>
      <c r="B37" s="83" t="s">
        <v>31</v>
      </c>
      <c r="C37" s="84"/>
      <c r="D37" s="85">
        <f t="shared" si="4"/>
        <v>24803</v>
      </c>
      <c r="E37" s="131">
        <f>Fakulty!E37+Součásti!E36</f>
        <v>21586</v>
      </c>
      <c r="F37" s="131">
        <f>Fakulty!F37+Součásti!F36</f>
        <v>2800</v>
      </c>
      <c r="G37" s="131">
        <f>Fakulty!G37+Součásti!G36</f>
        <v>417</v>
      </c>
      <c r="H37" s="89">
        <f t="shared" si="2"/>
        <v>24803</v>
      </c>
      <c r="I37" s="131">
        <f>Fakulty!I37+Součásti!I36</f>
        <v>0</v>
      </c>
      <c r="J37" s="131">
        <f>Fakulty!J37+Součásti!J36</f>
        <v>0</v>
      </c>
      <c r="K37" s="89">
        <f>Fakulty!K37+Součásti!K36</f>
        <v>0</v>
      </c>
      <c r="L37" s="135">
        <f t="shared" si="3"/>
        <v>0</v>
      </c>
    </row>
    <row r="38" spans="1:12" s="41" customFormat="1" ht="15" customHeight="1" x14ac:dyDescent="0.25">
      <c r="A38" s="82">
        <v>10</v>
      </c>
      <c r="B38" s="83" t="s">
        <v>32</v>
      </c>
      <c r="C38" s="84"/>
      <c r="D38" s="85">
        <f t="shared" si="4"/>
        <v>0</v>
      </c>
      <c r="E38" s="131">
        <f>Fakulty!E38+Součásti!E37</f>
        <v>0</v>
      </c>
      <c r="F38" s="131">
        <f>Fakulty!F38+Součásti!F37</f>
        <v>0</v>
      </c>
      <c r="G38" s="131">
        <f>Fakulty!G38+Součásti!G37</f>
        <v>0</v>
      </c>
      <c r="H38" s="89">
        <f t="shared" si="2"/>
        <v>0</v>
      </c>
      <c r="I38" s="131">
        <f>Fakulty!I38+Součásti!I37</f>
        <v>0</v>
      </c>
      <c r="J38" s="131">
        <f>Fakulty!J38+Součásti!J37</f>
        <v>0</v>
      </c>
      <c r="K38" s="89">
        <f>Fakulty!K38+Součásti!K37</f>
        <v>0</v>
      </c>
      <c r="L38" s="135">
        <f t="shared" si="3"/>
        <v>0</v>
      </c>
    </row>
    <row r="39" spans="1:12" s="41" customFormat="1" ht="15" customHeight="1" x14ac:dyDescent="0.25">
      <c r="A39" s="42">
        <v>11</v>
      </c>
      <c r="B39" s="43" t="s">
        <v>33</v>
      </c>
      <c r="C39" s="43"/>
      <c r="D39" s="85">
        <f t="shared" si="4"/>
        <v>0</v>
      </c>
      <c r="E39" s="131">
        <f>Fakulty!E39+Součásti!E38</f>
        <v>0</v>
      </c>
      <c r="F39" s="131">
        <f>Fakulty!F39+Součásti!F38</f>
        <v>0</v>
      </c>
      <c r="G39" s="131">
        <f>Fakulty!G39+Součásti!G38</f>
        <v>0</v>
      </c>
      <c r="H39" s="89">
        <f t="shared" si="2"/>
        <v>0</v>
      </c>
      <c r="I39" s="131">
        <f>Fakulty!I39+Součásti!I38</f>
        <v>0</v>
      </c>
      <c r="J39" s="131">
        <f>Fakulty!J39+Součásti!J38</f>
        <v>0</v>
      </c>
      <c r="K39" s="89">
        <f>Fakulty!K39+Součásti!K38</f>
        <v>0</v>
      </c>
      <c r="L39" s="135">
        <f t="shared" si="3"/>
        <v>0</v>
      </c>
    </row>
    <row r="40" spans="1:12" s="41" customFormat="1" ht="15" customHeight="1" x14ac:dyDescent="0.25">
      <c r="A40" s="82">
        <v>12</v>
      </c>
      <c r="B40" s="84" t="s">
        <v>34</v>
      </c>
      <c r="C40" s="84"/>
      <c r="D40" s="85">
        <f t="shared" si="4"/>
        <v>155056</v>
      </c>
      <c r="E40" s="131">
        <f>Fakulty!E40+Součásti!E39</f>
        <v>111800</v>
      </c>
      <c r="F40" s="131">
        <f>Fakulty!F40+Součásti!F39</f>
        <v>43256</v>
      </c>
      <c r="G40" s="131">
        <f>Fakulty!G40+Součásti!G39</f>
        <v>0</v>
      </c>
      <c r="H40" s="89">
        <f t="shared" si="2"/>
        <v>155056</v>
      </c>
      <c r="I40" s="131">
        <f>Fakulty!I40+Součásti!I39</f>
        <v>0</v>
      </c>
      <c r="J40" s="131">
        <f>Fakulty!J40+Součásti!J39</f>
        <v>0</v>
      </c>
      <c r="K40" s="89">
        <f>Fakulty!K40+Součásti!K39</f>
        <v>0</v>
      </c>
      <c r="L40" s="135">
        <f t="shared" si="3"/>
        <v>0</v>
      </c>
    </row>
    <row r="41" spans="1:12" s="41" customFormat="1" ht="15" customHeight="1" x14ac:dyDescent="0.25">
      <c r="A41" s="82">
        <v>13</v>
      </c>
      <c r="B41" s="84" t="s">
        <v>35</v>
      </c>
      <c r="C41" s="84"/>
      <c r="D41" s="85">
        <f t="shared" si="4"/>
        <v>0</v>
      </c>
      <c r="E41" s="131">
        <f>Fakulty!E41+Součásti!E40</f>
        <v>0</v>
      </c>
      <c r="F41" s="131">
        <f>Fakulty!F41+Součásti!F40</f>
        <v>0</v>
      </c>
      <c r="G41" s="131">
        <f>Fakulty!G41+Součásti!G40</f>
        <v>0</v>
      </c>
      <c r="H41" s="89">
        <f t="shared" si="2"/>
        <v>0</v>
      </c>
      <c r="I41" s="131">
        <f>Fakulty!I41+Součásti!I40</f>
        <v>0</v>
      </c>
      <c r="J41" s="131">
        <f>Fakulty!J41+Součásti!J40</f>
        <v>0</v>
      </c>
      <c r="K41" s="89">
        <f>Fakulty!K41+Součásti!K40</f>
        <v>0</v>
      </c>
      <c r="L41" s="135">
        <f t="shared" si="3"/>
        <v>0</v>
      </c>
    </row>
    <row r="42" spans="1:12" s="41" customFormat="1" ht="15" customHeight="1" thickBot="1" x14ac:dyDescent="0.3">
      <c r="A42" s="101">
        <v>14</v>
      </c>
      <c r="B42" s="102" t="s">
        <v>36</v>
      </c>
      <c r="C42" s="102"/>
      <c r="D42" s="133">
        <f t="shared" si="4"/>
        <v>2671</v>
      </c>
      <c r="E42" s="134">
        <f>Fakulty!E42+Součásti!E41</f>
        <v>471</v>
      </c>
      <c r="F42" s="134">
        <f>Fakulty!F42+Součásti!F41</f>
        <v>2200</v>
      </c>
      <c r="G42" s="134">
        <f>Fakulty!G42+Součásti!G41</f>
        <v>0</v>
      </c>
      <c r="H42" s="132">
        <f t="shared" si="2"/>
        <v>2671</v>
      </c>
      <c r="I42" s="134">
        <f>Fakulty!I42+Součásti!I41</f>
        <v>0</v>
      </c>
      <c r="J42" s="134">
        <f>Fakulty!J42+Součásti!J41</f>
        <v>0</v>
      </c>
      <c r="K42" s="132">
        <f>Fakulty!K42+Součásti!K41</f>
        <v>0</v>
      </c>
      <c r="L42" s="136">
        <f t="shared" si="3"/>
        <v>0</v>
      </c>
    </row>
    <row r="43" spans="1:12" s="110" customFormat="1" ht="11.25" x14ac:dyDescent="0.2">
      <c r="A43" s="109" t="s">
        <v>43</v>
      </c>
      <c r="B43" s="109" t="s">
        <v>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s="110" customFormat="1" ht="11.25" x14ac:dyDescent="0.2">
      <c r="A44" s="109"/>
      <c r="B44" s="109" t="s">
        <v>44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s="110" customFormat="1" ht="11.25" x14ac:dyDescent="0.2">
      <c r="A45" s="109" t="s">
        <v>45</v>
      </c>
      <c r="B45" s="109" t="s">
        <v>46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s="112" customFormat="1" ht="12" x14ac:dyDescent="0.2">
      <c r="A46" s="111"/>
      <c r="B46" s="111"/>
      <c r="C46" s="111"/>
      <c r="E46" s="113"/>
    </row>
  </sheetData>
  <mergeCells count="5">
    <mergeCell ref="B3:C4"/>
    <mergeCell ref="D24:L24"/>
    <mergeCell ref="B25:C26"/>
    <mergeCell ref="E25:H25"/>
    <mergeCell ref="I25:L25"/>
  </mergeCells>
  <phoneticPr fontId="20" type="noConversion"/>
  <printOptions horizontalCentered="1"/>
  <pageMargins left="0.59055118110236227" right="0.31496062992125984" top="0.32" bottom="0.24" header="0.19685039370078741" footer="0.16"/>
  <pageSetup paperSize="9" scale="90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54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0</v>
      </c>
      <c r="E8" s="36">
        <f t="shared" si="0"/>
        <v>0</v>
      </c>
      <c r="F8" s="37">
        <f t="shared" si="0"/>
        <v>0</v>
      </c>
      <c r="G8" s="38">
        <f t="shared" si="0"/>
        <v>0</v>
      </c>
      <c r="H8" s="39">
        <f t="shared" si="0"/>
        <v>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51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2150</v>
      </c>
      <c r="E8" s="36">
        <f t="shared" si="0"/>
        <v>0</v>
      </c>
      <c r="F8" s="37">
        <f t="shared" si="0"/>
        <v>0</v>
      </c>
      <c r="G8" s="38">
        <f t="shared" si="0"/>
        <v>2150</v>
      </c>
      <c r="H8" s="39">
        <f t="shared" si="0"/>
        <v>2150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1733</v>
      </c>
      <c r="E9" s="46">
        <f>SUM(E10:E15)</f>
        <v>0</v>
      </c>
      <c r="F9" s="47">
        <f>SUM(F10:F15)</f>
        <v>0</v>
      </c>
      <c r="G9" s="48">
        <f>SUM(G10:G15)</f>
        <v>1733</v>
      </c>
      <c r="H9" s="49">
        <f t="shared" ref="H9:H21" si="2">SUM(E9:G9)</f>
        <v>1733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1733</v>
      </c>
      <c r="E14" s="64"/>
      <c r="F14" s="65"/>
      <c r="G14" s="66">
        <v>1733</v>
      </c>
      <c r="H14" s="67">
        <f t="shared" si="2"/>
        <v>1733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417</v>
      </c>
      <c r="E16" s="86"/>
      <c r="F16" s="87"/>
      <c r="G16" s="88">
        <v>417</v>
      </c>
      <c r="H16" s="89">
        <f t="shared" si="2"/>
        <v>417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50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169944</v>
      </c>
      <c r="E8" s="36">
        <f t="shared" si="0"/>
        <v>7578</v>
      </c>
      <c r="F8" s="37">
        <f t="shared" si="0"/>
        <v>162366</v>
      </c>
      <c r="G8" s="38">
        <f t="shared" si="0"/>
        <v>0</v>
      </c>
      <c r="H8" s="39">
        <f t="shared" si="0"/>
        <v>169944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152355</v>
      </c>
      <c r="E9" s="46">
        <f>SUM(E10:E15)</f>
        <v>0</v>
      </c>
      <c r="F9" s="47">
        <f>SUM(F10:F15)</f>
        <v>152355</v>
      </c>
      <c r="G9" s="48">
        <f>SUM(G10:G15)</f>
        <v>0</v>
      </c>
      <c r="H9" s="49">
        <f t="shared" ref="H9:H21" si="2">SUM(E9:G9)</f>
        <v>152355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22460</v>
      </c>
      <c r="E11" s="55"/>
      <c r="F11" s="56">
        <v>22460</v>
      </c>
      <c r="G11" s="57"/>
      <c r="H11" s="58">
        <f t="shared" si="2"/>
        <v>22460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380</v>
      </c>
      <c r="E12" s="55"/>
      <c r="F12" s="56">
        <v>380</v>
      </c>
      <c r="G12" s="57"/>
      <c r="H12" s="58">
        <f t="shared" si="2"/>
        <v>380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129515</v>
      </c>
      <c r="E14" s="64"/>
      <c r="F14" s="65">
        <v>129515</v>
      </c>
      <c r="G14" s="66"/>
      <c r="H14" s="67">
        <f t="shared" si="2"/>
        <v>129515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5800</v>
      </c>
      <c r="E16" s="86">
        <v>3000</v>
      </c>
      <c r="F16" s="423">
        <v>2800</v>
      </c>
      <c r="G16" s="88"/>
      <c r="H16" s="89">
        <f t="shared" si="2"/>
        <v>5800</v>
      </c>
      <c r="I16" s="90"/>
      <c r="J16" s="91"/>
      <c r="K16" s="88"/>
      <c r="L16" s="92">
        <f t="shared" si="3"/>
        <v>0</v>
      </c>
    </row>
    <row r="17" spans="1:18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8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8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11789</v>
      </c>
      <c r="E19" s="93">
        <v>4578</v>
      </c>
      <c r="F19" s="94">
        <v>7211</v>
      </c>
      <c r="G19" s="95"/>
      <c r="H19" s="96">
        <f t="shared" si="2"/>
        <v>11789</v>
      </c>
      <c r="I19" s="97"/>
      <c r="J19" s="98"/>
      <c r="K19" s="95"/>
      <c r="L19" s="99">
        <f t="shared" si="3"/>
        <v>0</v>
      </c>
    </row>
    <row r="20" spans="1:18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8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8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8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8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8" s="112" customFormat="1" ht="12" x14ac:dyDescent="0.2">
      <c r="A25" s="112" t="s">
        <v>38</v>
      </c>
      <c r="B25" s="111"/>
      <c r="C25" s="111"/>
      <c r="E25" s="113"/>
    </row>
    <row r="27" spans="1:18" ht="13.5" x14ac:dyDescent="0.25">
      <c r="C27" s="129"/>
      <c r="O27" s="2"/>
      <c r="P27" s="2"/>
      <c r="Q27" s="2"/>
      <c r="R27" s="2"/>
    </row>
    <row r="28" spans="1:18" x14ac:dyDescent="0.2">
      <c r="A28" s="185"/>
      <c r="B28" s="184"/>
      <c r="C28" s="184"/>
      <c r="D28" s="184"/>
      <c r="O28" s="2"/>
      <c r="P28" s="2"/>
      <c r="Q28" s="2"/>
      <c r="R28" s="2"/>
    </row>
    <row r="29" spans="1:18" x14ac:dyDescent="0.2">
      <c r="O29" s="2"/>
      <c r="P29" s="2"/>
      <c r="Q29" s="2"/>
      <c r="R29" s="2"/>
    </row>
    <row r="30" spans="1:18" x14ac:dyDescent="0.2">
      <c r="O30" s="2"/>
      <c r="P30" s="2"/>
      <c r="Q30" s="2"/>
      <c r="R30" s="2"/>
    </row>
    <row r="31" spans="1:18" x14ac:dyDescent="0.2">
      <c r="O31" s="2"/>
      <c r="P31" s="2"/>
      <c r="Q31" s="2"/>
      <c r="R31" s="2"/>
    </row>
    <row r="32" spans="1:18" x14ac:dyDescent="0.2">
      <c r="O32" s="2"/>
      <c r="P32" s="2"/>
      <c r="Q32" s="2"/>
      <c r="R32" s="2"/>
    </row>
    <row r="33" spans="13:18" x14ac:dyDescent="0.2">
      <c r="O33" s="2"/>
      <c r="P33" s="2"/>
      <c r="Q33" s="2"/>
      <c r="R33" s="2"/>
    </row>
    <row r="34" spans="13:18" x14ac:dyDescent="0.2">
      <c r="O34" s="2"/>
      <c r="P34" s="2"/>
      <c r="Q34" s="2"/>
      <c r="R34" s="2"/>
    </row>
    <row r="35" spans="13:18" x14ac:dyDescent="0.2">
      <c r="O35" s="2"/>
      <c r="P35" s="2"/>
      <c r="Q35" s="2"/>
      <c r="R35" s="2"/>
    </row>
    <row r="39" spans="13:18" x14ac:dyDescent="0.2">
      <c r="M39" s="179"/>
      <c r="N39" s="179"/>
      <c r="O39" s="180"/>
      <c r="P39" s="179"/>
      <c r="Q39" s="179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workbookViewId="0">
      <selection activeCell="M17" sqref="M17:N25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55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1531</v>
      </c>
      <c r="E8" s="36">
        <f t="shared" si="0"/>
        <v>0</v>
      </c>
      <c r="F8" s="37">
        <f t="shared" si="0"/>
        <v>1531</v>
      </c>
      <c r="G8" s="38">
        <f t="shared" si="0"/>
        <v>0</v>
      </c>
      <c r="H8" s="39">
        <f t="shared" si="0"/>
        <v>1531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316</v>
      </c>
      <c r="E9" s="46">
        <f>SUM(E10:E15)</f>
        <v>0</v>
      </c>
      <c r="F9" s="47">
        <f>SUM(F10:F15)</f>
        <v>316</v>
      </c>
      <c r="G9" s="48">
        <f>SUM(G10:G15)</f>
        <v>0</v>
      </c>
      <c r="H9" s="49">
        <f t="shared" ref="H9:H21" si="2">SUM(E9:G9)</f>
        <v>316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316</v>
      </c>
      <c r="E12" s="55"/>
      <c r="F12" s="56">
        <v>316</v>
      </c>
      <c r="G12" s="57"/>
      <c r="H12" s="58">
        <f t="shared" si="2"/>
        <v>316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12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9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9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9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1215</v>
      </c>
      <c r="E19" s="93"/>
      <c r="F19" s="94">
        <v>1215</v>
      </c>
      <c r="G19" s="95"/>
      <c r="H19" s="96">
        <f t="shared" si="2"/>
        <v>1215</v>
      </c>
      <c r="I19" s="97"/>
      <c r="J19" s="98"/>
      <c r="K19" s="95"/>
      <c r="L19" s="99">
        <f t="shared" si="3"/>
        <v>0</v>
      </c>
      <c r="M19" s="421"/>
    </row>
    <row r="20" spans="1:19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  <c r="M20" s="421"/>
    </row>
    <row r="21" spans="1:19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  <c r="M21" s="421"/>
    </row>
    <row r="22" spans="1:19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 x14ac:dyDescent="0.2">
      <c r="A25" s="111" t="s">
        <v>38</v>
      </c>
      <c r="B25" s="111"/>
      <c r="C25" s="111"/>
      <c r="E25" s="113"/>
    </row>
    <row r="27" spans="1:19" x14ac:dyDescent="0.2">
      <c r="M27" s="1"/>
      <c r="N27" s="1"/>
      <c r="P27" s="1"/>
      <c r="Q27" s="1"/>
      <c r="R27" s="1"/>
      <c r="S27" s="1"/>
    </row>
    <row r="28" spans="1:19" x14ac:dyDescent="0.2">
      <c r="M28" s="1"/>
      <c r="N28" s="1"/>
      <c r="P28" s="1"/>
      <c r="Q28" s="1"/>
      <c r="R28" s="1"/>
      <c r="S28" s="1"/>
    </row>
    <row r="29" spans="1:19" x14ac:dyDescent="0.2">
      <c r="M29" s="1"/>
      <c r="N29" s="1"/>
      <c r="P29" s="1"/>
      <c r="Q29" s="1"/>
      <c r="R29" s="1"/>
      <c r="S29" s="1"/>
    </row>
    <row r="30" spans="1:19" x14ac:dyDescent="0.2">
      <c r="M30" s="1"/>
      <c r="N30" s="1"/>
      <c r="P30" s="1"/>
      <c r="Q30" s="1"/>
      <c r="R30" s="1"/>
      <c r="S30" s="1"/>
    </row>
    <row r="31" spans="1:19" x14ac:dyDescent="0.2">
      <c r="M31" s="1"/>
      <c r="N31" s="1"/>
      <c r="P31" s="1"/>
      <c r="Q31" s="1"/>
      <c r="R31" s="1"/>
      <c r="S31" s="1"/>
    </row>
    <row r="32" spans="1:19" x14ac:dyDescent="0.2">
      <c r="M32" s="1"/>
      <c r="N32" s="1"/>
      <c r="P32" s="1"/>
      <c r="Q32" s="1"/>
      <c r="R32" s="1"/>
      <c r="S32" s="1"/>
    </row>
    <row r="33" spans="13:19" x14ac:dyDescent="0.2">
      <c r="M33" s="1"/>
      <c r="N33" s="1"/>
      <c r="P33" s="1"/>
      <c r="Q33" s="1"/>
      <c r="R33" s="1"/>
      <c r="S33" s="1"/>
    </row>
    <row r="34" spans="13:19" x14ac:dyDescent="0.2">
      <c r="M34" s="1"/>
      <c r="N34" s="1"/>
      <c r="P34" s="1"/>
      <c r="Q34" s="1"/>
      <c r="R34" s="1"/>
      <c r="S34" s="1"/>
    </row>
    <row r="39" spans="13:19" x14ac:dyDescent="0.2">
      <c r="M39" s="179"/>
      <c r="N39" s="179"/>
      <c r="O39" s="180"/>
      <c r="P39" s="179"/>
      <c r="Q39" s="179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topLeftCell="A3" workbookViewId="0">
      <selection activeCell="M19" sqref="M19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52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200</v>
      </c>
      <c r="E8" s="36">
        <f t="shared" si="0"/>
        <v>0</v>
      </c>
      <c r="F8" s="37">
        <f t="shared" si="0"/>
        <v>200</v>
      </c>
      <c r="G8" s="38">
        <f t="shared" si="0"/>
        <v>0</v>
      </c>
      <c r="H8" s="39">
        <f t="shared" si="0"/>
        <v>200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12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9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9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9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200</v>
      </c>
      <c r="E19" s="93"/>
      <c r="F19" s="94">
        <v>200</v>
      </c>
      <c r="G19" s="95"/>
      <c r="H19" s="96">
        <f t="shared" si="2"/>
        <v>200</v>
      </c>
      <c r="I19" s="97"/>
      <c r="J19" s="98"/>
      <c r="K19" s="95"/>
      <c r="L19" s="99">
        <f t="shared" si="3"/>
        <v>0</v>
      </c>
      <c r="M19" s="422"/>
    </row>
    <row r="20" spans="1:19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9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9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 x14ac:dyDescent="0.2">
      <c r="A25" s="111" t="s">
        <v>38</v>
      </c>
      <c r="B25" s="111"/>
      <c r="C25" s="111"/>
      <c r="E25" s="113"/>
    </row>
    <row r="27" spans="1:19" x14ac:dyDescent="0.2">
      <c r="M27" s="110"/>
      <c r="N27" s="110"/>
      <c r="O27" s="110"/>
      <c r="P27" s="110"/>
      <c r="Q27" s="110"/>
      <c r="R27" s="110"/>
      <c r="S27" s="110"/>
    </row>
    <row r="28" spans="1:19" x14ac:dyDescent="0.2">
      <c r="M28" s="110"/>
      <c r="N28" s="110"/>
      <c r="O28" s="110"/>
      <c r="P28" s="110"/>
      <c r="Q28" s="110"/>
      <c r="R28" s="110"/>
      <c r="S28" s="110"/>
    </row>
    <row r="29" spans="1:19" x14ac:dyDescent="0.2">
      <c r="M29" s="110"/>
      <c r="N29" s="110"/>
      <c r="O29" s="110"/>
      <c r="P29" s="110"/>
      <c r="Q29" s="110"/>
      <c r="R29" s="110"/>
      <c r="S29" s="110"/>
    </row>
    <row r="30" spans="1:19" x14ac:dyDescent="0.2">
      <c r="M30" s="110"/>
      <c r="N30" s="110"/>
      <c r="O30" s="110"/>
      <c r="P30" s="110"/>
      <c r="Q30" s="110"/>
      <c r="R30" s="110"/>
      <c r="S30" s="110"/>
    </row>
    <row r="31" spans="1:19" x14ac:dyDescent="0.2">
      <c r="M31" s="110"/>
      <c r="N31" s="110"/>
      <c r="O31" s="110"/>
      <c r="P31" s="110"/>
      <c r="Q31" s="110"/>
      <c r="R31" s="110"/>
      <c r="S31" s="110"/>
    </row>
    <row r="39" spans="13:17" x14ac:dyDescent="0.2">
      <c r="M39" s="179"/>
      <c r="N39" s="179"/>
      <c r="O39" s="180"/>
      <c r="P39" s="179"/>
      <c r="Q39" s="179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58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22656</v>
      </c>
      <c r="E8" s="36">
        <f t="shared" si="0"/>
        <v>21586</v>
      </c>
      <c r="F8" s="37">
        <f t="shared" si="0"/>
        <v>1070</v>
      </c>
      <c r="G8" s="38">
        <f t="shared" si="0"/>
        <v>0</v>
      </c>
      <c r="H8" s="39">
        <f t="shared" si="0"/>
        <v>22656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>
        <f>'RMU IO'!E10+'RMU bez IO'!E10</f>
        <v>0</v>
      </c>
      <c r="F10" s="55">
        <f>'RMU IO'!F10+'RMU bez IO'!F10</f>
        <v>0</v>
      </c>
      <c r="G10" s="55">
        <f>'RMU IO'!G10+'RMU bez IO'!G10</f>
        <v>0</v>
      </c>
      <c r="H10" s="58">
        <f t="shared" si="2"/>
        <v>0</v>
      </c>
      <c r="I10" s="59">
        <f>'RMU IO'!I10+'RMU bez IO'!I10</f>
        <v>0</v>
      </c>
      <c r="J10" s="59">
        <f>'RMU IO'!J10+'RMU bez IO'!J10</f>
        <v>0</v>
      </c>
      <c r="K10" s="59">
        <f>'RMU IO'!K10+'RMU bez IO'!K10</f>
        <v>0</v>
      </c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>
        <f>'RMU IO'!E11+'RMU bez IO'!E11</f>
        <v>0</v>
      </c>
      <c r="F11" s="55">
        <f>'RMU IO'!F11+'RMU bez IO'!F11</f>
        <v>0</v>
      </c>
      <c r="G11" s="55">
        <f>'RMU IO'!G11+'RMU bez IO'!G11</f>
        <v>0</v>
      </c>
      <c r="H11" s="58">
        <f t="shared" si="2"/>
        <v>0</v>
      </c>
      <c r="I11" s="59">
        <f>'RMU IO'!I11+'RMU bez IO'!I11</f>
        <v>0</v>
      </c>
      <c r="J11" s="59">
        <f>'RMU IO'!J11+'RMU bez IO'!J11</f>
        <v>0</v>
      </c>
      <c r="K11" s="59">
        <f>'RMU IO'!K11+'RMU bez IO'!K11</f>
        <v>0</v>
      </c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>
        <f>'RMU IO'!E12+'RMU bez IO'!E12</f>
        <v>0</v>
      </c>
      <c r="F12" s="55">
        <f>'RMU IO'!F12+'RMU bez IO'!F12</f>
        <v>0</v>
      </c>
      <c r="G12" s="55">
        <f>'RMU IO'!G12+'RMU bez IO'!G12</f>
        <v>0</v>
      </c>
      <c r="H12" s="58">
        <f t="shared" si="2"/>
        <v>0</v>
      </c>
      <c r="I12" s="59">
        <f>'RMU IO'!I12+'RMU bez IO'!I12</f>
        <v>0</v>
      </c>
      <c r="J12" s="59">
        <f>'RMU IO'!J12+'RMU bez IO'!J12</f>
        <v>0</v>
      </c>
      <c r="K12" s="59">
        <f>'RMU IO'!K12+'RMU bez IO'!K12</f>
        <v>0</v>
      </c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55">
        <f>'RMU IO'!E13+'RMU bez IO'!E13</f>
        <v>0</v>
      </c>
      <c r="F13" s="55">
        <f>'RMU IO'!F13+'RMU bez IO'!F13</f>
        <v>0</v>
      </c>
      <c r="G13" s="55">
        <f>'RMU IO'!G13+'RMU bez IO'!G13</f>
        <v>0</v>
      </c>
      <c r="H13" s="67">
        <f t="shared" si="2"/>
        <v>0</v>
      </c>
      <c r="I13" s="59">
        <f>'RMU IO'!I13+'RMU bez IO'!I13</f>
        <v>0</v>
      </c>
      <c r="J13" s="59">
        <f>'RMU IO'!J13+'RMU bez IO'!J13</f>
        <v>0</v>
      </c>
      <c r="K13" s="59">
        <f>'RMU IO'!K13+'RMU bez IO'!K13</f>
        <v>0</v>
      </c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55">
        <f>'RMU IO'!E14+'RMU bez IO'!E14</f>
        <v>0</v>
      </c>
      <c r="F14" s="55">
        <f>'RMU IO'!F14+'RMU bez IO'!F14</f>
        <v>0</v>
      </c>
      <c r="G14" s="55">
        <f>'RMU IO'!G14+'RMU bez IO'!G14</f>
        <v>0</v>
      </c>
      <c r="H14" s="67">
        <f t="shared" si="2"/>
        <v>0</v>
      </c>
      <c r="I14" s="59">
        <f>'RMU IO'!I14+'RMU bez IO'!I14</f>
        <v>0</v>
      </c>
      <c r="J14" s="59">
        <f>'RMU IO'!J14+'RMU bez IO'!J14</f>
        <v>0</v>
      </c>
      <c r="K14" s="59">
        <f>'RMU IO'!K14+'RMU bez IO'!K14</f>
        <v>0</v>
      </c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128">
        <f t="shared" si="1"/>
        <v>0</v>
      </c>
      <c r="E15" s="130">
        <f>'RMU IO'!E15+'RMU bez IO'!E15</f>
        <v>0</v>
      </c>
      <c r="F15" s="130">
        <f>'RMU IO'!F15+'RMU bez IO'!F15</f>
        <v>0</v>
      </c>
      <c r="G15" s="130">
        <f>'RMU IO'!G15+'RMU bez IO'!G15</f>
        <v>0</v>
      </c>
      <c r="H15" s="78">
        <f t="shared" si="2"/>
        <v>0</v>
      </c>
      <c r="I15" s="140">
        <f>'RMU IO'!I15+'RMU bez IO'!I15</f>
        <v>0</v>
      </c>
      <c r="J15" s="140">
        <f>'RMU IO'!J15+'RMU bez IO'!J15</f>
        <v>0</v>
      </c>
      <c r="K15" s="140">
        <f>'RMU IO'!K15+'RMU bez IO'!K15</f>
        <v>0</v>
      </c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18586</v>
      </c>
      <c r="E16" s="131">
        <f>'RMU IO'!E16+'RMU bez IO'!E16</f>
        <v>18586</v>
      </c>
      <c r="F16" s="131">
        <f>'RMU IO'!F16+'RMU bez IO'!F16</f>
        <v>0</v>
      </c>
      <c r="G16" s="131">
        <f>'RMU IO'!G16+'RMU bez IO'!G16</f>
        <v>0</v>
      </c>
      <c r="H16" s="89">
        <f t="shared" si="2"/>
        <v>18586</v>
      </c>
      <c r="I16" s="141">
        <f>'RMU IO'!I16+'RMU bez IO'!I16</f>
        <v>0</v>
      </c>
      <c r="J16" s="141">
        <f>'RMU IO'!J16+'RMU bez IO'!J16</f>
        <v>0</v>
      </c>
      <c r="K16" s="141">
        <f>'RMU IO'!K16+'RMU bez IO'!K16</f>
        <v>0</v>
      </c>
      <c r="L16" s="92">
        <f t="shared" si="3"/>
        <v>0</v>
      </c>
    </row>
    <row r="17" spans="1:19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131">
        <f>'RMU IO'!E17+'RMU bez IO'!E17</f>
        <v>0</v>
      </c>
      <c r="F17" s="131">
        <f>'RMU IO'!F17+'RMU bez IO'!F17</f>
        <v>0</v>
      </c>
      <c r="G17" s="131">
        <f>'RMU IO'!G17+'RMU bez IO'!G17</f>
        <v>0</v>
      </c>
      <c r="H17" s="89">
        <f t="shared" si="2"/>
        <v>0</v>
      </c>
      <c r="I17" s="141">
        <f>'RMU IO'!I17+'RMU bez IO'!I17</f>
        <v>0</v>
      </c>
      <c r="J17" s="141">
        <f>'RMU IO'!J17+'RMU bez IO'!J17</f>
        <v>0</v>
      </c>
      <c r="K17" s="141">
        <f>'RMU IO'!K17+'RMU bez IO'!K17</f>
        <v>0</v>
      </c>
      <c r="L17" s="92">
        <f t="shared" si="3"/>
        <v>0</v>
      </c>
    </row>
    <row r="18" spans="1:19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131">
        <f>'RMU IO'!E18+'RMU bez IO'!E18</f>
        <v>0</v>
      </c>
      <c r="F18" s="131">
        <f>'RMU IO'!F18+'RMU bez IO'!F18</f>
        <v>0</v>
      </c>
      <c r="G18" s="131">
        <f>'RMU IO'!G18+'RMU bez IO'!G18</f>
        <v>0</v>
      </c>
      <c r="H18" s="89">
        <f t="shared" si="2"/>
        <v>0</v>
      </c>
      <c r="I18" s="141">
        <f>'RMU IO'!I18+'RMU bez IO'!I18</f>
        <v>0</v>
      </c>
      <c r="J18" s="141">
        <f>'RMU IO'!J18+'RMU bez IO'!J18</f>
        <v>0</v>
      </c>
      <c r="K18" s="141">
        <f>'RMU IO'!K18+'RMU bez IO'!K18</f>
        <v>0</v>
      </c>
      <c r="L18" s="92">
        <f t="shared" si="3"/>
        <v>0</v>
      </c>
    </row>
    <row r="19" spans="1:19" s="41" customFormat="1" ht="15" customHeight="1" x14ac:dyDescent="0.25">
      <c r="A19" s="82">
        <v>12</v>
      </c>
      <c r="B19" s="84" t="s">
        <v>34</v>
      </c>
      <c r="C19" s="84"/>
      <c r="D19" s="85">
        <f t="shared" si="1"/>
        <v>4070</v>
      </c>
      <c r="E19" s="131">
        <f>'RMU IO'!E19+'RMU bez IO'!E19</f>
        <v>3000</v>
      </c>
      <c r="F19" s="131">
        <f>'RMU IO'!F19+'RMU bez IO'!F19</f>
        <v>1070</v>
      </c>
      <c r="G19" s="131">
        <f>'RMU IO'!G19+'RMU bez IO'!G19</f>
        <v>0</v>
      </c>
      <c r="H19" s="89">
        <f t="shared" si="2"/>
        <v>4070</v>
      </c>
      <c r="I19" s="141">
        <f>'RMU IO'!I19+'RMU bez IO'!I19</f>
        <v>0</v>
      </c>
      <c r="J19" s="141">
        <f>'RMU IO'!J19+'RMU bez IO'!J19</f>
        <v>0</v>
      </c>
      <c r="K19" s="141">
        <f>'RMU IO'!K19+'RMU bez IO'!K19</f>
        <v>0</v>
      </c>
      <c r="L19" s="92">
        <f t="shared" si="3"/>
        <v>0</v>
      </c>
    </row>
    <row r="20" spans="1:19" s="41" customFormat="1" ht="15" customHeight="1" x14ac:dyDescent="0.25">
      <c r="A20" s="82">
        <v>13</v>
      </c>
      <c r="B20" s="84" t="s">
        <v>35</v>
      </c>
      <c r="C20" s="84"/>
      <c r="D20" s="85">
        <f t="shared" si="1"/>
        <v>0</v>
      </c>
      <c r="E20" s="131">
        <f>'RMU IO'!E20+'RMU bez IO'!E20</f>
        <v>0</v>
      </c>
      <c r="F20" s="131">
        <f>'RMU IO'!F20+'RMU bez IO'!F20</f>
        <v>0</v>
      </c>
      <c r="G20" s="131">
        <f>'RMU IO'!G20+'RMU bez IO'!G20</f>
        <v>0</v>
      </c>
      <c r="H20" s="89">
        <f t="shared" si="2"/>
        <v>0</v>
      </c>
      <c r="I20" s="141">
        <f>'RMU IO'!I20+'RMU bez IO'!I20</f>
        <v>0</v>
      </c>
      <c r="J20" s="141">
        <f>'RMU IO'!J20+'RMU bez IO'!J20</f>
        <v>0</v>
      </c>
      <c r="K20" s="141">
        <f>'RMU IO'!K20+'RMU bez IO'!K20</f>
        <v>0</v>
      </c>
      <c r="L20" s="92">
        <f t="shared" si="3"/>
        <v>0</v>
      </c>
    </row>
    <row r="21" spans="1:19" s="41" customFormat="1" ht="15" customHeight="1" thickBot="1" x14ac:dyDescent="0.3">
      <c r="A21" s="101">
        <v>14</v>
      </c>
      <c r="B21" s="102" t="s">
        <v>36</v>
      </c>
      <c r="C21" s="102"/>
      <c r="D21" s="133">
        <f t="shared" si="1"/>
        <v>0</v>
      </c>
      <c r="E21" s="134">
        <f>'RMU IO'!E21+'RMU bez IO'!E21</f>
        <v>0</v>
      </c>
      <c r="F21" s="134">
        <f>'RMU IO'!F21+'RMU bez IO'!F21</f>
        <v>0</v>
      </c>
      <c r="G21" s="134">
        <f>'RMU IO'!G21+'RMU bez IO'!G21</f>
        <v>0</v>
      </c>
      <c r="H21" s="132">
        <f t="shared" si="2"/>
        <v>0</v>
      </c>
      <c r="I21" s="142">
        <f>'RMU IO'!I21+'RMU bez IO'!I21</f>
        <v>0</v>
      </c>
      <c r="J21" s="142">
        <f>'RMU IO'!J21+'RMU bez IO'!J21</f>
        <v>0</v>
      </c>
      <c r="K21" s="142">
        <f>'RMU IO'!K21+'RMU bez IO'!K21</f>
        <v>0</v>
      </c>
      <c r="L21" s="143">
        <f t="shared" si="3"/>
        <v>0</v>
      </c>
    </row>
    <row r="22" spans="1:19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 x14ac:dyDescent="0.2">
      <c r="A25" s="111" t="s">
        <v>38</v>
      </c>
      <c r="B25" s="111"/>
      <c r="C25" s="111"/>
      <c r="E25" s="113"/>
    </row>
    <row r="27" spans="1:19" x14ac:dyDescent="0.2">
      <c r="M27" s="110"/>
      <c r="N27" s="110"/>
      <c r="O27" s="110"/>
      <c r="P27" s="110"/>
      <c r="Q27" s="110"/>
      <c r="R27" s="110"/>
      <c r="S27" s="110"/>
    </row>
    <row r="28" spans="1:19" x14ac:dyDescent="0.2">
      <c r="M28" s="110"/>
      <c r="N28" s="110"/>
      <c r="O28" s="110"/>
      <c r="P28" s="110"/>
      <c r="Q28" s="110"/>
      <c r="R28" s="110"/>
      <c r="S28" s="110"/>
    </row>
    <row r="29" spans="1:19" x14ac:dyDescent="0.2">
      <c r="M29" s="110"/>
      <c r="N29" s="110"/>
      <c r="O29" s="110"/>
      <c r="P29" s="110"/>
      <c r="Q29" s="110"/>
      <c r="R29" s="110"/>
      <c r="S29" s="110"/>
    </row>
    <row r="30" spans="1:19" x14ac:dyDescent="0.2">
      <c r="M30" s="110"/>
      <c r="N30" s="110"/>
      <c r="O30" s="110"/>
      <c r="P30" s="110"/>
      <c r="Q30" s="110"/>
      <c r="R30" s="110"/>
      <c r="S30" s="110"/>
    </row>
    <row r="31" spans="1:19" x14ac:dyDescent="0.2">
      <c r="M31" s="110"/>
      <c r="N31" s="110"/>
      <c r="O31" s="110"/>
      <c r="P31" s="110"/>
      <c r="Q31" s="110"/>
      <c r="R31" s="110"/>
      <c r="S31" s="110"/>
    </row>
    <row r="39" spans="13:17" x14ac:dyDescent="0.2">
      <c r="M39" s="179"/>
      <c r="N39" s="179"/>
      <c r="O39" s="180"/>
      <c r="P39" s="179"/>
      <c r="Q39" s="179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7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3" width="22.42578125" style="2" customWidth="1"/>
    <col min="14" max="14" width="10.28515625" style="2" customWidth="1"/>
    <col min="15" max="15" width="12.42578125" style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57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21586</v>
      </c>
      <c r="E8" s="36">
        <f t="shared" si="0"/>
        <v>21586</v>
      </c>
      <c r="F8" s="37">
        <f t="shared" si="0"/>
        <v>0</v>
      </c>
      <c r="G8" s="38">
        <f t="shared" si="0"/>
        <v>0</v>
      </c>
      <c r="H8" s="39">
        <f t="shared" si="0"/>
        <v>21586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5"/>
      <c r="J12" s="56"/>
      <c r="K12" s="181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18586</v>
      </c>
      <c r="E16" s="86">
        <v>18586</v>
      </c>
      <c r="F16" s="127"/>
      <c r="G16" s="88"/>
      <c r="H16" s="89">
        <f t="shared" si="2"/>
        <v>18586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182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183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3000</v>
      </c>
      <c r="E19" s="93">
        <v>3000</v>
      </c>
      <c r="F19" s="183"/>
      <c r="G19" s="95"/>
      <c r="H19" s="96">
        <f t="shared" si="2"/>
        <v>3000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  <row r="28" spans="1:12" hidden="1" x14ac:dyDescent="0.2">
      <c r="A28" s="424"/>
      <c r="B28" s="424"/>
      <c r="C28" s="425"/>
      <c r="D28" s="425" t="s">
        <v>173</v>
      </c>
      <c r="E28" s="425" t="s">
        <v>174</v>
      </c>
      <c r="F28" s="425" t="s">
        <v>175</v>
      </c>
      <c r="G28" s="425" t="s">
        <v>176</v>
      </c>
    </row>
    <row r="29" spans="1:12" hidden="1" x14ac:dyDescent="0.2">
      <c r="A29" s="424"/>
      <c r="B29" s="424"/>
      <c r="C29" s="425" t="s">
        <v>123</v>
      </c>
      <c r="D29" s="426">
        <v>3000</v>
      </c>
      <c r="E29" s="426">
        <v>2800</v>
      </c>
      <c r="F29" s="426">
        <v>2000</v>
      </c>
      <c r="G29" s="426">
        <f>SUM(D29:F29)</f>
        <v>7800</v>
      </c>
    </row>
    <row r="30" spans="1:12" hidden="1" x14ac:dyDescent="0.2">
      <c r="A30" s="424"/>
      <c r="B30" s="424"/>
      <c r="C30" s="425" t="s">
        <v>60</v>
      </c>
      <c r="D30" s="426">
        <v>417</v>
      </c>
      <c r="E30" s="426"/>
      <c r="F30" s="426"/>
      <c r="G30" s="426">
        <f t="shared" ref="G30:G32" si="4">SUM(D30:F30)</f>
        <v>417</v>
      </c>
    </row>
    <row r="31" spans="1:12" hidden="1" x14ac:dyDescent="0.2">
      <c r="A31" s="424"/>
      <c r="B31" s="424"/>
      <c r="C31" s="427" t="s">
        <v>134</v>
      </c>
      <c r="D31" s="428">
        <f>E17</f>
        <v>0</v>
      </c>
      <c r="E31" s="428">
        <v>3000</v>
      </c>
      <c r="F31" s="428"/>
      <c r="G31" s="428">
        <f t="shared" si="4"/>
        <v>3000</v>
      </c>
    </row>
    <row r="32" spans="1:12" hidden="1" x14ac:dyDescent="0.2">
      <c r="A32" s="424"/>
      <c r="B32" s="424"/>
      <c r="C32" s="425" t="s">
        <v>15</v>
      </c>
      <c r="D32" s="426">
        <f>SUM(D29:D31)</f>
        <v>3417</v>
      </c>
      <c r="E32" s="426">
        <f t="shared" ref="E32:F32" si="5">SUM(E29:E31)</f>
        <v>5800</v>
      </c>
      <c r="F32" s="426">
        <f t="shared" si="5"/>
        <v>2000</v>
      </c>
      <c r="G32" s="426">
        <f t="shared" si="4"/>
        <v>11217</v>
      </c>
    </row>
    <row r="33" spans="1:7" hidden="1" x14ac:dyDescent="0.2">
      <c r="A33" s="424"/>
      <c r="B33" s="424"/>
      <c r="C33" s="425"/>
      <c r="D33" s="426"/>
      <c r="E33" s="426">
        <f>SUM(D32:E32)</f>
        <v>9217</v>
      </c>
      <c r="F33" s="426"/>
      <c r="G33" s="426">
        <f>26586+3217</f>
        <v>29803</v>
      </c>
    </row>
    <row r="34" spans="1:7" hidden="1" x14ac:dyDescent="0.2">
      <c r="A34" s="424"/>
      <c r="B34" s="424"/>
      <c r="C34" s="425" t="s">
        <v>177</v>
      </c>
      <c r="D34" s="426">
        <v>25000</v>
      </c>
      <c r="E34" s="424"/>
      <c r="F34" s="429"/>
      <c r="G34" s="429"/>
    </row>
    <row r="35" spans="1:7" hidden="1" x14ac:dyDescent="0.2">
      <c r="A35" s="424"/>
      <c r="B35" s="424"/>
      <c r="C35" s="425" t="s">
        <v>178</v>
      </c>
      <c r="D35" s="426">
        <f>D34-D32</f>
        <v>21583</v>
      </c>
      <c r="E35" s="424"/>
      <c r="F35" s="429"/>
      <c r="G35" s="429"/>
    </row>
    <row r="36" spans="1:7" hidden="1" x14ac:dyDescent="0.2">
      <c r="A36" s="424"/>
      <c r="B36" s="424"/>
      <c r="C36" s="425" t="s">
        <v>179</v>
      </c>
      <c r="D36" s="424"/>
      <c r="E36" s="426">
        <v>82868</v>
      </c>
      <c r="F36" s="426">
        <v>29596</v>
      </c>
      <c r="G36" s="429"/>
    </row>
    <row r="37" spans="1:7" x14ac:dyDescent="0.2">
      <c r="A37" s="424"/>
      <c r="B37" s="424"/>
      <c r="C37" s="424"/>
      <c r="D37" s="424"/>
      <c r="E37" s="424"/>
      <c r="F37" s="429"/>
      <c r="G37" s="429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0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56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1070</v>
      </c>
      <c r="E8" s="36">
        <f t="shared" si="0"/>
        <v>0</v>
      </c>
      <c r="F8" s="37">
        <f t="shared" si="0"/>
        <v>1070</v>
      </c>
      <c r="G8" s="38">
        <f t="shared" si="0"/>
        <v>0</v>
      </c>
      <c r="H8" s="39">
        <f t="shared" si="0"/>
        <v>1070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12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9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9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9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1070</v>
      </c>
      <c r="E19" s="93"/>
      <c r="F19" s="94">
        <v>1070</v>
      </c>
      <c r="G19" s="95"/>
      <c r="H19" s="96">
        <f t="shared" si="2"/>
        <v>1070</v>
      </c>
      <c r="I19" s="97"/>
      <c r="J19" s="98"/>
      <c r="K19" s="95"/>
      <c r="L19" s="99">
        <f t="shared" si="3"/>
        <v>0</v>
      </c>
    </row>
    <row r="20" spans="1:19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9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9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 x14ac:dyDescent="0.2">
      <c r="A25" s="111" t="s">
        <v>38</v>
      </c>
      <c r="B25" s="111"/>
      <c r="C25" s="111"/>
      <c r="E25" s="113"/>
    </row>
    <row r="26" spans="1:19" x14ac:dyDescent="0.2">
      <c r="L26" s="110"/>
      <c r="M26" s="110"/>
      <c r="N26" s="110"/>
      <c r="O26" s="110"/>
      <c r="P26" s="110"/>
      <c r="Q26" s="110"/>
      <c r="R26" s="110"/>
      <c r="S26" s="110"/>
    </row>
    <row r="27" spans="1:19" x14ac:dyDescent="0.2">
      <c r="E27" s="2"/>
      <c r="L27" s="110"/>
      <c r="M27" s="110"/>
      <c r="N27" s="110"/>
      <c r="O27" s="110"/>
      <c r="P27" s="110"/>
      <c r="Q27" s="110"/>
      <c r="R27" s="110"/>
      <c r="S27" s="110"/>
    </row>
    <row r="28" spans="1:19" hidden="1" x14ac:dyDescent="0.2">
      <c r="A28" s="424"/>
      <c r="B28" s="424"/>
      <c r="C28" s="425" t="s">
        <v>180</v>
      </c>
      <c r="D28" s="424"/>
    </row>
    <row r="29" spans="1:19" hidden="1" x14ac:dyDescent="0.2">
      <c r="A29" s="425"/>
      <c r="B29" s="425"/>
      <c r="C29" s="430" t="s">
        <v>181</v>
      </c>
      <c r="D29" s="426">
        <v>13484</v>
      </c>
      <c r="M29" s="179"/>
      <c r="N29" s="179"/>
      <c r="O29" s="180"/>
      <c r="P29" s="179"/>
      <c r="Q29" s="179"/>
    </row>
    <row r="30" spans="1:19" hidden="1" x14ac:dyDescent="0.2">
      <c r="A30" s="425"/>
      <c r="B30" s="425"/>
      <c r="C30" s="430" t="s">
        <v>182</v>
      </c>
      <c r="D30" s="426">
        <v>213054</v>
      </c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3" sqref="A3:I3"/>
    </sheetView>
  </sheetViews>
  <sheetFormatPr defaultColWidth="8.85546875" defaultRowHeight="15" x14ac:dyDescent="0.25"/>
  <sheetData>
    <row r="1" spans="1:9" x14ac:dyDescent="0.25">
      <c r="A1" s="115" t="s">
        <v>42</v>
      </c>
    </row>
    <row r="3" spans="1:9" ht="67.5" customHeight="1" x14ac:dyDescent="0.25">
      <c r="A3" s="650" t="s">
        <v>94</v>
      </c>
      <c r="B3" s="650"/>
      <c r="C3" s="650"/>
      <c r="D3" s="650"/>
      <c r="E3" s="650"/>
      <c r="F3" s="650"/>
      <c r="G3" s="650"/>
      <c r="H3" s="650"/>
      <c r="I3" s="650"/>
    </row>
  </sheetData>
  <mergeCells count="1">
    <mergeCell ref="A3:I3"/>
  </mergeCells>
  <phoneticPr fontId="20" type="noConversion"/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>
      <pane xSplit="1" ySplit="6" topLeftCell="B7" activePane="bottomRight" state="frozen"/>
      <selection activeCell="D46" sqref="D46"/>
      <selection pane="topRight" activeCell="D46" sqref="D46"/>
      <selection pane="bottomLeft" activeCell="D46" sqref="D46"/>
      <selection pane="bottomRight" activeCell="E33" sqref="E33"/>
    </sheetView>
  </sheetViews>
  <sheetFormatPr defaultColWidth="8.85546875" defaultRowHeight="15" x14ac:dyDescent="0.25"/>
  <cols>
    <col min="1" max="1" width="68.7109375" customWidth="1"/>
    <col min="2" max="2" width="10" customWidth="1"/>
    <col min="3" max="4" width="9.42578125" customWidth="1"/>
    <col min="5" max="5" width="10" customWidth="1"/>
    <col min="6" max="6" width="8" customWidth="1"/>
    <col min="7" max="7" width="9.85546875" customWidth="1"/>
    <col min="8" max="8" width="9" customWidth="1"/>
    <col min="9" max="9" width="10" customWidth="1"/>
    <col min="10" max="10" width="10.7109375" hidden="1" customWidth="1"/>
    <col min="11" max="11" width="10.28515625" hidden="1" customWidth="1"/>
    <col min="12" max="12" width="10.85546875" hidden="1" customWidth="1"/>
  </cols>
  <sheetData>
    <row r="1" spans="1:12" x14ac:dyDescent="0.25">
      <c r="A1" s="239" t="s">
        <v>98</v>
      </c>
    </row>
    <row r="2" spans="1:12" x14ac:dyDescent="0.25">
      <c r="A2" s="240"/>
      <c r="B2" s="651" t="s">
        <v>99</v>
      </c>
      <c r="C2" s="653" t="s">
        <v>100</v>
      </c>
      <c r="D2" s="654"/>
      <c r="E2" s="655"/>
      <c r="F2" s="651" t="s">
        <v>101</v>
      </c>
      <c r="G2" s="653" t="s">
        <v>100</v>
      </c>
      <c r="H2" s="654"/>
      <c r="I2" s="655"/>
    </row>
    <row r="3" spans="1:12" ht="51" x14ac:dyDescent="0.25">
      <c r="A3" s="241"/>
      <c r="B3" s="652" t="s">
        <v>99</v>
      </c>
      <c r="C3" s="242" t="s">
        <v>102</v>
      </c>
      <c r="D3" s="242" t="s">
        <v>103</v>
      </c>
      <c r="E3" s="242" t="s">
        <v>104</v>
      </c>
      <c r="F3" s="652"/>
      <c r="G3" s="242" t="s">
        <v>102</v>
      </c>
      <c r="H3" s="242" t="s">
        <v>103</v>
      </c>
      <c r="I3" s="242" t="s">
        <v>104</v>
      </c>
      <c r="J3" s="243" t="s">
        <v>105</v>
      </c>
      <c r="K3" s="243" t="s">
        <v>106</v>
      </c>
      <c r="L3" s="243" t="s">
        <v>107</v>
      </c>
    </row>
    <row r="4" spans="1:12" ht="15.75" thickBot="1" x14ac:dyDescent="0.3">
      <c r="A4" s="244"/>
      <c r="B4" s="652"/>
      <c r="C4" s="245" t="s">
        <v>108</v>
      </c>
      <c r="D4" s="245" t="s">
        <v>109</v>
      </c>
      <c r="E4" s="245" t="s">
        <v>110</v>
      </c>
      <c r="F4" s="652"/>
      <c r="G4" s="245" t="s">
        <v>108</v>
      </c>
      <c r="H4" s="245" t="s">
        <v>109</v>
      </c>
      <c r="I4" s="245" t="s">
        <v>110</v>
      </c>
      <c r="J4" s="246"/>
      <c r="K4" s="246"/>
      <c r="L4" s="247"/>
    </row>
    <row r="5" spans="1:12" ht="15.75" thickBot="1" x14ac:dyDescent="0.3">
      <c r="A5" s="248" t="s">
        <v>13</v>
      </c>
      <c r="B5" s="249">
        <f>B7+B9+B11+B13+B16+B19+B22+B24+B26+B29+B43+B31</f>
        <v>26586</v>
      </c>
      <c r="C5" s="249">
        <f t="shared" ref="C5:I5" si="0">C7+C9+C11+C13+C16+C19+C22+C24+C26+C29+C43+C31</f>
        <v>21586</v>
      </c>
      <c r="D5" s="249">
        <f t="shared" si="0"/>
        <v>3000</v>
      </c>
      <c r="E5" s="249">
        <f t="shared" si="0"/>
        <v>2000</v>
      </c>
      <c r="F5" s="249">
        <f t="shared" si="0"/>
        <v>3217</v>
      </c>
      <c r="G5" s="249">
        <f t="shared" si="0"/>
        <v>3217</v>
      </c>
      <c r="H5" s="249">
        <f t="shared" si="0"/>
        <v>0</v>
      </c>
      <c r="I5" s="249">
        <f t="shared" si="0"/>
        <v>0</v>
      </c>
      <c r="J5" s="250">
        <f t="shared" ref="J5:L5" si="1">J7+J9+J11+J13+J16+J19+J22+J24+J26+J29+J43</f>
        <v>460</v>
      </c>
      <c r="K5" s="250">
        <f t="shared" si="1"/>
        <v>0</v>
      </c>
      <c r="L5" s="251">
        <f t="shared" si="1"/>
        <v>1186.75</v>
      </c>
    </row>
    <row r="6" spans="1:12" ht="4.5" customHeight="1" x14ac:dyDescent="0.25">
      <c r="A6" s="244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52"/>
    </row>
    <row r="7" spans="1:12" x14ac:dyDescent="0.25">
      <c r="A7" s="253" t="s">
        <v>60</v>
      </c>
      <c r="B7" s="254">
        <f>SUM(B8)</f>
        <v>0</v>
      </c>
      <c r="C7" s="254">
        <f t="shared" ref="C7:I7" si="2">SUM(C8)</f>
        <v>0</v>
      </c>
      <c r="D7" s="254">
        <f t="shared" si="2"/>
        <v>0</v>
      </c>
      <c r="E7" s="254">
        <f t="shared" si="2"/>
        <v>0</v>
      </c>
      <c r="F7" s="254">
        <f t="shared" si="2"/>
        <v>417</v>
      </c>
      <c r="G7" s="254">
        <f t="shared" si="2"/>
        <v>417</v>
      </c>
      <c r="H7" s="254">
        <f t="shared" si="2"/>
        <v>0</v>
      </c>
      <c r="I7" s="254">
        <f t="shared" si="2"/>
        <v>0</v>
      </c>
      <c r="J7" s="254"/>
      <c r="K7" s="254"/>
      <c r="L7" s="255"/>
    </row>
    <row r="8" spans="1:12" x14ac:dyDescent="0.25">
      <c r="A8" s="256" t="s">
        <v>59</v>
      </c>
      <c r="B8" s="257"/>
      <c r="C8" s="257"/>
      <c r="D8" s="257"/>
      <c r="E8" s="257"/>
      <c r="F8" s="257">
        <v>417</v>
      </c>
      <c r="G8" s="257">
        <f>F8</f>
        <v>417</v>
      </c>
      <c r="H8" s="257"/>
      <c r="I8" s="257"/>
      <c r="J8" s="257"/>
      <c r="K8" s="257"/>
      <c r="L8" s="258"/>
    </row>
    <row r="9" spans="1:12" x14ac:dyDescent="0.25">
      <c r="A9" s="253" t="s">
        <v>9</v>
      </c>
      <c r="B9" s="254">
        <f>SUM(B10)</f>
        <v>3000</v>
      </c>
      <c r="C9" s="254">
        <f t="shared" ref="C9:L9" si="3">SUM(C10)</f>
        <v>3000</v>
      </c>
      <c r="D9" s="254">
        <f t="shared" si="3"/>
        <v>0</v>
      </c>
      <c r="E9" s="254">
        <f t="shared" si="3"/>
        <v>0</v>
      </c>
      <c r="F9" s="254">
        <f t="shared" si="3"/>
        <v>0</v>
      </c>
      <c r="G9" s="254">
        <f t="shared" si="3"/>
        <v>0</v>
      </c>
      <c r="H9" s="254">
        <f t="shared" si="3"/>
        <v>0</v>
      </c>
      <c r="I9" s="254">
        <f t="shared" si="3"/>
        <v>0</v>
      </c>
      <c r="J9" s="254">
        <f t="shared" si="3"/>
        <v>0</v>
      </c>
      <c r="K9" s="254">
        <f t="shared" si="3"/>
        <v>0</v>
      </c>
      <c r="L9" s="254">
        <f t="shared" si="3"/>
        <v>0</v>
      </c>
    </row>
    <row r="10" spans="1:12" x14ac:dyDescent="0.25">
      <c r="A10" s="256" t="s">
        <v>111</v>
      </c>
      <c r="B10" s="257">
        <v>3000</v>
      </c>
      <c r="C10" s="257">
        <f>B10</f>
        <v>3000</v>
      </c>
      <c r="D10" s="257"/>
      <c r="E10" s="257"/>
      <c r="F10" s="257"/>
      <c r="G10" s="257"/>
      <c r="H10" s="257"/>
      <c r="I10" s="257"/>
      <c r="J10" s="257"/>
      <c r="K10" s="257"/>
      <c r="L10" s="258"/>
    </row>
    <row r="11" spans="1:12" x14ac:dyDescent="0.25">
      <c r="A11" s="253" t="s">
        <v>83</v>
      </c>
      <c r="B11" s="254">
        <f>SUM(B12)</f>
        <v>1000</v>
      </c>
      <c r="C11" s="254">
        <f t="shared" ref="C11:I11" si="4">SUM(C12)</f>
        <v>1000</v>
      </c>
      <c r="D11" s="254">
        <f t="shared" si="4"/>
        <v>0</v>
      </c>
      <c r="E11" s="254">
        <f t="shared" si="4"/>
        <v>0</v>
      </c>
      <c r="F11" s="254">
        <f t="shared" si="4"/>
        <v>0</v>
      </c>
      <c r="G11" s="254">
        <f t="shared" si="4"/>
        <v>0</v>
      </c>
      <c r="H11" s="254">
        <f t="shared" si="4"/>
        <v>0</v>
      </c>
      <c r="I11" s="254">
        <f t="shared" si="4"/>
        <v>0</v>
      </c>
      <c r="J11" s="254"/>
      <c r="K11" s="254"/>
      <c r="L11" s="255"/>
    </row>
    <row r="12" spans="1:12" x14ac:dyDescent="0.25">
      <c r="A12" s="256" t="s">
        <v>112</v>
      </c>
      <c r="B12" s="257">
        <v>1000</v>
      </c>
      <c r="C12" s="257">
        <f>B12</f>
        <v>1000</v>
      </c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x14ac:dyDescent="0.25">
      <c r="A13" s="253" t="s">
        <v>0</v>
      </c>
      <c r="B13" s="254">
        <f>SUM(B14:B15)</f>
        <v>936</v>
      </c>
      <c r="C13" s="254">
        <f t="shared" ref="C13:I13" si="5">SUM(C14:C15)</f>
        <v>936</v>
      </c>
      <c r="D13" s="254">
        <f t="shared" si="5"/>
        <v>0</v>
      </c>
      <c r="E13" s="254">
        <f t="shared" si="5"/>
        <v>0</v>
      </c>
      <c r="F13" s="254">
        <f t="shared" si="5"/>
        <v>0</v>
      </c>
      <c r="G13" s="254">
        <f t="shared" si="5"/>
        <v>0</v>
      </c>
      <c r="H13" s="254">
        <f t="shared" si="5"/>
        <v>0</v>
      </c>
      <c r="I13" s="254">
        <f t="shared" si="5"/>
        <v>0</v>
      </c>
      <c r="J13" s="254"/>
      <c r="K13" s="254"/>
      <c r="L13" s="255"/>
    </row>
    <row r="14" spans="1:12" x14ac:dyDescent="0.25">
      <c r="A14" s="256" t="s">
        <v>113</v>
      </c>
      <c r="B14" s="257">
        <v>300</v>
      </c>
      <c r="C14" s="257">
        <f>B14</f>
        <v>300</v>
      </c>
      <c r="D14" s="257"/>
      <c r="E14" s="257"/>
      <c r="F14" s="257"/>
      <c r="G14" s="257"/>
      <c r="H14" s="257"/>
      <c r="I14" s="257"/>
      <c r="J14" s="257"/>
      <c r="K14" s="257"/>
      <c r="L14" s="258"/>
    </row>
    <row r="15" spans="1:12" x14ac:dyDescent="0.25">
      <c r="A15" s="256" t="s">
        <v>114</v>
      </c>
      <c r="B15" s="257">
        <v>636</v>
      </c>
      <c r="C15" s="257">
        <f>B15</f>
        <v>636</v>
      </c>
      <c r="D15" s="257"/>
      <c r="E15" s="257"/>
      <c r="F15" s="257"/>
      <c r="G15" s="257"/>
      <c r="H15" s="257"/>
      <c r="I15" s="257"/>
      <c r="J15" s="257"/>
      <c r="K15" s="257"/>
      <c r="L15" s="258"/>
    </row>
    <row r="16" spans="1:12" x14ac:dyDescent="0.25">
      <c r="A16" s="253" t="s">
        <v>7</v>
      </c>
      <c r="B16" s="254">
        <f>SUM(B17:B18)</f>
        <v>1100</v>
      </c>
      <c r="C16" s="254">
        <f t="shared" ref="C16:I16" si="6">SUM(C17:C18)</f>
        <v>1100</v>
      </c>
      <c r="D16" s="254">
        <f t="shared" si="6"/>
        <v>0</v>
      </c>
      <c r="E16" s="254">
        <f t="shared" si="6"/>
        <v>0</v>
      </c>
      <c r="F16" s="254">
        <f t="shared" si="6"/>
        <v>0</v>
      </c>
      <c r="G16" s="254">
        <f t="shared" si="6"/>
        <v>0</v>
      </c>
      <c r="H16" s="254">
        <f t="shared" si="6"/>
        <v>0</v>
      </c>
      <c r="I16" s="254">
        <f t="shared" si="6"/>
        <v>0</v>
      </c>
      <c r="J16" s="254"/>
      <c r="K16" s="254"/>
      <c r="L16" s="255"/>
    </row>
    <row r="17" spans="1:12" x14ac:dyDescent="0.25">
      <c r="A17" s="256" t="s">
        <v>115</v>
      </c>
      <c r="B17" s="257">
        <v>950</v>
      </c>
      <c r="C17" s="257">
        <f>B17</f>
        <v>950</v>
      </c>
      <c r="D17" s="257"/>
      <c r="E17" s="257"/>
      <c r="F17" s="257"/>
      <c r="G17" s="257"/>
      <c r="H17" s="257"/>
      <c r="I17" s="257"/>
      <c r="J17" s="257"/>
      <c r="K17" s="257"/>
      <c r="L17" s="258"/>
    </row>
    <row r="18" spans="1:12" x14ac:dyDescent="0.25">
      <c r="A18" s="256" t="s">
        <v>116</v>
      </c>
      <c r="B18" s="257">
        <v>150</v>
      </c>
      <c r="C18" s="257">
        <f>B18</f>
        <v>150</v>
      </c>
      <c r="D18" s="257"/>
      <c r="E18" s="257"/>
      <c r="F18" s="257"/>
      <c r="G18" s="257"/>
      <c r="H18" s="257"/>
      <c r="I18" s="257"/>
      <c r="J18" s="257"/>
      <c r="K18" s="257"/>
      <c r="L18" s="258"/>
    </row>
    <row r="19" spans="1:12" x14ac:dyDescent="0.25">
      <c r="A19" s="253" t="s">
        <v>1</v>
      </c>
      <c r="B19" s="254">
        <f>SUM(B20:B21)</f>
        <v>5500</v>
      </c>
      <c r="C19" s="254">
        <f t="shared" ref="C19:I19" si="7">SUM(C20:C21)</f>
        <v>5500</v>
      </c>
      <c r="D19" s="254">
        <f t="shared" si="7"/>
        <v>0</v>
      </c>
      <c r="E19" s="254">
        <f t="shared" si="7"/>
        <v>0</v>
      </c>
      <c r="F19" s="254">
        <f t="shared" si="7"/>
        <v>0</v>
      </c>
      <c r="G19" s="254">
        <f t="shared" si="7"/>
        <v>0</v>
      </c>
      <c r="H19" s="254">
        <f t="shared" si="7"/>
        <v>0</v>
      </c>
      <c r="I19" s="254">
        <f t="shared" si="7"/>
        <v>0</v>
      </c>
      <c r="J19" s="254"/>
      <c r="K19" s="254"/>
      <c r="L19" s="255"/>
    </row>
    <row r="20" spans="1:12" x14ac:dyDescent="0.25">
      <c r="A20" s="256" t="s">
        <v>117</v>
      </c>
      <c r="B20" s="257">
        <v>1200</v>
      </c>
      <c r="C20" s="257">
        <f>B20</f>
        <v>1200</v>
      </c>
      <c r="D20" s="257"/>
      <c r="E20" s="257"/>
      <c r="F20" s="257"/>
      <c r="G20" s="257"/>
      <c r="H20" s="257"/>
      <c r="I20" s="257"/>
      <c r="J20" s="257"/>
      <c r="K20" s="257"/>
      <c r="L20" s="258"/>
    </row>
    <row r="21" spans="1:12" x14ac:dyDescent="0.25">
      <c r="A21" s="256" t="s">
        <v>118</v>
      </c>
      <c r="B21" s="257">
        <v>4300</v>
      </c>
      <c r="C21" s="257">
        <f>B21</f>
        <v>4300</v>
      </c>
      <c r="D21" s="257"/>
      <c r="E21" s="257"/>
      <c r="F21" s="257"/>
      <c r="G21" s="257"/>
      <c r="H21" s="257"/>
      <c r="I21" s="257"/>
      <c r="J21" s="257"/>
      <c r="K21" s="257"/>
      <c r="L21" s="258"/>
    </row>
    <row r="22" spans="1:12" x14ac:dyDescent="0.25">
      <c r="A22" s="253" t="s">
        <v>10</v>
      </c>
      <c r="B22" s="254">
        <f>B23</f>
        <v>300</v>
      </c>
      <c r="C22" s="254">
        <f t="shared" ref="C22:I22" si="8">C23</f>
        <v>300</v>
      </c>
      <c r="D22" s="254">
        <f t="shared" si="8"/>
        <v>0</v>
      </c>
      <c r="E22" s="254">
        <f t="shared" si="8"/>
        <v>0</v>
      </c>
      <c r="F22" s="254">
        <f t="shared" si="8"/>
        <v>0</v>
      </c>
      <c r="G22" s="254">
        <f t="shared" si="8"/>
        <v>0</v>
      </c>
      <c r="H22" s="254">
        <f t="shared" si="8"/>
        <v>0</v>
      </c>
      <c r="I22" s="254">
        <f t="shared" si="8"/>
        <v>0</v>
      </c>
      <c r="J22" s="254"/>
      <c r="K22" s="254"/>
      <c r="L22" s="255">
        <v>866.75</v>
      </c>
    </row>
    <row r="23" spans="1:12" x14ac:dyDescent="0.25">
      <c r="A23" s="256" t="s">
        <v>119</v>
      </c>
      <c r="B23" s="257">
        <v>300</v>
      </c>
      <c r="C23" s="257">
        <f>B23</f>
        <v>300</v>
      </c>
      <c r="D23" s="257"/>
      <c r="E23" s="257"/>
      <c r="F23" s="257"/>
      <c r="G23" s="257"/>
      <c r="H23" s="257"/>
      <c r="I23" s="257"/>
      <c r="J23" s="257"/>
      <c r="K23" s="257"/>
      <c r="L23" s="258"/>
    </row>
    <row r="24" spans="1:12" x14ac:dyDescent="0.25">
      <c r="A24" s="253" t="s">
        <v>8</v>
      </c>
      <c r="B24" s="254">
        <f>B25</f>
        <v>3000</v>
      </c>
      <c r="C24" s="254">
        <f t="shared" ref="C24:I24" si="9">C25</f>
        <v>0</v>
      </c>
      <c r="D24" s="254">
        <f t="shared" si="9"/>
        <v>3000</v>
      </c>
      <c r="E24" s="254">
        <f t="shared" si="9"/>
        <v>0</v>
      </c>
      <c r="F24" s="254">
        <f t="shared" si="9"/>
        <v>0</v>
      </c>
      <c r="G24" s="254">
        <f t="shared" si="9"/>
        <v>0</v>
      </c>
      <c r="H24" s="254">
        <f t="shared" si="9"/>
        <v>0</v>
      </c>
      <c r="I24" s="254">
        <f t="shared" si="9"/>
        <v>0</v>
      </c>
      <c r="J24" s="254"/>
      <c r="K24" s="254"/>
      <c r="L24" s="255"/>
    </row>
    <row r="25" spans="1:12" x14ac:dyDescent="0.25">
      <c r="A25" s="256" t="s">
        <v>120</v>
      </c>
      <c r="B25" s="257">
        <v>3000</v>
      </c>
      <c r="C25" s="257"/>
      <c r="D25" s="257">
        <f>B25</f>
        <v>3000</v>
      </c>
      <c r="E25" s="257"/>
      <c r="F25" s="257"/>
      <c r="G25" s="257"/>
      <c r="H25" s="257"/>
      <c r="I25" s="257"/>
      <c r="J25" s="257"/>
      <c r="K25" s="257"/>
      <c r="L25" s="258"/>
    </row>
    <row r="26" spans="1:12" x14ac:dyDescent="0.25">
      <c r="A26" s="253" t="s">
        <v>74</v>
      </c>
      <c r="B26" s="254">
        <f>SUM(B27:B28)</f>
        <v>1700</v>
      </c>
      <c r="C26" s="254">
        <f t="shared" ref="C26:I26" si="10">SUM(C27:C28)</f>
        <v>1700</v>
      </c>
      <c r="D26" s="254">
        <f t="shared" si="10"/>
        <v>0</v>
      </c>
      <c r="E26" s="254">
        <f t="shared" si="10"/>
        <v>0</v>
      </c>
      <c r="F26" s="254">
        <f t="shared" si="10"/>
        <v>0</v>
      </c>
      <c r="G26" s="254">
        <f t="shared" si="10"/>
        <v>0</v>
      </c>
      <c r="H26" s="254">
        <f t="shared" si="10"/>
        <v>0</v>
      </c>
      <c r="I26" s="254">
        <f t="shared" si="10"/>
        <v>0</v>
      </c>
      <c r="J26" s="254">
        <v>460</v>
      </c>
      <c r="K26" s="254"/>
      <c r="L26" s="255"/>
    </row>
    <row r="27" spans="1:12" x14ac:dyDescent="0.25">
      <c r="A27" s="256" t="s">
        <v>121</v>
      </c>
      <c r="B27" s="257">
        <v>1700</v>
      </c>
      <c r="C27" s="257">
        <f>B27</f>
        <v>1700</v>
      </c>
      <c r="D27" s="257"/>
      <c r="E27" s="257"/>
      <c r="F27" s="257"/>
      <c r="G27" s="257"/>
      <c r="H27" s="257"/>
      <c r="I27" s="257"/>
      <c r="J27" s="257"/>
      <c r="K27" s="257"/>
      <c r="L27" s="258"/>
    </row>
    <row r="28" spans="1:12" x14ac:dyDescent="0.25">
      <c r="A28" s="256" t="s">
        <v>122</v>
      </c>
      <c r="B28" s="257"/>
      <c r="C28" s="257"/>
      <c r="D28" s="257"/>
      <c r="E28" s="257"/>
      <c r="F28" s="257"/>
      <c r="G28" s="257"/>
      <c r="H28" s="257"/>
      <c r="I28" s="257"/>
      <c r="J28" s="257">
        <v>460</v>
      </c>
      <c r="K28" s="257"/>
      <c r="L28" s="258"/>
    </row>
    <row r="29" spans="1:12" x14ac:dyDescent="0.25">
      <c r="A29" s="253" t="s">
        <v>3</v>
      </c>
      <c r="B29" s="254">
        <f>SUM(B30)</f>
        <v>1500</v>
      </c>
      <c r="C29" s="254">
        <f t="shared" ref="C29:I29" si="11">SUM(C30)</f>
        <v>1500</v>
      </c>
      <c r="D29" s="254">
        <f t="shared" si="11"/>
        <v>0</v>
      </c>
      <c r="E29" s="254">
        <f t="shared" si="11"/>
        <v>0</v>
      </c>
      <c r="F29" s="254">
        <f t="shared" si="11"/>
        <v>0</v>
      </c>
      <c r="G29" s="254">
        <f t="shared" si="11"/>
        <v>0</v>
      </c>
      <c r="H29" s="254">
        <f t="shared" si="11"/>
        <v>0</v>
      </c>
      <c r="I29" s="254">
        <f t="shared" si="11"/>
        <v>0</v>
      </c>
      <c r="J29" s="254"/>
      <c r="K29" s="254"/>
      <c r="L29" s="255"/>
    </row>
    <row r="30" spans="1:12" x14ac:dyDescent="0.25">
      <c r="A30" s="256" t="s">
        <v>111</v>
      </c>
      <c r="B30" s="257">
        <v>1500</v>
      </c>
      <c r="C30" s="257">
        <f>B30</f>
        <v>1500</v>
      </c>
      <c r="D30" s="257"/>
      <c r="E30" s="257"/>
      <c r="F30" s="257"/>
      <c r="G30" s="257"/>
      <c r="H30" s="257"/>
      <c r="I30" s="257"/>
      <c r="J30" s="257"/>
      <c r="K30" s="257"/>
      <c r="L30" s="258"/>
    </row>
    <row r="31" spans="1:12" x14ac:dyDescent="0.25">
      <c r="A31" s="253" t="s">
        <v>123</v>
      </c>
      <c r="B31" s="254">
        <f>SUM(B32:B42)</f>
        <v>5000</v>
      </c>
      <c r="C31" s="254">
        <f t="shared" ref="C31:L31" si="12">SUM(C32:C42)</f>
        <v>3000</v>
      </c>
      <c r="D31" s="254">
        <f t="shared" si="12"/>
        <v>0</v>
      </c>
      <c r="E31" s="254">
        <f t="shared" si="12"/>
        <v>2000</v>
      </c>
      <c r="F31" s="254">
        <f t="shared" si="12"/>
        <v>2800</v>
      </c>
      <c r="G31" s="254">
        <f t="shared" si="12"/>
        <v>2800</v>
      </c>
      <c r="H31" s="254">
        <f t="shared" si="12"/>
        <v>0</v>
      </c>
      <c r="I31" s="254">
        <f t="shared" si="12"/>
        <v>0</v>
      </c>
      <c r="J31" s="254">
        <f t="shared" si="12"/>
        <v>18300</v>
      </c>
      <c r="K31" s="254">
        <f t="shared" si="12"/>
        <v>3960</v>
      </c>
      <c r="L31" s="254">
        <f t="shared" si="12"/>
        <v>0</v>
      </c>
    </row>
    <row r="32" spans="1:12" x14ac:dyDescent="0.25">
      <c r="A32" s="256" t="s">
        <v>124</v>
      </c>
      <c r="B32" s="257"/>
      <c r="C32" s="257"/>
      <c r="D32" s="257"/>
      <c r="E32" s="257"/>
      <c r="F32" s="257">
        <v>100</v>
      </c>
      <c r="G32" s="257">
        <f>F32</f>
        <v>100</v>
      </c>
      <c r="H32" s="257"/>
      <c r="I32" s="257"/>
      <c r="J32" s="257"/>
      <c r="K32" s="257"/>
      <c r="L32" s="258"/>
    </row>
    <row r="33" spans="1:12" x14ac:dyDescent="0.25">
      <c r="A33" s="256" t="s">
        <v>125</v>
      </c>
      <c r="B33" s="257"/>
      <c r="C33" s="257"/>
      <c r="D33" s="257"/>
      <c r="E33" s="257"/>
      <c r="F33" s="257">
        <v>400</v>
      </c>
      <c r="G33" s="257">
        <f t="shared" ref="G33:G35" si="13">F33</f>
        <v>400</v>
      </c>
      <c r="H33" s="257"/>
      <c r="I33" s="257"/>
      <c r="J33" s="257"/>
      <c r="K33" s="257"/>
      <c r="L33" s="258"/>
    </row>
    <row r="34" spans="1:12" x14ac:dyDescent="0.25">
      <c r="A34" s="256" t="s">
        <v>126</v>
      </c>
      <c r="B34" s="257"/>
      <c r="C34" s="257"/>
      <c r="D34" s="257"/>
      <c r="E34" s="257"/>
      <c r="F34" s="257">
        <v>300</v>
      </c>
      <c r="G34" s="257">
        <f t="shared" si="13"/>
        <v>300</v>
      </c>
      <c r="H34" s="257"/>
      <c r="I34" s="257"/>
      <c r="J34" s="257"/>
      <c r="K34" s="257"/>
      <c r="L34" s="258"/>
    </row>
    <row r="35" spans="1:12" x14ac:dyDescent="0.25">
      <c r="A35" s="256" t="s">
        <v>127</v>
      </c>
      <c r="B35" s="257"/>
      <c r="C35" s="257"/>
      <c r="D35" s="257"/>
      <c r="E35" s="257"/>
      <c r="F35" s="257">
        <v>500</v>
      </c>
      <c r="G35" s="257">
        <f t="shared" si="13"/>
        <v>500</v>
      </c>
      <c r="H35" s="257"/>
      <c r="I35" s="257"/>
      <c r="J35" s="257"/>
      <c r="K35" s="257"/>
      <c r="L35" s="258"/>
    </row>
    <row r="36" spans="1:12" x14ac:dyDescent="0.25">
      <c r="A36" s="256" t="s">
        <v>128</v>
      </c>
      <c r="B36" s="257"/>
      <c r="C36" s="257"/>
      <c r="D36" s="257"/>
      <c r="E36" s="257"/>
      <c r="F36" s="257"/>
      <c r="G36" s="257"/>
      <c r="H36" s="257"/>
      <c r="I36" s="257"/>
      <c r="J36" s="257">
        <v>18300</v>
      </c>
      <c r="K36" s="257"/>
      <c r="L36" s="258"/>
    </row>
    <row r="37" spans="1:12" x14ac:dyDescent="0.25">
      <c r="A37" s="256" t="s">
        <v>111</v>
      </c>
      <c r="B37" s="257">
        <v>3000</v>
      </c>
      <c r="C37" s="257">
        <f>B37</f>
        <v>3000</v>
      </c>
      <c r="D37" s="257"/>
      <c r="E37" s="257"/>
      <c r="F37" s="257"/>
      <c r="G37" s="257"/>
      <c r="H37" s="257"/>
      <c r="I37" s="257"/>
      <c r="J37" s="257"/>
      <c r="K37" s="257"/>
      <c r="L37" s="258"/>
    </row>
    <row r="38" spans="1:12" x14ac:dyDescent="0.25">
      <c r="A38" s="256" t="s">
        <v>129</v>
      </c>
      <c r="B38" s="257"/>
      <c r="C38" s="257"/>
      <c r="D38" s="257"/>
      <c r="E38" s="257"/>
      <c r="F38" s="257">
        <v>300</v>
      </c>
      <c r="G38" s="257">
        <f t="shared" ref="G38" si="14">F38</f>
        <v>300</v>
      </c>
      <c r="H38" s="257"/>
      <c r="I38" s="257"/>
      <c r="J38" s="257"/>
      <c r="K38" s="257"/>
      <c r="L38" s="258"/>
    </row>
    <row r="39" spans="1:12" x14ac:dyDescent="0.25">
      <c r="A39" s="256" t="s">
        <v>130</v>
      </c>
      <c r="B39" s="257">
        <v>2000</v>
      </c>
      <c r="C39" s="257"/>
      <c r="D39" s="257"/>
      <c r="E39" s="257">
        <v>2000</v>
      </c>
      <c r="F39" s="257"/>
      <c r="G39" s="257"/>
      <c r="H39" s="257"/>
      <c r="I39" s="257"/>
      <c r="J39" s="257"/>
      <c r="K39" s="257"/>
      <c r="L39" s="258"/>
    </row>
    <row r="40" spans="1:12" x14ac:dyDescent="0.25">
      <c r="A40" s="256" t="s">
        <v>131</v>
      </c>
      <c r="B40" s="257"/>
      <c r="C40" s="257"/>
      <c r="D40" s="257"/>
      <c r="E40" s="257"/>
      <c r="F40" s="257">
        <v>600</v>
      </c>
      <c r="G40" s="257">
        <f t="shared" ref="G40:G41" si="15">F40</f>
        <v>600</v>
      </c>
      <c r="H40" s="257"/>
      <c r="I40" s="257"/>
      <c r="J40" s="257"/>
      <c r="K40" s="257"/>
      <c r="L40" s="258"/>
    </row>
    <row r="41" spans="1:12" x14ac:dyDescent="0.25">
      <c r="A41" s="256" t="s">
        <v>132</v>
      </c>
      <c r="B41" s="257"/>
      <c r="C41" s="257"/>
      <c r="D41" s="257"/>
      <c r="E41" s="257"/>
      <c r="F41" s="257">
        <v>600</v>
      </c>
      <c r="G41" s="257">
        <f t="shared" si="15"/>
        <v>600</v>
      </c>
      <c r="H41" s="257"/>
      <c r="I41" s="257"/>
      <c r="J41" s="257"/>
      <c r="K41" s="257"/>
      <c r="L41" s="258"/>
    </row>
    <row r="42" spans="1:12" x14ac:dyDescent="0.25">
      <c r="A42" s="256" t="s">
        <v>133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>
        <v>3960</v>
      </c>
      <c r="L42" s="258"/>
    </row>
    <row r="43" spans="1:12" x14ac:dyDescent="0.25">
      <c r="A43" s="253" t="s">
        <v>5</v>
      </c>
      <c r="B43" s="254">
        <f>B44</f>
        <v>3550</v>
      </c>
      <c r="C43" s="254">
        <f t="shared" ref="C43:I43" si="16">C44</f>
        <v>3550</v>
      </c>
      <c r="D43" s="254">
        <f t="shared" si="16"/>
        <v>0</v>
      </c>
      <c r="E43" s="254">
        <f t="shared" si="16"/>
        <v>0</v>
      </c>
      <c r="F43" s="254">
        <f t="shared" si="16"/>
        <v>0</v>
      </c>
      <c r="G43" s="254">
        <f t="shared" si="16"/>
        <v>0</v>
      </c>
      <c r="H43" s="254">
        <f t="shared" si="16"/>
        <v>0</v>
      </c>
      <c r="I43" s="254">
        <f t="shared" si="16"/>
        <v>0</v>
      </c>
      <c r="J43" s="254"/>
      <c r="K43" s="254"/>
      <c r="L43" s="255">
        <v>320</v>
      </c>
    </row>
    <row r="44" spans="1:12" x14ac:dyDescent="0.25">
      <c r="A44" s="259" t="s">
        <v>134</v>
      </c>
      <c r="B44" s="260">
        <f>SUM(B45:B47)</f>
        <v>3550</v>
      </c>
      <c r="C44" s="260">
        <f t="shared" ref="C44:I44" si="17">SUM(C45:C47)</f>
        <v>3550</v>
      </c>
      <c r="D44" s="260">
        <f t="shared" si="17"/>
        <v>0</v>
      </c>
      <c r="E44" s="260">
        <f t="shared" si="17"/>
        <v>0</v>
      </c>
      <c r="F44" s="260">
        <f t="shared" si="17"/>
        <v>0</v>
      </c>
      <c r="G44" s="260">
        <f t="shared" si="17"/>
        <v>0</v>
      </c>
      <c r="H44" s="260">
        <f t="shared" si="17"/>
        <v>0</v>
      </c>
      <c r="I44" s="260">
        <f t="shared" si="17"/>
        <v>0</v>
      </c>
      <c r="J44" s="260"/>
      <c r="K44" s="260"/>
      <c r="L44" s="261"/>
    </row>
    <row r="45" spans="1:12" x14ac:dyDescent="0.25">
      <c r="A45" s="256" t="s">
        <v>135</v>
      </c>
      <c r="B45" s="257">
        <v>2600</v>
      </c>
      <c r="C45" s="257">
        <v>2600</v>
      </c>
      <c r="D45" s="257"/>
      <c r="E45" s="257"/>
      <c r="F45" s="257"/>
      <c r="G45" s="257"/>
      <c r="H45" s="257"/>
      <c r="I45" s="257"/>
      <c r="J45" s="257"/>
      <c r="K45" s="257"/>
      <c r="L45" s="258"/>
    </row>
    <row r="46" spans="1:12" x14ac:dyDescent="0.25">
      <c r="A46" s="262" t="s">
        <v>136</v>
      </c>
      <c r="B46" s="257"/>
      <c r="C46" s="257"/>
      <c r="D46" s="263"/>
      <c r="E46" s="257"/>
      <c r="F46" s="257"/>
      <c r="G46" s="257"/>
      <c r="H46" s="257"/>
      <c r="I46" s="257"/>
      <c r="J46" s="257"/>
      <c r="K46" s="257"/>
      <c r="L46" s="258"/>
    </row>
    <row r="47" spans="1:12" ht="15.75" thickBot="1" x14ac:dyDescent="0.3">
      <c r="A47" s="264" t="s">
        <v>137</v>
      </c>
      <c r="B47" s="265">
        <v>950</v>
      </c>
      <c r="C47" s="265">
        <v>950</v>
      </c>
      <c r="D47" s="265"/>
      <c r="E47" s="265"/>
      <c r="F47" s="265"/>
      <c r="G47" s="265"/>
      <c r="H47" s="265"/>
      <c r="I47" s="265"/>
      <c r="J47" s="266"/>
      <c r="K47" s="266"/>
      <c r="L47" s="267"/>
    </row>
    <row r="48" spans="1:12" s="269" customFormat="1" ht="12" x14ac:dyDescent="0.2">
      <c r="A48" s="268" t="s">
        <v>138</v>
      </c>
      <c r="C48" s="270">
        <f>25000-C5-G5</f>
        <v>197</v>
      </c>
      <c r="D48" s="270">
        <f>26723-D5-H5</f>
        <v>23723</v>
      </c>
      <c r="E48" s="270">
        <f>29596-E5-I5</f>
        <v>27596</v>
      </c>
    </row>
    <row r="50" spans="1:1" x14ac:dyDescent="0.25">
      <c r="A50" s="271" t="s">
        <v>139</v>
      </c>
    </row>
    <row r="51" spans="1:1" x14ac:dyDescent="0.25">
      <c r="A51" s="271" t="s">
        <v>140</v>
      </c>
    </row>
    <row r="52" spans="1:1" ht="8.25" customHeight="1" x14ac:dyDescent="0.25"/>
    <row r="53" spans="1:1" x14ac:dyDescent="0.25">
      <c r="A53" s="271" t="s">
        <v>141</v>
      </c>
    </row>
  </sheetData>
  <mergeCells count="4">
    <mergeCell ref="B2:B4"/>
    <mergeCell ref="C2:E2"/>
    <mergeCell ref="F2:F4"/>
    <mergeCell ref="G2:I2"/>
  </mergeCells>
  <pageMargins left="0.70866141732283472" right="0.70866141732283472" top="0.39370078740157483" bottom="0.35433070866141736" header="0.31496062992125984" footer="0.31496062992125984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6"/>
  <sheetViews>
    <sheetView showGridLines="0" workbookViewId="0">
      <selection activeCell="C1" sqref="C1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10" style="1" customWidth="1"/>
    <col min="10" max="10" width="9" style="1" customWidth="1"/>
    <col min="11" max="12" width="8.7109375" style="2" customWidth="1"/>
    <col min="13" max="16" width="10.85546875" style="114" customWidth="1"/>
    <col min="17" max="16384" width="8.85546875" style="1"/>
  </cols>
  <sheetData>
    <row r="1" spans="1:13" ht="13.5" thickBot="1" x14ac:dyDescent="0.25">
      <c r="M1" s="3" t="s">
        <v>11</v>
      </c>
    </row>
    <row r="2" spans="1:13" x14ac:dyDescent="0.2">
      <c r="A2" s="5"/>
      <c r="B2" s="165"/>
      <c r="C2" s="147"/>
      <c r="D2" s="147"/>
      <c r="E2" s="148"/>
      <c r="F2" s="148"/>
      <c r="G2" s="148"/>
      <c r="H2" s="148"/>
      <c r="I2" s="187"/>
      <c r="J2" s="148"/>
      <c r="K2" s="148"/>
      <c r="L2" s="148"/>
      <c r="M2" s="157"/>
    </row>
    <row r="3" spans="1:13" x14ac:dyDescent="0.2">
      <c r="A3" s="9"/>
      <c r="B3" s="620" t="s">
        <v>96</v>
      </c>
      <c r="C3" s="621"/>
      <c r="D3" s="149"/>
      <c r="E3" s="150"/>
      <c r="F3" s="150"/>
      <c r="G3" s="150"/>
      <c r="H3" s="150"/>
      <c r="I3" s="188"/>
      <c r="J3" s="150"/>
      <c r="K3" s="150"/>
      <c r="L3" s="150"/>
      <c r="M3" s="155"/>
    </row>
    <row r="4" spans="1:13" x14ac:dyDescent="0.2">
      <c r="A4" s="9"/>
      <c r="B4" s="622"/>
      <c r="C4" s="621"/>
      <c r="D4" s="208" t="s">
        <v>81</v>
      </c>
      <c r="E4" s="209" t="s">
        <v>9</v>
      </c>
      <c r="F4" s="209" t="s">
        <v>1</v>
      </c>
      <c r="G4" s="209" t="s">
        <v>82</v>
      </c>
      <c r="H4" s="209" t="s">
        <v>10</v>
      </c>
      <c r="I4" s="210" t="s">
        <v>83</v>
      </c>
      <c r="J4" s="209" t="s">
        <v>7</v>
      </c>
      <c r="K4" s="209" t="s">
        <v>0</v>
      </c>
      <c r="L4" s="209" t="s">
        <v>2</v>
      </c>
      <c r="M4" s="211" t="s">
        <v>85</v>
      </c>
    </row>
    <row r="5" spans="1:13" x14ac:dyDescent="0.2">
      <c r="A5" s="16"/>
      <c r="B5" s="166" t="s">
        <v>16</v>
      </c>
      <c r="C5" s="158" t="s">
        <v>87</v>
      </c>
      <c r="D5" s="212">
        <v>71</v>
      </c>
      <c r="E5" s="212">
        <v>79</v>
      </c>
      <c r="F5" s="212">
        <v>81</v>
      </c>
      <c r="G5" s="212">
        <v>82</v>
      </c>
      <c r="H5" s="212">
        <v>83</v>
      </c>
      <c r="I5" s="213">
        <v>84</v>
      </c>
      <c r="J5" s="212">
        <v>85</v>
      </c>
      <c r="K5" s="212">
        <v>87</v>
      </c>
      <c r="L5" s="212">
        <v>92</v>
      </c>
      <c r="M5" s="214" t="s">
        <v>15</v>
      </c>
    </row>
    <row r="6" spans="1:13" x14ac:dyDescent="0.2">
      <c r="A6" s="159"/>
      <c r="B6" s="167"/>
      <c r="C6" s="29"/>
      <c r="D6" s="215"/>
      <c r="E6" s="216"/>
      <c r="F6" s="216"/>
      <c r="G6" s="216"/>
      <c r="H6" s="216"/>
      <c r="I6" s="217"/>
      <c r="J6" s="216"/>
      <c r="K6" s="216"/>
      <c r="L6" s="216"/>
      <c r="M6" s="218"/>
    </row>
    <row r="7" spans="1:13" x14ac:dyDescent="0.2">
      <c r="A7" s="160">
        <v>1</v>
      </c>
      <c r="B7" s="168" t="s">
        <v>23</v>
      </c>
      <c r="C7" s="151"/>
      <c r="D7" s="195">
        <f>D8+SUM(D15:D20)</f>
        <v>31758</v>
      </c>
      <c r="E7" s="196">
        <f t="shared" ref="E7:L7" si="0">E8+SUM(E15:E20)</f>
        <v>189897</v>
      </c>
      <c r="F7" s="196">
        <f t="shared" si="0"/>
        <v>1100</v>
      </c>
      <c r="G7" s="196">
        <f t="shared" si="0"/>
        <v>9400</v>
      </c>
      <c r="H7" s="196">
        <f t="shared" si="0"/>
        <v>525784</v>
      </c>
      <c r="I7" s="196">
        <f t="shared" si="0"/>
        <v>294204</v>
      </c>
      <c r="J7" s="196">
        <f t="shared" si="0"/>
        <v>139183</v>
      </c>
      <c r="K7" s="196">
        <f t="shared" si="0"/>
        <v>1845</v>
      </c>
      <c r="L7" s="196">
        <f t="shared" si="0"/>
        <v>5513</v>
      </c>
      <c r="M7" s="197">
        <f t="shared" ref="M7:M20" si="1">SUM(D7:L7)</f>
        <v>1198684</v>
      </c>
    </row>
    <row r="8" spans="1:13" x14ac:dyDescent="0.2">
      <c r="A8" s="161">
        <v>2</v>
      </c>
      <c r="B8" s="169" t="s">
        <v>24</v>
      </c>
      <c r="C8" s="144"/>
      <c r="D8" s="219">
        <f>SUM(D9:D14)</f>
        <v>6664</v>
      </c>
      <c r="E8" s="198">
        <f t="shared" ref="E8:L8" si="2">SUM(E9:E14)</f>
        <v>188397</v>
      </c>
      <c r="F8" s="198">
        <f t="shared" si="2"/>
        <v>0</v>
      </c>
      <c r="G8" s="198">
        <f t="shared" si="2"/>
        <v>7350</v>
      </c>
      <c r="H8" s="198">
        <f t="shared" si="2"/>
        <v>523616</v>
      </c>
      <c r="I8" s="198">
        <f t="shared" si="2"/>
        <v>214204</v>
      </c>
      <c r="J8" s="198">
        <f t="shared" si="2"/>
        <v>134980</v>
      </c>
      <c r="K8" s="198">
        <f t="shared" si="2"/>
        <v>1765</v>
      </c>
      <c r="L8" s="198">
        <f t="shared" si="2"/>
        <v>3968</v>
      </c>
      <c r="M8" s="199">
        <f t="shared" si="1"/>
        <v>1080944</v>
      </c>
    </row>
    <row r="9" spans="1:13" x14ac:dyDescent="0.2">
      <c r="A9" s="162">
        <v>3</v>
      </c>
      <c r="B9" s="170"/>
      <c r="C9" s="145" t="s">
        <v>25</v>
      </c>
      <c r="D9" s="200">
        <f>LF!D10</f>
        <v>3470</v>
      </c>
      <c r="E9" s="220">
        <f>FF!D10</f>
        <v>261</v>
      </c>
      <c r="F9" s="220">
        <f>PrF!D10</f>
        <v>0</v>
      </c>
      <c r="G9" s="220">
        <f>FSS!D10</f>
        <v>0</v>
      </c>
      <c r="H9" s="220">
        <f>PřF!D10</f>
        <v>1711</v>
      </c>
      <c r="I9" s="220">
        <f>FI!D10</f>
        <v>0</v>
      </c>
      <c r="J9" s="220">
        <f>PdF!D10</f>
        <v>762</v>
      </c>
      <c r="K9" s="220">
        <f>FSpS!D10</f>
        <v>0</v>
      </c>
      <c r="L9" s="220">
        <f>ESF!D10</f>
        <v>0</v>
      </c>
      <c r="M9" s="201">
        <f t="shared" si="1"/>
        <v>6204</v>
      </c>
    </row>
    <row r="10" spans="1:13" x14ac:dyDescent="0.2">
      <c r="A10" s="162">
        <v>4</v>
      </c>
      <c r="B10" s="170"/>
      <c r="C10" s="145" t="s">
        <v>26</v>
      </c>
      <c r="D10" s="200">
        <f>LF!D11</f>
        <v>0</v>
      </c>
      <c r="E10" s="220">
        <f>FF!D11</f>
        <v>0</v>
      </c>
      <c r="F10" s="220">
        <f>PrF!D11</f>
        <v>0</v>
      </c>
      <c r="G10" s="220">
        <f>FSS!D11</f>
        <v>0</v>
      </c>
      <c r="H10" s="220">
        <f>PřF!D11</f>
        <v>0</v>
      </c>
      <c r="I10" s="220">
        <f>FI!D11</f>
        <v>0</v>
      </c>
      <c r="J10" s="220">
        <f>PdF!D11</f>
        <v>0</v>
      </c>
      <c r="K10" s="220">
        <f>FSpS!D11</f>
        <v>0</v>
      </c>
      <c r="L10" s="220">
        <f>ESF!D11</f>
        <v>0</v>
      </c>
      <c r="M10" s="201">
        <f t="shared" si="1"/>
        <v>0</v>
      </c>
    </row>
    <row r="11" spans="1:13" x14ac:dyDescent="0.2">
      <c r="A11" s="162">
        <v>5</v>
      </c>
      <c r="B11" s="170"/>
      <c r="C11" s="145" t="s">
        <v>27</v>
      </c>
      <c r="D11" s="200">
        <f>LF!D12</f>
        <v>1361</v>
      </c>
      <c r="E11" s="220">
        <f>FF!D12</f>
        <v>5303</v>
      </c>
      <c r="F11" s="220">
        <f>PrF!D12</f>
        <v>0</v>
      </c>
      <c r="G11" s="220">
        <f>FSS!D12</f>
        <v>7350</v>
      </c>
      <c r="H11" s="220">
        <f>PřF!D12</f>
        <v>4705</v>
      </c>
      <c r="I11" s="220">
        <f>FI!D12</f>
        <v>0</v>
      </c>
      <c r="J11" s="220">
        <f>PdF!D12</f>
        <v>0</v>
      </c>
      <c r="K11" s="220">
        <f>FSpS!D12</f>
        <v>1765</v>
      </c>
      <c r="L11" s="220">
        <f>ESF!D12</f>
        <v>0</v>
      </c>
      <c r="M11" s="201">
        <f t="shared" si="1"/>
        <v>20484</v>
      </c>
    </row>
    <row r="12" spans="1:13" x14ac:dyDescent="0.2">
      <c r="A12" s="162">
        <v>6</v>
      </c>
      <c r="B12" s="170"/>
      <c r="C12" s="145" t="s">
        <v>28</v>
      </c>
      <c r="D12" s="200">
        <f>LF!D13</f>
        <v>1833</v>
      </c>
      <c r="E12" s="220">
        <f>FF!D13</f>
        <v>0</v>
      </c>
      <c r="F12" s="220">
        <f>PrF!D13</f>
        <v>0</v>
      </c>
      <c r="G12" s="220">
        <f>FSS!D13</f>
        <v>0</v>
      </c>
      <c r="H12" s="220">
        <f>PřF!D13</f>
        <v>5100</v>
      </c>
      <c r="I12" s="220">
        <f>FI!D13</f>
        <v>0</v>
      </c>
      <c r="J12" s="220">
        <f>PdF!D13</f>
        <v>134218</v>
      </c>
      <c r="K12" s="220">
        <f>FSpS!D13</f>
        <v>0</v>
      </c>
      <c r="L12" s="220">
        <f>ESF!D13</f>
        <v>0</v>
      </c>
      <c r="M12" s="201">
        <f t="shared" si="1"/>
        <v>141151</v>
      </c>
    </row>
    <row r="13" spans="1:13" x14ac:dyDescent="0.2">
      <c r="A13" s="162">
        <v>7</v>
      </c>
      <c r="B13" s="170"/>
      <c r="C13" s="145" t="s">
        <v>29</v>
      </c>
      <c r="D13" s="200">
        <f>LF!D14</f>
        <v>0</v>
      </c>
      <c r="E13" s="220">
        <f>FF!D14</f>
        <v>180833</v>
      </c>
      <c r="F13" s="220">
        <f>PrF!D14</f>
        <v>0</v>
      </c>
      <c r="G13" s="220">
        <f>FSS!D14</f>
        <v>0</v>
      </c>
      <c r="H13" s="220">
        <f>PřF!D14</f>
        <v>511234</v>
      </c>
      <c r="I13" s="220">
        <f>FI!D14</f>
        <v>214204</v>
      </c>
      <c r="J13" s="220">
        <f>PdF!D14</f>
        <v>0</v>
      </c>
      <c r="K13" s="220">
        <f>FSpS!D14</f>
        <v>0</v>
      </c>
      <c r="L13" s="220">
        <f>ESF!D14</f>
        <v>3968</v>
      </c>
      <c r="M13" s="201">
        <f t="shared" si="1"/>
        <v>910239</v>
      </c>
    </row>
    <row r="14" spans="1:13" x14ac:dyDescent="0.2">
      <c r="A14" s="163">
        <v>8</v>
      </c>
      <c r="B14" s="171"/>
      <c r="C14" s="146" t="s">
        <v>30</v>
      </c>
      <c r="D14" s="221">
        <f>LF!D15</f>
        <v>0</v>
      </c>
      <c r="E14" s="222">
        <f>FF!D15</f>
        <v>2000</v>
      </c>
      <c r="F14" s="222">
        <f>PrF!D15</f>
        <v>0</v>
      </c>
      <c r="G14" s="222">
        <f>FSS!D15</f>
        <v>0</v>
      </c>
      <c r="H14" s="222">
        <f>PřF!D15</f>
        <v>866</v>
      </c>
      <c r="I14" s="222">
        <f>FI!D15</f>
        <v>0</v>
      </c>
      <c r="J14" s="222">
        <f>PdF!D15</f>
        <v>0</v>
      </c>
      <c r="K14" s="222">
        <f>FSpS!D15</f>
        <v>0</v>
      </c>
      <c r="L14" s="222">
        <f>ESF!D15</f>
        <v>0</v>
      </c>
      <c r="M14" s="202">
        <f t="shared" si="1"/>
        <v>2866</v>
      </c>
    </row>
    <row r="15" spans="1:13" x14ac:dyDescent="0.2">
      <c r="A15" s="164">
        <v>9</v>
      </c>
      <c r="B15" s="172" t="s">
        <v>31</v>
      </c>
      <c r="C15" s="152"/>
      <c r="D15" s="223">
        <f>LF!D16</f>
        <v>0</v>
      </c>
      <c r="E15" s="203">
        <f>FF!D16</f>
        <v>0</v>
      </c>
      <c r="F15" s="203">
        <f>PrF!D16</f>
        <v>0</v>
      </c>
      <c r="G15" s="203">
        <f>FSS!D16</f>
        <v>0</v>
      </c>
      <c r="H15" s="203">
        <f>PřF!D16</f>
        <v>0</v>
      </c>
      <c r="I15" s="203">
        <f>FI!D16</f>
        <v>0</v>
      </c>
      <c r="J15" s="203">
        <f>PdF!D16</f>
        <v>0</v>
      </c>
      <c r="K15" s="203">
        <f>FSpS!D16</f>
        <v>0</v>
      </c>
      <c r="L15" s="203">
        <f>ESF!D16</f>
        <v>0</v>
      </c>
      <c r="M15" s="204">
        <f t="shared" si="1"/>
        <v>0</v>
      </c>
    </row>
    <row r="16" spans="1:13" x14ac:dyDescent="0.2">
      <c r="A16" s="164">
        <v>10</v>
      </c>
      <c r="B16" s="172" t="s">
        <v>32</v>
      </c>
      <c r="C16" s="152"/>
      <c r="D16" s="223">
        <f>LF!D17</f>
        <v>0</v>
      </c>
      <c r="E16" s="203">
        <f>FF!D17</f>
        <v>0</v>
      </c>
      <c r="F16" s="203">
        <f>PrF!D17</f>
        <v>0</v>
      </c>
      <c r="G16" s="203">
        <f>FSS!D17</f>
        <v>0</v>
      </c>
      <c r="H16" s="203">
        <f>PřF!D17</f>
        <v>0</v>
      </c>
      <c r="I16" s="203">
        <f>FI!D17</f>
        <v>0</v>
      </c>
      <c r="J16" s="203">
        <f>PdF!D17</f>
        <v>0</v>
      </c>
      <c r="K16" s="203">
        <f>FSpS!D17</f>
        <v>0</v>
      </c>
      <c r="L16" s="203">
        <f>ESF!D17</f>
        <v>0</v>
      </c>
      <c r="M16" s="205">
        <f t="shared" si="1"/>
        <v>0</v>
      </c>
    </row>
    <row r="17" spans="1:13" x14ac:dyDescent="0.2">
      <c r="A17" s="164">
        <v>11</v>
      </c>
      <c r="B17" s="172" t="s">
        <v>33</v>
      </c>
      <c r="C17" s="152"/>
      <c r="D17" s="223">
        <f>LF!D18</f>
        <v>0</v>
      </c>
      <c r="E17" s="203">
        <f>FF!D18</f>
        <v>0</v>
      </c>
      <c r="F17" s="203">
        <f>PrF!D18</f>
        <v>0</v>
      </c>
      <c r="G17" s="203">
        <f>FSS!D18</f>
        <v>0</v>
      </c>
      <c r="H17" s="203">
        <f>PřF!D18</f>
        <v>0</v>
      </c>
      <c r="I17" s="203">
        <f>FI!D18</f>
        <v>0</v>
      </c>
      <c r="J17" s="203">
        <f>PdF!D18</f>
        <v>0</v>
      </c>
      <c r="K17" s="203">
        <f>FSpS!D18</f>
        <v>0</v>
      </c>
      <c r="L17" s="203">
        <f>ESF!D18</f>
        <v>0</v>
      </c>
      <c r="M17" s="205">
        <f t="shared" si="1"/>
        <v>0</v>
      </c>
    </row>
    <row r="18" spans="1:13" x14ac:dyDescent="0.2">
      <c r="A18" s="164">
        <v>12</v>
      </c>
      <c r="B18" s="172" t="s">
        <v>34</v>
      </c>
      <c r="C18" s="152"/>
      <c r="D18" s="223">
        <f>LF!D19</f>
        <v>22894</v>
      </c>
      <c r="E18" s="203">
        <f>FF!D19</f>
        <v>1500</v>
      </c>
      <c r="F18" s="203">
        <f>PrF!D19</f>
        <v>1100</v>
      </c>
      <c r="G18" s="203">
        <f>FSS!D19</f>
        <v>2050</v>
      </c>
      <c r="H18" s="203">
        <f>PřF!D19</f>
        <v>2168</v>
      </c>
      <c r="I18" s="203">
        <f>FI!D19</f>
        <v>80000</v>
      </c>
      <c r="J18" s="203">
        <f>PdF!D19</f>
        <v>4203</v>
      </c>
      <c r="K18" s="203">
        <f>FSpS!D19</f>
        <v>80</v>
      </c>
      <c r="L18" s="203">
        <f>ESF!D19</f>
        <v>1545</v>
      </c>
      <c r="M18" s="205">
        <f t="shared" si="1"/>
        <v>115540</v>
      </c>
    </row>
    <row r="19" spans="1:13" x14ac:dyDescent="0.2">
      <c r="A19" s="164">
        <v>13</v>
      </c>
      <c r="B19" s="172" t="s">
        <v>35</v>
      </c>
      <c r="C19" s="152"/>
      <c r="D19" s="223">
        <f>LF!D20</f>
        <v>0</v>
      </c>
      <c r="E19" s="203">
        <f>FF!D20</f>
        <v>0</v>
      </c>
      <c r="F19" s="203">
        <f>PrF!D20</f>
        <v>0</v>
      </c>
      <c r="G19" s="203">
        <f>FSS!D20</f>
        <v>0</v>
      </c>
      <c r="H19" s="203">
        <f>PřF!D20</f>
        <v>0</v>
      </c>
      <c r="I19" s="203">
        <f>FI!D20</f>
        <v>0</v>
      </c>
      <c r="J19" s="203">
        <f>PdF!D20</f>
        <v>0</v>
      </c>
      <c r="K19" s="203">
        <f>FSpS!D20</f>
        <v>0</v>
      </c>
      <c r="L19" s="203">
        <f>ESF!D20</f>
        <v>0</v>
      </c>
      <c r="M19" s="205">
        <f t="shared" si="1"/>
        <v>0</v>
      </c>
    </row>
    <row r="20" spans="1:13" ht="13.5" thickBot="1" x14ac:dyDescent="0.25">
      <c r="A20" s="173">
        <v>14</v>
      </c>
      <c r="B20" s="174" t="s">
        <v>36</v>
      </c>
      <c r="C20" s="175"/>
      <c r="D20" s="224">
        <f>LF!D21</f>
        <v>2200</v>
      </c>
      <c r="E20" s="206">
        <f>FF!D21</f>
        <v>0</v>
      </c>
      <c r="F20" s="206">
        <f>PrF!D21</f>
        <v>0</v>
      </c>
      <c r="G20" s="206">
        <f>FSS!D21</f>
        <v>0</v>
      </c>
      <c r="H20" s="206">
        <f>PřF!D21</f>
        <v>0</v>
      </c>
      <c r="I20" s="206">
        <f>FI!D21</f>
        <v>0</v>
      </c>
      <c r="J20" s="206">
        <f>PdF!D21</f>
        <v>0</v>
      </c>
      <c r="K20" s="206">
        <f>FSpS!D21</f>
        <v>0</v>
      </c>
      <c r="L20" s="206">
        <f>ESF!D21</f>
        <v>0</v>
      </c>
      <c r="M20" s="207">
        <f t="shared" si="1"/>
        <v>2200</v>
      </c>
    </row>
    <row r="23" spans="1:13" ht="13.5" thickBot="1" x14ac:dyDescent="0.25">
      <c r="H23" s="3"/>
      <c r="I23" s="2"/>
      <c r="J23" s="2"/>
      <c r="L23" s="3" t="s">
        <v>11</v>
      </c>
    </row>
    <row r="24" spans="1:13" s="8" customFormat="1" ht="15" customHeight="1" x14ac:dyDescent="0.25">
      <c r="A24" s="5"/>
      <c r="B24" s="6"/>
      <c r="C24" s="7"/>
      <c r="D24" s="623" t="s">
        <v>12</v>
      </c>
      <c r="E24" s="624"/>
      <c r="F24" s="624"/>
      <c r="G24" s="624"/>
      <c r="H24" s="624"/>
      <c r="I24" s="624"/>
      <c r="J24" s="624"/>
      <c r="K24" s="624"/>
      <c r="L24" s="625"/>
    </row>
    <row r="25" spans="1:13" s="8" customFormat="1" x14ac:dyDescent="0.2">
      <c r="A25" s="9"/>
      <c r="B25" s="626" t="s">
        <v>96</v>
      </c>
      <c r="C25" s="627"/>
      <c r="D25" s="10"/>
      <c r="E25" s="629" t="s">
        <v>41</v>
      </c>
      <c r="F25" s="630"/>
      <c r="G25" s="630"/>
      <c r="H25" s="631"/>
      <c r="I25" s="632" t="s">
        <v>40</v>
      </c>
      <c r="J25" s="633"/>
      <c r="K25" s="633"/>
      <c r="L25" s="634"/>
    </row>
    <row r="26" spans="1:13" s="8" customFormat="1" x14ac:dyDescent="0.2">
      <c r="A26" s="9"/>
      <c r="B26" s="628"/>
      <c r="C26" s="627"/>
      <c r="D26" s="10" t="s">
        <v>13</v>
      </c>
      <c r="E26" s="11"/>
      <c r="F26" s="12" t="s">
        <v>14</v>
      </c>
      <c r="G26" s="13"/>
      <c r="H26" s="14" t="s">
        <v>15</v>
      </c>
      <c r="I26" s="11"/>
      <c r="J26" s="12" t="s">
        <v>14</v>
      </c>
      <c r="K26" s="13"/>
      <c r="L26" s="15" t="s">
        <v>15</v>
      </c>
    </row>
    <row r="27" spans="1:13" s="24" customFormat="1" x14ac:dyDescent="0.2">
      <c r="A27" s="16"/>
      <c r="B27" s="17" t="s">
        <v>16</v>
      </c>
      <c r="C27" s="194" t="s">
        <v>93</v>
      </c>
      <c r="D27" s="18" t="s">
        <v>17</v>
      </c>
      <c r="E27" s="19" t="s">
        <v>18</v>
      </c>
      <c r="F27" s="20" t="s">
        <v>19</v>
      </c>
      <c r="G27" s="21" t="s">
        <v>20</v>
      </c>
      <c r="H27" s="22" t="s">
        <v>21</v>
      </c>
      <c r="I27" s="19" t="s">
        <v>18</v>
      </c>
      <c r="J27" s="20" t="s">
        <v>19</v>
      </c>
      <c r="K27" s="21" t="s">
        <v>20</v>
      </c>
      <c r="L27" s="23" t="s">
        <v>22</v>
      </c>
    </row>
    <row r="28" spans="1:13" s="32" customFormat="1" ht="12" x14ac:dyDescent="0.2">
      <c r="A28" s="25"/>
      <c r="B28" s="26"/>
      <c r="C28" s="26"/>
      <c r="D28" s="27">
        <v>1</v>
      </c>
      <c r="E28" s="26">
        <v>2</v>
      </c>
      <c r="F28" s="28">
        <v>3</v>
      </c>
      <c r="G28" s="29">
        <v>4</v>
      </c>
      <c r="H28" s="30">
        <v>5</v>
      </c>
      <c r="I28" s="26">
        <v>6</v>
      </c>
      <c r="J28" s="28">
        <v>7</v>
      </c>
      <c r="K28" s="29">
        <v>8</v>
      </c>
      <c r="L28" s="31">
        <v>9</v>
      </c>
    </row>
    <row r="29" spans="1:13" s="41" customFormat="1" ht="15" customHeight="1" x14ac:dyDescent="0.2">
      <c r="A29" s="33">
        <v>1</v>
      </c>
      <c r="B29" s="34" t="s">
        <v>23</v>
      </c>
      <c r="C29" s="34"/>
      <c r="D29" s="35">
        <f t="shared" ref="D29:L29" si="3">SUM(D37:D42)+D30</f>
        <v>1198684</v>
      </c>
      <c r="E29" s="36">
        <f t="shared" si="3"/>
        <v>908480</v>
      </c>
      <c r="F29" s="37">
        <f t="shared" si="3"/>
        <v>276237</v>
      </c>
      <c r="G29" s="38">
        <f t="shared" si="3"/>
        <v>13967</v>
      </c>
      <c r="H29" s="39">
        <f t="shared" si="3"/>
        <v>1198684</v>
      </c>
      <c r="I29" s="36">
        <f t="shared" si="3"/>
        <v>0</v>
      </c>
      <c r="J29" s="37">
        <f t="shared" si="3"/>
        <v>0</v>
      </c>
      <c r="K29" s="38">
        <f t="shared" si="3"/>
        <v>0</v>
      </c>
      <c r="L29" s="40">
        <f t="shared" si="3"/>
        <v>0</v>
      </c>
    </row>
    <row r="30" spans="1:13" s="41" customFormat="1" ht="15" customHeight="1" x14ac:dyDescent="0.2">
      <c r="A30" s="42">
        <v>2</v>
      </c>
      <c r="B30" s="169" t="s">
        <v>24</v>
      </c>
      <c r="C30" s="44"/>
      <c r="D30" s="225">
        <f t="shared" ref="D30:D42" si="4">H30+L30</f>
        <v>1080944</v>
      </c>
      <c r="E30" s="198">
        <f>SUM(E31:E36)</f>
        <v>821758</v>
      </c>
      <c r="F30" s="198">
        <f>SUM(F31:F36)</f>
        <v>245219</v>
      </c>
      <c r="G30" s="198">
        <f>SUM(G31:G36)</f>
        <v>13967</v>
      </c>
      <c r="H30" s="198">
        <f>SUM(E30:G30)</f>
        <v>1080944</v>
      </c>
      <c r="I30" s="198">
        <f>SUM(I31:I36)</f>
        <v>0</v>
      </c>
      <c r="J30" s="198">
        <f>SUM(J31:J36)</f>
        <v>0</v>
      </c>
      <c r="K30" s="198">
        <f>SUM(K31:K36)</f>
        <v>0</v>
      </c>
      <c r="L30" s="226">
        <f>SUM(I30:K30)</f>
        <v>0</v>
      </c>
    </row>
    <row r="31" spans="1:13" s="62" customFormat="1" ht="15" customHeight="1" x14ac:dyDescent="0.2">
      <c r="A31" s="51">
        <v>3</v>
      </c>
      <c r="B31" s="170"/>
      <c r="C31" s="53" t="s">
        <v>25</v>
      </c>
      <c r="D31" s="227">
        <f t="shared" si="4"/>
        <v>6204</v>
      </c>
      <c r="E31" s="220">
        <f>LF!E10+FF!E10+PrF!E10+FSS!E10+PřF!E10+PdF!E10+FSpS!E10+ESF!E10+FI!E10</f>
        <v>0</v>
      </c>
      <c r="F31" s="220">
        <f>LF!F10+FF!F10+PrF!F10+FSS!F10+PřF!F10+PdF!F10+FSpS!F10+ESF!F10+FI!F10</f>
        <v>5442</v>
      </c>
      <c r="G31" s="220">
        <f>LF!G10+FF!G10+PrF!G10+FSS!G10+PřF!G10+PdF!G10+FSpS!G10+ESF!G10+FI!G10</f>
        <v>762</v>
      </c>
      <c r="H31" s="228">
        <f>LF!H10+FF!H10+PrF!H10+FSS!H10+PřF!H10+PdF!H10+FSpS!H10+ESF!H10+FI!H10</f>
        <v>6204</v>
      </c>
      <c r="I31" s="220">
        <f>LF!I10+FF!I10+PrF!I10+FSS!I10+PřF!I10+PdF!I10+FSpS!I10+ESF!I10+FI!I10</f>
        <v>0</v>
      </c>
      <c r="J31" s="220">
        <f>LF!J10+FF!J10+PrF!J10+FSS!J10+PřF!J10+PdF!J10+FSpS!J10+ESF!J10+FI!J10</f>
        <v>0</v>
      </c>
      <c r="K31" s="220">
        <f>LF!K10+FF!K10+PrF!K10+FSS!K10+PřF!K10+PdF!K10+FSpS!K10+ESF!K10+FI!K10</f>
        <v>0</v>
      </c>
      <c r="L31" s="229">
        <f>LF!L10+FF!L10+PrF!L10+FSS!L10+PřF!L10+PdF!L10+FSpS!L10+ESF!L10+FI!L10</f>
        <v>0</v>
      </c>
    </row>
    <row r="32" spans="1:13" s="62" customFormat="1" ht="15" customHeight="1" x14ac:dyDescent="0.2">
      <c r="A32" s="51">
        <v>4</v>
      </c>
      <c r="B32" s="170"/>
      <c r="C32" s="53" t="s">
        <v>26</v>
      </c>
      <c r="D32" s="227">
        <f t="shared" si="4"/>
        <v>0</v>
      </c>
      <c r="E32" s="220">
        <f>LF!E11+FF!E11+PrF!E11+FSS!E11+PřF!E11+PdF!E11+FSpS!E11+ESF!E11+FI!E11</f>
        <v>0</v>
      </c>
      <c r="F32" s="220">
        <f>LF!F11+FF!F11+PrF!F11+FSS!F11+PřF!F11+PdF!F11+FSpS!F11+ESF!F11+FI!F11</f>
        <v>0</v>
      </c>
      <c r="G32" s="220">
        <f>LF!G11+FF!G11+PrF!G11+FSS!G11+PřF!G11+PdF!G11+FSpS!G11+ESF!G11+FI!G11</f>
        <v>0</v>
      </c>
      <c r="H32" s="228">
        <f>LF!H11+FF!H11+PrF!H11+FSS!H11+PřF!H11+PdF!H11+FSpS!H11+ESF!H11+FI!H11</f>
        <v>0</v>
      </c>
      <c r="I32" s="220">
        <f>LF!I11+FF!I11+PrF!I11+FSS!I11+PřF!I11+PdF!I11+FSpS!I11+ESF!I11+FI!I11</f>
        <v>0</v>
      </c>
      <c r="J32" s="220">
        <f>LF!J11+FF!J11+PrF!J11+FSS!J11+PřF!J11+PdF!J11+FSpS!J11+ESF!J11+FI!J11</f>
        <v>0</v>
      </c>
      <c r="K32" s="220">
        <f>LF!K11+FF!K11+PrF!K11+FSS!K11+PřF!K11+PdF!K11+FSpS!K11+ESF!K11+FI!K11</f>
        <v>0</v>
      </c>
      <c r="L32" s="229">
        <f>LF!L11+FF!L11+PrF!L11+FSS!L11+PřF!L11+PdF!L11+FSpS!L11+ESF!L11+FI!L11</f>
        <v>0</v>
      </c>
    </row>
    <row r="33" spans="1:12" s="62" customFormat="1" ht="15" customHeight="1" x14ac:dyDescent="0.2">
      <c r="A33" s="51">
        <v>5</v>
      </c>
      <c r="B33" s="170"/>
      <c r="C33" s="53" t="s">
        <v>27</v>
      </c>
      <c r="D33" s="227">
        <f t="shared" si="4"/>
        <v>20484</v>
      </c>
      <c r="E33" s="220">
        <f>LF!E12+FF!E12+PrF!E12+FSS!E12+PřF!E12+PdF!E12+FSpS!E12+ESF!E12+FI!E12</f>
        <v>2000</v>
      </c>
      <c r="F33" s="220">
        <f>LF!F12+FF!F12+PrF!F12+FSS!F12+PřF!F12+PdF!F12+FSpS!F12+ESF!F12+FI!F12</f>
        <v>10316</v>
      </c>
      <c r="G33" s="220">
        <f>LF!G12+FF!G12+PrF!G12+FSS!G12+PřF!G12+PdF!G12+FSpS!G12+ESF!G12+FI!G12</f>
        <v>8168</v>
      </c>
      <c r="H33" s="228">
        <f>LF!H12+FF!H12+PrF!H12+FSS!H12+PřF!H12+PdF!H12+FSpS!H12+ESF!H12+FI!H12</f>
        <v>20484</v>
      </c>
      <c r="I33" s="220">
        <f>LF!I12+FF!I12+PrF!I12+FSS!I12+PřF!I12+PdF!I12+FSpS!I12+ESF!I12+FI!I12</f>
        <v>0</v>
      </c>
      <c r="J33" s="220">
        <f>LF!J12+FF!J12+PrF!J12+FSS!J12+PřF!J12+PdF!J12+FSpS!J12+ESF!J12+FI!J12</f>
        <v>0</v>
      </c>
      <c r="K33" s="220">
        <f>LF!K12+FF!K12+PrF!K12+FSS!K12+PřF!K12+PdF!K12+FSpS!K12+ESF!K12+FI!K12</f>
        <v>0</v>
      </c>
      <c r="L33" s="229">
        <f>LF!L12+FF!L12+PrF!L12+FSS!L12+PřF!L12+PdF!L12+FSpS!L12+ESF!L12+FI!L12</f>
        <v>0</v>
      </c>
    </row>
    <row r="34" spans="1:12" s="62" customFormat="1" ht="15" customHeight="1" x14ac:dyDescent="0.2">
      <c r="A34" s="51">
        <v>6</v>
      </c>
      <c r="B34" s="170"/>
      <c r="C34" s="53" t="s">
        <v>28</v>
      </c>
      <c r="D34" s="227">
        <f t="shared" si="4"/>
        <v>141151</v>
      </c>
      <c r="E34" s="220">
        <f>LF!E13+FF!E13+PrF!E13+FSS!E13+PřF!E13+PdF!E13+FSpS!E13+ESF!E13+FI!E13</f>
        <v>135218</v>
      </c>
      <c r="F34" s="220">
        <f>LF!F13+FF!F13+PrF!F13+FSS!F13+PřF!F13+PdF!F13+FSpS!F13+ESF!F13+FI!F13</f>
        <v>5933</v>
      </c>
      <c r="G34" s="220">
        <f>LF!G13+FF!G13+PrF!G13+FSS!G13+PřF!G13+PdF!G13+FSpS!G13+ESF!G13+FI!G13</f>
        <v>0</v>
      </c>
      <c r="H34" s="228">
        <f>LF!H13+FF!H13+PrF!H13+FSS!H13+PřF!H13+PdF!H13+FSpS!H13+ESF!H13+FI!H13</f>
        <v>141151</v>
      </c>
      <c r="I34" s="220">
        <f>LF!I13+FF!I13+PrF!I13+FSS!I13+PřF!I13+PdF!I13+FSpS!I13+ESF!I13+FI!I13</f>
        <v>0</v>
      </c>
      <c r="J34" s="220">
        <f>LF!J13+FF!J13+PrF!J13+FSS!J13+PřF!J13+PdF!J13+FSpS!J13+ESF!J13+FI!J13</f>
        <v>0</v>
      </c>
      <c r="K34" s="220">
        <f>LF!K13+FF!K13+PrF!K13+FSS!K13+PřF!K13+PdF!K13+FSpS!K13+ESF!K13+FI!K13</f>
        <v>0</v>
      </c>
      <c r="L34" s="229">
        <f>LF!L13+FF!L13+PrF!L13+FSS!L13+PřF!L13+PdF!L13+FSpS!L13+ESF!L13+FI!L13</f>
        <v>0</v>
      </c>
    </row>
    <row r="35" spans="1:12" s="62" customFormat="1" ht="15" customHeight="1" x14ac:dyDescent="0.2">
      <c r="A35" s="51">
        <v>7</v>
      </c>
      <c r="B35" s="170"/>
      <c r="C35" s="53" t="s">
        <v>29</v>
      </c>
      <c r="D35" s="227">
        <f t="shared" si="4"/>
        <v>910239</v>
      </c>
      <c r="E35" s="220">
        <f>LF!E14+FF!E14+PrF!E14+FSS!E14+PřF!E14+PdF!E14+FSpS!E14+ESF!E14+FI!E14</f>
        <v>684540</v>
      </c>
      <c r="F35" s="220">
        <f>LF!F14+FF!F14+PrF!F14+FSS!F14+PřF!F14+PdF!F14+FSpS!F14+ESF!F14+FI!F14</f>
        <v>220662</v>
      </c>
      <c r="G35" s="220">
        <f>LF!G14+FF!G14+PrF!G14+FSS!G14+PřF!G14+PdF!G14+FSpS!G14+ESF!G14+FI!G14</f>
        <v>5037</v>
      </c>
      <c r="H35" s="228">
        <f>LF!H14+FF!H14+PrF!H14+FSS!H14+PřF!H14+PdF!H14+FSpS!H14+ESF!H14+FI!H14</f>
        <v>910239</v>
      </c>
      <c r="I35" s="220">
        <f>LF!I14+FF!I14+PrF!I14+FSS!I14+PřF!I14+PdF!I14+FSpS!I14+ESF!I14+FI!I14</f>
        <v>0</v>
      </c>
      <c r="J35" s="220">
        <f>LF!J14+FF!J14+PrF!J14+FSS!J14+PřF!J14+PdF!J14+FSpS!J14+ESF!J14+FI!J14</f>
        <v>0</v>
      </c>
      <c r="K35" s="220">
        <f>LF!K14+FF!K14+PrF!K14+FSS!K14+PřF!K14+PdF!K14+FSpS!K14+ESF!K14+FI!K14</f>
        <v>0</v>
      </c>
      <c r="L35" s="229">
        <f>LF!L14+FF!L14+PrF!L14+FSS!L14+PřF!L14+PdF!L14+FSpS!L14+ESF!L14+FI!L14</f>
        <v>0</v>
      </c>
    </row>
    <row r="36" spans="1:12" s="62" customFormat="1" ht="15" customHeight="1" x14ac:dyDescent="0.2">
      <c r="A36" s="71">
        <v>8</v>
      </c>
      <c r="B36" s="171"/>
      <c r="C36" s="73" t="s">
        <v>30</v>
      </c>
      <c r="D36" s="230">
        <f t="shared" si="4"/>
        <v>2866</v>
      </c>
      <c r="E36" s="222">
        <f>LF!E15+FF!E15+PrF!E15+FSS!E15+PřF!E15+PdF!E15+FSpS!E15+ESF!E15+FI!E15</f>
        <v>0</v>
      </c>
      <c r="F36" s="222">
        <f>LF!F15+FF!F15+PrF!F15+FSS!F15+PřF!F15+PdF!F15+FSpS!F15+ESF!F15+FI!F15</f>
        <v>2866</v>
      </c>
      <c r="G36" s="222">
        <f>LF!G15+FF!G15+PrF!G15+FSS!G15+PřF!G15+PdF!G15+FSpS!G15+ESF!G15+FI!G15</f>
        <v>0</v>
      </c>
      <c r="H36" s="231">
        <f>LF!H15+FF!H15+PrF!H15+FSS!H15+PřF!H15+PdF!H15+FSpS!H15+ESF!H15+FI!H15</f>
        <v>2866</v>
      </c>
      <c r="I36" s="222">
        <f>LF!I15+FF!I15+PrF!I15+FSS!I15+PřF!I15+PdF!I15+FSpS!I15+ESF!I15+FI!I15</f>
        <v>0</v>
      </c>
      <c r="J36" s="222">
        <f>LF!J15+FF!J15+PrF!J15+FSS!J15+PřF!J15+PdF!J15+FSpS!J15+ESF!J15+FI!J15</f>
        <v>0</v>
      </c>
      <c r="K36" s="222">
        <f>LF!K15+FF!K15+PrF!K15+FSS!K15+PřF!K15+PdF!K15+FSpS!K15+ESF!K15+FI!K15</f>
        <v>0</v>
      </c>
      <c r="L36" s="232">
        <f>LF!L15+FF!L15+PrF!L15+FSS!L15+PřF!L15+PdF!L15+FSpS!L15+ESF!L15+FI!L15</f>
        <v>0</v>
      </c>
    </row>
    <row r="37" spans="1:12" s="41" customFormat="1" ht="15" customHeight="1" x14ac:dyDescent="0.2">
      <c r="A37" s="82">
        <v>9</v>
      </c>
      <c r="B37" s="172" t="s">
        <v>31</v>
      </c>
      <c r="C37" s="83"/>
      <c r="D37" s="233">
        <f t="shared" si="4"/>
        <v>0</v>
      </c>
      <c r="E37" s="203">
        <f>LF!E16+FF!E16+PrF!E16+FSS!E16+PřF!E16+PdF!E16+FSpS!E16+ESF!E16+FI!E16</f>
        <v>0</v>
      </c>
      <c r="F37" s="203">
        <f>LF!F16+FF!F16+PrF!F16+FSS!F16+PřF!F16+PdF!F16+FSpS!F16+ESF!F16+FI!F16</f>
        <v>0</v>
      </c>
      <c r="G37" s="203">
        <f>LF!G16+FF!G16+PrF!G16+FSS!G16+PřF!G16+PdF!G16+FSpS!G16+ESF!G16+FI!G16</f>
        <v>0</v>
      </c>
      <c r="H37" s="234">
        <f>LF!H16+FF!H16+PrF!H16+FSS!H16+PřF!H16+PdF!H16+FSpS!H16+ESF!H16+FI!H16</f>
        <v>0</v>
      </c>
      <c r="I37" s="203">
        <f>LF!I16+FF!I16+PrF!I16+FSS!I16+PřF!I16+PdF!I16+FSpS!I16+ESF!I16+FI!I16</f>
        <v>0</v>
      </c>
      <c r="J37" s="203">
        <f>LF!J16+FF!J16+PrF!J16+FSS!J16+PřF!J16+PdF!J16+FSpS!J16+ESF!J16+FI!J16</f>
        <v>0</v>
      </c>
      <c r="K37" s="203">
        <f>LF!K16+FF!K16+PrF!K16+FSS!K16+PřF!K16+PdF!K16+FSpS!K16+ESF!K16+FI!K16</f>
        <v>0</v>
      </c>
      <c r="L37" s="235">
        <f>LF!L16+FF!L16+PrF!L16+FSS!L16+PřF!L16+PdF!L16+FSpS!L16+ESF!L16+FI!L16</f>
        <v>0</v>
      </c>
    </row>
    <row r="38" spans="1:12" s="41" customFormat="1" ht="15" customHeight="1" x14ac:dyDescent="0.2">
      <c r="A38" s="82">
        <v>10</v>
      </c>
      <c r="B38" s="172" t="s">
        <v>32</v>
      </c>
      <c r="C38" s="83"/>
      <c r="D38" s="233">
        <f t="shared" si="4"/>
        <v>0</v>
      </c>
      <c r="E38" s="203">
        <f>LF!E17+FF!E17+PrF!E17+FSS!E17+PřF!E17+PdF!E17+FSpS!E17+ESF!E17+FI!E17</f>
        <v>0</v>
      </c>
      <c r="F38" s="203">
        <f>LF!F17+FF!F17+PrF!F17+FSS!F17+PřF!F17+PdF!F17+FSpS!F17+ESF!F17+FI!F17</f>
        <v>0</v>
      </c>
      <c r="G38" s="203">
        <f>LF!G17+FF!G17+PrF!G17+FSS!G17+PřF!G17+PdF!G17+FSpS!G17+ESF!G17+FI!G17</f>
        <v>0</v>
      </c>
      <c r="H38" s="234">
        <f>LF!H17+FF!H17+PrF!H17+FSS!H17+PřF!H17+PdF!H17+FSpS!H17+ESF!H17+FI!H17</f>
        <v>0</v>
      </c>
      <c r="I38" s="203">
        <f>LF!I17+FF!I17+PrF!I17+FSS!I17+PřF!I17+PdF!I17+FSpS!I17+ESF!I17+FI!I17</f>
        <v>0</v>
      </c>
      <c r="J38" s="203">
        <f>LF!J17+FF!J17+PrF!J17+FSS!J17+PřF!J17+PdF!J17+FSpS!J17+ESF!J17+FI!J17</f>
        <v>0</v>
      </c>
      <c r="K38" s="203">
        <f>LF!K17+FF!K17+PrF!K17+FSS!K17+PřF!K17+PdF!K17+FSpS!K17+ESF!K17+FI!K17</f>
        <v>0</v>
      </c>
      <c r="L38" s="235">
        <f>LF!L17+FF!L17+PrF!L17+FSS!L17+PřF!L17+PdF!L17+FSpS!L17+ESF!L17+FI!L17</f>
        <v>0</v>
      </c>
    </row>
    <row r="39" spans="1:12" s="41" customFormat="1" ht="15" customHeight="1" x14ac:dyDescent="0.2">
      <c r="A39" s="42">
        <v>11</v>
      </c>
      <c r="B39" s="172" t="s">
        <v>33</v>
      </c>
      <c r="C39" s="83"/>
      <c r="D39" s="233">
        <f t="shared" si="4"/>
        <v>0</v>
      </c>
      <c r="E39" s="203">
        <f>LF!E18+FF!E18+PrF!E18+FSS!E18+PřF!E18+PdF!E18+FSpS!E18+ESF!E18+FI!E18</f>
        <v>0</v>
      </c>
      <c r="F39" s="203">
        <f>LF!F18+FF!F18+PrF!F18+FSS!F18+PřF!F18+PdF!F18+FSpS!F18+ESF!F18+FI!F18</f>
        <v>0</v>
      </c>
      <c r="G39" s="203">
        <f>LF!G18+FF!G18+PrF!G18+FSS!G18+PřF!G18+PdF!G18+FSpS!G18+ESF!G18+FI!G18</f>
        <v>0</v>
      </c>
      <c r="H39" s="234">
        <f>LF!H18+FF!H18+PrF!H18+FSS!H18+PřF!H18+PdF!H18+FSpS!H18+ESF!H18+FI!H18</f>
        <v>0</v>
      </c>
      <c r="I39" s="203">
        <f>LF!I18+FF!I18+PrF!I18+FSS!I18+PřF!I18+PdF!I18+FSpS!I18+ESF!I18+FI!I18</f>
        <v>0</v>
      </c>
      <c r="J39" s="203">
        <f>LF!J18+FF!J18+PrF!J18+FSS!J18+PřF!J18+PdF!J18+FSpS!J18+ESF!J18+FI!J18</f>
        <v>0</v>
      </c>
      <c r="K39" s="203">
        <f>LF!K18+FF!K18+PrF!K18+FSS!K18+PřF!K18+PdF!K18+FSpS!K18+ESF!K18+FI!K18</f>
        <v>0</v>
      </c>
      <c r="L39" s="235">
        <f>LF!L18+FF!L18+PrF!L18+FSS!L18+PřF!L18+PdF!L18+FSpS!L18+ESF!L18+FI!L18</f>
        <v>0</v>
      </c>
    </row>
    <row r="40" spans="1:12" s="41" customFormat="1" ht="15" customHeight="1" x14ac:dyDescent="0.2">
      <c r="A40" s="82">
        <v>12</v>
      </c>
      <c r="B40" s="172" t="s">
        <v>34</v>
      </c>
      <c r="C40" s="83"/>
      <c r="D40" s="233">
        <f t="shared" si="4"/>
        <v>115540</v>
      </c>
      <c r="E40" s="203">
        <f>LF!E19+FF!E19+PrF!E19+FSS!E19+PřF!E19+PdF!E19+FSpS!E19+ESF!E19+FI!E19</f>
        <v>86722</v>
      </c>
      <c r="F40" s="203">
        <f>LF!F19+FF!F19+PrF!F19+FSS!F19+PřF!F19+PdF!F19+FSpS!F19+ESF!F19+FI!F19</f>
        <v>28818</v>
      </c>
      <c r="G40" s="203">
        <f>LF!G19+FF!G19+PrF!G19+FSS!G19+PřF!G19+PdF!G19+FSpS!G19+ESF!G19+FI!G19</f>
        <v>0</v>
      </c>
      <c r="H40" s="234">
        <f>LF!H19+FF!H19+PrF!H19+FSS!H19+PřF!H19+PdF!H19+FSpS!H19+ESF!H19+FI!H19</f>
        <v>115540</v>
      </c>
      <c r="I40" s="203">
        <f>LF!I19+FF!I19+PrF!I19+FSS!I19+PřF!I19+PdF!I19+FSpS!I19+ESF!I19+FI!I19</f>
        <v>0</v>
      </c>
      <c r="J40" s="203">
        <f>LF!J19+FF!J19+PrF!J19+FSS!J19+PřF!J19+PdF!J19+FSpS!J19+ESF!J19+FI!J19</f>
        <v>0</v>
      </c>
      <c r="K40" s="203">
        <f>LF!K19+FF!K19+PrF!K19+FSS!K19+PřF!K19+PdF!K19+FSpS!K19+ESF!K19+FI!K19</f>
        <v>0</v>
      </c>
      <c r="L40" s="235">
        <f>LF!L19+FF!L19+PrF!L19+FSS!L19+PřF!L19+PdF!L19+FSpS!L19+ESF!L19+FI!L19</f>
        <v>0</v>
      </c>
    </row>
    <row r="41" spans="1:12" s="41" customFormat="1" ht="15" customHeight="1" x14ac:dyDescent="0.2">
      <c r="A41" s="82">
        <v>13</v>
      </c>
      <c r="B41" s="172" t="s">
        <v>35</v>
      </c>
      <c r="C41" s="83"/>
      <c r="D41" s="233">
        <f t="shared" si="4"/>
        <v>0</v>
      </c>
      <c r="E41" s="203">
        <f>LF!E20+FF!E20+PrF!E20+FSS!E20+PřF!E20+PdF!E20+FSpS!E20+ESF!E20+FI!E20</f>
        <v>0</v>
      </c>
      <c r="F41" s="203">
        <f>LF!F20+FF!F20+PrF!F20+FSS!F20+PřF!F20+PdF!F20+FSpS!F20+ESF!F20+FI!F20</f>
        <v>0</v>
      </c>
      <c r="G41" s="203">
        <f>LF!G20+FF!G20+PrF!G20+FSS!G20+PřF!G20+PdF!G20+FSpS!G20+ESF!G20+FI!G20</f>
        <v>0</v>
      </c>
      <c r="H41" s="234">
        <f>LF!H20+FF!H20+PrF!H20+FSS!H20+PřF!H20+PdF!H20+FSpS!H20+ESF!H20+FI!H20</f>
        <v>0</v>
      </c>
      <c r="I41" s="203">
        <f>LF!I20+FF!I20+PrF!I20+FSS!I20+PřF!I20+PdF!I20+FSpS!I20+ESF!I20+FI!I20</f>
        <v>0</v>
      </c>
      <c r="J41" s="203">
        <f>LF!J20+FF!J20+PrF!J20+FSS!J20+PřF!J20+PdF!J20+FSpS!J20+ESF!J20+FI!J20</f>
        <v>0</v>
      </c>
      <c r="K41" s="203">
        <f>LF!K20+FF!K20+PrF!K20+FSS!K20+PřF!K20+PdF!K20+FSpS!K20+ESF!K20+FI!K20</f>
        <v>0</v>
      </c>
      <c r="L41" s="235">
        <f>LF!L20+FF!L20+PrF!L20+FSS!L20+PřF!L20+PdF!L20+FSpS!L20+ESF!L20+FI!L20</f>
        <v>0</v>
      </c>
    </row>
    <row r="42" spans="1:12" s="41" customFormat="1" ht="15" customHeight="1" thickBot="1" x14ac:dyDescent="0.25">
      <c r="A42" s="101">
        <v>14</v>
      </c>
      <c r="B42" s="174" t="s">
        <v>36</v>
      </c>
      <c r="C42" s="176"/>
      <c r="D42" s="236">
        <f t="shared" si="4"/>
        <v>2200</v>
      </c>
      <c r="E42" s="206">
        <f>LF!E21+FF!E21+PrF!E21+FSS!E21+PřF!E21+PdF!E21+FSpS!E21+ESF!E21+FI!E21</f>
        <v>0</v>
      </c>
      <c r="F42" s="206">
        <f>LF!F21+FF!F21+PrF!F21+FSS!F21+PřF!F21+PdF!F21+FSpS!F21+ESF!F21+FI!F21</f>
        <v>2200</v>
      </c>
      <c r="G42" s="206">
        <f>LF!G21+FF!G21+PrF!G21+FSS!G21+PřF!G21+PdF!G21+FSpS!G21+ESF!G21+FI!G21</f>
        <v>0</v>
      </c>
      <c r="H42" s="237">
        <f>LF!H21+FF!H21+PrF!H21+FSS!H21+PřF!H21+PdF!H21+FSpS!H21+ESF!H21+FI!H21</f>
        <v>2200</v>
      </c>
      <c r="I42" s="206">
        <f>LF!I21+FF!I21+PrF!I21+FSS!I21+PřF!I21+PdF!I21+FSpS!I21+ESF!I21+FI!I21</f>
        <v>0</v>
      </c>
      <c r="J42" s="206">
        <f>LF!J21+FF!J21+PrF!J21+FSS!J21+PřF!J21+PdF!J21+FSpS!J21+ESF!J21+FI!J21</f>
        <v>0</v>
      </c>
      <c r="K42" s="206">
        <f>LF!K21+FF!K21+PrF!K21+FSS!K21+PřF!K21+PdF!K21+FSpS!K21+ESF!K21+FI!K21</f>
        <v>0</v>
      </c>
      <c r="L42" s="238">
        <f>LF!L21+FF!L21+PrF!L21+FSS!L21+PřF!L21+PdF!L21+FSpS!L21+ESF!L21+FI!L21</f>
        <v>0</v>
      </c>
    </row>
    <row r="43" spans="1:12" s="110" customFormat="1" ht="11.25" x14ac:dyDescent="0.2">
      <c r="A43" s="109" t="s">
        <v>43</v>
      </c>
      <c r="B43" s="109" t="s">
        <v>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s="110" customFormat="1" ht="11.25" x14ac:dyDescent="0.2">
      <c r="A44" s="109"/>
      <c r="B44" s="109" t="s">
        <v>44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s="110" customFormat="1" ht="11.25" x14ac:dyDescent="0.2">
      <c r="A45" s="109" t="s">
        <v>45</v>
      </c>
      <c r="B45" s="109" t="s">
        <v>46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s="112" customFormat="1" ht="12" x14ac:dyDescent="0.2">
      <c r="A46" s="111"/>
      <c r="B46" s="111"/>
      <c r="C46" s="111"/>
      <c r="E46" s="113"/>
    </row>
  </sheetData>
  <mergeCells count="5">
    <mergeCell ref="B3:C4"/>
    <mergeCell ref="D24:L24"/>
    <mergeCell ref="B25:C26"/>
    <mergeCell ref="E25:H25"/>
    <mergeCell ref="I25:L25"/>
  </mergeCells>
  <phoneticPr fontId="20" type="noConversion"/>
  <printOptions horizontalCentered="1"/>
  <pageMargins left="0.59055118110236227" right="0.31496062992125984" top="0.5" bottom="0.24" header="0.19685039370078741" footer="0.16"/>
  <pageSetup paperSize="9" scale="80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O7" sqref="O7"/>
    </sheetView>
  </sheetViews>
  <sheetFormatPr defaultColWidth="8.85546875" defaultRowHeight="12.75" x14ac:dyDescent="0.2"/>
  <cols>
    <col min="1" max="1" width="4.42578125" style="273" customWidth="1"/>
    <col min="2" max="2" width="17.7109375" style="273" customWidth="1"/>
    <col min="3" max="3" width="8.42578125" style="274" customWidth="1"/>
    <col min="4" max="4" width="10" style="273" customWidth="1"/>
    <col min="5" max="5" width="7.7109375" style="274" customWidth="1"/>
    <col min="6" max="6" width="9" style="273" customWidth="1"/>
    <col min="7" max="7" width="10.7109375" style="273" customWidth="1"/>
    <col min="8" max="8" width="10" style="273" customWidth="1"/>
    <col min="9" max="9" width="3.42578125" style="273" customWidth="1"/>
    <col min="10" max="10" width="8.42578125" style="344" customWidth="1"/>
    <col min="11" max="11" width="10" style="273" customWidth="1"/>
    <col min="12" max="12" width="2.140625" style="273" customWidth="1"/>
    <col min="13" max="256" width="8.85546875" style="273"/>
    <col min="257" max="257" width="4.42578125" style="273" customWidth="1"/>
    <col min="258" max="258" width="17.7109375" style="273" customWidth="1"/>
    <col min="259" max="259" width="8.42578125" style="273" customWidth="1"/>
    <col min="260" max="260" width="10" style="273" customWidth="1"/>
    <col min="261" max="261" width="7.7109375" style="273" customWidth="1"/>
    <col min="262" max="262" width="9" style="273" customWidth="1"/>
    <col min="263" max="263" width="10.7109375" style="273" customWidth="1"/>
    <col min="264" max="264" width="10" style="273" customWidth="1"/>
    <col min="265" max="265" width="3.42578125" style="273" customWidth="1"/>
    <col min="266" max="266" width="8.42578125" style="273" customWidth="1"/>
    <col min="267" max="267" width="10" style="273" customWidth="1"/>
    <col min="268" max="268" width="2.140625" style="273" customWidth="1"/>
    <col min="269" max="512" width="8.85546875" style="273"/>
    <col min="513" max="513" width="4.42578125" style="273" customWidth="1"/>
    <col min="514" max="514" width="17.7109375" style="273" customWidth="1"/>
    <col min="515" max="515" width="8.42578125" style="273" customWidth="1"/>
    <col min="516" max="516" width="10" style="273" customWidth="1"/>
    <col min="517" max="517" width="7.7109375" style="273" customWidth="1"/>
    <col min="518" max="518" width="9" style="273" customWidth="1"/>
    <col min="519" max="519" width="10.7109375" style="273" customWidth="1"/>
    <col min="520" max="520" width="10" style="273" customWidth="1"/>
    <col min="521" max="521" width="3.42578125" style="273" customWidth="1"/>
    <col min="522" max="522" width="8.42578125" style="273" customWidth="1"/>
    <col min="523" max="523" width="10" style="273" customWidth="1"/>
    <col min="524" max="524" width="2.140625" style="273" customWidth="1"/>
    <col min="525" max="768" width="8.85546875" style="273"/>
    <col min="769" max="769" width="4.42578125" style="273" customWidth="1"/>
    <col min="770" max="770" width="17.7109375" style="273" customWidth="1"/>
    <col min="771" max="771" width="8.42578125" style="273" customWidth="1"/>
    <col min="772" max="772" width="10" style="273" customWidth="1"/>
    <col min="773" max="773" width="7.7109375" style="273" customWidth="1"/>
    <col min="774" max="774" width="9" style="273" customWidth="1"/>
    <col min="775" max="775" width="10.7109375" style="273" customWidth="1"/>
    <col min="776" max="776" width="10" style="273" customWidth="1"/>
    <col min="777" max="777" width="3.42578125" style="273" customWidth="1"/>
    <col min="778" max="778" width="8.42578125" style="273" customWidth="1"/>
    <col min="779" max="779" width="10" style="273" customWidth="1"/>
    <col min="780" max="780" width="2.140625" style="273" customWidth="1"/>
    <col min="781" max="1024" width="8.85546875" style="273"/>
    <col min="1025" max="1025" width="4.42578125" style="273" customWidth="1"/>
    <col min="1026" max="1026" width="17.7109375" style="273" customWidth="1"/>
    <col min="1027" max="1027" width="8.42578125" style="273" customWidth="1"/>
    <col min="1028" max="1028" width="10" style="273" customWidth="1"/>
    <col min="1029" max="1029" width="7.7109375" style="273" customWidth="1"/>
    <col min="1030" max="1030" width="9" style="273" customWidth="1"/>
    <col min="1031" max="1031" width="10.7109375" style="273" customWidth="1"/>
    <col min="1032" max="1032" width="10" style="273" customWidth="1"/>
    <col min="1033" max="1033" width="3.42578125" style="273" customWidth="1"/>
    <col min="1034" max="1034" width="8.42578125" style="273" customWidth="1"/>
    <col min="1035" max="1035" width="10" style="273" customWidth="1"/>
    <col min="1036" max="1036" width="2.140625" style="273" customWidth="1"/>
    <col min="1037" max="1280" width="8.85546875" style="273"/>
    <col min="1281" max="1281" width="4.42578125" style="273" customWidth="1"/>
    <col min="1282" max="1282" width="17.7109375" style="273" customWidth="1"/>
    <col min="1283" max="1283" width="8.42578125" style="273" customWidth="1"/>
    <col min="1284" max="1284" width="10" style="273" customWidth="1"/>
    <col min="1285" max="1285" width="7.7109375" style="273" customWidth="1"/>
    <col min="1286" max="1286" width="9" style="273" customWidth="1"/>
    <col min="1287" max="1287" width="10.7109375" style="273" customWidth="1"/>
    <col min="1288" max="1288" width="10" style="273" customWidth="1"/>
    <col min="1289" max="1289" width="3.42578125" style="273" customWidth="1"/>
    <col min="1290" max="1290" width="8.42578125" style="273" customWidth="1"/>
    <col min="1291" max="1291" width="10" style="273" customWidth="1"/>
    <col min="1292" max="1292" width="2.140625" style="273" customWidth="1"/>
    <col min="1293" max="1536" width="8.85546875" style="273"/>
    <col min="1537" max="1537" width="4.42578125" style="273" customWidth="1"/>
    <col min="1538" max="1538" width="17.7109375" style="273" customWidth="1"/>
    <col min="1539" max="1539" width="8.42578125" style="273" customWidth="1"/>
    <col min="1540" max="1540" width="10" style="273" customWidth="1"/>
    <col min="1541" max="1541" width="7.7109375" style="273" customWidth="1"/>
    <col min="1542" max="1542" width="9" style="273" customWidth="1"/>
    <col min="1543" max="1543" width="10.7109375" style="273" customWidth="1"/>
    <col min="1544" max="1544" width="10" style="273" customWidth="1"/>
    <col min="1545" max="1545" width="3.42578125" style="273" customWidth="1"/>
    <col min="1546" max="1546" width="8.42578125" style="273" customWidth="1"/>
    <col min="1547" max="1547" width="10" style="273" customWidth="1"/>
    <col min="1548" max="1548" width="2.140625" style="273" customWidth="1"/>
    <col min="1549" max="1792" width="8.85546875" style="273"/>
    <col min="1793" max="1793" width="4.42578125" style="273" customWidth="1"/>
    <col min="1794" max="1794" width="17.7109375" style="273" customWidth="1"/>
    <col min="1795" max="1795" width="8.42578125" style="273" customWidth="1"/>
    <col min="1796" max="1796" width="10" style="273" customWidth="1"/>
    <col min="1797" max="1797" width="7.7109375" style="273" customWidth="1"/>
    <col min="1798" max="1798" width="9" style="273" customWidth="1"/>
    <col min="1799" max="1799" width="10.7109375" style="273" customWidth="1"/>
    <col min="1800" max="1800" width="10" style="273" customWidth="1"/>
    <col min="1801" max="1801" width="3.42578125" style="273" customWidth="1"/>
    <col min="1802" max="1802" width="8.42578125" style="273" customWidth="1"/>
    <col min="1803" max="1803" width="10" style="273" customWidth="1"/>
    <col min="1804" max="1804" width="2.140625" style="273" customWidth="1"/>
    <col min="1805" max="2048" width="8.85546875" style="273"/>
    <col min="2049" max="2049" width="4.42578125" style="273" customWidth="1"/>
    <col min="2050" max="2050" width="17.7109375" style="273" customWidth="1"/>
    <col min="2051" max="2051" width="8.42578125" style="273" customWidth="1"/>
    <col min="2052" max="2052" width="10" style="273" customWidth="1"/>
    <col min="2053" max="2053" width="7.7109375" style="273" customWidth="1"/>
    <col min="2054" max="2054" width="9" style="273" customWidth="1"/>
    <col min="2055" max="2055" width="10.7109375" style="273" customWidth="1"/>
    <col min="2056" max="2056" width="10" style="273" customWidth="1"/>
    <col min="2057" max="2057" width="3.42578125" style="273" customWidth="1"/>
    <col min="2058" max="2058" width="8.42578125" style="273" customWidth="1"/>
    <col min="2059" max="2059" width="10" style="273" customWidth="1"/>
    <col min="2060" max="2060" width="2.140625" style="273" customWidth="1"/>
    <col min="2061" max="2304" width="8.85546875" style="273"/>
    <col min="2305" max="2305" width="4.42578125" style="273" customWidth="1"/>
    <col min="2306" max="2306" width="17.7109375" style="273" customWidth="1"/>
    <col min="2307" max="2307" width="8.42578125" style="273" customWidth="1"/>
    <col min="2308" max="2308" width="10" style="273" customWidth="1"/>
    <col min="2309" max="2309" width="7.7109375" style="273" customWidth="1"/>
    <col min="2310" max="2310" width="9" style="273" customWidth="1"/>
    <col min="2311" max="2311" width="10.7109375" style="273" customWidth="1"/>
    <col min="2312" max="2312" width="10" style="273" customWidth="1"/>
    <col min="2313" max="2313" width="3.42578125" style="273" customWidth="1"/>
    <col min="2314" max="2314" width="8.42578125" style="273" customWidth="1"/>
    <col min="2315" max="2315" width="10" style="273" customWidth="1"/>
    <col min="2316" max="2316" width="2.140625" style="273" customWidth="1"/>
    <col min="2317" max="2560" width="8.85546875" style="273"/>
    <col min="2561" max="2561" width="4.42578125" style="273" customWidth="1"/>
    <col min="2562" max="2562" width="17.7109375" style="273" customWidth="1"/>
    <col min="2563" max="2563" width="8.42578125" style="273" customWidth="1"/>
    <col min="2564" max="2564" width="10" style="273" customWidth="1"/>
    <col min="2565" max="2565" width="7.7109375" style="273" customWidth="1"/>
    <col min="2566" max="2566" width="9" style="273" customWidth="1"/>
    <col min="2567" max="2567" width="10.7109375" style="273" customWidth="1"/>
    <col min="2568" max="2568" width="10" style="273" customWidth="1"/>
    <col min="2569" max="2569" width="3.42578125" style="273" customWidth="1"/>
    <col min="2570" max="2570" width="8.42578125" style="273" customWidth="1"/>
    <col min="2571" max="2571" width="10" style="273" customWidth="1"/>
    <col min="2572" max="2572" width="2.140625" style="273" customWidth="1"/>
    <col min="2573" max="2816" width="8.85546875" style="273"/>
    <col min="2817" max="2817" width="4.42578125" style="273" customWidth="1"/>
    <col min="2818" max="2818" width="17.7109375" style="273" customWidth="1"/>
    <col min="2819" max="2819" width="8.42578125" style="273" customWidth="1"/>
    <col min="2820" max="2820" width="10" style="273" customWidth="1"/>
    <col min="2821" max="2821" width="7.7109375" style="273" customWidth="1"/>
    <col min="2822" max="2822" width="9" style="273" customWidth="1"/>
    <col min="2823" max="2823" width="10.7109375" style="273" customWidth="1"/>
    <col min="2824" max="2824" width="10" style="273" customWidth="1"/>
    <col min="2825" max="2825" width="3.42578125" style="273" customWidth="1"/>
    <col min="2826" max="2826" width="8.42578125" style="273" customWidth="1"/>
    <col min="2827" max="2827" width="10" style="273" customWidth="1"/>
    <col min="2828" max="2828" width="2.140625" style="273" customWidth="1"/>
    <col min="2829" max="3072" width="8.85546875" style="273"/>
    <col min="3073" max="3073" width="4.42578125" style="273" customWidth="1"/>
    <col min="3074" max="3074" width="17.7109375" style="273" customWidth="1"/>
    <col min="3075" max="3075" width="8.42578125" style="273" customWidth="1"/>
    <col min="3076" max="3076" width="10" style="273" customWidth="1"/>
    <col min="3077" max="3077" width="7.7109375" style="273" customWidth="1"/>
    <col min="3078" max="3078" width="9" style="273" customWidth="1"/>
    <col min="3079" max="3079" width="10.7109375" style="273" customWidth="1"/>
    <col min="3080" max="3080" width="10" style="273" customWidth="1"/>
    <col min="3081" max="3081" width="3.42578125" style="273" customWidth="1"/>
    <col min="3082" max="3082" width="8.42578125" style="273" customWidth="1"/>
    <col min="3083" max="3083" width="10" style="273" customWidth="1"/>
    <col min="3084" max="3084" width="2.140625" style="273" customWidth="1"/>
    <col min="3085" max="3328" width="8.85546875" style="273"/>
    <col min="3329" max="3329" width="4.42578125" style="273" customWidth="1"/>
    <col min="3330" max="3330" width="17.7109375" style="273" customWidth="1"/>
    <col min="3331" max="3331" width="8.42578125" style="273" customWidth="1"/>
    <col min="3332" max="3332" width="10" style="273" customWidth="1"/>
    <col min="3333" max="3333" width="7.7109375" style="273" customWidth="1"/>
    <col min="3334" max="3334" width="9" style="273" customWidth="1"/>
    <col min="3335" max="3335" width="10.7109375" style="273" customWidth="1"/>
    <col min="3336" max="3336" width="10" style="273" customWidth="1"/>
    <col min="3337" max="3337" width="3.42578125" style="273" customWidth="1"/>
    <col min="3338" max="3338" width="8.42578125" style="273" customWidth="1"/>
    <col min="3339" max="3339" width="10" style="273" customWidth="1"/>
    <col min="3340" max="3340" width="2.140625" style="273" customWidth="1"/>
    <col min="3341" max="3584" width="8.85546875" style="273"/>
    <col min="3585" max="3585" width="4.42578125" style="273" customWidth="1"/>
    <col min="3586" max="3586" width="17.7109375" style="273" customWidth="1"/>
    <col min="3587" max="3587" width="8.42578125" style="273" customWidth="1"/>
    <col min="3588" max="3588" width="10" style="273" customWidth="1"/>
    <col min="3589" max="3589" width="7.7109375" style="273" customWidth="1"/>
    <col min="3590" max="3590" width="9" style="273" customWidth="1"/>
    <col min="3591" max="3591" width="10.7109375" style="273" customWidth="1"/>
    <col min="3592" max="3592" width="10" style="273" customWidth="1"/>
    <col min="3593" max="3593" width="3.42578125" style="273" customWidth="1"/>
    <col min="3594" max="3594" width="8.42578125" style="273" customWidth="1"/>
    <col min="3595" max="3595" width="10" style="273" customWidth="1"/>
    <col min="3596" max="3596" width="2.140625" style="273" customWidth="1"/>
    <col min="3597" max="3840" width="8.85546875" style="273"/>
    <col min="3841" max="3841" width="4.42578125" style="273" customWidth="1"/>
    <col min="3842" max="3842" width="17.7109375" style="273" customWidth="1"/>
    <col min="3843" max="3843" width="8.42578125" style="273" customWidth="1"/>
    <col min="3844" max="3844" width="10" style="273" customWidth="1"/>
    <col min="3845" max="3845" width="7.7109375" style="273" customWidth="1"/>
    <col min="3846" max="3846" width="9" style="273" customWidth="1"/>
    <col min="3847" max="3847" width="10.7109375" style="273" customWidth="1"/>
    <col min="3848" max="3848" width="10" style="273" customWidth="1"/>
    <col min="3849" max="3849" width="3.42578125" style="273" customWidth="1"/>
    <col min="3850" max="3850" width="8.42578125" style="273" customWidth="1"/>
    <col min="3851" max="3851" width="10" style="273" customWidth="1"/>
    <col min="3852" max="3852" width="2.140625" style="273" customWidth="1"/>
    <col min="3853" max="4096" width="8.85546875" style="273"/>
    <col min="4097" max="4097" width="4.42578125" style="273" customWidth="1"/>
    <col min="4098" max="4098" width="17.7109375" style="273" customWidth="1"/>
    <col min="4099" max="4099" width="8.42578125" style="273" customWidth="1"/>
    <col min="4100" max="4100" width="10" style="273" customWidth="1"/>
    <col min="4101" max="4101" width="7.7109375" style="273" customWidth="1"/>
    <col min="4102" max="4102" width="9" style="273" customWidth="1"/>
    <col min="4103" max="4103" width="10.7109375" style="273" customWidth="1"/>
    <col min="4104" max="4104" width="10" style="273" customWidth="1"/>
    <col min="4105" max="4105" width="3.42578125" style="273" customWidth="1"/>
    <col min="4106" max="4106" width="8.42578125" style="273" customWidth="1"/>
    <col min="4107" max="4107" width="10" style="273" customWidth="1"/>
    <col min="4108" max="4108" width="2.140625" style="273" customWidth="1"/>
    <col min="4109" max="4352" width="8.85546875" style="273"/>
    <col min="4353" max="4353" width="4.42578125" style="273" customWidth="1"/>
    <col min="4354" max="4354" width="17.7109375" style="273" customWidth="1"/>
    <col min="4355" max="4355" width="8.42578125" style="273" customWidth="1"/>
    <col min="4356" max="4356" width="10" style="273" customWidth="1"/>
    <col min="4357" max="4357" width="7.7109375" style="273" customWidth="1"/>
    <col min="4358" max="4358" width="9" style="273" customWidth="1"/>
    <col min="4359" max="4359" width="10.7109375" style="273" customWidth="1"/>
    <col min="4360" max="4360" width="10" style="273" customWidth="1"/>
    <col min="4361" max="4361" width="3.42578125" style="273" customWidth="1"/>
    <col min="4362" max="4362" width="8.42578125" style="273" customWidth="1"/>
    <col min="4363" max="4363" width="10" style="273" customWidth="1"/>
    <col min="4364" max="4364" width="2.140625" style="273" customWidth="1"/>
    <col min="4365" max="4608" width="8.85546875" style="273"/>
    <col min="4609" max="4609" width="4.42578125" style="273" customWidth="1"/>
    <col min="4610" max="4610" width="17.7109375" style="273" customWidth="1"/>
    <col min="4611" max="4611" width="8.42578125" style="273" customWidth="1"/>
    <col min="4612" max="4612" width="10" style="273" customWidth="1"/>
    <col min="4613" max="4613" width="7.7109375" style="273" customWidth="1"/>
    <col min="4614" max="4614" width="9" style="273" customWidth="1"/>
    <col min="4615" max="4615" width="10.7109375" style="273" customWidth="1"/>
    <col min="4616" max="4616" width="10" style="273" customWidth="1"/>
    <col min="4617" max="4617" width="3.42578125" style="273" customWidth="1"/>
    <col min="4618" max="4618" width="8.42578125" style="273" customWidth="1"/>
    <col min="4619" max="4619" width="10" style="273" customWidth="1"/>
    <col min="4620" max="4620" width="2.140625" style="273" customWidth="1"/>
    <col min="4621" max="4864" width="8.85546875" style="273"/>
    <col min="4865" max="4865" width="4.42578125" style="273" customWidth="1"/>
    <col min="4866" max="4866" width="17.7109375" style="273" customWidth="1"/>
    <col min="4867" max="4867" width="8.42578125" style="273" customWidth="1"/>
    <col min="4868" max="4868" width="10" style="273" customWidth="1"/>
    <col min="4869" max="4869" width="7.7109375" style="273" customWidth="1"/>
    <col min="4870" max="4870" width="9" style="273" customWidth="1"/>
    <col min="4871" max="4871" width="10.7109375" style="273" customWidth="1"/>
    <col min="4872" max="4872" width="10" style="273" customWidth="1"/>
    <col min="4873" max="4873" width="3.42578125" style="273" customWidth="1"/>
    <col min="4874" max="4874" width="8.42578125" style="273" customWidth="1"/>
    <col min="4875" max="4875" width="10" style="273" customWidth="1"/>
    <col min="4876" max="4876" width="2.140625" style="273" customWidth="1"/>
    <col min="4877" max="5120" width="8.85546875" style="273"/>
    <col min="5121" max="5121" width="4.42578125" style="273" customWidth="1"/>
    <col min="5122" max="5122" width="17.7109375" style="273" customWidth="1"/>
    <col min="5123" max="5123" width="8.42578125" style="273" customWidth="1"/>
    <col min="5124" max="5124" width="10" style="273" customWidth="1"/>
    <col min="5125" max="5125" width="7.7109375" style="273" customWidth="1"/>
    <col min="5126" max="5126" width="9" style="273" customWidth="1"/>
    <col min="5127" max="5127" width="10.7109375" style="273" customWidth="1"/>
    <col min="5128" max="5128" width="10" style="273" customWidth="1"/>
    <col min="5129" max="5129" width="3.42578125" style="273" customWidth="1"/>
    <col min="5130" max="5130" width="8.42578125" style="273" customWidth="1"/>
    <col min="5131" max="5131" width="10" style="273" customWidth="1"/>
    <col min="5132" max="5132" width="2.140625" style="273" customWidth="1"/>
    <col min="5133" max="5376" width="8.85546875" style="273"/>
    <col min="5377" max="5377" width="4.42578125" style="273" customWidth="1"/>
    <col min="5378" max="5378" width="17.7109375" style="273" customWidth="1"/>
    <col min="5379" max="5379" width="8.42578125" style="273" customWidth="1"/>
    <col min="5380" max="5380" width="10" style="273" customWidth="1"/>
    <col min="5381" max="5381" width="7.7109375" style="273" customWidth="1"/>
    <col min="5382" max="5382" width="9" style="273" customWidth="1"/>
    <col min="5383" max="5383" width="10.7109375" style="273" customWidth="1"/>
    <col min="5384" max="5384" width="10" style="273" customWidth="1"/>
    <col min="5385" max="5385" width="3.42578125" style="273" customWidth="1"/>
    <col min="5386" max="5386" width="8.42578125" style="273" customWidth="1"/>
    <col min="5387" max="5387" width="10" style="273" customWidth="1"/>
    <col min="5388" max="5388" width="2.140625" style="273" customWidth="1"/>
    <col min="5389" max="5632" width="8.85546875" style="273"/>
    <col min="5633" max="5633" width="4.42578125" style="273" customWidth="1"/>
    <col min="5634" max="5634" width="17.7109375" style="273" customWidth="1"/>
    <col min="5635" max="5635" width="8.42578125" style="273" customWidth="1"/>
    <col min="5636" max="5636" width="10" style="273" customWidth="1"/>
    <col min="5637" max="5637" width="7.7109375" style="273" customWidth="1"/>
    <col min="5638" max="5638" width="9" style="273" customWidth="1"/>
    <col min="5639" max="5639" width="10.7109375" style="273" customWidth="1"/>
    <col min="5640" max="5640" width="10" style="273" customWidth="1"/>
    <col min="5641" max="5641" width="3.42578125" style="273" customWidth="1"/>
    <col min="5642" max="5642" width="8.42578125" style="273" customWidth="1"/>
    <col min="5643" max="5643" width="10" style="273" customWidth="1"/>
    <col min="5644" max="5644" width="2.140625" style="273" customWidth="1"/>
    <col min="5645" max="5888" width="8.85546875" style="273"/>
    <col min="5889" max="5889" width="4.42578125" style="273" customWidth="1"/>
    <col min="5890" max="5890" width="17.7109375" style="273" customWidth="1"/>
    <col min="5891" max="5891" width="8.42578125" style="273" customWidth="1"/>
    <col min="5892" max="5892" width="10" style="273" customWidth="1"/>
    <col min="5893" max="5893" width="7.7109375" style="273" customWidth="1"/>
    <col min="5894" max="5894" width="9" style="273" customWidth="1"/>
    <col min="5895" max="5895" width="10.7109375" style="273" customWidth="1"/>
    <col min="5896" max="5896" width="10" style="273" customWidth="1"/>
    <col min="5897" max="5897" width="3.42578125" style="273" customWidth="1"/>
    <col min="5898" max="5898" width="8.42578125" style="273" customWidth="1"/>
    <col min="5899" max="5899" width="10" style="273" customWidth="1"/>
    <col min="5900" max="5900" width="2.140625" style="273" customWidth="1"/>
    <col min="5901" max="6144" width="8.85546875" style="273"/>
    <col min="6145" max="6145" width="4.42578125" style="273" customWidth="1"/>
    <col min="6146" max="6146" width="17.7109375" style="273" customWidth="1"/>
    <col min="6147" max="6147" width="8.42578125" style="273" customWidth="1"/>
    <col min="6148" max="6148" width="10" style="273" customWidth="1"/>
    <col min="6149" max="6149" width="7.7109375" style="273" customWidth="1"/>
    <col min="6150" max="6150" width="9" style="273" customWidth="1"/>
    <col min="6151" max="6151" width="10.7109375" style="273" customWidth="1"/>
    <col min="6152" max="6152" width="10" style="273" customWidth="1"/>
    <col min="6153" max="6153" width="3.42578125" style="273" customWidth="1"/>
    <col min="6154" max="6154" width="8.42578125" style="273" customWidth="1"/>
    <col min="6155" max="6155" width="10" style="273" customWidth="1"/>
    <col min="6156" max="6156" width="2.140625" style="273" customWidth="1"/>
    <col min="6157" max="6400" width="8.85546875" style="273"/>
    <col min="6401" max="6401" width="4.42578125" style="273" customWidth="1"/>
    <col min="6402" max="6402" width="17.7109375" style="273" customWidth="1"/>
    <col min="6403" max="6403" width="8.42578125" style="273" customWidth="1"/>
    <col min="6404" max="6404" width="10" style="273" customWidth="1"/>
    <col min="6405" max="6405" width="7.7109375" style="273" customWidth="1"/>
    <col min="6406" max="6406" width="9" style="273" customWidth="1"/>
    <col min="6407" max="6407" width="10.7109375" style="273" customWidth="1"/>
    <col min="6408" max="6408" width="10" style="273" customWidth="1"/>
    <col min="6409" max="6409" width="3.42578125" style="273" customWidth="1"/>
    <col min="6410" max="6410" width="8.42578125" style="273" customWidth="1"/>
    <col min="6411" max="6411" width="10" style="273" customWidth="1"/>
    <col min="6412" max="6412" width="2.140625" style="273" customWidth="1"/>
    <col min="6413" max="6656" width="8.85546875" style="273"/>
    <col min="6657" max="6657" width="4.42578125" style="273" customWidth="1"/>
    <col min="6658" max="6658" width="17.7109375" style="273" customWidth="1"/>
    <col min="6659" max="6659" width="8.42578125" style="273" customWidth="1"/>
    <col min="6660" max="6660" width="10" style="273" customWidth="1"/>
    <col min="6661" max="6661" width="7.7109375" style="273" customWidth="1"/>
    <col min="6662" max="6662" width="9" style="273" customWidth="1"/>
    <col min="6663" max="6663" width="10.7109375" style="273" customWidth="1"/>
    <col min="6664" max="6664" width="10" style="273" customWidth="1"/>
    <col min="6665" max="6665" width="3.42578125" style="273" customWidth="1"/>
    <col min="6666" max="6666" width="8.42578125" style="273" customWidth="1"/>
    <col min="6667" max="6667" width="10" style="273" customWidth="1"/>
    <col min="6668" max="6668" width="2.140625" style="273" customWidth="1"/>
    <col min="6669" max="6912" width="8.85546875" style="273"/>
    <col min="6913" max="6913" width="4.42578125" style="273" customWidth="1"/>
    <col min="6914" max="6914" width="17.7109375" style="273" customWidth="1"/>
    <col min="6915" max="6915" width="8.42578125" style="273" customWidth="1"/>
    <col min="6916" max="6916" width="10" style="273" customWidth="1"/>
    <col min="6917" max="6917" width="7.7109375" style="273" customWidth="1"/>
    <col min="6918" max="6918" width="9" style="273" customWidth="1"/>
    <col min="6919" max="6919" width="10.7109375" style="273" customWidth="1"/>
    <col min="6920" max="6920" width="10" style="273" customWidth="1"/>
    <col min="6921" max="6921" width="3.42578125" style="273" customWidth="1"/>
    <col min="6922" max="6922" width="8.42578125" style="273" customWidth="1"/>
    <col min="6923" max="6923" width="10" style="273" customWidth="1"/>
    <col min="6924" max="6924" width="2.140625" style="273" customWidth="1"/>
    <col min="6925" max="7168" width="8.85546875" style="273"/>
    <col min="7169" max="7169" width="4.42578125" style="273" customWidth="1"/>
    <col min="7170" max="7170" width="17.7109375" style="273" customWidth="1"/>
    <col min="7171" max="7171" width="8.42578125" style="273" customWidth="1"/>
    <col min="7172" max="7172" width="10" style="273" customWidth="1"/>
    <col min="7173" max="7173" width="7.7109375" style="273" customWidth="1"/>
    <col min="7174" max="7174" width="9" style="273" customWidth="1"/>
    <col min="7175" max="7175" width="10.7109375" style="273" customWidth="1"/>
    <col min="7176" max="7176" width="10" style="273" customWidth="1"/>
    <col min="7177" max="7177" width="3.42578125" style="273" customWidth="1"/>
    <col min="7178" max="7178" width="8.42578125" style="273" customWidth="1"/>
    <col min="7179" max="7179" width="10" style="273" customWidth="1"/>
    <col min="7180" max="7180" width="2.140625" style="273" customWidth="1"/>
    <col min="7181" max="7424" width="8.85546875" style="273"/>
    <col min="7425" max="7425" width="4.42578125" style="273" customWidth="1"/>
    <col min="7426" max="7426" width="17.7109375" style="273" customWidth="1"/>
    <col min="7427" max="7427" width="8.42578125" style="273" customWidth="1"/>
    <col min="7428" max="7428" width="10" style="273" customWidth="1"/>
    <col min="7429" max="7429" width="7.7109375" style="273" customWidth="1"/>
    <col min="7430" max="7430" width="9" style="273" customWidth="1"/>
    <col min="7431" max="7431" width="10.7109375" style="273" customWidth="1"/>
    <col min="7432" max="7432" width="10" style="273" customWidth="1"/>
    <col min="7433" max="7433" width="3.42578125" style="273" customWidth="1"/>
    <col min="7434" max="7434" width="8.42578125" style="273" customWidth="1"/>
    <col min="7435" max="7435" width="10" style="273" customWidth="1"/>
    <col min="7436" max="7436" width="2.140625" style="273" customWidth="1"/>
    <col min="7437" max="7680" width="8.85546875" style="273"/>
    <col min="7681" max="7681" width="4.42578125" style="273" customWidth="1"/>
    <col min="7682" max="7682" width="17.7109375" style="273" customWidth="1"/>
    <col min="7683" max="7683" width="8.42578125" style="273" customWidth="1"/>
    <col min="7684" max="7684" width="10" style="273" customWidth="1"/>
    <col min="7685" max="7685" width="7.7109375" style="273" customWidth="1"/>
    <col min="7686" max="7686" width="9" style="273" customWidth="1"/>
    <col min="7687" max="7687" width="10.7109375" style="273" customWidth="1"/>
    <col min="7688" max="7688" width="10" style="273" customWidth="1"/>
    <col min="7689" max="7689" width="3.42578125" style="273" customWidth="1"/>
    <col min="7690" max="7690" width="8.42578125" style="273" customWidth="1"/>
    <col min="7691" max="7691" width="10" style="273" customWidth="1"/>
    <col min="7692" max="7692" width="2.140625" style="273" customWidth="1"/>
    <col min="7693" max="7936" width="8.85546875" style="273"/>
    <col min="7937" max="7937" width="4.42578125" style="273" customWidth="1"/>
    <col min="7938" max="7938" width="17.7109375" style="273" customWidth="1"/>
    <col min="7939" max="7939" width="8.42578125" style="273" customWidth="1"/>
    <col min="7940" max="7940" width="10" style="273" customWidth="1"/>
    <col min="7941" max="7941" width="7.7109375" style="273" customWidth="1"/>
    <col min="7942" max="7942" width="9" style="273" customWidth="1"/>
    <col min="7943" max="7943" width="10.7109375" style="273" customWidth="1"/>
    <col min="7944" max="7944" width="10" style="273" customWidth="1"/>
    <col min="7945" max="7945" width="3.42578125" style="273" customWidth="1"/>
    <col min="7946" max="7946" width="8.42578125" style="273" customWidth="1"/>
    <col min="7947" max="7947" width="10" style="273" customWidth="1"/>
    <col min="7948" max="7948" width="2.140625" style="273" customWidth="1"/>
    <col min="7949" max="8192" width="8.85546875" style="273"/>
    <col min="8193" max="8193" width="4.42578125" style="273" customWidth="1"/>
    <col min="8194" max="8194" width="17.7109375" style="273" customWidth="1"/>
    <col min="8195" max="8195" width="8.42578125" style="273" customWidth="1"/>
    <col min="8196" max="8196" width="10" style="273" customWidth="1"/>
    <col min="8197" max="8197" width="7.7109375" style="273" customWidth="1"/>
    <col min="8198" max="8198" width="9" style="273" customWidth="1"/>
    <col min="8199" max="8199" width="10.7109375" style="273" customWidth="1"/>
    <col min="8200" max="8200" width="10" style="273" customWidth="1"/>
    <col min="8201" max="8201" width="3.42578125" style="273" customWidth="1"/>
    <col min="8202" max="8202" width="8.42578125" style="273" customWidth="1"/>
    <col min="8203" max="8203" width="10" style="273" customWidth="1"/>
    <col min="8204" max="8204" width="2.140625" style="273" customWidth="1"/>
    <col min="8205" max="8448" width="8.85546875" style="273"/>
    <col min="8449" max="8449" width="4.42578125" style="273" customWidth="1"/>
    <col min="8450" max="8450" width="17.7109375" style="273" customWidth="1"/>
    <col min="8451" max="8451" width="8.42578125" style="273" customWidth="1"/>
    <col min="8452" max="8452" width="10" style="273" customWidth="1"/>
    <col min="8453" max="8453" width="7.7109375" style="273" customWidth="1"/>
    <col min="8454" max="8454" width="9" style="273" customWidth="1"/>
    <col min="8455" max="8455" width="10.7109375" style="273" customWidth="1"/>
    <col min="8456" max="8456" width="10" style="273" customWidth="1"/>
    <col min="8457" max="8457" width="3.42578125" style="273" customWidth="1"/>
    <col min="8458" max="8458" width="8.42578125" style="273" customWidth="1"/>
    <col min="8459" max="8459" width="10" style="273" customWidth="1"/>
    <col min="8460" max="8460" width="2.140625" style="273" customWidth="1"/>
    <col min="8461" max="8704" width="8.85546875" style="273"/>
    <col min="8705" max="8705" width="4.42578125" style="273" customWidth="1"/>
    <col min="8706" max="8706" width="17.7109375" style="273" customWidth="1"/>
    <col min="8707" max="8707" width="8.42578125" style="273" customWidth="1"/>
    <col min="8708" max="8708" width="10" style="273" customWidth="1"/>
    <col min="8709" max="8709" width="7.7109375" style="273" customWidth="1"/>
    <col min="8710" max="8710" width="9" style="273" customWidth="1"/>
    <col min="8711" max="8711" width="10.7109375" style="273" customWidth="1"/>
    <col min="8712" max="8712" width="10" style="273" customWidth="1"/>
    <col min="8713" max="8713" width="3.42578125" style="273" customWidth="1"/>
    <col min="8714" max="8714" width="8.42578125" style="273" customWidth="1"/>
    <col min="8715" max="8715" width="10" style="273" customWidth="1"/>
    <col min="8716" max="8716" width="2.140625" style="273" customWidth="1"/>
    <col min="8717" max="8960" width="8.85546875" style="273"/>
    <col min="8961" max="8961" width="4.42578125" style="273" customWidth="1"/>
    <col min="8962" max="8962" width="17.7109375" style="273" customWidth="1"/>
    <col min="8963" max="8963" width="8.42578125" style="273" customWidth="1"/>
    <col min="8964" max="8964" width="10" style="273" customWidth="1"/>
    <col min="8965" max="8965" width="7.7109375" style="273" customWidth="1"/>
    <col min="8966" max="8966" width="9" style="273" customWidth="1"/>
    <col min="8967" max="8967" width="10.7109375" style="273" customWidth="1"/>
    <col min="8968" max="8968" width="10" style="273" customWidth="1"/>
    <col min="8969" max="8969" width="3.42578125" style="273" customWidth="1"/>
    <col min="8970" max="8970" width="8.42578125" style="273" customWidth="1"/>
    <col min="8971" max="8971" width="10" style="273" customWidth="1"/>
    <col min="8972" max="8972" width="2.140625" style="273" customWidth="1"/>
    <col min="8973" max="9216" width="8.85546875" style="273"/>
    <col min="9217" max="9217" width="4.42578125" style="273" customWidth="1"/>
    <col min="9218" max="9218" width="17.7109375" style="273" customWidth="1"/>
    <col min="9219" max="9219" width="8.42578125" style="273" customWidth="1"/>
    <col min="9220" max="9220" width="10" style="273" customWidth="1"/>
    <col min="9221" max="9221" width="7.7109375" style="273" customWidth="1"/>
    <col min="9222" max="9222" width="9" style="273" customWidth="1"/>
    <col min="9223" max="9223" width="10.7109375" style="273" customWidth="1"/>
    <col min="9224" max="9224" width="10" style="273" customWidth="1"/>
    <col min="9225" max="9225" width="3.42578125" style="273" customWidth="1"/>
    <col min="9226" max="9226" width="8.42578125" style="273" customWidth="1"/>
    <col min="9227" max="9227" width="10" style="273" customWidth="1"/>
    <col min="9228" max="9228" width="2.140625" style="273" customWidth="1"/>
    <col min="9229" max="9472" width="8.85546875" style="273"/>
    <col min="9473" max="9473" width="4.42578125" style="273" customWidth="1"/>
    <col min="9474" max="9474" width="17.7109375" style="273" customWidth="1"/>
    <col min="9475" max="9475" width="8.42578125" style="273" customWidth="1"/>
    <col min="9476" max="9476" width="10" style="273" customWidth="1"/>
    <col min="9477" max="9477" width="7.7109375" style="273" customWidth="1"/>
    <col min="9478" max="9478" width="9" style="273" customWidth="1"/>
    <col min="9479" max="9479" width="10.7109375" style="273" customWidth="1"/>
    <col min="9480" max="9480" width="10" style="273" customWidth="1"/>
    <col min="9481" max="9481" width="3.42578125" style="273" customWidth="1"/>
    <col min="9482" max="9482" width="8.42578125" style="273" customWidth="1"/>
    <col min="9483" max="9483" width="10" style="273" customWidth="1"/>
    <col min="9484" max="9484" width="2.140625" style="273" customWidth="1"/>
    <col min="9485" max="9728" width="8.85546875" style="273"/>
    <col min="9729" max="9729" width="4.42578125" style="273" customWidth="1"/>
    <col min="9730" max="9730" width="17.7109375" style="273" customWidth="1"/>
    <col min="9731" max="9731" width="8.42578125" style="273" customWidth="1"/>
    <col min="9732" max="9732" width="10" style="273" customWidth="1"/>
    <col min="9733" max="9733" width="7.7109375" style="273" customWidth="1"/>
    <col min="9734" max="9734" width="9" style="273" customWidth="1"/>
    <col min="9735" max="9735" width="10.7109375" style="273" customWidth="1"/>
    <col min="9736" max="9736" width="10" style="273" customWidth="1"/>
    <col min="9737" max="9737" width="3.42578125" style="273" customWidth="1"/>
    <col min="9738" max="9738" width="8.42578125" style="273" customWidth="1"/>
    <col min="9739" max="9739" width="10" style="273" customWidth="1"/>
    <col min="9740" max="9740" width="2.140625" style="273" customWidth="1"/>
    <col min="9741" max="9984" width="8.85546875" style="273"/>
    <col min="9985" max="9985" width="4.42578125" style="273" customWidth="1"/>
    <col min="9986" max="9986" width="17.7109375" style="273" customWidth="1"/>
    <col min="9987" max="9987" width="8.42578125" style="273" customWidth="1"/>
    <col min="9988" max="9988" width="10" style="273" customWidth="1"/>
    <col min="9989" max="9989" width="7.7109375" style="273" customWidth="1"/>
    <col min="9990" max="9990" width="9" style="273" customWidth="1"/>
    <col min="9991" max="9991" width="10.7109375" style="273" customWidth="1"/>
    <col min="9992" max="9992" width="10" style="273" customWidth="1"/>
    <col min="9993" max="9993" width="3.42578125" style="273" customWidth="1"/>
    <col min="9994" max="9994" width="8.42578125" style="273" customWidth="1"/>
    <col min="9995" max="9995" width="10" style="273" customWidth="1"/>
    <col min="9996" max="9996" width="2.140625" style="273" customWidth="1"/>
    <col min="9997" max="10240" width="8.85546875" style="273"/>
    <col min="10241" max="10241" width="4.42578125" style="273" customWidth="1"/>
    <col min="10242" max="10242" width="17.7109375" style="273" customWidth="1"/>
    <col min="10243" max="10243" width="8.42578125" style="273" customWidth="1"/>
    <col min="10244" max="10244" width="10" style="273" customWidth="1"/>
    <col min="10245" max="10245" width="7.7109375" style="273" customWidth="1"/>
    <col min="10246" max="10246" width="9" style="273" customWidth="1"/>
    <col min="10247" max="10247" width="10.7109375" style="273" customWidth="1"/>
    <col min="10248" max="10248" width="10" style="273" customWidth="1"/>
    <col min="10249" max="10249" width="3.42578125" style="273" customWidth="1"/>
    <col min="10250" max="10250" width="8.42578125" style="273" customWidth="1"/>
    <col min="10251" max="10251" width="10" style="273" customWidth="1"/>
    <col min="10252" max="10252" width="2.140625" style="273" customWidth="1"/>
    <col min="10253" max="10496" width="8.85546875" style="273"/>
    <col min="10497" max="10497" width="4.42578125" style="273" customWidth="1"/>
    <col min="10498" max="10498" width="17.7109375" style="273" customWidth="1"/>
    <col min="10499" max="10499" width="8.42578125" style="273" customWidth="1"/>
    <col min="10500" max="10500" width="10" style="273" customWidth="1"/>
    <col min="10501" max="10501" width="7.7109375" style="273" customWidth="1"/>
    <col min="10502" max="10502" width="9" style="273" customWidth="1"/>
    <col min="10503" max="10503" width="10.7109375" style="273" customWidth="1"/>
    <col min="10504" max="10504" width="10" style="273" customWidth="1"/>
    <col min="10505" max="10505" width="3.42578125" style="273" customWidth="1"/>
    <col min="10506" max="10506" width="8.42578125" style="273" customWidth="1"/>
    <col min="10507" max="10507" width="10" style="273" customWidth="1"/>
    <col min="10508" max="10508" width="2.140625" style="273" customWidth="1"/>
    <col min="10509" max="10752" width="8.85546875" style="273"/>
    <col min="10753" max="10753" width="4.42578125" style="273" customWidth="1"/>
    <col min="10754" max="10754" width="17.7109375" style="273" customWidth="1"/>
    <col min="10755" max="10755" width="8.42578125" style="273" customWidth="1"/>
    <col min="10756" max="10756" width="10" style="273" customWidth="1"/>
    <col min="10757" max="10757" width="7.7109375" style="273" customWidth="1"/>
    <col min="10758" max="10758" width="9" style="273" customWidth="1"/>
    <col min="10759" max="10759" width="10.7109375" style="273" customWidth="1"/>
    <col min="10760" max="10760" width="10" style="273" customWidth="1"/>
    <col min="10761" max="10761" width="3.42578125" style="273" customWidth="1"/>
    <col min="10762" max="10762" width="8.42578125" style="273" customWidth="1"/>
    <col min="10763" max="10763" width="10" style="273" customWidth="1"/>
    <col min="10764" max="10764" width="2.140625" style="273" customWidth="1"/>
    <col min="10765" max="11008" width="8.85546875" style="273"/>
    <col min="11009" max="11009" width="4.42578125" style="273" customWidth="1"/>
    <col min="11010" max="11010" width="17.7109375" style="273" customWidth="1"/>
    <col min="11011" max="11011" width="8.42578125" style="273" customWidth="1"/>
    <col min="11012" max="11012" width="10" style="273" customWidth="1"/>
    <col min="11013" max="11013" width="7.7109375" style="273" customWidth="1"/>
    <col min="11014" max="11014" width="9" style="273" customWidth="1"/>
    <col min="11015" max="11015" width="10.7109375" style="273" customWidth="1"/>
    <col min="11016" max="11016" width="10" style="273" customWidth="1"/>
    <col min="11017" max="11017" width="3.42578125" style="273" customWidth="1"/>
    <col min="11018" max="11018" width="8.42578125" style="273" customWidth="1"/>
    <col min="11019" max="11019" width="10" style="273" customWidth="1"/>
    <col min="11020" max="11020" width="2.140625" style="273" customWidth="1"/>
    <col min="11021" max="11264" width="8.85546875" style="273"/>
    <col min="11265" max="11265" width="4.42578125" style="273" customWidth="1"/>
    <col min="11266" max="11266" width="17.7109375" style="273" customWidth="1"/>
    <col min="11267" max="11267" width="8.42578125" style="273" customWidth="1"/>
    <col min="11268" max="11268" width="10" style="273" customWidth="1"/>
    <col min="11269" max="11269" width="7.7109375" style="273" customWidth="1"/>
    <col min="11270" max="11270" width="9" style="273" customWidth="1"/>
    <col min="11271" max="11271" width="10.7109375" style="273" customWidth="1"/>
    <col min="11272" max="11272" width="10" style="273" customWidth="1"/>
    <col min="11273" max="11273" width="3.42578125" style="273" customWidth="1"/>
    <col min="11274" max="11274" width="8.42578125" style="273" customWidth="1"/>
    <col min="11275" max="11275" width="10" style="273" customWidth="1"/>
    <col min="11276" max="11276" width="2.140625" style="273" customWidth="1"/>
    <col min="11277" max="11520" width="8.85546875" style="273"/>
    <col min="11521" max="11521" width="4.42578125" style="273" customWidth="1"/>
    <col min="11522" max="11522" width="17.7109375" style="273" customWidth="1"/>
    <col min="11523" max="11523" width="8.42578125" style="273" customWidth="1"/>
    <col min="11524" max="11524" width="10" style="273" customWidth="1"/>
    <col min="11525" max="11525" width="7.7109375" style="273" customWidth="1"/>
    <col min="11526" max="11526" width="9" style="273" customWidth="1"/>
    <col min="11527" max="11527" width="10.7109375" style="273" customWidth="1"/>
    <col min="11528" max="11528" width="10" style="273" customWidth="1"/>
    <col min="11529" max="11529" width="3.42578125" style="273" customWidth="1"/>
    <col min="11530" max="11530" width="8.42578125" style="273" customWidth="1"/>
    <col min="11531" max="11531" width="10" style="273" customWidth="1"/>
    <col min="11532" max="11532" width="2.140625" style="273" customWidth="1"/>
    <col min="11533" max="11776" width="8.85546875" style="273"/>
    <col min="11777" max="11777" width="4.42578125" style="273" customWidth="1"/>
    <col min="11778" max="11778" width="17.7109375" style="273" customWidth="1"/>
    <col min="11779" max="11779" width="8.42578125" style="273" customWidth="1"/>
    <col min="11780" max="11780" width="10" style="273" customWidth="1"/>
    <col min="11781" max="11781" width="7.7109375" style="273" customWidth="1"/>
    <col min="11782" max="11782" width="9" style="273" customWidth="1"/>
    <col min="11783" max="11783" width="10.7109375" style="273" customWidth="1"/>
    <col min="11784" max="11784" width="10" style="273" customWidth="1"/>
    <col min="11785" max="11785" width="3.42578125" style="273" customWidth="1"/>
    <col min="11786" max="11786" width="8.42578125" style="273" customWidth="1"/>
    <col min="11787" max="11787" width="10" style="273" customWidth="1"/>
    <col min="11788" max="11788" width="2.140625" style="273" customWidth="1"/>
    <col min="11789" max="12032" width="8.85546875" style="273"/>
    <col min="12033" max="12033" width="4.42578125" style="273" customWidth="1"/>
    <col min="12034" max="12034" width="17.7109375" style="273" customWidth="1"/>
    <col min="12035" max="12035" width="8.42578125" style="273" customWidth="1"/>
    <col min="12036" max="12036" width="10" style="273" customWidth="1"/>
    <col min="12037" max="12037" width="7.7109375" style="273" customWidth="1"/>
    <col min="12038" max="12038" width="9" style="273" customWidth="1"/>
    <col min="12039" max="12039" width="10.7109375" style="273" customWidth="1"/>
    <col min="12040" max="12040" width="10" style="273" customWidth="1"/>
    <col min="12041" max="12041" width="3.42578125" style="273" customWidth="1"/>
    <col min="12042" max="12042" width="8.42578125" style="273" customWidth="1"/>
    <col min="12043" max="12043" width="10" style="273" customWidth="1"/>
    <col min="12044" max="12044" width="2.140625" style="273" customWidth="1"/>
    <col min="12045" max="12288" width="8.85546875" style="273"/>
    <col min="12289" max="12289" width="4.42578125" style="273" customWidth="1"/>
    <col min="12290" max="12290" width="17.7109375" style="273" customWidth="1"/>
    <col min="12291" max="12291" width="8.42578125" style="273" customWidth="1"/>
    <col min="12292" max="12292" width="10" style="273" customWidth="1"/>
    <col min="12293" max="12293" width="7.7109375" style="273" customWidth="1"/>
    <col min="12294" max="12294" width="9" style="273" customWidth="1"/>
    <col min="12295" max="12295" width="10.7109375" style="273" customWidth="1"/>
    <col min="12296" max="12296" width="10" style="273" customWidth="1"/>
    <col min="12297" max="12297" width="3.42578125" style="273" customWidth="1"/>
    <col min="12298" max="12298" width="8.42578125" style="273" customWidth="1"/>
    <col min="12299" max="12299" width="10" style="273" customWidth="1"/>
    <col min="12300" max="12300" width="2.140625" style="273" customWidth="1"/>
    <col min="12301" max="12544" width="8.85546875" style="273"/>
    <col min="12545" max="12545" width="4.42578125" style="273" customWidth="1"/>
    <col min="12546" max="12546" width="17.7109375" style="273" customWidth="1"/>
    <col min="12547" max="12547" width="8.42578125" style="273" customWidth="1"/>
    <col min="12548" max="12548" width="10" style="273" customWidth="1"/>
    <col min="12549" max="12549" width="7.7109375" style="273" customWidth="1"/>
    <col min="12550" max="12550" width="9" style="273" customWidth="1"/>
    <col min="12551" max="12551" width="10.7109375" style="273" customWidth="1"/>
    <col min="12552" max="12552" width="10" style="273" customWidth="1"/>
    <col min="12553" max="12553" width="3.42578125" style="273" customWidth="1"/>
    <col min="12554" max="12554" width="8.42578125" style="273" customWidth="1"/>
    <col min="12555" max="12555" width="10" style="273" customWidth="1"/>
    <col min="12556" max="12556" width="2.140625" style="273" customWidth="1"/>
    <col min="12557" max="12800" width="8.85546875" style="273"/>
    <col min="12801" max="12801" width="4.42578125" style="273" customWidth="1"/>
    <col min="12802" max="12802" width="17.7109375" style="273" customWidth="1"/>
    <col min="12803" max="12803" width="8.42578125" style="273" customWidth="1"/>
    <col min="12804" max="12804" width="10" style="273" customWidth="1"/>
    <col min="12805" max="12805" width="7.7109375" style="273" customWidth="1"/>
    <col min="12806" max="12806" width="9" style="273" customWidth="1"/>
    <col min="12807" max="12807" width="10.7109375" style="273" customWidth="1"/>
    <col min="12808" max="12808" width="10" style="273" customWidth="1"/>
    <col min="12809" max="12809" width="3.42578125" style="273" customWidth="1"/>
    <col min="12810" max="12810" width="8.42578125" style="273" customWidth="1"/>
    <col min="12811" max="12811" width="10" style="273" customWidth="1"/>
    <col min="12812" max="12812" width="2.140625" style="273" customWidth="1"/>
    <col min="12813" max="13056" width="8.85546875" style="273"/>
    <col min="13057" max="13057" width="4.42578125" style="273" customWidth="1"/>
    <col min="13058" max="13058" width="17.7109375" style="273" customWidth="1"/>
    <col min="13059" max="13059" width="8.42578125" style="273" customWidth="1"/>
    <col min="13060" max="13060" width="10" style="273" customWidth="1"/>
    <col min="13061" max="13061" width="7.7109375" style="273" customWidth="1"/>
    <col min="13062" max="13062" width="9" style="273" customWidth="1"/>
    <col min="13063" max="13063" width="10.7109375" style="273" customWidth="1"/>
    <col min="13064" max="13064" width="10" style="273" customWidth="1"/>
    <col min="13065" max="13065" width="3.42578125" style="273" customWidth="1"/>
    <col min="13066" max="13066" width="8.42578125" style="273" customWidth="1"/>
    <col min="13067" max="13067" width="10" style="273" customWidth="1"/>
    <col min="13068" max="13068" width="2.140625" style="273" customWidth="1"/>
    <col min="13069" max="13312" width="8.85546875" style="273"/>
    <col min="13313" max="13313" width="4.42578125" style="273" customWidth="1"/>
    <col min="13314" max="13314" width="17.7109375" style="273" customWidth="1"/>
    <col min="13315" max="13315" width="8.42578125" style="273" customWidth="1"/>
    <col min="13316" max="13316" width="10" style="273" customWidth="1"/>
    <col min="13317" max="13317" width="7.7109375" style="273" customWidth="1"/>
    <col min="13318" max="13318" width="9" style="273" customWidth="1"/>
    <col min="13319" max="13319" width="10.7109375" style="273" customWidth="1"/>
    <col min="13320" max="13320" width="10" style="273" customWidth="1"/>
    <col min="13321" max="13321" width="3.42578125" style="273" customWidth="1"/>
    <col min="13322" max="13322" width="8.42578125" style="273" customWidth="1"/>
    <col min="13323" max="13323" width="10" style="273" customWidth="1"/>
    <col min="13324" max="13324" width="2.140625" style="273" customWidth="1"/>
    <col min="13325" max="13568" width="8.85546875" style="273"/>
    <col min="13569" max="13569" width="4.42578125" style="273" customWidth="1"/>
    <col min="13570" max="13570" width="17.7109375" style="273" customWidth="1"/>
    <col min="13571" max="13571" width="8.42578125" style="273" customWidth="1"/>
    <col min="13572" max="13572" width="10" style="273" customWidth="1"/>
    <col min="13573" max="13573" width="7.7109375" style="273" customWidth="1"/>
    <col min="13574" max="13574" width="9" style="273" customWidth="1"/>
    <col min="13575" max="13575" width="10.7109375" style="273" customWidth="1"/>
    <col min="13576" max="13576" width="10" style="273" customWidth="1"/>
    <col min="13577" max="13577" width="3.42578125" style="273" customWidth="1"/>
    <col min="13578" max="13578" width="8.42578125" style="273" customWidth="1"/>
    <col min="13579" max="13579" width="10" style="273" customWidth="1"/>
    <col min="13580" max="13580" width="2.140625" style="273" customWidth="1"/>
    <col min="13581" max="13824" width="8.85546875" style="273"/>
    <col min="13825" max="13825" width="4.42578125" style="273" customWidth="1"/>
    <col min="13826" max="13826" width="17.7109375" style="273" customWidth="1"/>
    <col min="13827" max="13827" width="8.42578125" style="273" customWidth="1"/>
    <col min="13828" max="13828" width="10" style="273" customWidth="1"/>
    <col min="13829" max="13829" width="7.7109375" style="273" customWidth="1"/>
    <col min="13830" max="13830" width="9" style="273" customWidth="1"/>
    <col min="13831" max="13831" width="10.7109375" style="273" customWidth="1"/>
    <col min="13832" max="13832" width="10" style="273" customWidth="1"/>
    <col min="13833" max="13833" width="3.42578125" style="273" customWidth="1"/>
    <col min="13834" max="13834" width="8.42578125" style="273" customWidth="1"/>
    <col min="13835" max="13835" width="10" style="273" customWidth="1"/>
    <col min="13836" max="13836" width="2.140625" style="273" customWidth="1"/>
    <col min="13837" max="14080" width="8.85546875" style="273"/>
    <col min="14081" max="14081" width="4.42578125" style="273" customWidth="1"/>
    <col min="14082" max="14082" width="17.7109375" style="273" customWidth="1"/>
    <col min="14083" max="14083" width="8.42578125" style="273" customWidth="1"/>
    <col min="14084" max="14084" width="10" style="273" customWidth="1"/>
    <col min="14085" max="14085" width="7.7109375" style="273" customWidth="1"/>
    <col min="14086" max="14086" width="9" style="273" customWidth="1"/>
    <col min="14087" max="14087" width="10.7109375" style="273" customWidth="1"/>
    <col min="14088" max="14088" width="10" style="273" customWidth="1"/>
    <col min="14089" max="14089" width="3.42578125" style="273" customWidth="1"/>
    <col min="14090" max="14090" width="8.42578125" style="273" customWidth="1"/>
    <col min="14091" max="14091" width="10" style="273" customWidth="1"/>
    <col min="14092" max="14092" width="2.140625" style="273" customWidth="1"/>
    <col min="14093" max="14336" width="8.85546875" style="273"/>
    <col min="14337" max="14337" width="4.42578125" style="273" customWidth="1"/>
    <col min="14338" max="14338" width="17.7109375" style="273" customWidth="1"/>
    <col min="14339" max="14339" width="8.42578125" style="273" customWidth="1"/>
    <col min="14340" max="14340" width="10" style="273" customWidth="1"/>
    <col min="14341" max="14341" width="7.7109375" style="273" customWidth="1"/>
    <col min="14342" max="14342" width="9" style="273" customWidth="1"/>
    <col min="14343" max="14343" width="10.7109375" style="273" customWidth="1"/>
    <col min="14344" max="14344" width="10" style="273" customWidth="1"/>
    <col min="14345" max="14345" width="3.42578125" style="273" customWidth="1"/>
    <col min="14346" max="14346" width="8.42578125" style="273" customWidth="1"/>
    <col min="14347" max="14347" width="10" style="273" customWidth="1"/>
    <col min="14348" max="14348" width="2.140625" style="273" customWidth="1"/>
    <col min="14349" max="14592" width="8.85546875" style="273"/>
    <col min="14593" max="14593" width="4.42578125" style="273" customWidth="1"/>
    <col min="14594" max="14594" width="17.7109375" style="273" customWidth="1"/>
    <col min="14595" max="14595" width="8.42578125" style="273" customWidth="1"/>
    <col min="14596" max="14596" width="10" style="273" customWidth="1"/>
    <col min="14597" max="14597" width="7.7109375" style="273" customWidth="1"/>
    <col min="14598" max="14598" width="9" style="273" customWidth="1"/>
    <col min="14599" max="14599" width="10.7109375" style="273" customWidth="1"/>
    <col min="14600" max="14600" width="10" style="273" customWidth="1"/>
    <col min="14601" max="14601" width="3.42578125" style="273" customWidth="1"/>
    <col min="14602" max="14602" width="8.42578125" style="273" customWidth="1"/>
    <col min="14603" max="14603" width="10" style="273" customWidth="1"/>
    <col min="14604" max="14604" width="2.140625" style="273" customWidth="1"/>
    <col min="14605" max="14848" width="8.85546875" style="273"/>
    <col min="14849" max="14849" width="4.42578125" style="273" customWidth="1"/>
    <col min="14850" max="14850" width="17.7109375" style="273" customWidth="1"/>
    <col min="14851" max="14851" width="8.42578125" style="273" customWidth="1"/>
    <col min="14852" max="14852" width="10" style="273" customWidth="1"/>
    <col min="14853" max="14853" width="7.7109375" style="273" customWidth="1"/>
    <col min="14854" max="14854" width="9" style="273" customWidth="1"/>
    <col min="14855" max="14855" width="10.7109375" style="273" customWidth="1"/>
    <col min="14856" max="14856" width="10" style="273" customWidth="1"/>
    <col min="14857" max="14857" width="3.42578125" style="273" customWidth="1"/>
    <col min="14858" max="14858" width="8.42578125" style="273" customWidth="1"/>
    <col min="14859" max="14859" width="10" style="273" customWidth="1"/>
    <col min="14860" max="14860" width="2.140625" style="273" customWidth="1"/>
    <col min="14861" max="15104" width="8.85546875" style="273"/>
    <col min="15105" max="15105" width="4.42578125" style="273" customWidth="1"/>
    <col min="15106" max="15106" width="17.7109375" style="273" customWidth="1"/>
    <col min="15107" max="15107" width="8.42578125" style="273" customWidth="1"/>
    <col min="15108" max="15108" width="10" style="273" customWidth="1"/>
    <col min="15109" max="15109" width="7.7109375" style="273" customWidth="1"/>
    <col min="15110" max="15110" width="9" style="273" customWidth="1"/>
    <col min="15111" max="15111" width="10.7109375" style="273" customWidth="1"/>
    <col min="15112" max="15112" width="10" style="273" customWidth="1"/>
    <col min="15113" max="15113" width="3.42578125" style="273" customWidth="1"/>
    <col min="15114" max="15114" width="8.42578125" style="273" customWidth="1"/>
    <col min="15115" max="15115" width="10" style="273" customWidth="1"/>
    <col min="15116" max="15116" width="2.140625" style="273" customWidth="1"/>
    <col min="15117" max="15360" width="8.85546875" style="273"/>
    <col min="15361" max="15361" width="4.42578125" style="273" customWidth="1"/>
    <col min="15362" max="15362" width="17.7109375" style="273" customWidth="1"/>
    <col min="15363" max="15363" width="8.42578125" style="273" customWidth="1"/>
    <col min="15364" max="15364" width="10" style="273" customWidth="1"/>
    <col min="15365" max="15365" width="7.7109375" style="273" customWidth="1"/>
    <col min="15366" max="15366" width="9" style="273" customWidth="1"/>
    <col min="15367" max="15367" width="10.7109375" style="273" customWidth="1"/>
    <col min="15368" max="15368" width="10" style="273" customWidth="1"/>
    <col min="15369" max="15369" width="3.42578125" style="273" customWidth="1"/>
    <col min="15370" max="15370" width="8.42578125" style="273" customWidth="1"/>
    <col min="15371" max="15371" width="10" style="273" customWidth="1"/>
    <col min="15372" max="15372" width="2.140625" style="273" customWidth="1"/>
    <col min="15373" max="15616" width="8.85546875" style="273"/>
    <col min="15617" max="15617" width="4.42578125" style="273" customWidth="1"/>
    <col min="15618" max="15618" width="17.7109375" style="273" customWidth="1"/>
    <col min="15619" max="15619" width="8.42578125" style="273" customWidth="1"/>
    <col min="15620" max="15620" width="10" style="273" customWidth="1"/>
    <col min="15621" max="15621" width="7.7109375" style="273" customWidth="1"/>
    <col min="15622" max="15622" width="9" style="273" customWidth="1"/>
    <col min="15623" max="15623" width="10.7109375" style="273" customWidth="1"/>
    <col min="15624" max="15624" width="10" style="273" customWidth="1"/>
    <col min="15625" max="15625" width="3.42578125" style="273" customWidth="1"/>
    <col min="15626" max="15626" width="8.42578125" style="273" customWidth="1"/>
    <col min="15627" max="15627" width="10" style="273" customWidth="1"/>
    <col min="15628" max="15628" width="2.140625" style="273" customWidth="1"/>
    <col min="15629" max="15872" width="8.85546875" style="273"/>
    <col min="15873" max="15873" width="4.42578125" style="273" customWidth="1"/>
    <col min="15874" max="15874" width="17.7109375" style="273" customWidth="1"/>
    <col min="15875" max="15875" width="8.42578125" style="273" customWidth="1"/>
    <col min="15876" max="15876" width="10" style="273" customWidth="1"/>
    <col min="15877" max="15877" width="7.7109375" style="273" customWidth="1"/>
    <col min="15878" max="15878" width="9" style="273" customWidth="1"/>
    <col min="15879" max="15879" width="10.7109375" style="273" customWidth="1"/>
    <col min="15880" max="15880" width="10" style="273" customWidth="1"/>
    <col min="15881" max="15881" width="3.42578125" style="273" customWidth="1"/>
    <col min="15882" max="15882" width="8.42578125" style="273" customWidth="1"/>
    <col min="15883" max="15883" width="10" style="273" customWidth="1"/>
    <col min="15884" max="15884" width="2.140625" style="273" customWidth="1"/>
    <col min="15885" max="16128" width="8.85546875" style="273"/>
    <col min="16129" max="16129" width="4.42578125" style="273" customWidth="1"/>
    <col min="16130" max="16130" width="17.7109375" style="273" customWidth="1"/>
    <col min="16131" max="16131" width="8.42578125" style="273" customWidth="1"/>
    <col min="16132" max="16132" width="10" style="273" customWidth="1"/>
    <col min="16133" max="16133" width="7.7109375" style="273" customWidth="1"/>
    <col min="16134" max="16134" width="9" style="273" customWidth="1"/>
    <col min="16135" max="16135" width="10.7109375" style="273" customWidth="1"/>
    <col min="16136" max="16136" width="10" style="273" customWidth="1"/>
    <col min="16137" max="16137" width="3.42578125" style="273" customWidth="1"/>
    <col min="16138" max="16138" width="8.42578125" style="273" customWidth="1"/>
    <col min="16139" max="16139" width="10" style="273" customWidth="1"/>
    <col min="16140" max="16140" width="2.140625" style="273" customWidth="1"/>
    <col min="16141" max="16384" width="8.85546875" style="273"/>
  </cols>
  <sheetData>
    <row r="1" spans="1:13" ht="15.75" x14ac:dyDescent="0.25">
      <c r="A1" s="272" t="s">
        <v>142</v>
      </c>
      <c r="J1" s="275"/>
    </row>
    <row r="3" spans="1:13" x14ac:dyDescent="0.2">
      <c r="E3" s="675"/>
      <c r="F3" s="676"/>
      <c r="G3" s="676"/>
      <c r="H3" s="677"/>
      <c r="J3" s="276" t="s">
        <v>143</v>
      </c>
    </row>
    <row r="4" spans="1:13" ht="12.75" customHeight="1" x14ac:dyDescent="0.2">
      <c r="A4" s="277"/>
      <c r="B4" s="278"/>
      <c r="C4" s="279"/>
      <c r="D4" s="656" t="s">
        <v>144</v>
      </c>
      <c r="E4" s="657"/>
      <c r="F4" s="657"/>
      <c r="G4" s="657"/>
      <c r="H4" s="658"/>
      <c r="J4" s="659" t="s">
        <v>145</v>
      </c>
    </row>
    <row r="5" spans="1:13" ht="54" customHeight="1" x14ac:dyDescent="0.2">
      <c r="A5" s="280" t="s">
        <v>6</v>
      </c>
      <c r="B5" s="281"/>
      <c r="C5" s="282" t="s">
        <v>146</v>
      </c>
      <c r="D5" s="282" t="s">
        <v>147</v>
      </c>
      <c r="E5" s="283" t="s">
        <v>148</v>
      </c>
      <c r="F5" s="284" t="s">
        <v>149</v>
      </c>
      <c r="G5" s="285" t="s">
        <v>150</v>
      </c>
      <c r="H5" s="286" t="s">
        <v>151</v>
      </c>
      <c r="I5" s="287"/>
      <c r="J5" s="660"/>
    </row>
    <row r="6" spans="1:13" s="296" customFormat="1" x14ac:dyDescent="0.2">
      <c r="A6" s="288"/>
      <c r="B6" s="289"/>
      <c r="C6" s="290">
        <v>1</v>
      </c>
      <c r="D6" s="291">
        <v>2</v>
      </c>
      <c r="E6" s="292" t="s">
        <v>152</v>
      </c>
      <c r="F6" s="293">
        <v>3</v>
      </c>
      <c r="G6" s="294">
        <v>4</v>
      </c>
      <c r="H6" s="295">
        <v>5</v>
      </c>
      <c r="J6" s="297">
        <v>7</v>
      </c>
    </row>
    <row r="7" spans="1:13" ht="15" customHeight="1" x14ac:dyDescent="0.2">
      <c r="A7" s="298">
        <v>11</v>
      </c>
      <c r="B7" s="299" t="s">
        <v>81</v>
      </c>
      <c r="C7" s="300">
        <v>15327.022930000003</v>
      </c>
      <c r="D7" s="301">
        <v>38526</v>
      </c>
      <c r="E7" s="302"/>
      <c r="F7" s="615">
        <v>10961</v>
      </c>
      <c r="G7" s="301">
        <f t="shared" ref="G7:G27" si="0">C7*0.5</f>
        <v>7663.5114650000014</v>
      </c>
      <c r="H7" s="301">
        <f t="shared" ref="H7:H29" si="1">D7+F7+G7</f>
        <v>57150.511465000003</v>
      </c>
      <c r="I7" s="303"/>
      <c r="J7" s="304"/>
      <c r="M7" s="303"/>
    </row>
    <row r="8" spans="1:13" ht="15" customHeight="1" x14ac:dyDescent="0.2">
      <c r="A8" s="305">
        <v>21</v>
      </c>
      <c r="B8" s="306" t="s">
        <v>9</v>
      </c>
      <c r="C8" s="307">
        <v>2520.7334299999998</v>
      </c>
      <c r="D8" s="308">
        <v>11951</v>
      </c>
      <c r="E8" s="309"/>
      <c r="F8" s="613">
        <v>3240</v>
      </c>
      <c r="G8" s="308">
        <f t="shared" si="0"/>
        <v>1260.3667149999999</v>
      </c>
      <c r="H8" s="308">
        <f t="shared" si="1"/>
        <v>16451.366715</v>
      </c>
      <c r="I8" s="303"/>
      <c r="J8" s="310"/>
      <c r="M8" s="303"/>
    </row>
    <row r="9" spans="1:13" ht="15" customHeight="1" x14ac:dyDescent="0.2">
      <c r="A9" s="305">
        <v>22</v>
      </c>
      <c r="B9" s="306" t="s">
        <v>1</v>
      </c>
      <c r="C9" s="307">
        <v>979.80369999999994</v>
      </c>
      <c r="D9" s="308">
        <v>23825</v>
      </c>
      <c r="E9" s="309"/>
      <c r="F9" s="613">
        <v>9128</v>
      </c>
      <c r="G9" s="308">
        <f t="shared" si="0"/>
        <v>489.90184999999997</v>
      </c>
      <c r="H9" s="308">
        <f t="shared" si="1"/>
        <v>33442.901850000002</v>
      </c>
      <c r="I9" s="303"/>
      <c r="J9" s="310"/>
      <c r="M9" s="303"/>
    </row>
    <row r="10" spans="1:13" ht="15" customHeight="1" x14ac:dyDescent="0.2">
      <c r="A10" s="305">
        <v>23</v>
      </c>
      <c r="B10" s="306" t="s">
        <v>82</v>
      </c>
      <c r="C10" s="307">
        <v>926.98350000000005</v>
      </c>
      <c r="D10" s="308">
        <v>7248</v>
      </c>
      <c r="E10" s="309"/>
      <c r="F10" s="613">
        <v>630</v>
      </c>
      <c r="G10" s="308">
        <f t="shared" si="0"/>
        <v>463.49175000000002</v>
      </c>
      <c r="H10" s="308">
        <f t="shared" si="1"/>
        <v>8341.4917499999992</v>
      </c>
      <c r="I10" s="303"/>
      <c r="J10" s="310"/>
      <c r="M10" s="303"/>
    </row>
    <row r="11" spans="1:13" ht="15" customHeight="1" x14ac:dyDescent="0.2">
      <c r="A11" s="305">
        <v>31</v>
      </c>
      <c r="B11" s="311" t="s">
        <v>10</v>
      </c>
      <c r="C11" s="307">
        <v>12840.2348</v>
      </c>
      <c r="D11" s="308">
        <v>34138</v>
      </c>
      <c r="E11" s="309">
        <v>2168</v>
      </c>
      <c r="F11" s="613">
        <v>0</v>
      </c>
      <c r="G11" s="308">
        <f t="shared" si="0"/>
        <v>6420.1174000000001</v>
      </c>
      <c r="H11" s="308">
        <f t="shared" si="1"/>
        <v>40558.117400000003</v>
      </c>
      <c r="I11" s="303"/>
      <c r="J11" s="310"/>
      <c r="M11" s="303"/>
    </row>
    <row r="12" spans="1:13" ht="15" customHeight="1" x14ac:dyDescent="0.2">
      <c r="A12" s="305">
        <v>33</v>
      </c>
      <c r="B12" s="306" t="s">
        <v>83</v>
      </c>
      <c r="C12" s="307">
        <v>418.87387999999987</v>
      </c>
      <c r="D12" s="308">
        <v>5758</v>
      </c>
      <c r="E12" s="309">
        <v>3043</v>
      </c>
      <c r="F12" s="613">
        <v>3480</v>
      </c>
      <c r="G12" s="308">
        <f t="shared" si="0"/>
        <v>209.43693999999994</v>
      </c>
      <c r="H12" s="308">
        <f t="shared" si="1"/>
        <v>9447.4369399999996</v>
      </c>
      <c r="I12" s="303"/>
      <c r="J12" s="310"/>
      <c r="M12" s="303"/>
    </row>
    <row r="13" spans="1:13" ht="15" customHeight="1" x14ac:dyDescent="0.2">
      <c r="A13" s="305">
        <v>41</v>
      </c>
      <c r="B13" s="311" t="s">
        <v>7</v>
      </c>
      <c r="C13" s="307">
        <v>1324.759</v>
      </c>
      <c r="D13" s="308">
        <v>2573</v>
      </c>
      <c r="E13" s="309"/>
      <c r="F13" s="613">
        <v>968</v>
      </c>
      <c r="G13" s="308">
        <f t="shared" si="0"/>
        <v>662.37950000000001</v>
      </c>
      <c r="H13" s="308">
        <f t="shared" si="1"/>
        <v>4203.3795</v>
      </c>
      <c r="I13" s="303"/>
      <c r="J13" s="310"/>
      <c r="M13" s="303"/>
    </row>
    <row r="14" spans="1:13" ht="15" customHeight="1" x14ac:dyDescent="0.2">
      <c r="A14" s="305">
        <v>51</v>
      </c>
      <c r="B14" s="311" t="s">
        <v>0</v>
      </c>
      <c r="C14" s="307">
        <v>2445.6673700000006</v>
      </c>
      <c r="D14" s="308">
        <v>3415</v>
      </c>
      <c r="E14" s="309"/>
      <c r="F14" s="613">
        <v>500</v>
      </c>
      <c r="G14" s="308">
        <f t="shared" si="0"/>
        <v>1222.8336850000003</v>
      </c>
      <c r="H14" s="308">
        <f t="shared" si="1"/>
        <v>5137.8336850000005</v>
      </c>
      <c r="I14" s="303"/>
      <c r="J14" s="310"/>
      <c r="M14" s="303"/>
    </row>
    <row r="15" spans="1:13" ht="15" customHeight="1" x14ac:dyDescent="0.2">
      <c r="A15" s="305">
        <v>56</v>
      </c>
      <c r="B15" s="311" t="s">
        <v>2</v>
      </c>
      <c r="C15" s="307">
        <v>1092.643</v>
      </c>
      <c r="D15" s="308">
        <v>6281</v>
      </c>
      <c r="E15" s="309"/>
      <c r="F15" s="613">
        <v>1513</v>
      </c>
      <c r="G15" s="308">
        <f t="shared" si="0"/>
        <v>546.32150000000001</v>
      </c>
      <c r="H15" s="308">
        <f t="shared" si="1"/>
        <v>8340.3215</v>
      </c>
      <c r="I15" s="303"/>
      <c r="J15" s="310"/>
      <c r="M15" s="303"/>
    </row>
    <row r="16" spans="1:13" ht="15" customHeight="1" x14ac:dyDescent="0.2">
      <c r="A16" s="305">
        <v>71</v>
      </c>
      <c r="B16" s="306" t="s">
        <v>153</v>
      </c>
      <c r="C16" s="312">
        <v>2539.0139099999997</v>
      </c>
      <c r="D16" s="308">
        <v>-15993</v>
      </c>
      <c r="E16" s="309"/>
      <c r="F16" s="613">
        <v>400</v>
      </c>
      <c r="G16" s="308">
        <f t="shared" si="0"/>
        <v>1269.5069549999998</v>
      </c>
      <c r="H16" s="308">
        <f t="shared" si="1"/>
        <v>-14323.493044999999</v>
      </c>
      <c r="I16" s="303"/>
      <c r="J16" s="310"/>
      <c r="M16" s="303"/>
    </row>
    <row r="17" spans="1:14" ht="15" customHeight="1" x14ac:dyDescent="0.2">
      <c r="A17" s="305">
        <v>76</v>
      </c>
      <c r="B17" s="306" t="s">
        <v>154</v>
      </c>
      <c r="C17" s="312">
        <v>0</v>
      </c>
      <c r="D17" s="308"/>
      <c r="E17" s="309"/>
      <c r="F17" s="613">
        <v>0</v>
      </c>
      <c r="G17" s="308">
        <f t="shared" si="0"/>
        <v>0</v>
      </c>
      <c r="H17" s="308">
        <f t="shared" si="1"/>
        <v>0</v>
      </c>
      <c r="I17" s="303"/>
      <c r="J17" s="310"/>
      <c r="M17" s="303"/>
    </row>
    <row r="18" spans="1:14" ht="15" customHeight="1" x14ac:dyDescent="0.2">
      <c r="A18" s="305">
        <v>81</v>
      </c>
      <c r="B18" s="311" t="s">
        <v>8</v>
      </c>
      <c r="C18" s="312">
        <v>8267.2736200000018</v>
      </c>
      <c r="D18" s="308">
        <v>15166</v>
      </c>
      <c r="E18" s="309">
        <v>126</v>
      </c>
      <c r="F18" s="613">
        <v>7090</v>
      </c>
      <c r="G18" s="308">
        <f t="shared" si="0"/>
        <v>4133.6368100000009</v>
      </c>
      <c r="H18" s="308">
        <f t="shared" si="1"/>
        <v>26389.63681</v>
      </c>
      <c r="I18" s="303"/>
      <c r="J18" s="310"/>
      <c r="M18" s="303"/>
    </row>
    <row r="19" spans="1:14" ht="15" customHeight="1" x14ac:dyDescent="0.2">
      <c r="A19" s="305">
        <v>82</v>
      </c>
      <c r="B19" s="311" t="s">
        <v>3</v>
      </c>
      <c r="C19" s="307">
        <v>0</v>
      </c>
      <c r="D19" s="308">
        <v>179</v>
      </c>
      <c r="E19" s="309"/>
      <c r="F19" s="613">
        <v>16</v>
      </c>
      <c r="G19" s="308">
        <f t="shared" si="0"/>
        <v>0</v>
      </c>
      <c r="H19" s="308">
        <f t="shared" si="1"/>
        <v>195</v>
      </c>
      <c r="I19" s="303"/>
      <c r="J19" s="310"/>
      <c r="M19" s="303"/>
    </row>
    <row r="20" spans="1:14" ht="15" customHeight="1" x14ac:dyDescent="0.2">
      <c r="A20" s="305">
        <v>83</v>
      </c>
      <c r="B20" s="311" t="s">
        <v>73</v>
      </c>
      <c r="C20" s="307">
        <v>744.9</v>
      </c>
      <c r="D20" s="308">
        <v>872</v>
      </c>
      <c r="E20" s="309"/>
      <c r="F20" s="613">
        <v>190</v>
      </c>
      <c r="G20" s="308">
        <f t="shared" si="0"/>
        <v>372.45</v>
      </c>
      <c r="H20" s="308">
        <f t="shared" si="1"/>
        <v>1434.45</v>
      </c>
      <c r="I20" s="303"/>
      <c r="J20" s="310"/>
      <c r="M20" s="303"/>
    </row>
    <row r="21" spans="1:14" ht="15" customHeight="1" x14ac:dyDescent="0.2">
      <c r="A21" s="305">
        <v>84</v>
      </c>
      <c r="B21" s="311" t="s">
        <v>74</v>
      </c>
      <c r="C21" s="307">
        <v>28.475069999999999</v>
      </c>
      <c r="D21" s="308">
        <v>690</v>
      </c>
      <c r="E21" s="309"/>
      <c r="F21" s="613">
        <v>33</v>
      </c>
      <c r="G21" s="308">
        <f t="shared" si="0"/>
        <v>14.237534999999999</v>
      </c>
      <c r="H21" s="308">
        <f t="shared" si="1"/>
        <v>737.23753499999998</v>
      </c>
      <c r="I21" s="303"/>
      <c r="J21" s="310"/>
      <c r="M21" s="303"/>
    </row>
    <row r="22" spans="1:14" ht="15" customHeight="1" x14ac:dyDescent="0.2">
      <c r="A22" s="305">
        <v>85</v>
      </c>
      <c r="B22" s="311" t="s">
        <v>75</v>
      </c>
      <c r="C22" s="307">
        <v>320.68326000000002</v>
      </c>
      <c r="D22" s="308">
        <v>459</v>
      </c>
      <c r="E22" s="309"/>
      <c r="F22" s="613">
        <v>83</v>
      </c>
      <c r="G22" s="308">
        <f t="shared" si="0"/>
        <v>160.34163000000001</v>
      </c>
      <c r="H22" s="308">
        <f t="shared" si="1"/>
        <v>702.34163000000001</v>
      </c>
      <c r="I22" s="303"/>
      <c r="J22" s="310"/>
      <c r="M22" s="303"/>
    </row>
    <row r="23" spans="1:14" ht="15" customHeight="1" x14ac:dyDescent="0.2">
      <c r="A23" s="305">
        <v>87</v>
      </c>
      <c r="B23" s="306" t="s">
        <v>60</v>
      </c>
      <c r="C23" s="307">
        <v>96.652239999999992</v>
      </c>
      <c r="D23" s="308">
        <v>701</v>
      </c>
      <c r="E23" s="309">
        <v>428</v>
      </c>
      <c r="F23" s="613">
        <v>0</v>
      </c>
      <c r="G23" s="308">
        <f t="shared" si="0"/>
        <v>48.326119999999996</v>
      </c>
      <c r="H23" s="308">
        <f t="shared" si="1"/>
        <v>749.32611999999995</v>
      </c>
      <c r="I23" s="303"/>
      <c r="J23" s="310"/>
      <c r="M23" s="303"/>
    </row>
    <row r="24" spans="1:14" ht="15" customHeight="1" x14ac:dyDescent="0.2">
      <c r="A24" s="305">
        <v>92</v>
      </c>
      <c r="B24" s="311" t="s">
        <v>123</v>
      </c>
      <c r="C24" s="307">
        <v>2860.5535499999996</v>
      </c>
      <c r="D24" s="308">
        <v>5938</v>
      </c>
      <c r="E24" s="309">
        <v>578</v>
      </c>
      <c r="F24" s="613">
        <v>2508</v>
      </c>
      <c r="G24" s="308">
        <f t="shared" si="0"/>
        <v>1430.2767749999998</v>
      </c>
      <c r="H24" s="308">
        <f t="shared" si="1"/>
        <v>9876.2767750000003</v>
      </c>
      <c r="I24" s="303"/>
      <c r="J24" s="310"/>
      <c r="M24" s="303"/>
    </row>
    <row r="25" spans="1:14" ht="15" customHeight="1" x14ac:dyDescent="0.2">
      <c r="A25" s="305">
        <v>96</v>
      </c>
      <c r="B25" s="311" t="s">
        <v>77</v>
      </c>
      <c r="C25" s="307">
        <v>332.12540999999999</v>
      </c>
      <c r="D25" s="308">
        <v>600</v>
      </c>
      <c r="E25" s="309"/>
      <c r="F25" s="613">
        <v>449</v>
      </c>
      <c r="G25" s="308">
        <f t="shared" si="0"/>
        <v>166.06270499999999</v>
      </c>
      <c r="H25" s="308">
        <f t="shared" si="1"/>
        <v>1215.0627050000001</v>
      </c>
      <c r="I25" s="303"/>
      <c r="J25" s="310"/>
      <c r="M25" s="303"/>
    </row>
    <row r="26" spans="1:14" ht="15" customHeight="1" x14ac:dyDescent="0.2">
      <c r="A26" s="305">
        <v>97</v>
      </c>
      <c r="B26" s="311" t="s">
        <v>78</v>
      </c>
      <c r="C26" s="307">
        <v>8.1219999999999999</v>
      </c>
      <c r="D26" s="308">
        <v>2649</v>
      </c>
      <c r="E26" s="309"/>
      <c r="F26" s="613">
        <v>0</v>
      </c>
      <c r="G26" s="308">
        <f t="shared" si="0"/>
        <v>4.0609999999999999</v>
      </c>
      <c r="H26" s="308">
        <f t="shared" si="1"/>
        <v>2653.0610000000001</v>
      </c>
      <c r="I26" s="303"/>
      <c r="J26" s="310"/>
      <c r="M26" s="303"/>
    </row>
    <row r="27" spans="1:14" ht="15" customHeight="1" x14ac:dyDescent="0.2">
      <c r="A27" s="305">
        <v>99</v>
      </c>
      <c r="B27" s="306" t="s">
        <v>155</v>
      </c>
      <c r="C27" s="307">
        <v>444.26900000000001</v>
      </c>
      <c r="D27" s="308">
        <v>13483</v>
      </c>
      <c r="E27" s="309"/>
      <c r="F27" s="613"/>
      <c r="G27" s="308">
        <f t="shared" si="0"/>
        <v>222.1345</v>
      </c>
      <c r="H27" s="308">
        <f t="shared" si="1"/>
        <v>13705.1345</v>
      </c>
      <c r="I27" s="303"/>
      <c r="J27" s="310"/>
      <c r="M27" s="303"/>
    </row>
    <row r="28" spans="1:14" s="320" customFormat="1" ht="11.25" x14ac:dyDescent="0.2">
      <c r="A28" s="313"/>
      <c r="B28" s="314" t="s">
        <v>156</v>
      </c>
      <c r="C28" s="315"/>
      <c r="D28" s="316">
        <v>213054</v>
      </c>
      <c r="E28" s="317"/>
      <c r="F28" s="614">
        <v>31277</v>
      </c>
      <c r="G28" s="316"/>
      <c r="H28" s="316">
        <f t="shared" si="1"/>
        <v>244331</v>
      </c>
      <c r="I28" s="318"/>
      <c r="J28" s="319"/>
    </row>
    <row r="29" spans="1:14" ht="15" customHeight="1" x14ac:dyDescent="0.2">
      <c r="A29" s="321"/>
      <c r="B29" s="322" t="s">
        <v>157</v>
      </c>
      <c r="C29" s="323"/>
      <c r="D29" s="324">
        <f>82868+E29</f>
        <v>112464</v>
      </c>
      <c r="E29" s="325">
        <v>29596</v>
      </c>
      <c r="F29" s="326"/>
      <c r="G29" s="324">
        <f>C30*0.5</f>
        <v>26759.394835000006</v>
      </c>
      <c r="H29" s="324">
        <f t="shared" si="1"/>
        <v>139223.39483500001</v>
      </c>
      <c r="I29" s="303"/>
      <c r="J29" s="327">
        <f>G29</f>
        <v>26759.394835000006</v>
      </c>
    </row>
    <row r="30" spans="1:14" ht="15" customHeight="1" x14ac:dyDescent="0.2">
      <c r="A30" s="328" t="s">
        <v>88</v>
      </c>
      <c r="B30" s="329" t="s">
        <v>15</v>
      </c>
      <c r="C30" s="330">
        <f t="shared" ref="C30:H30" si="2">SUM(C7:C29)</f>
        <v>53518.789670000013</v>
      </c>
      <c r="D30" s="331">
        <f t="shared" si="2"/>
        <v>483977</v>
      </c>
      <c r="E30" s="332">
        <f t="shared" si="2"/>
        <v>35939</v>
      </c>
      <c r="F30" s="333">
        <f t="shared" si="2"/>
        <v>72466</v>
      </c>
      <c r="G30" s="331">
        <f t="shared" si="2"/>
        <v>53518.789670000013</v>
      </c>
      <c r="H30" s="331">
        <f t="shared" si="2"/>
        <v>609961.78966999997</v>
      </c>
      <c r="I30" s="303"/>
      <c r="J30" s="334">
        <f>SUM(J7:J29)</f>
        <v>26759.394835000006</v>
      </c>
      <c r="N30" s="303"/>
    </row>
    <row r="31" spans="1:14" s="320" customFormat="1" ht="11.25" x14ac:dyDescent="0.2">
      <c r="A31" s="335" t="s">
        <v>158</v>
      </c>
      <c r="B31" s="336" t="s">
        <v>159</v>
      </c>
      <c r="C31" s="337"/>
      <c r="D31" s="337"/>
      <c r="E31" s="318"/>
      <c r="J31" s="338"/>
    </row>
    <row r="33" spans="1:10" s="339" customFormat="1" ht="12" x14ac:dyDescent="0.2">
      <c r="B33" s="339" t="s">
        <v>160</v>
      </c>
      <c r="C33" s="340">
        <f t="shared" ref="C33:H33" si="3">SUM(C7:C15)</f>
        <v>37876.721610000008</v>
      </c>
      <c r="D33" s="341">
        <f t="shared" si="3"/>
        <v>133715</v>
      </c>
      <c r="E33" s="340">
        <f t="shared" si="3"/>
        <v>5211</v>
      </c>
      <c r="F33" s="341">
        <f t="shared" si="3"/>
        <v>30420</v>
      </c>
      <c r="G33" s="341">
        <f t="shared" si="3"/>
        <v>18938.360805000004</v>
      </c>
      <c r="H33" s="341">
        <f t="shared" si="3"/>
        <v>183073.36080499997</v>
      </c>
      <c r="J33" s="342"/>
    </row>
    <row r="34" spans="1:10" s="339" customFormat="1" ht="12" x14ac:dyDescent="0.2">
      <c r="B34" s="339" t="s">
        <v>161</v>
      </c>
      <c r="C34" s="340">
        <f t="shared" ref="C34:H34" si="4">SUM(C16:C29)</f>
        <v>15642.068060000001</v>
      </c>
      <c r="D34" s="341">
        <f t="shared" si="4"/>
        <v>350262</v>
      </c>
      <c r="E34" s="340">
        <f t="shared" si="4"/>
        <v>30728</v>
      </c>
      <c r="F34" s="341">
        <f t="shared" si="4"/>
        <v>42046</v>
      </c>
      <c r="G34" s="341">
        <f t="shared" si="4"/>
        <v>34580.428865000009</v>
      </c>
      <c r="H34" s="341">
        <f t="shared" si="4"/>
        <v>426888.42886500002</v>
      </c>
      <c r="J34" s="342"/>
    </row>
    <row r="35" spans="1:10" x14ac:dyDescent="0.2">
      <c r="D35" s="303"/>
      <c r="E35" s="343"/>
    </row>
    <row r="37" spans="1:10" x14ac:dyDescent="0.2">
      <c r="A37" s="345" t="s">
        <v>162</v>
      </c>
    </row>
    <row r="38" spans="1:10" x14ac:dyDescent="0.2">
      <c r="A38" s="345" t="s">
        <v>163</v>
      </c>
    </row>
  </sheetData>
  <mergeCells count="2">
    <mergeCell ref="D4:H4"/>
    <mergeCell ref="J4:J5"/>
  </mergeCells>
  <pageMargins left="0.78740157499999996" right="0.34" top="0.984251969" bottom="0.984251969" header="0.4921259845" footer="0.492125984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12" sqref="G12"/>
    </sheetView>
  </sheetViews>
  <sheetFormatPr defaultColWidth="8.85546875" defaultRowHeight="11.25" x14ac:dyDescent="0.2"/>
  <cols>
    <col min="1" max="1" width="4.42578125" style="412" customWidth="1"/>
    <col min="2" max="2" width="10" style="347" customWidth="1"/>
    <col min="3" max="3" width="8.28515625" style="348" customWidth="1"/>
    <col min="4" max="4" width="9.7109375" style="348" customWidth="1"/>
    <col min="5" max="6" width="8.28515625" style="348" customWidth="1"/>
    <col min="7" max="7" width="9.7109375" style="348" customWidth="1"/>
    <col min="8" max="8" width="8.28515625" style="348" customWidth="1"/>
    <col min="9" max="256" width="8.85546875" style="348"/>
    <col min="257" max="257" width="4.42578125" style="348" customWidth="1"/>
    <col min="258" max="258" width="10" style="348" customWidth="1"/>
    <col min="259" max="259" width="8.28515625" style="348" customWidth="1"/>
    <col min="260" max="260" width="9.7109375" style="348" customWidth="1"/>
    <col min="261" max="262" width="8.28515625" style="348" customWidth="1"/>
    <col min="263" max="263" width="9.7109375" style="348" customWidth="1"/>
    <col min="264" max="264" width="8.28515625" style="348" customWidth="1"/>
    <col min="265" max="512" width="8.85546875" style="348"/>
    <col min="513" max="513" width="4.42578125" style="348" customWidth="1"/>
    <col min="514" max="514" width="10" style="348" customWidth="1"/>
    <col min="515" max="515" width="8.28515625" style="348" customWidth="1"/>
    <col min="516" max="516" width="9.7109375" style="348" customWidth="1"/>
    <col min="517" max="518" width="8.28515625" style="348" customWidth="1"/>
    <col min="519" max="519" width="9.7109375" style="348" customWidth="1"/>
    <col min="520" max="520" width="8.28515625" style="348" customWidth="1"/>
    <col min="521" max="768" width="8.85546875" style="348"/>
    <col min="769" max="769" width="4.42578125" style="348" customWidth="1"/>
    <col min="770" max="770" width="10" style="348" customWidth="1"/>
    <col min="771" max="771" width="8.28515625" style="348" customWidth="1"/>
    <col min="772" max="772" width="9.7109375" style="348" customWidth="1"/>
    <col min="773" max="774" width="8.28515625" style="348" customWidth="1"/>
    <col min="775" max="775" width="9.7109375" style="348" customWidth="1"/>
    <col min="776" max="776" width="8.28515625" style="348" customWidth="1"/>
    <col min="777" max="1024" width="8.85546875" style="348"/>
    <col min="1025" max="1025" width="4.42578125" style="348" customWidth="1"/>
    <col min="1026" max="1026" width="10" style="348" customWidth="1"/>
    <col min="1027" max="1027" width="8.28515625" style="348" customWidth="1"/>
    <col min="1028" max="1028" width="9.7109375" style="348" customWidth="1"/>
    <col min="1029" max="1030" width="8.28515625" style="348" customWidth="1"/>
    <col min="1031" max="1031" width="9.7109375" style="348" customWidth="1"/>
    <col min="1032" max="1032" width="8.28515625" style="348" customWidth="1"/>
    <col min="1033" max="1280" width="8.85546875" style="348"/>
    <col min="1281" max="1281" width="4.42578125" style="348" customWidth="1"/>
    <col min="1282" max="1282" width="10" style="348" customWidth="1"/>
    <col min="1283" max="1283" width="8.28515625" style="348" customWidth="1"/>
    <col min="1284" max="1284" width="9.7109375" style="348" customWidth="1"/>
    <col min="1285" max="1286" width="8.28515625" style="348" customWidth="1"/>
    <col min="1287" max="1287" width="9.7109375" style="348" customWidth="1"/>
    <col min="1288" max="1288" width="8.28515625" style="348" customWidth="1"/>
    <col min="1289" max="1536" width="8.85546875" style="348"/>
    <col min="1537" max="1537" width="4.42578125" style="348" customWidth="1"/>
    <col min="1538" max="1538" width="10" style="348" customWidth="1"/>
    <col min="1539" max="1539" width="8.28515625" style="348" customWidth="1"/>
    <col min="1540" max="1540" width="9.7109375" style="348" customWidth="1"/>
    <col min="1541" max="1542" width="8.28515625" style="348" customWidth="1"/>
    <col min="1543" max="1543" width="9.7109375" style="348" customWidth="1"/>
    <col min="1544" max="1544" width="8.28515625" style="348" customWidth="1"/>
    <col min="1545" max="1792" width="8.85546875" style="348"/>
    <col min="1793" max="1793" width="4.42578125" style="348" customWidth="1"/>
    <col min="1794" max="1794" width="10" style="348" customWidth="1"/>
    <col min="1795" max="1795" width="8.28515625" style="348" customWidth="1"/>
    <col min="1796" max="1796" width="9.7109375" style="348" customWidth="1"/>
    <col min="1797" max="1798" width="8.28515625" style="348" customWidth="1"/>
    <col min="1799" max="1799" width="9.7109375" style="348" customWidth="1"/>
    <col min="1800" max="1800" width="8.28515625" style="348" customWidth="1"/>
    <col min="1801" max="2048" width="8.85546875" style="348"/>
    <col min="2049" max="2049" width="4.42578125" style="348" customWidth="1"/>
    <col min="2050" max="2050" width="10" style="348" customWidth="1"/>
    <col min="2051" max="2051" width="8.28515625" style="348" customWidth="1"/>
    <col min="2052" max="2052" width="9.7109375" style="348" customWidth="1"/>
    <col min="2053" max="2054" width="8.28515625" style="348" customWidth="1"/>
    <col min="2055" max="2055" width="9.7109375" style="348" customWidth="1"/>
    <col min="2056" max="2056" width="8.28515625" style="348" customWidth="1"/>
    <col min="2057" max="2304" width="8.85546875" style="348"/>
    <col min="2305" max="2305" width="4.42578125" style="348" customWidth="1"/>
    <col min="2306" max="2306" width="10" style="348" customWidth="1"/>
    <col min="2307" max="2307" width="8.28515625" style="348" customWidth="1"/>
    <col min="2308" max="2308" width="9.7109375" style="348" customWidth="1"/>
    <col min="2309" max="2310" width="8.28515625" style="348" customWidth="1"/>
    <col min="2311" max="2311" width="9.7109375" style="348" customWidth="1"/>
    <col min="2312" max="2312" width="8.28515625" style="348" customWidth="1"/>
    <col min="2313" max="2560" width="8.85546875" style="348"/>
    <col min="2561" max="2561" width="4.42578125" style="348" customWidth="1"/>
    <col min="2562" max="2562" width="10" style="348" customWidth="1"/>
    <col min="2563" max="2563" width="8.28515625" style="348" customWidth="1"/>
    <col min="2564" max="2564" width="9.7109375" style="348" customWidth="1"/>
    <col min="2565" max="2566" width="8.28515625" style="348" customWidth="1"/>
    <col min="2567" max="2567" width="9.7109375" style="348" customWidth="1"/>
    <col min="2568" max="2568" width="8.28515625" style="348" customWidth="1"/>
    <col min="2569" max="2816" width="8.85546875" style="348"/>
    <col min="2817" max="2817" width="4.42578125" style="348" customWidth="1"/>
    <col min="2818" max="2818" width="10" style="348" customWidth="1"/>
    <col min="2819" max="2819" width="8.28515625" style="348" customWidth="1"/>
    <col min="2820" max="2820" width="9.7109375" style="348" customWidth="1"/>
    <col min="2821" max="2822" width="8.28515625" style="348" customWidth="1"/>
    <col min="2823" max="2823" width="9.7109375" style="348" customWidth="1"/>
    <col min="2824" max="2824" width="8.28515625" style="348" customWidth="1"/>
    <col min="2825" max="3072" width="8.85546875" style="348"/>
    <col min="3073" max="3073" width="4.42578125" style="348" customWidth="1"/>
    <col min="3074" max="3074" width="10" style="348" customWidth="1"/>
    <col min="3075" max="3075" width="8.28515625" style="348" customWidth="1"/>
    <col min="3076" max="3076" width="9.7109375" style="348" customWidth="1"/>
    <col min="3077" max="3078" width="8.28515625" style="348" customWidth="1"/>
    <col min="3079" max="3079" width="9.7109375" style="348" customWidth="1"/>
    <col min="3080" max="3080" width="8.28515625" style="348" customWidth="1"/>
    <col min="3081" max="3328" width="8.85546875" style="348"/>
    <col min="3329" max="3329" width="4.42578125" style="348" customWidth="1"/>
    <col min="3330" max="3330" width="10" style="348" customWidth="1"/>
    <col min="3331" max="3331" width="8.28515625" style="348" customWidth="1"/>
    <col min="3332" max="3332" width="9.7109375" style="348" customWidth="1"/>
    <col min="3333" max="3334" width="8.28515625" style="348" customWidth="1"/>
    <col min="3335" max="3335" width="9.7109375" style="348" customWidth="1"/>
    <col min="3336" max="3336" width="8.28515625" style="348" customWidth="1"/>
    <col min="3337" max="3584" width="8.85546875" style="348"/>
    <col min="3585" max="3585" width="4.42578125" style="348" customWidth="1"/>
    <col min="3586" max="3586" width="10" style="348" customWidth="1"/>
    <col min="3587" max="3587" width="8.28515625" style="348" customWidth="1"/>
    <col min="3588" max="3588" width="9.7109375" style="348" customWidth="1"/>
    <col min="3589" max="3590" width="8.28515625" style="348" customWidth="1"/>
    <col min="3591" max="3591" width="9.7109375" style="348" customWidth="1"/>
    <col min="3592" max="3592" width="8.28515625" style="348" customWidth="1"/>
    <col min="3593" max="3840" width="8.85546875" style="348"/>
    <col min="3841" max="3841" width="4.42578125" style="348" customWidth="1"/>
    <col min="3842" max="3842" width="10" style="348" customWidth="1"/>
    <col min="3843" max="3843" width="8.28515625" style="348" customWidth="1"/>
    <col min="3844" max="3844" width="9.7109375" style="348" customWidth="1"/>
    <col min="3845" max="3846" width="8.28515625" style="348" customWidth="1"/>
    <col min="3847" max="3847" width="9.7109375" style="348" customWidth="1"/>
    <col min="3848" max="3848" width="8.28515625" style="348" customWidth="1"/>
    <col min="3849" max="4096" width="8.85546875" style="348"/>
    <col min="4097" max="4097" width="4.42578125" style="348" customWidth="1"/>
    <col min="4098" max="4098" width="10" style="348" customWidth="1"/>
    <col min="4099" max="4099" width="8.28515625" style="348" customWidth="1"/>
    <col min="4100" max="4100" width="9.7109375" style="348" customWidth="1"/>
    <col min="4101" max="4102" width="8.28515625" style="348" customWidth="1"/>
    <col min="4103" max="4103" width="9.7109375" style="348" customWidth="1"/>
    <col min="4104" max="4104" width="8.28515625" style="348" customWidth="1"/>
    <col min="4105" max="4352" width="8.85546875" style="348"/>
    <col min="4353" max="4353" width="4.42578125" style="348" customWidth="1"/>
    <col min="4354" max="4354" width="10" style="348" customWidth="1"/>
    <col min="4355" max="4355" width="8.28515625" style="348" customWidth="1"/>
    <col min="4356" max="4356" width="9.7109375" style="348" customWidth="1"/>
    <col min="4357" max="4358" width="8.28515625" style="348" customWidth="1"/>
    <col min="4359" max="4359" width="9.7109375" style="348" customWidth="1"/>
    <col min="4360" max="4360" width="8.28515625" style="348" customWidth="1"/>
    <col min="4361" max="4608" width="8.85546875" style="348"/>
    <col min="4609" max="4609" width="4.42578125" style="348" customWidth="1"/>
    <col min="4610" max="4610" width="10" style="348" customWidth="1"/>
    <col min="4611" max="4611" width="8.28515625" style="348" customWidth="1"/>
    <col min="4612" max="4612" width="9.7109375" style="348" customWidth="1"/>
    <col min="4613" max="4614" width="8.28515625" style="348" customWidth="1"/>
    <col min="4615" max="4615" width="9.7109375" style="348" customWidth="1"/>
    <col min="4616" max="4616" width="8.28515625" style="348" customWidth="1"/>
    <col min="4617" max="4864" width="8.85546875" style="348"/>
    <col min="4865" max="4865" width="4.42578125" style="348" customWidth="1"/>
    <col min="4866" max="4866" width="10" style="348" customWidth="1"/>
    <col min="4867" max="4867" width="8.28515625" style="348" customWidth="1"/>
    <col min="4868" max="4868" width="9.7109375" style="348" customWidth="1"/>
    <col min="4869" max="4870" width="8.28515625" style="348" customWidth="1"/>
    <col min="4871" max="4871" width="9.7109375" style="348" customWidth="1"/>
    <col min="4872" max="4872" width="8.28515625" style="348" customWidth="1"/>
    <col min="4873" max="5120" width="8.85546875" style="348"/>
    <col min="5121" max="5121" width="4.42578125" style="348" customWidth="1"/>
    <col min="5122" max="5122" width="10" style="348" customWidth="1"/>
    <col min="5123" max="5123" width="8.28515625" style="348" customWidth="1"/>
    <col min="5124" max="5124" width="9.7109375" style="348" customWidth="1"/>
    <col min="5125" max="5126" width="8.28515625" style="348" customWidth="1"/>
    <col min="5127" max="5127" width="9.7109375" style="348" customWidth="1"/>
    <col min="5128" max="5128" width="8.28515625" style="348" customWidth="1"/>
    <col min="5129" max="5376" width="8.85546875" style="348"/>
    <col min="5377" max="5377" width="4.42578125" style="348" customWidth="1"/>
    <col min="5378" max="5378" width="10" style="348" customWidth="1"/>
    <col min="5379" max="5379" width="8.28515625" style="348" customWidth="1"/>
    <col min="5380" max="5380" width="9.7109375" style="348" customWidth="1"/>
    <col min="5381" max="5382" width="8.28515625" style="348" customWidth="1"/>
    <col min="5383" max="5383" width="9.7109375" style="348" customWidth="1"/>
    <col min="5384" max="5384" width="8.28515625" style="348" customWidth="1"/>
    <col min="5385" max="5632" width="8.85546875" style="348"/>
    <col min="5633" max="5633" width="4.42578125" style="348" customWidth="1"/>
    <col min="5634" max="5634" width="10" style="348" customWidth="1"/>
    <col min="5635" max="5635" width="8.28515625" style="348" customWidth="1"/>
    <col min="5636" max="5636" width="9.7109375" style="348" customWidth="1"/>
    <col min="5637" max="5638" width="8.28515625" style="348" customWidth="1"/>
    <col min="5639" max="5639" width="9.7109375" style="348" customWidth="1"/>
    <col min="5640" max="5640" width="8.28515625" style="348" customWidth="1"/>
    <col min="5641" max="5888" width="8.85546875" style="348"/>
    <col min="5889" max="5889" width="4.42578125" style="348" customWidth="1"/>
    <col min="5890" max="5890" width="10" style="348" customWidth="1"/>
    <col min="5891" max="5891" width="8.28515625" style="348" customWidth="1"/>
    <col min="5892" max="5892" width="9.7109375" style="348" customWidth="1"/>
    <col min="5893" max="5894" width="8.28515625" style="348" customWidth="1"/>
    <col min="5895" max="5895" width="9.7109375" style="348" customWidth="1"/>
    <col min="5896" max="5896" width="8.28515625" style="348" customWidth="1"/>
    <col min="5897" max="6144" width="8.85546875" style="348"/>
    <col min="6145" max="6145" width="4.42578125" style="348" customWidth="1"/>
    <col min="6146" max="6146" width="10" style="348" customWidth="1"/>
    <col min="6147" max="6147" width="8.28515625" style="348" customWidth="1"/>
    <col min="6148" max="6148" width="9.7109375" style="348" customWidth="1"/>
    <col min="6149" max="6150" width="8.28515625" style="348" customWidth="1"/>
    <col min="6151" max="6151" width="9.7109375" style="348" customWidth="1"/>
    <col min="6152" max="6152" width="8.28515625" style="348" customWidth="1"/>
    <col min="6153" max="6400" width="8.85546875" style="348"/>
    <col min="6401" max="6401" width="4.42578125" style="348" customWidth="1"/>
    <col min="6402" max="6402" width="10" style="348" customWidth="1"/>
    <col min="6403" max="6403" width="8.28515625" style="348" customWidth="1"/>
    <col min="6404" max="6404" width="9.7109375" style="348" customWidth="1"/>
    <col min="6405" max="6406" width="8.28515625" style="348" customWidth="1"/>
    <col min="6407" max="6407" width="9.7109375" style="348" customWidth="1"/>
    <col min="6408" max="6408" width="8.28515625" style="348" customWidth="1"/>
    <col min="6409" max="6656" width="8.85546875" style="348"/>
    <col min="6657" max="6657" width="4.42578125" style="348" customWidth="1"/>
    <col min="6658" max="6658" width="10" style="348" customWidth="1"/>
    <col min="6659" max="6659" width="8.28515625" style="348" customWidth="1"/>
    <col min="6660" max="6660" width="9.7109375" style="348" customWidth="1"/>
    <col min="6661" max="6662" width="8.28515625" style="348" customWidth="1"/>
    <col min="6663" max="6663" width="9.7109375" style="348" customWidth="1"/>
    <col min="6664" max="6664" width="8.28515625" style="348" customWidth="1"/>
    <col min="6665" max="6912" width="8.85546875" style="348"/>
    <col min="6913" max="6913" width="4.42578125" style="348" customWidth="1"/>
    <col min="6914" max="6914" width="10" style="348" customWidth="1"/>
    <col min="6915" max="6915" width="8.28515625" style="348" customWidth="1"/>
    <col min="6916" max="6916" width="9.7109375" style="348" customWidth="1"/>
    <col min="6917" max="6918" width="8.28515625" style="348" customWidth="1"/>
    <col min="6919" max="6919" width="9.7109375" style="348" customWidth="1"/>
    <col min="6920" max="6920" width="8.28515625" style="348" customWidth="1"/>
    <col min="6921" max="7168" width="8.85546875" style="348"/>
    <col min="7169" max="7169" width="4.42578125" style="348" customWidth="1"/>
    <col min="7170" max="7170" width="10" style="348" customWidth="1"/>
    <col min="7171" max="7171" width="8.28515625" style="348" customWidth="1"/>
    <col min="7172" max="7172" width="9.7109375" style="348" customWidth="1"/>
    <col min="7173" max="7174" width="8.28515625" style="348" customWidth="1"/>
    <col min="7175" max="7175" width="9.7109375" style="348" customWidth="1"/>
    <col min="7176" max="7176" width="8.28515625" style="348" customWidth="1"/>
    <col min="7177" max="7424" width="8.85546875" style="348"/>
    <col min="7425" max="7425" width="4.42578125" style="348" customWidth="1"/>
    <col min="7426" max="7426" width="10" style="348" customWidth="1"/>
    <col min="7427" max="7427" width="8.28515625" style="348" customWidth="1"/>
    <col min="7428" max="7428" width="9.7109375" style="348" customWidth="1"/>
    <col min="7429" max="7430" width="8.28515625" style="348" customWidth="1"/>
    <col min="7431" max="7431" width="9.7109375" style="348" customWidth="1"/>
    <col min="7432" max="7432" width="8.28515625" style="348" customWidth="1"/>
    <col min="7433" max="7680" width="8.85546875" style="348"/>
    <col min="7681" max="7681" width="4.42578125" style="348" customWidth="1"/>
    <col min="7682" max="7682" width="10" style="348" customWidth="1"/>
    <col min="7683" max="7683" width="8.28515625" style="348" customWidth="1"/>
    <col min="7684" max="7684" width="9.7109375" style="348" customWidth="1"/>
    <col min="7685" max="7686" width="8.28515625" style="348" customWidth="1"/>
    <col min="7687" max="7687" width="9.7109375" style="348" customWidth="1"/>
    <col min="7688" max="7688" width="8.28515625" style="348" customWidth="1"/>
    <col min="7689" max="7936" width="8.85546875" style="348"/>
    <col min="7937" max="7937" width="4.42578125" style="348" customWidth="1"/>
    <col min="7938" max="7938" width="10" style="348" customWidth="1"/>
    <col min="7939" max="7939" width="8.28515625" style="348" customWidth="1"/>
    <col min="7940" max="7940" width="9.7109375" style="348" customWidth="1"/>
    <col min="7941" max="7942" width="8.28515625" style="348" customWidth="1"/>
    <col min="7943" max="7943" width="9.7109375" style="348" customWidth="1"/>
    <col min="7944" max="7944" width="8.28515625" style="348" customWidth="1"/>
    <col min="7945" max="8192" width="8.85546875" style="348"/>
    <col min="8193" max="8193" width="4.42578125" style="348" customWidth="1"/>
    <col min="8194" max="8194" width="10" style="348" customWidth="1"/>
    <col min="8195" max="8195" width="8.28515625" style="348" customWidth="1"/>
    <col min="8196" max="8196" width="9.7109375" style="348" customWidth="1"/>
    <col min="8197" max="8198" width="8.28515625" style="348" customWidth="1"/>
    <col min="8199" max="8199" width="9.7109375" style="348" customWidth="1"/>
    <col min="8200" max="8200" width="8.28515625" style="348" customWidth="1"/>
    <col min="8201" max="8448" width="8.85546875" style="348"/>
    <col min="8449" max="8449" width="4.42578125" style="348" customWidth="1"/>
    <col min="8450" max="8450" width="10" style="348" customWidth="1"/>
    <col min="8451" max="8451" width="8.28515625" style="348" customWidth="1"/>
    <col min="8452" max="8452" width="9.7109375" style="348" customWidth="1"/>
    <col min="8453" max="8454" width="8.28515625" style="348" customWidth="1"/>
    <col min="8455" max="8455" width="9.7109375" style="348" customWidth="1"/>
    <col min="8456" max="8456" width="8.28515625" style="348" customWidth="1"/>
    <col min="8457" max="8704" width="8.85546875" style="348"/>
    <col min="8705" max="8705" width="4.42578125" style="348" customWidth="1"/>
    <col min="8706" max="8706" width="10" style="348" customWidth="1"/>
    <col min="8707" max="8707" width="8.28515625" style="348" customWidth="1"/>
    <col min="8708" max="8708" width="9.7109375" style="348" customWidth="1"/>
    <col min="8709" max="8710" width="8.28515625" style="348" customWidth="1"/>
    <col min="8711" max="8711" width="9.7109375" style="348" customWidth="1"/>
    <col min="8712" max="8712" width="8.28515625" style="348" customWidth="1"/>
    <col min="8713" max="8960" width="8.85546875" style="348"/>
    <col min="8961" max="8961" width="4.42578125" style="348" customWidth="1"/>
    <col min="8962" max="8962" width="10" style="348" customWidth="1"/>
    <col min="8963" max="8963" width="8.28515625" style="348" customWidth="1"/>
    <col min="8964" max="8964" width="9.7109375" style="348" customWidth="1"/>
    <col min="8965" max="8966" width="8.28515625" style="348" customWidth="1"/>
    <col min="8967" max="8967" width="9.7109375" style="348" customWidth="1"/>
    <col min="8968" max="8968" width="8.28515625" style="348" customWidth="1"/>
    <col min="8969" max="9216" width="8.85546875" style="348"/>
    <col min="9217" max="9217" width="4.42578125" style="348" customWidth="1"/>
    <col min="9218" max="9218" width="10" style="348" customWidth="1"/>
    <col min="9219" max="9219" width="8.28515625" style="348" customWidth="1"/>
    <col min="9220" max="9220" width="9.7109375" style="348" customWidth="1"/>
    <col min="9221" max="9222" width="8.28515625" style="348" customWidth="1"/>
    <col min="9223" max="9223" width="9.7109375" style="348" customWidth="1"/>
    <col min="9224" max="9224" width="8.28515625" style="348" customWidth="1"/>
    <col min="9225" max="9472" width="8.85546875" style="348"/>
    <col min="9473" max="9473" width="4.42578125" style="348" customWidth="1"/>
    <col min="9474" max="9474" width="10" style="348" customWidth="1"/>
    <col min="9475" max="9475" width="8.28515625" style="348" customWidth="1"/>
    <col min="9476" max="9476" width="9.7109375" style="348" customWidth="1"/>
    <col min="9477" max="9478" width="8.28515625" style="348" customWidth="1"/>
    <col min="9479" max="9479" width="9.7109375" style="348" customWidth="1"/>
    <col min="9480" max="9480" width="8.28515625" style="348" customWidth="1"/>
    <col min="9481" max="9728" width="8.85546875" style="348"/>
    <col min="9729" max="9729" width="4.42578125" style="348" customWidth="1"/>
    <col min="9730" max="9730" width="10" style="348" customWidth="1"/>
    <col min="9731" max="9731" width="8.28515625" style="348" customWidth="1"/>
    <col min="9732" max="9732" width="9.7109375" style="348" customWidth="1"/>
    <col min="9733" max="9734" width="8.28515625" style="348" customWidth="1"/>
    <col min="9735" max="9735" width="9.7109375" style="348" customWidth="1"/>
    <col min="9736" max="9736" width="8.28515625" style="348" customWidth="1"/>
    <col min="9737" max="9984" width="8.85546875" style="348"/>
    <col min="9985" max="9985" width="4.42578125" style="348" customWidth="1"/>
    <col min="9986" max="9986" width="10" style="348" customWidth="1"/>
    <col min="9987" max="9987" width="8.28515625" style="348" customWidth="1"/>
    <col min="9988" max="9988" width="9.7109375" style="348" customWidth="1"/>
    <col min="9989" max="9990" width="8.28515625" style="348" customWidth="1"/>
    <col min="9991" max="9991" width="9.7109375" style="348" customWidth="1"/>
    <col min="9992" max="9992" width="8.28515625" style="348" customWidth="1"/>
    <col min="9993" max="10240" width="8.85546875" style="348"/>
    <col min="10241" max="10241" width="4.42578125" style="348" customWidth="1"/>
    <col min="10242" max="10242" width="10" style="348" customWidth="1"/>
    <col min="10243" max="10243" width="8.28515625" style="348" customWidth="1"/>
    <col min="10244" max="10244" width="9.7109375" style="348" customWidth="1"/>
    <col min="10245" max="10246" width="8.28515625" style="348" customWidth="1"/>
    <col min="10247" max="10247" width="9.7109375" style="348" customWidth="1"/>
    <col min="10248" max="10248" width="8.28515625" style="348" customWidth="1"/>
    <col min="10249" max="10496" width="8.85546875" style="348"/>
    <col min="10497" max="10497" width="4.42578125" style="348" customWidth="1"/>
    <col min="10498" max="10498" width="10" style="348" customWidth="1"/>
    <col min="10499" max="10499" width="8.28515625" style="348" customWidth="1"/>
    <col min="10500" max="10500" width="9.7109375" style="348" customWidth="1"/>
    <col min="10501" max="10502" width="8.28515625" style="348" customWidth="1"/>
    <col min="10503" max="10503" width="9.7109375" style="348" customWidth="1"/>
    <col min="10504" max="10504" width="8.28515625" style="348" customWidth="1"/>
    <col min="10505" max="10752" width="8.85546875" style="348"/>
    <col min="10753" max="10753" width="4.42578125" style="348" customWidth="1"/>
    <col min="10754" max="10754" width="10" style="348" customWidth="1"/>
    <col min="10755" max="10755" width="8.28515625" style="348" customWidth="1"/>
    <col min="10756" max="10756" width="9.7109375" style="348" customWidth="1"/>
    <col min="10757" max="10758" width="8.28515625" style="348" customWidth="1"/>
    <col min="10759" max="10759" width="9.7109375" style="348" customWidth="1"/>
    <col min="10760" max="10760" width="8.28515625" style="348" customWidth="1"/>
    <col min="10761" max="11008" width="8.85546875" style="348"/>
    <col min="11009" max="11009" width="4.42578125" style="348" customWidth="1"/>
    <col min="11010" max="11010" width="10" style="348" customWidth="1"/>
    <col min="11011" max="11011" width="8.28515625" style="348" customWidth="1"/>
    <col min="11012" max="11012" width="9.7109375" style="348" customWidth="1"/>
    <col min="11013" max="11014" width="8.28515625" style="348" customWidth="1"/>
    <col min="11015" max="11015" width="9.7109375" style="348" customWidth="1"/>
    <col min="11016" max="11016" width="8.28515625" style="348" customWidth="1"/>
    <col min="11017" max="11264" width="8.85546875" style="348"/>
    <col min="11265" max="11265" width="4.42578125" style="348" customWidth="1"/>
    <col min="11266" max="11266" width="10" style="348" customWidth="1"/>
    <col min="11267" max="11267" width="8.28515625" style="348" customWidth="1"/>
    <col min="11268" max="11268" width="9.7109375" style="348" customWidth="1"/>
    <col min="11269" max="11270" width="8.28515625" style="348" customWidth="1"/>
    <col min="11271" max="11271" width="9.7109375" style="348" customWidth="1"/>
    <col min="11272" max="11272" width="8.28515625" style="348" customWidth="1"/>
    <col min="11273" max="11520" width="8.85546875" style="348"/>
    <col min="11521" max="11521" width="4.42578125" style="348" customWidth="1"/>
    <col min="11522" max="11522" width="10" style="348" customWidth="1"/>
    <col min="11523" max="11523" width="8.28515625" style="348" customWidth="1"/>
    <col min="11524" max="11524" width="9.7109375" style="348" customWidth="1"/>
    <col min="11525" max="11526" width="8.28515625" style="348" customWidth="1"/>
    <col min="11527" max="11527" width="9.7109375" style="348" customWidth="1"/>
    <col min="11528" max="11528" width="8.28515625" style="348" customWidth="1"/>
    <col min="11529" max="11776" width="8.85546875" style="348"/>
    <col min="11777" max="11777" width="4.42578125" style="348" customWidth="1"/>
    <col min="11778" max="11778" width="10" style="348" customWidth="1"/>
    <col min="11779" max="11779" width="8.28515625" style="348" customWidth="1"/>
    <col min="11780" max="11780" width="9.7109375" style="348" customWidth="1"/>
    <col min="11781" max="11782" width="8.28515625" style="348" customWidth="1"/>
    <col min="11783" max="11783" width="9.7109375" style="348" customWidth="1"/>
    <col min="11784" max="11784" width="8.28515625" style="348" customWidth="1"/>
    <col min="11785" max="12032" width="8.85546875" style="348"/>
    <col min="12033" max="12033" width="4.42578125" style="348" customWidth="1"/>
    <col min="12034" max="12034" width="10" style="348" customWidth="1"/>
    <col min="12035" max="12035" width="8.28515625" style="348" customWidth="1"/>
    <col min="12036" max="12036" width="9.7109375" style="348" customWidth="1"/>
    <col min="12037" max="12038" width="8.28515625" style="348" customWidth="1"/>
    <col min="12039" max="12039" width="9.7109375" style="348" customWidth="1"/>
    <col min="12040" max="12040" width="8.28515625" style="348" customWidth="1"/>
    <col min="12041" max="12288" width="8.85546875" style="348"/>
    <col min="12289" max="12289" width="4.42578125" style="348" customWidth="1"/>
    <col min="12290" max="12290" width="10" style="348" customWidth="1"/>
    <col min="12291" max="12291" width="8.28515625" style="348" customWidth="1"/>
    <col min="12292" max="12292" width="9.7109375" style="348" customWidth="1"/>
    <col min="12293" max="12294" width="8.28515625" style="348" customWidth="1"/>
    <col min="12295" max="12295" width="9.7109375" style="348" customWidth="1"/>
    <col min="12296" max="12296" width="8.28515625" style="348" customWidth="1"/>
    <col min="12297" max="12544" width="8.85546875" style="348"/>
    <col min="12545" max="12545" width="4.42578125" style="348" customWidth="1"/>
    <col min="12546" max="12546" width="10" style="348" customWidth="1"/>
    <col min="12547" max="12547" width="8.28515625" style="348" customWidth="1"/>
    <col min="12548" max="12548" width="9.7109375" style="348" customWidth="1"/>
    <col min="12549" max="12550" width="8.28515625" style="348" customWidth="1"/>
    <col min="12551" max="12551" width="9.7109375" style="348" customWidth="1"/>
    <col min="12552" max="12552" width="8.28515625" style="348" customWidth="1"/>
    <col min="12553" max="12800" width="8.85546875" style="348"/>
    <col min="12801" max="12801" width="4.42578125" style="348" customWidth="1"/>
    <col min="12802" max="12802" width="10" style="348" customWidth="1"/>
    <col min="12803" max="12803" width="8.28515625" style="348" customWidth="1"/>
    <col min="12804" max="12804" width="9.7109375" style="348" customWidth="1"/>
    <col min="12805" max="12806" width="8.28515625" style="348" customWidth="1"/>
    <col min="12807" max="12807" width="9.7109375" style="348" customWidth="1"/>
    <col min="12808" max="12808" width="8.28515625" style="348" customWidth="1"/>
    <col min="12809" max="13056" width="8.85546875" style="348"/>
    <col min="13057" max="13057" width="4.42578125" style="348" customWidth="1"/>
    <col min="13058" max="13058" width="10" style="348" customWidth="1"/>
    <col min="13059" max="13059" width="8.28515625" style="348" customWidth="1"/>
    <col min="13060" max="13060" width="9.7109375" style="348" customWidth="1"/>
    <col min="13061" max="13062" width="8.28515625" style="348" customWidth="1"/>
    <col min="13063" max="13063" width="9.7109375" style="348" customWidth="1"/>
    <col min="13064" max="13064" width="8.28515625" style="348" customWidth="1"/>
    <col min="13065" max="13312" width="8.85546875" style="348"/>
    <col min="13313" max="13313" width="4.42578125" style="348" customWidth="1"/>
    <col min="13314" max="13314" width="10" style="348" customWidth="1"/>
    <col min="13315" max="13315" width="8.28515625" style="348" customWidth="1"/>
    <col min="13316" max="13316" width="9.7109375" style="348" customWidth="1"/>
    <col min="13317" max="13318" width="8.28515625" style="348" customWidth="1"/>
    <col min="13319" max="13319" width="9.7109375" style="348" customWidth="1"/>
    <col min="13320" max="13320" width="8.28515625" style="348" customWidth="1"/>
    <col min="13321" max="13568" width="8.85546875" style="348"/>
    <col min="13569" max="13569" width="4.42578125" style="348" customWidth="1"/>
    <col min="13570" max="13570" width="10" style="348" customWidth="1"/>
    <col min="13571" max="13571" width="8.28515625" style="348" customWidth="1"/>
    <col min="13572" max="13572" width="9.7109375" style="348" customWidth="1"/>
    <col min="13573" max="13574" width="8.28515625" style="348" customWidth="1"/>
    <col min="13575" max="13575" width="9.7109375" style="348" customWidth="1"/>
    <col min="13576" max="13576" width="8.28515625" style="348" customWidth="1"/>
    <col min="13577" max="13824" width="8.85546875" style="348"/>
    <col min="13825" max="13825" width="4.42578125" style="348" customWidth="1"/>
    <col min="13826" max="13826" width="10" style="348" customWidth="1"/>
    <col min="13827" max="13827" width="8.28515625" style="348" customWidth="1"/>
    <col min="13828" max="13828" width="9.7109375" style="348" customWidth="1"/>
    <col min="13829" max="13830" width="8.28515625" style="348" customWidth="1"/>
    <col min="13831" max="13831" width="9.7109375" style="348" customWidth="1"/>
    <col min="13832" max="13832" width="8.28515625" style="348" customWidth="1"/>
    <col min="13833" max="14080" width="8.85546875" style="348"/>
    <col min="14081" max="14081" width="4.42578125" style="348" customWidth="1"/>
    <col min="14082" max="14082" width="10" style="348" customWidth="1"/>
    <col min="14083" max="14083" width="8.28515625" style="348" customWidth="1"/>
    <col min="14084" max="14084" width="9.7109375" style="348" customWidth="1"/>
    <col min="14085" max="14086" width="8.28515625" style="348" customWidth="1"/>
    <col min="14087" max="14087" width="9.7109375" style="348" customWidth="1"/>
    <col min="14088" max="14088" width="8.28515625" style="348" customWidth="1"/>
    <col min="14089" max="14336" width="8.85546875" style="348"/>
    <col min="14337" max="14337" width="4.42578125" style="348" customWidth="1"/>
    <col min="14338" max="14338" width="10" style="348" customWidth="1"/>
    <col min="14339" max="14339" width="8.28515625" style="348" customWidth="1"/>
    <col min="14340" max="14340" width="9.7109375" style="348" customWidth="1"/>
    <col min="14341" max="14342" width="8.28515625" style="348" customWidth="1"/>
    <col min="14343" max="14343" width="9.7109375" style="348" customWidth="1"/>
    <col min="14344" max="14344" width="8.28515625" style="348" customWidth="1"/>
    <col min="14345" max="14592" width="8.85546875" style="348"/>
    <col min="14593" max="14593" width="4.42578125" style="348" customWidth="1"/>
    <col min="14594" max="14594" width="10" style="348" customWidth="1"/>
    <col min="14595" max="14595" width="8.28515625" style="348" customWidth="1"/>
    <col min="14596" max="14596" width="9.7109375" style="348" customWidth="1"/>
    <col min="14597" max="14598" width="8.28515625" style="348" customWidth="1"/>
    <col min="14599" max="14599" width="9.7109375" style="348" customWidth="1"/>
    <col min="14600" max="14600" width="8.28515625" style="348" customWidth="1"/>
    <col min="14601" max="14848" width="8.85546875" style="348"/>
    <col min="14849" max="14849" width="4.42578125" style="348" customWidth="1"/>
    <col min="14850" max="14850" width="10" style="348" customWidth="1"/>
    <col min="14851" max="14851" width="8.28515625" style="348" customWidth="1"/>
    <col min="14852" max="14852" width="9.7109375" style="348" customWidth="1"/>
    <col min="14853" max="14854" width="8.28515625" style="348" customWidth="1"/>
    <col min="14855" max="14855" width="9.7109375" style="348" customWidth="1"/>
    <col min="14856" max="14856" width="8.28515625" style="348" customWidth="1"/>
    <col min="14857" max="15104" width="8.85546875" style="348"/>
    <col min="15105" max="15105" width="4.42578125" style="348" customWidth="1"/>
    <col min="15106" max="15106" width="10" style="348" customWidth="1"/>
    <col min="15107" max="15107" width="8.28515625" style="348" customWidth="1"/>
    <col min="15108" max="15108" width="9.7109375" style="348" customWidth="1"/>
    <col min="15109" max="15110" width="8.28515625" style="348" customWidth="1"/>
    <col min="15111" max="15111" width="9.7109375" style="348" customWidth="1"/>
    <col min="15112" max="15112" width="8.28515625" style="348" customWidth="1"/>
    <col min="15113" max="15360" width="8.85546875" style="348"/>
    <col min="15361" max="15361" width="4.42578125" style="348" customWidth="1"/>
    <col min="15362" max="15362" width="10" style="348" customWidth="1"/>
    <col min="15363" max="15363" width="8.28515625" style="348" customWidth="1"/>
    <col min="15364" max="15364" width="9.7109375" style="348" customWidth="1"/>
    <col min="15365" max="15366" width="8.28515625" style="348" customWidth="1"/>
    <col min="15367" max="15367" width="9.7109375" style="348" customWidth="1"/>
    <col min="15368" max="15368" width="8.28515625" style="348" customWidth="1"/>
    <col min="15369" max="15616" width="8.85546875" style="348"/>
    <col min="15617" max="15617" width="4.42578125" style="348" customWidth="1"/>
    <col min="15618" max="15618" width="10" style="348" customWidth="1"/>
    <col min="15619" max="15619" width="8.28515625" style="348" customWidth="1"/>
    <col min="15620" max="15620" width="9.7109375" style="348" customWidth="1"/>
    <col min="15621" max="15622" width="8.28515625" style="348" customWidth="1"/>
    <col min="15623" max="15623" width="9.7109375" style="348" customWidth="1"/>
    <col min="15624" max="15624" width="8.28515625" style="348" customWidth="1"/>
    <col min="15625" max="15872" width="8.85546875" style="348"/>
    <col min="15873" max="15873" width="4.42578125" style="348" customWidth="1"/>
    <col min="15874" max="15874" width="10" style="348" customWidth="1"/>
    <col min="15875" max="15875" width="8.28515625" style="348" customWidth="1"/>
    <col min="15876" max="15876" width="9.7109375" style="348" customWidth="1"/>
    <col min="15877" max="15878" width="8.28515625" style="348" customWidth="1"/>
    <col min="15879" max="15879" width="9.7109375" style="348" customWidth="1"/>
    <col min="15880" max="15880" width="8.28515625" style="348" customWidth="1"/>
    <col min="15881" max="16128" width="8.85546875" style="348"/>
    <col min="16129" max="16129" width="4.42578125" style="348" customWidth="1"/>
    <col min="16130" max="16130" width="10" style="348" customWidth="1"/>
    <col min="16131" max="16131" width="8.28515625" style="348" customWidth="1"/>
    <col min="16132" max="16132" width="9.7109375" style="348" customWidth="1"/>
    <col min="16133" max="16134" width="8.28515625" style="348" customWidth="1"/>
    <col min="16135" max="16135" width="9.7109375" style="348" customWidth="1"/>
    <col min="16136" max="16136" width="8.28515625" style="348" customWidth="1"/>
    <col min="16137" max="16384" width="8.85546875" style="348"/>
  </cols>
  <sheetData>
    <row r="1" spans="1:8" ht="12.75" x14ac:dyDescent="0.2">
      <c r="A1" s="346" t="s">
        <v>164</v>
      </c>
    </row>
    <row r="2" spans="1:8" ht="14.25" customHeight="1" thickBot="1" x14ac:dyDescent="0.25">
      <c r="A2" s="349"/>
      <c r="C2" s="661"/>
      <c r="D2" s="661"/>
      <c r="E2" s="661"/>
      <c r="F2" s="661"/>
      <c r="G2" s="661"/>
      <c r="H2" s="661"/>
    </row>
    <row r="3" spans="1:8" ht="34.5" customHeight="1" x14ac:dyDescent="0.2">
      <c r="A3" s="350"/>
      <c r="B3" s="351"/>
      <c r="C3" s="662" t="s">
        <v>165</v>
      </c>
      <c r="D3" s="663"/>
      <c r="E3" s="664"/>
      <c r="F3" s="662" t="s">
        <v>166</v>
      </c>
      <c r="G3" s="663"/>
      <c r="H3" s="664"/>
    </row>
    <row r="4" spans="1:8" ht="18" customHeight="1" x14ac:dyDescent="0.2">
      <c r="A4" s="352" t="s">
        <v>6</v>
      </c>
      <c r="B4" s="353"/>
      <c r="C4" s="354" t="s">
        <v>167</v>
      </c>
      <c r="D4" s="355" t="s">
        <v>168</v>
      </c>
      <c r="E4" s="356" t="s">
        <v>15</v>
      </c>
      <c r="F4" s="354" t="s">
        <v>169</v>
      </c>
      <c r="G4" s="357" t="s">
        <v>168</v>
      </c>
      <c r="H4" s="356" t="s">
        <v>15</v>
      </c>
    </row>
    <row r="5" spans="1:8" s="364" customFormat="1" x14ac:dyDescent="0.2">
      <c r="A5" s="358"/>
      <c r="B5" s="359"/>
      <c r="C5" s="360">
        <v>4</v>
      </c>
      <c r="D5" s="361">
        <v>5</v>
      </c>
      <c r="E5" s="362">
        <v>6</v>
      </c>
      <c r="F5" s="360">
        <v>7</v>
      </c>
      <c r="G5" s="363">
        <v>8</v>
      </c>
      <c r="H5" s="362">
        <v>9</v>
      </c>
    </row>
    <row r="6" spans="1:8" ht="15" customHeight="1" x14ac:dyDescent="0.2">
      <c r="A6" s="365">
        <v>11</v>
      </c>
      <c r="B6" s="366" t="s">
        <v>81</v>
      </c>
      <c r="C6" s="367">
        <v>37096.892749999999</v>
      </c>
      <c r="D6" s="300">
        <v>15327.022930000003</v>
      </c>
      <c r="E6" s="368">
        <f t="shared" ref="E6:E27" si="0">SUM(C6:D6)</f>
        <v>52423.915680000006</v>
      </c>
      <c r="F6" s="369"/>
      <c r="G6" s="370"/>
      <c r="H6" s="368">
        <f t="shared" ref="H6:H27" si="1">SUM(F6:G6)</f>
        <v>0</v>
      </c>
    </row>
    <row r="7" spans="1:8" ht="15" customHeight="1" x14ac:dyDescent="0.2">
      <c r="A7" s="371">
        <v>21</v>
      </c>
      <c r="B7" s="372" t="s">
        <v>9</v>
      </c>
      <c r="C7" s="373">
        <v>4394.5061999999998</v>
      </c>
      <c r="D7" s="307">
        <v>2520.7334299999998</v>
      </c>
      <c r="E7" s="374">
        <f t="shared" si="0"/>
        <v>6915.23963</v>
      </c>
      <c r="F7" s="369"/>
      <c r="G7" s="370"/>
      <c r="H7" s="374">
        <f t="shared" si="1"/>
        <v>0</v>
      </c>
    </row>
    <row r="8" spans="1:8" ht="15" customHeight="1" x14ac:dyDescent="0.2">
      <c r="A8" s="371">
        <v>22</v>
      </c>
      <c r="B8" s="372" t="s">
        <v>1</v>
      </c>
      <c r="C8" s="373">
        <v>1763.1334999999999</v>
      </c>
      <c r="D8" s="307">
        <v>979.80369999999994</v>
      </c>
      <c r="E8" s="374">
        <f t="shared" si="0"/>
        <v>2742.9371999999998</v>
      </c>
      <c r="F8" s="375"/>
      <c r="G8" s="376"/>
      <c r="H8" s="374">
        <f t="shared" si="1"/>
        <v>0</v>
      </c>
    </row>
    <row r="9" spans="1:8" ht="15" customHeight="1" x14ac:dyDescent="0.2">
      <c r="A9" s="371">
        <v>23</v>
      </c>
      <c r="B9" s="372" t="s">
        <v>82</v>
      </c>
      <c r="C9" s="373">
        <v>4705.8270000000002</v>
      </c>
      <c r="D9" s="307">
        <v>926.98350000000005</v>
      </c>
      <c r="E9" s="374">
        <f t="shared" si="0"/>
        <v>5632.8105000000005</v>
      </c>
      <c r="F9" s="375"/>
      <c r="G9" s="376"/>
      <c r="H9" s="374">
        <f t="shared" si="1"/>
        <v>0</v>
      </c>
    </row>
    <row r="10" spans="1:8" ht="15" customHeight="1" x14ac:dyDescent="0.2">
      <c r="A10" s="371">
        <v>31</v>
      </c>
      <c r="B10" s="372" t="s">
        <v>10</v>
      </c>
      <c r="C10" s="373">
        <v>71443.857740000007</v>
      </c>
      <c r="D10" s="307">
        <v>12840.2348</v>
      </c>
      <c r="E10" s="374">
        <f t="shared" si="0"/>
        <v>84284.092540000012</v>
      </c>
      <c r="F10" s="375"/>
      <c r="G10" s="376"/>
      <c r="H10" s="374">
        <f t="shared" si="1"/>
        <v>0</v>
      </c>
    </row>
    <row r="11" spans="1:8" ht="15" customHeight="1" x14ac:dyDescent="0.2">
      <c r="A11" s="371">
        <v>33</v>
      </c>
      <c r="B11" s="372" t="s">
        <v>83</v>
      </c>
      <c r="C11" s="373">
        <v>11670.691440000001</v>
      </c>
      <c r="D11" s="307">
        <v>418.87387999999987</v>
      </c>
      <c r="E11" s="374">
        <f t="shared" si="0"/>
        <v>12089.56532</v>
      </c>
      <c r="F11" s="375"/>
      <c r="G11" s="376"/>
      <c r="H11" s="374">
        <f t="shared" si="1"/>
        <v>0</v>
      </c>
    </row>
    <row r="12" spans="1:8" ht="15" customHeight="1" x14ac:dyDescent="0.2">
      <c r="A12" s="371">
        <v>41</v>
      </c>
      <c r="B12" s="372" t="s">
        <v>7</v>
      </c>
      <c r="C12" s="373">
        <v>5991.8663399999996</v>
      </c>
      <c r="D12" s="307">
        <v>1324.759</v>
      </c>
      <c r="E12" s="374">
        <f t="shared" si="0"/>
        <v>7316.6253399999996</v>
      </c>
      <c r="F12" s="375"/>
      <c r="G12" s="376"/>
      <c r="H12" s="374">
        <f t="shared" si="1"/>
        <v>0</v>
      </c>
    </row>
    <row r="13" spans="1:8" ht="15" customHeight="1" x14ac:dyDescent="0.2">
      <c r="A13" s="371">
        <v>51</v>
      </c>
      <c r="B13" s="372" t="s">
        <v>0</v>
      </c>
      <c r="C13" s="373">
        <v>3391.268</v>
      </c>
      <c r="D13" s="307">
        <v>2445.6673700000006</v>
      </c>
      <c r="E13" s="374">
        <f t="shared" si="0"/>
        <v>5836.9353700000011</v>
      </c>
      <c r="F13" s="375"/>
      <c r="G13" s="376"/>
      <c r="H13" s="374">
        <f t="shared" si="1"/>
        <v>0</v>
      </c>
    </row>
    <row r="14" spans="1:8" ht="15" customHeight="1" x14ac:dyDescent="0.2">
      <c r="A14" s="377">
        <v>56</v>
      </c>
      <c r="B14" s="378" t="s">
        <v>2</v>
      </c>
      <c r="C14" s="379">
        <v>4756.5398499999992</v>
      </c>
      <c r="D14" s="380">
        <v>1092.643</v>
      </c>
      <c r="E14" s="381">
        <f t="shared" si="0"/>
        <v>5849.1828499999992</v>
      </c>
      <c r="F14" s="382"/>
      <c r="G14" s="383"/>
      <c r="H14" s="381">
        <f t="shared" si="1"/>
        <v>0</v>
      </c>
    </row>
    <row r="15" spans="1:8" ht="15" customHeight="1" x14ac:dyDescent="0.2">
      <c r="A15" s="365">
        <v>71</v>
      </c>
      <c r="B15" s="366" t="s">
        <v>153</v>
      </c>
      <c r="C15" s="384">
        <v>46919.778090000007</v>
      </c>
      <c r="D15" s="312">
        <v>2539.0139099999997</v>
      </c>
      <c r="E15" s="368">
        <f t="shared" si="0"/>
        <v>49458.792000000009</v>
      </c>
      <c r="F15" s="385"/>
      <c r="G15" s="386"/>
      <c r="H15" s="368"/>
    </row>
    <row r="16" spans="1:8" ht="15" customHeight="1" x14ac:dyDescent="0.2">
      <c r="A16" s="371">
        <v>79</v>
      </c>
      <c r="B16" s="372" t="s">
        <v>154</v>
      </c>
      <c r="C16" s="384">
        <v>1380.86</v>
      </c>
      <c r="D16" s="312">
        <v>0</v>
      </c>
      <c r="E16" s="374">
        <f t="shared" si="0"/>
        <v>1380.86</v>
      </c>
      <c r="F16" s="369"/>
      <c r="G16" s="370"/>
      <c r="H16" s="374"/>
    </row>
    <row r="17" spans="1:8" ht="15" customHeight="1" x14ac:dyDescent="0.2">
      <c r="A17" s="387">
        <v>81</v>
      </c>
      <c r="B17" s="388" t="s">
        <v>8</v>
      </c>
      <c r="C17" s="384">
        <v>4183.7039999999997</v>
      </c>
      <c r="D17" s="312">
        <v>8267.2736200000018</v>
      </c>
      <c r="E17" s="389">
        <f t="shared" si="0"/>
        <v>12450.977620000001</v>
      </c>
      <c r="F17" s="375"/>
      <c r="G17" s="376">
        <v>0</v>
      </c>
      <c r="H17" s="389">
        <f t="shared" si="1"/>
        <v>0</v>
      </c>
    </row>
    <row r="18" spans="1:8" ht="15" customHeight="1" x14ac:dyDescent="0.2">
      <c r="A18" s="371">
        <v>82</v>
      </c>
      <c r="B18" s="372" t="s">
        <v>3</v>
      </c>
      <c r="C18" s="373">
        <v>109781.15300000001</v>
      </c>
      <c r="D18" s="307">
        <v>0</v>
      </c>
      <c r="E18" s="374">
        <f t="shared" si="0"/>
        <v>109781.15300000001</v>
      </c>
      <c r="F18" s="375"/>
      <c r="G18" s="390">
        <v>0</v>
      </c>
      <c r="H18" s="374">
        <f t="shared" si="1"/>
        <v>0</v>
      </c>
    </row>
    <row r="19" spans="1:8" ht="15" customHeight="1" x14ac:dyDescent="0.2">
      <c r="A19" s="371">
        <v>83</v>
      </c>
      <c r="B19" s="372" t="s">
        <v>73</v>
      </c>
      <c r="C19" s="373">
        <v>2588.2860000000001</v>
      </c>
      <c r="D19" s="307">
        <v>744.9</v>
      </c>
      <c r="E19" s="374">
        <f t="shared" si="0"/>
        <v>3333.1860000000001</v>
      </c>
      <c r="F19" s="375"/>
      <c r="G19" s="390">
        <f>D19</f>
        <v>744.9</v>
      </c>
      <c r="H19" s="374">
        <f t="shared" si="1"/>
        <v>744.9</v>
      </c>
    </row>
    <row r="20" spans="1:8" ht="15" customHeight="1" x14ac:dyDescent="0.2">
      <c r="A20" s="371">
        <v>84</v>
      </c>
      <c r="B20" s="372" t="s">
        <v>74</v>
      </c>
      <c r="C20" s="373">
        <v>415.57799999999997</v>
      </c>
      <c r="D20" s="307">
        <v>28.475069999999999</v>
      </c>
      <c r="E20" s="374">
        <f t="shared" si="0"/>
        <v>444.05306999999999</v>
      </c>
      <c r="F20" s="375"/>
      <c r="G20" s="390">
        <f>D20</f>
        <v>28.475069999999999</v>
      </c>
      <c r="H20" s="374">
        <f t="shared" si="1"/>
        <v>28.475069999999999</v>
      </c>
    </row>
    <row r="21" spans="1:8" ht="15" customHeight="1" x14ac:dyDescent="0.2">
      <c r="A21" s="371">
        <v>85</v>
      </c>
      <c r="B21" s="372" t="s">
        <v>75</v>
      </c>
      <c r="C21" s="373">
        <v>197.81110000000004</v>
      </c>
      <c r="D21" s="307">
        <v>320.68326000000002</v>
      </c>
      <c r="E21" s="391">
        <f t="shared" si="0"/>
        <v>518.49436000000003</v>
      </c>
      <c r="F21" s="369"/>
      <c r="G21" s="370">
        <v>0</v>
      </c>
      <c r="H21" s="391">
        <f t="shared" si="1"/>
        <v>0</v>
      </c>
    </row>
    <row r="22" spans="1:8" ht="15" customHeight="1" x14ac:dyDescent="0.2">
      <c r="A22" s="371">
        <v>87</v>
      </c>
      <c r="B22" s="372" t="s">
        <v>60</v>
      </c>
      <c r="C22" s="373">
        <v>173.01599999999999</v>
      </c>
      <c r="D22" s="307">
        <v>96.652239999999992</v>
      </c>
      <c r="E22" s="374">
        <f>SUM(C22:D22)</f>
        <v>269.66823999999997</v>
      </c>
      <c r="F22" s="369"/>
      <c r="G22" s="370"/>
      <c r="H22" s="374">
        <f t="shared" si="1"/>
        <v>0</v>
      </c>
    </row>
    <row r="23" spans="1:8" ht="15" customHeight="1" x14ac:dyDescent="0.2">
      <c r="A23" s="371">
        <v>92</v>
      </c>
      <c r="B23" s="372" t="s">
        <v>123</v>
      </c>
      <c r="C23" s="373">
        <v>38587.513490000005</v>
      </c>
      <c r="D23" s="307">
        <v>2860.5535499999996</v>
      </c>
      <c r="E23" s="374">
        <f t="shared" si="0"/>
        <v>41448.067040000002</v>
      </c>
      <c r="F23" s="369"/>
      <c r="G23" s="370">
        <f>D23</f>
        <v>2860.5535499999996</v>
      </c>
      <c r="H23" s="374">
        <f t="shared" si="1"/>
        <v>2860.5535499999996</v>
      </c>
    </row>
    <row r="24" spans="1:8" ht="15" customHeight="1" x14ac:dyDescent="0.2">
      <c r="A24" s="371">
        <v>96</v>
      </c>
      <c r="B24" s="372" t="s">
        <v>77</v>
      </c>
      <c r="C24" s="373">
        <v>75.168000000000006</v>
      </c>
      <c r="D24" s="307">
        <v>332.12540999999999</v>
      </c>
      <c r="E24" s="374">
        <f t="shared" si="0"/>
        <v>407.29340999999999</v>
      </c>
      <c r="F24" s="369"/>
      <c r="G24" s="370">
        <f>D24</f>
        <v>332.12540999999999</v>
      </c>
      <c r="H24" s="374">
        <f t="shared" si="1"/>
        <v>332.12540999999999</v>
      </c>
    </row>
    <row r="25" spans="1:8" ht="15" customHeight="1" x14ac:dyDescent="0.2">
      <c r="A25" s="371">
        <v>97</v>
      </c>
      <c r="B25" s="372" t="s">
        <v>78</v>
      </c>
      <c r="C25" s="373">
        <v>6.5759999999999996</v>
      </c>
      <c r="D25" s="307">
        <v>8.1219999999999999</v>
      </c>
      <c r="E25" s="374">
        <f t="shared" si="0"/>
        <v>14.698</v>
      </c>
      <c r="F25" s="369"/>
      <c r="G25" s="370">
        <f>D25</f>
        <v>8.1219999999999999</v>
      </c>
      <c r="H25" s="374">
        <f t="shared" si="1"/>
        <v>8.1219999999999999</v>
      </c>
    </row>
    <row r="26" spans="1:8" ht="15" customHeight="1" x14ac:dyDescent="0.2">
      <c r="A26" s="377">
        <v>99</v>
      </c>
      <c r="B26" s="378" t="s">
        <v>5</v>
      </c>
      <c r="C26" s="392">
        <v>6819.4229999999998</v>
      </c>
      <c r="D26" s="380">
        <v>444.26900000000001</v>
      </c>
      <c r="E26" s="393">
        <f t="shared" si="0"/>
        <v>7263.692</v>
      </c>
      <c r="F26" s="369"/>
      <c r="G26" s="370">
        <f>D26</f>
        <v>444.26900000000001</v>
      </c>
      <c r="H26" s="393">
        <f t="shared" si="1"/>
        <v>444.26900000000001</v>
      </c>
    </row>
    <row r="27" spans="1:8" x14ac:dyDescent="0.2">
      <c r="A27" s="394" t="s">
        <v>15</v>
      </c>
      <c r="B27" s="395"/>
      <c r="C27" s="396">
        <f>SUM(C6:C26)</f>
        <v>356343.44949999999</v>
      </c>
      <c r="D27" s="397">
        <f>SUM(D6:D26)</f>
        <v>53518.789670000013</v>
      </c>
      <c r="E27" s="398">
        <f t="shared" si="0"/>
        <v>409862.23917000002</v>
      </c>
      <c r="F27" s="396">
        <f>SUM(F6:F26)</f>
        <v>0</v>
      </c>
      <c r="G27" s="399">
        <f>SUM(G6:G26)</f>
        <v>4418.4450299999999</v>
      </c>
      <c r="H27" s="398">
        <f t="shared" si="1"/>
        <v>4418.4450299999999</v>
      </c>
    </row>
    <row r="28" spans="1:8" x14ac:dyDescent="0.2">
      <c r="A28" s="400" t="s">
        <v>170</v>
      </c>
      <c r="B28" s="401"/>
      <c r="C28" s="402">
        <f t="shared" ref="C28:H28" si="2">SUM(C6:C14)</f>
        <v>145214.58282000001</v>
      </c>
      <c r="D28" s="403">
        <f t="shared" si="2"/>
        <v>37876.721610000008</v>
      </c>
      <c r="E28" s="404">
        <f t="shared" si="2"/>
        <v>183091.30443000002</v>
      </c>
      <c r="F28" s="402">
        <f t="shared" si="2"/>
        <v>0</v>
      </c>
      <c r="G28" s="405">
        <f t="shared" si="2"/>
        <v>0</v>
      </c>
      <c r="H28" s="404">
        <f t="shared" si="2"/>
        <v>0</v>
      </c>
    </row>
    <row r="29" spans="1:8" ht="12" thickBot="1" x14ac:dyDescent="0.25">
      <c r="A29" s="406" t="s">
        <v>161</v>
      </c>
      <c r="B29" s="407"/>
      <c r="C29" s="408">
        <f>SUM(C15:C26)</f>
        <v>211128.86668000004</v>
      </c>
      <c r="D29" s="409">
        <f>SUM(D15:D26)</f>
        <v>15642.068060000001</v>
      </c>
      <c r="E29" s="410">
        <f>SUM(E15:E26)</f>
        <v>226770.93474000003</v>
      </c>
      <c r="F29" s="408">
        <f>SUM(F17:F26)</f>
        <v>0</v>
      </c>
      <c r="G29" s="411">
        <f>SUM(G17:G26)</f>
        <v>4418.4450299999999</v>
      </c>
      <c r="H29" s="410">
        <f>SUM(H17:H26)</f>
        <v>4418.4450299999999</v>
      </c>
    </row>
    <row r="30" spans="1:8" ht="11.25" hidden="1" customHeight="1" x14ac:dyDescent="0.2">
      <c r="C30" s="413">
        <f t="shared" ref="C30:C35" si="3">C27/E27*100</f>
        <v>86.942249235162677</v>
      </c>
      <c r="D30" s="413">
        <f t="shared" ref="D30:D35" si="4">D27/E27*100</f>
        <v>13.057750764837312</v>
      </c>
      <c r="E30" s="413">
        <f t="shared" ref="E30:E35" si="5">C30+D30</f>
        <v>99.999999999999986</v>
      </c>
      <c r="F30" s="413">
        <f>F27/H27*100</f>
        <v>0</v>
      </c>
      <c r="G30" s="413">
        <f>G27/H27*100</f>
        <v>100</v>
      </c>
      <c r="H30" s="413">
        <f>F30+G30</f>
        <v>100</v>
      </c>
    </row>
    <row r="31" spans="1:8" ht="11.25" hidden="1" customHeight="1" x14ac:dyDescent="0.2">
      <c r="C31" s="413">
        <f t="shared" si="3"/>
        <v>79.312659479969383</v>
      </c>
      <c r="D31" s="413">
        <f t="shared" si="4"/>
        <v>20.687340520030617</v>
      </c>
      <c r="E31" s="413">
        <f t="shared" si="5"/>
        <v>100</v>
      </c>
      <c r="F31" s="413" t="e">
        <f>F28/H28*100</f>
        <v>#DIV/0!</v>
      </c>
      <c r="G31" s="413" t="e">
        <f>G28/H28*100</f>
        <v>#DIV/0!</v>
      </c>
      <c r="H31" s="413" t="e">
        <f>F31+G31</f>
        <v>#DIV/0!</v>
      </c>
    </row>
    <row r="32" spans="1:8" ht="11.25" hidden="1" customHeight="1" x14ac:dyDescent="0.2">
      <c r="C32" s="413">
        <f t="shared" si="3"/>
        <v>93.102260623507988</v>
      </c>
      <c r="D32" s="413">
        <f t="shared" si="4"/>
        <v>6.8977393764920194</v>
      </c>
      <c r="E32" s="413">
        <f t="shared" si="5"/>
        <v>100</v>
      </c>
      <c r="F32" s="413">
        <f>F29/H29*100</f>
        <v>0</v>
      </c>
      <c r="G32" s="413">
        <f>G29/H29*100</f>
        <v>100</v>
      </c>
      <c r="H32" s="413">
        <f>F32+G32</f>
        <v>100</v>
      </c>
    </row>
    <row r="33" spans="1:8" x14ac:dyDescent="0.2">
      <c r="C33" s="413">
        <f t="shared" si="3"/>
        <v>86.942249235162691</v>
      </c>
      <c r="D33" s="413">
        <f t="shared" si="4"/>
        <v>13.057750764837314</v>
      </c>
      <c r="E33" s="413">
        <f t="shared" si="5"/>
        <v>100</v>
      </c>
      <c r="F33" s="413"/>
      <c r="G33" s="413"/>
      <c r="H33" s="413"/>
    </row>
    <row r="34" spans="1:8" x14ac:dyDescent="0.2">
      <c r="A34" s="414"/>
      <c r="B34" s="415"/>
      <c r="C34" s="413">
        <f t="shared" si="3"/>
        <v>79.312659479969383</v>
      </c>
      <c r="D34" s="413">
        <f t="shared" si="4"/>
        <v>20.687340520030617</v>
      </c>
      <c r="E34" s="413">
        <f t="shared" si="5"/>
        <v>100</v>
      </c>
      <c r="F34" s="413"/>
      <c r="G34" s="413"/>
      <c r="H34" s="413"/>
    </row>
    <row r="35" spans="1:8" x14ac:dyDescent="0.2">
      <c r="C35" s="413">
        <f t="shared" si="3"/>
        <v>93.102260623507988</v>
      </c>
      <c r="D35" s="413">
        <f t="shared" si="4"/>
        <v>6.8977393764920194</v>
      </c>
      <c r="E35" s="413">
        <f t="shared" si="5"/>
        <v>100</v>
      </c>
      <c r="F35" s="413"/>
      <c r="G35" s="413"/>
      <c r="H35" s="413"/>
    </row>
    <row r="36" spans="1:8" s="364" customFormat="1" x14ac:dyDescent="0.2">
      <c r="A36" s="416" t="s">
        <v>171</v>
      </c>
      <c r="B36" s="417"/>
    </row>
    <row r="37" spans="1:8" s="364" customFormat="1" x14ac:dyDescent="0.2">
      <c r="A37" s="418"/>
      <c r="B37" s="417"/>
    </row>
    <row r="39" spans="1:8" x14ac:dyDescent="0.2">
      <c r="A39" s="419" t="s">
        <v>172</v>
      </c>
      <c r="B39" s="420"/>
    </row>
    <row r="40" spans="1:8" x14ac:dyDescent="0.2">
      <c r="A40" s="419" t="s">
        <v>163</v>
      </c>
      <c r="B40" s="420"/>
    </row>
    <row r="41" spans="1:8" x14ac:dyDescent="0.2">
      <c r="A41" s="349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/>
  <headerFooter alignWithMargins="0">
    <oddHeader>&amp;R&amp;8Příloha 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61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31758</v>
      </c>
      <c r="E8" s="36">
        <f t="shared" si="0"/>
        <v>1000</v>
      </c>
      <c r="F8" s="37">
        <f t="shared" si="0"/>
        <v>30758</v>
      </c>
      <c r="G8" s="38">
        <f t="shared" si="0"/>
        <v>0</v>
      </c>
      <c r="H8" s="39">
        <f t="shared" si="0"/>
        <v>31758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6664</v>
      </c>
      <c r="E9" s="46"/>
      <c r="F9" s="47">
        <f>SUM(F10:F15)</f>
        <v>6664</v>
      </c>
      <c r="G9" s="48"/>
      <c r="H9" s="49">
        <f t="shared" ref="H9:H21" si="2">SUM(E9:G9)</f>
        <v>6664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3470</v>
      </c>
      <c r="E10" s="55"/>
      <c r="F10" s="56">
        <v>3470</v>
      </c>
      <c r="G10" s="57"/>
      <c r="H10" s="58">
        <f t="shared" si="2"/>
        <v>3470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1361</v>
      </c>
      <c r="E12" s="55"/>
      <c r="F12" s="56">
        <v>1361</v>
      </c>
      <c r="G12" s="57"/>
      <c r="H12" s="58">
        <f t="shared" si="2"/>
        <v>1361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1833</v>
      </c>
      <c r="E13" s="64"/>
      <c r="F13" s="65">
        <v>1833</v>
      </c>
      <c r="G13" s="66"/>
      <c r="H13" s="67">
        <f t="shared" si="2"/>
        <v>1833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22894</v>
      </c>
      <c r="E19" s="93">
        <v>1000</v>
      </c>
      <c r="F19" s="94">
        <v>21894</v>
      </c>
      <c r="G19" s="95"/>
      <c r="H19" s="96">
        <f t="shared" si="2"/>
        <v>22894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2200</v>
      </c>
      <c r="E21" s="104"/>
      <c r="F21" s="105">
        <v>2200</v>
      </c>
      <c r="G21" s="106"/>
      <c r="H21" s="107">
        <f t="shared" si="2"/>
        <v>2200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62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189897</v>
      </c>
      <c r="E8" s="36">
        <f t="shared" si="0"/>
        <v>178419</v>
      </c>
      <c r="F8" s="37">
        <f t="shared" si="0"/>
        <v>2261</v>
      </c>
      <c r="G8" s="38">
        <f t="shared" si="0"/>
        <v>9217</v>
      </c>
      <c r="H8" s="39">
        <f t="shared" si="0"/>
        <v>189897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188397</v>
      </c>
      <c r="E9" s="46">
        <f>SUM(E10:E15)</f>
        <v>176919</v>
      </c>
      <c r="F9" s="46">
        <f t="shared" ref="F9:G9" si="2">SUM(F10:F15)</f>
        <v>2261</v>
      </c>
      <c r="G9" s="46">
        <f t="shared" si="2"/>
        <v>9217</v>
      </c>
      <c r="H9" s="49">
        <f t="shared" ref="H9:H21" si="3">SUM(E9:G9)</f>
        <v>188397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4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261</v>
      </c>
      <c r="E10" s="55"/>
      <c r="F10" s="56">
        <v>261</v>
      </c>
      <c r="G10" s="57"/>
      <c r="H10" s="58">
        <f t="shared" si="3"/>
        <v>261</v>
      </c>
      <c r="I10" s="59"/>
      <c r="J10" s="60"/>
      <c r="K10" s="57"/>
      <c r="L10" s="61">
        <f t="shared" si="4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3"/>
        <v>0</v>
      </c>
      <c r="I11" s="59"/>
      <c r="J11" s="60"/>
      <c r="K11" s="57"/>
      <c r="L11" s="61">
        <f t="shared" si="4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5303</v>
      </c>
      <c r="E12" s="55"/>
      <c r="F12" s="56"/>
      <c r="G12" s="57">
        <v>5303</v>
      </c>
      <c r="H12" s="58">
        <f t="shared" si="3"/>
        <v>5303</v>
      </c>
      <c r="I12" s="59"/>
      <c r="J12" s="60"/>
      <c r="K12" s="57"/>
      <c r="L12" s="61">
        <f t="shared" si="4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3"/>
        <v>0</v>
      </c>
      <c r="I13" s="68"/>
      <c r="J13" s="69"/>
      <c r="K13" s="66"/>
      <c r="L13" s="70">
        <f t="shared" si="4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180833</v>
      </c>
      <c r="E14" s="64">
        <v>176919</v>
      </c>
      <c r="F14" s="65"/>
      <c r="G14" s="66">
        <v>3914</v>
      </c>
      <c r="H14" s="67">
        <f t="shared" si="3"/>
        <v>180833</v>
      </c>
      <c r="I14" s="68"/>
      <c r="J14" s="69"/>
      <c r="K14" s="66"/>
      <c r="L14" s="70">
        <f t="shared" si="4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2000</v>
      </c>
      <c r="E15" s="75"/>
      <c r="F15" s="76">
        <v>2000</v>
      </c>
      <c r="G15" s="77"/>
      <c r="H15" s="78">
        <f t="shared" si="3"/>
        <v>2000</v>
      </c>
      <c r="I15" s="79"/>
      <c r="J15" s="80"/>
      <c r="K15" s="77"/>
      <c r="L15" s="81">
        <f t="shared" si="4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3"/>
        <v>0</v>
      </c>
      <c r="I16" s="90"/>
      <c r="J16" s="91"/>
      <c r="K16" s="88"/>
      <c r="L16" s="92">
        <f t="shared" si="4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3"/>
        <v>0</v>
      </c>
      <c r="I17" s="90"/>
      <c r="J17" s="91"/>
      <c r="K17" s="88"/>
      <c r="L17" s="92">
        <f t="shared" si="4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3"/>
        <v>0</v>
      </c>
      <c r="I18" s="97"/>
      <c r="J18" s="98"/>
      <c r="K18" s="95"/>
      <c r="L18" s="99">
        <f t="shared" si="4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1500</v>
      </c>
      <c r="E19" s="93">
        <v>1500</v>
      </c>
      <c r="F19" s="94"/>
      <c r="G19" s="95"/>
      <c r="H19" s="96">
        <f t="shared" si="3"/>
        <v>1500</v>
      </c>
      <c r="I19" s="97"/>
      <c r="J19" s="98"/>
      <c r="K19" s="95"/>
      <c r="L19" s="99">
        <f t="shared" si="4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3"/>
        <v>0</v>
      </c>
      <c r="I20" s="97"/>
      <c r="J20" s="98"/>
      <c r="K20" s="95"/>
      <c r="L20" s="99">
        <f t="shared" si="4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3"/>
        <v>0</v>
      </c>
      <c r="I21" s="104"/>
      <c r="J21" s="105"/>
      <c r="K21" s="106"/>
      <c r="L21" s="108">
        <f t="shared" si="4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63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1100</v>
      </c>
      <c r="E8" s="36">
        <f t="shared" si="0"/>
        <v>500</v>
      </c>
      <c r="F8" s="37">
        <f t="shared" si="0"/>
        <v>600</v>
      </c>
      <c r="G8" s="38">
        <f t="shared" si="0"/>
        <v>0</v>
      </c>
      <c r="H8" s="39">
        <f t="shared" si="0"/>
        <v>1100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1100</v>
      </c>
      <c r="E19" s="93">
        <v>500</v>
      </c>
      <c r="F19" s="94">
        <v>600</v>
      </c>
      <c r="G19" s="95"/>
      <c r="H19" s="96">
        <f t="shared" si="2"/>
        <v>1100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64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9400</v>
      </c>
      <c r="E8" s="36">
        <f t="shared" si="0"/>
        <v>2150</v>
      </c>
      <c r="F8" s="37">
        <f t="shared" si="0"/>
        <v>6150</v>
      </c>
      <c r="G8" s="38">
        <f t="shared" si="0"/>
        <v>1100</v>
      </c>
      <c r="H8" s="39">
        <f t="shared" si="0"/>
        <v>9400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7350</v>
      </c>
      <c r="E9" s="46">
        <f>SUM(E10:E15)</f>
        <v>2000</v>
      </c>
      <c r="F9" s="47">
        <f>SUM(F10:F15)</f>
        <v>4250</v>
      </c>
      <c r="G9" s="48">
        <f>SUM(G10:G15)</f>
        <v>1100</v>
      </c>
      <c r="H9" s="49">
        <f t="shared" ref="H9:H21" si="2">SUM(E9:G9)</f>
        <v>7350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7350</v>
      </c>
      <c r="E12" s="55">
        <v>2000</v>
      </c>
      <c r="F12" s="56">
        <v>4250</v>
      </c>
      <c r="G12" s="57">
        <v>1100</v>
      </c>
      <c r="H12" s="58">
        <f t="shared" si="2"/>
        <v>7350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2050</v>
      </c>
      <c r="E19" s="93">
        <v>150</v>
      </c>
      <c r="F19" s="94">
        <v>1900</v>
      </c>
      <c r="G19" s="95"/>
      <c r="H19" s="96">
        <f t="shared" si="2"/>
        <v>2050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84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294204</v>
      </c>
      <c r="E8" s="36">
        <f t="shared" si="0"/>
        <v>294204</v>
      </c>
      <c r="F8" s="37">
        <f t="shared" si="0"/>
        <v>0</v>
      </c>
      <c r="G8" s="38">
        <f t="shared" si="0"/>
        <v>0</v>
      </c>
      <c r="H8" s="39">
        <f t="shared" si="0"/>
        <v>294204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214204</v>
      </c>
      <c r="E9" s="46">
        <f>SUM(E10:E15)</f>
        <v>214204</v>
      </c>
      <c r="F9" s="47">
        <f>SUM(F10:F15)</f>
        <v>0</v>
      </c>
      <c r="G9" s="48">
        <f>SUM(G10:G15)</f>
        <v>0</v>
      </c>
      <c r="H9" s="49">
        <f t="shared" ref="H9:H21" si="2">SUM(E9:G9)</f>
        <v>214204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214204</v>
      </c>
      <c r="E14" s="64">
        <v>214204</v>
      </c>
      <c r="F14" s="65"/>
      <c r="G14" s="66"/>
      <c r="H14" s="67">
        <f t="shared" si="2"/>
        <v>214204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86">
        <f t="shared" si="1"/>
        <v>80000</v>
      </c>
      <c r="E19" s="93">
        <v>80000</v>
      </c>
      <c r="F19" s="94"/>
      <c r="G19" s="95"/>
      <c r="H19" s="96">
        <f t="shared" si="2"/>
        <v>80000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44" sqref="C44"/>
    </sheetView>
  </sheetViews>
  <sheetFormatPr defaultColWidth="8.85546875" defaultRowHeight="12.75" x14ac:dyDescent="0.2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 x14ac:dyDescent="0.25">
      <c r="H2" s="3"/>
      <c r="I2" s="2"/>
      <c r="J2" s="2"/>
      <c r="L2" s="3" t="s">
        <v>11</v>
      </c>
    </row>
    <row r="3" spans="1:12" s="8" customFormat="1" ht="15" customHeight="1" x14ac:dyDescent="0.25">
      <c r="A3" s="5"/>
      <c r="B3" s="6"/>
      <c r="C3" s="7"/>
      <c r="D3" s="623" t="s">
        <v>12</v>
      </c>
      <c r="E3" s="624"/>
      <c r="F3" s="624"/>
      <c r="G3" s="624"/>
      <c r="H3" s="624"/>
      <c r="I3" s="624"/>
      <c r="J3" s="624"/>
      <c r="K3" s="624"/>
      <c r="L3" s="625"/>
    </row>
    <row r="4" spans="1:12" s="8" customFormat="1" x14ac:dyDescent="0.2">
      <c r="A4" s="9"/>
      <c r="B4" s="626" t="s">
        <v>96</v>
      </c>
      <c r="C4" s="627"/>
      <c r="D4" s="10"/>
      <c r="E4" s="629" t="s">
        <v>41</v>
      </c>
      <c r="F4" s="630"/>
      <c r="G4" s="630"/>
      <c r="H4" s="631"/>
      <c r="I4" s="632" t="s">
        <v>40</v>
      </c>
      <c r="J4" s="633"/>
      <c r="K4" s="633"/>
      <c r="L4" s="634"/>
    </row>
    <row r="5" spans="1:12" s="8" customFormat="1" x14ac:dyDescent="0.2">
      <c r="A5" s="9"/>
      <c r="B5" s="628"/>
      <c r="C5" s="627"/>
      <c r="D5" s="10" t="s">
        <v>13</v>
      </c>
      <c r="E5" s="11"/>
      <c r="F5" s="12" t="s">
        <v>14</v>
      </c>
      <c r="G5" s="13"/>
      <c r="H5" s="14" t="s">
        <v>15</v>
      </c>
      <c r="I5" s="11"/>
      <c r="J5" s="12" t="s">
        <v>14</v>
      </c>
      <c r="K5" s="13"/>
      <c r="L5" s="15" t="s">
        <v>15</v>
      </c>
    </row>
    <row r="6" spans="1:12" s="24" customFormat="1" ht="15.75" x14ac:dyDescent="0.25">
      <c r="A6" s="16"/>
      <c r="B6" s="17" t="s">
        <v>16</v>
      </c>
      <c r="C6" s="178" t="s">
        <v>65</v>
      </c>
      <c r="D6" s="18" t="s">
        <v>17</v>
      </c>
      <c r="E6" s="19" t="s">
        <v>18</v>
      </c>
      <c r="F6" s="20" t="s">
        <v>19</v>
      </c>
      <c r="G6" s="21" t="s">
        <v>20</v>
      </c>
      <c r="H6" s="22" t="s">
        <v>21</v>
      </c>
      <c r="I6" s="19" t="s">
        <v>18</v>
      </c>
      <c r="J6" s="20" t="s">
        <v>19</v>
      </c>
      <c r="K6" s="21" t="s">
        <v>20</v>
      </c>
      <c r="L6" s="23" t="s">
        <v>22</v>
      </c>
    </row>
    <row r="7" spans="1:12" s="32" customFormat="1" ht="12" x14ac:dyDescent="0.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">
      <c r="A8" s="33">
        <v>1</v>
      </c>
      <c r="B8" s="34" t="s">
        <v>23</v>
      </c>
      <c r="C8" s="34"/>
      <c r="D8" s="35">
        <f t="shared" ref="D8:L8" si="0">SUM(D16:D21)+D9</f>
        <v>525784</v>
      </c>
      <c r="E8" s="36">
        <f t="shared" si="0"/>
        <v>294000</v>
      </c>
      <c r="F8" s="37">
        <f t="shared" si="0"/>
        <v>231784</v>
      </c>
      <c r="G8" s="38">
        <f t="shared" si="0"/>
        <v>0</v>
      </c>
      <c r="H8" s="39">
        <f t="shared" si="0"/>
        <v>525784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">
      <c r="A9" s="42">
        <v>2</v>
      </c>
      <c r="B9" s="43" t="s">
        <v>24</v>
      </c>
      <c r="C9" s="44"/>
      <c r="D9" s="45">
        <f t="shared" ref="D9:D21" si="1">H9+L9</f>
        <v>523616</v>
      </c>
      <c r="E9" s="46">
        <f>SUM(E10:E15)</f>
        <v>294000</v>
      </c>
      <c r="F9" s="47">
        <f>SUM(F10:F15)</f>
        <v>229616</v>
      </c>
      <c r="G9" s="48">
        <f>SUM(G10:G15)</f>
        <v>0</v>
      </c>
      <c r="H9" s="49">
        <f t="shared" ref="H9:H21" si="2">SUM(E9:G9)</f>
        <v>523616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 x14ac:dyDescent="0.25">
      <c r="A10" s="51">
        <v>3</v>
      </c>
      <c r="B10" s="52"/>
      <c r="C10" s="53" t="s">
        <v>25</v>
      </c>
      <c r="D10" s="54">
        <f t="shared" si="1"/>
        <v>1711</v>
      </c>
      <c r="E10" s="55"/>
      <c r="F10" s="56">
        <v>1711</v>
      </c>
      <c r="G10" s="57"/>
      <c r="H10" s="58">
        <f t="shared" si="2"/>
        <v>1711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1">
        <v>4</v>
      </c>
      <c r="B11" s="52"/>
      <c r="C11" s="53" t="s">
        <v>26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1">
        <v>5</v>
      </c>
      <c r="B12" s="52"/>
      <c r="C12" s="53" t="s">
        <v>27</v>
      </c>
      <c r="D12" s="63">
        <f t="shared" si="1"/>
        <v>4705</v>
      </c>
      <c r="E12" s="55"/>
      <c r="F12" s="56">
        <v>4705</v>
      </c>
      <c r="G12" s="57"/>
      <c r="H12" s="58">
        <f t="shared" si="2"/>
        <v>4705</v>
      </c>
      <c r="I12" s="59"/>
      <c r="J12" s="60"/>
      <c r="K12" s="57"/>
      <c r="L12" s="61">
        <f t="shared" si="3"/>
        <v>0</v>
      </c>
    </row>
    <row r="13" spans="1:12" s="62" customFormat="1" ht="15" customHeight="1" x14ac:dyDescent="0.25">
      <c r="A13" s="51">
        <v>6</v>
      </c>
      <c r="B13" s="52"/>
      <c r="C13" s="53" t="s">
        <v>28</v>
      </c>
      <c r="D13" s="63">
        <f t="shared" si="1"/>
        <v>5100</v>
      </c>
      <c r="E13" s="64">
        <v>1000</v>
      </c>
      <c r="F13" s="65">
        <v>4100</v>
      </c>
      <c r="G13" s="66"/>
      <c r="H13" s="67">
        <f t="shared" si="2"/>
        <v>5100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51">
        <v>7</v>
      </c>
      <c r="B14" s="52"/>
      <c r="C14" s="53" t="s">
        <v>29</v>
      </c>
      <c r="D14" s="63">
        <f t="shared" si="1"/>
        <v>511234</v>
      </c>
      <c r="E14" s="64">
        <v>293000</v>
      </c>
      <c r="F14" s="65">
        <v>218234</v>
      </c>
      <c r="G14" s="66"/>
      <c r="H14" s="67">
        <f t="shared" si="2"/>
        <v>511234</v>
      </c>
      <c r="I14" s="68"/>
      <c r="J14" s="69"/>
      <c r="K14" s="66"/>
      <c r="L14" s="70">
        <f t="shared" si="3"/>
        <v>0</v>
      </c>
    </row>
    <row r="15" spans="1:12" s="62" customFormat="1" ht="15" customHeight="1" x14ac:dyDescent="0.25">
      <c r="A15" s="71">
        <v>8</v>
      </c>
      <c r="B15" s="72"/>
      <c r="C15" s="73" t="s">
        <v>30</v>
      </c>
      <c r="D15" s="74">
        <f t="shared" si="1"/>
        <v>866</v>
      </c>
      <c r="E15" s="75"/>
      <c r="F15" s="76">
        <v>866</v>
      </c>
      <c r="G15" s="77"/>
      <c r="H15" s="78">
        <f t="shared" si="2"/>
        <v>866</v>
      </c>
      <c r="I15" s="79"/>
      <c r="J15" s="80"/>
      <c r="K15" s="77"/>
      <c r="L15" s="81">
        <f t="shared" si="3"/>
        <v>0</v>
      </c>
    </row>
    <row r="16" spans="1:12" s="41" customFormat="1" ht="15" customHeight="1" x14ac:dyDescent="0.25">
      <c r="A16" s="82">
        <v>9</v>
      </c>
      <c r="B16" s="83" t="s">
        <v>31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 x14ac:dyDescent="0.25">
      <c r="A17" s="82">
        <v>10</v>
      </c>
      <c r="B17" s="83" t="s">
        <v>32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 x14ac:dyDescent="0.25">
      <c r="A18" s="42">
        <v>11</v>
      </c>
      <c r="B18" s="43" t="s">
        <v>33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 x14ac:dyDescent="0.25">
      <c r="A19" s="82">
        <v>12</v>
      </c>
      <c r="B19" s="84" t="s">
        <v>34</v>
      </c>
      <c r="C19" s="84"/>
      <c r="D19" s="100">
        <f t="shared" si="1"/>
        <v>2168</v>
      </c>
      <c r="E19" s="93"/>
      <c r="F19" s="94">
        <v>2168</v>
      </c>
      <c r="G19" s="95"/>
      <c r="H19" s="96">
        <f t="shared" si="2"/>
        <v>2168</v>
      </c>
      <c r="I19" s="97"/>
      <c r="J19" s="98"/>
      <c r="K19" s="95"/>
      <c r="L19" s="99">
        <f t="shared" si="3"/>
        <v>0</v>
      </c>
    </row>
    <row r="20" spans="1:12" s="41" customFormat="1" ht="15" customHeight="1" x14ac:dyDescent="0.25">
      <c r="A20" s="82">
        <v>13</v>
      </c>
      <c r="B20" s="84" t="s">
        <v>35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 x14ac:dyDescent="0.3">
      <c r="A21" s="101">
        <v>14</v>
      </c>
      <c r="B21" s="102" t="s">
        <v>36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43</v>
      </c>
      <c r="B22" s="109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44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45</v>
      </c>
      <c r="B24" s="109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38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20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1</vt:i4>
      </vt:variant>
    </vt:vector>
  </HeadingPairs>
  <TitlesOfParts>
    <vt:vector size="33" baseType="lpstr">
      <vt:lpstr>titl</vt:lpstr>
      <vt:lpstr>MU celkem</vt:lpstr>
      <vt:lpstr>Fakulty</vt:lpstr>
      <vt:lpstr>LF</vt:lpstr>
      <vt:lpstr>FF</vt:lpstr>
      <vt:lpstr>PrF</vt:lpstr>
      <vt:lpstr>FSS</vt:lpstr>
      <vt:lpstr>FI</vt:lpstr>
      <vt:lpstr>PřF</vt:lpstr>
      <vt:lpstr>PdF</vt:lpstr>
      <vt:lpstr>FSpS</vt:lpstr>
      <vt:lpstr>ESF</vt:lpstr>
      <vt:lpstr>Součásti</vt:lpstr>
      <vt:lpstr>Ceitec MU</vt:lpstr>
      <vt:lpstr>Ceitec CŘS</vt:lpstr>
      <vt:lpstr>SKM</vt:lpstr>
      <vt:lpstr>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RMU IO</vt:lpstr>
      <vt:lpstr>RMU bez IO</vt:lpstr>
      <vt:lpstr>komentar</vt:lpstr>
      <vt:lpstr>INV stavby+stroje</vt:lpstr>
      <vt:lpstr>FRIM13</vt:lpstr>
      <vt:lpstr>odhad odpisu_2013</vt:lpstr>
      <vt:lpstr>List1</vt:lpstr>
      <vt:lpstr>'odhad odpisu_2013'!Názvy_tisku</vt:lpstr>
    </vt:vector>
  </TitlesOfParts>
  <Company>RMU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Jarmarova</cp:lastModifiedBy>
  <cp:lastPrinted>2013-03-13T08:33:36Z</cp:lastPrinted>
  <dcterms:created xsi:type="dcterms:W3CDTF">2011-11-23T15:59:22Z</dcterms:created>
  <dcterms:modified xsi:type="dcterms:W3CDTF">2013-04-11T08:32:34Z</dcterms:modified>
</cp:coreProperties>
</file>