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19\04_Schváleno AS\Správní rada\"/>
    </mc:Choice>
  </mc:AlternateContent>
  <bookViews>
    <workbookView xWindow="0" yWindow="0" windowWidth="12600" windowHeight="11895" tabRatio="882"/>
  </bookViews>
  <sheets>
    <sheet name="titl" sheetId="9" r:id="rId1"/>
    <sheet name="Celkem" sheetId="55" r:id="rId2"/>
    <sheet name="Fakulty" sheetId="54" r:id="rId3"/>
    <sheet name="Součásti" sheetId="16" r:id="rId4"/>
    <sheet name="LF" sheetId="20" r:id="rId5"/>
    <sheet name="FF" sheetId="21" r:id="rId6"/>
    <sheet name="PrF" sheetId="22" r:id="rId7"/>
    <sheet name="FSS" sheetId="23" r:id="rId8"/>
    <sheet name="PřF" sheetId="24" r:id="rId9"/>
    <sheet name="FI" sheetId="56" r:id="rId10"/>
    <sheet name="PdF" sheetId="25" r:id="rId11"/>
    <sheet name="FSpS" sheetId="26" r:id="rId12"/>
    <sheet name="ESF" sheetId="53" r:id="rId13"/>
    <sheet name="Ceitec " sheetId="5" r:id="rId14"/>
    <sheet name="Ceitec CŘS" sheetId="6" r:id="rId15"/>
    <sheet name="SKM" sheetId="1" r:id="rId16"/>
    <sheet name="SUKB" sheetId="7" r:id="rId17"/>
    <sheet name="UCT" sheetId="8" r:id="rId18"/>
    <sheet name="SPSSN" sheetId="17" r:id="rId19"/>
    <sheet name="CTT" sheetId="11" r:id="rId20"/>
    <sheet name="ÚVT" sheetId="12" r:id="rId21"/>
    <sheet name="CJV" sheetId="14" r:id="rId22"/>
    <sheet name="CZS" sheetId="13" r:id="rId23"/>
    <sheet name="RMU" sheetId="15" r:id="rId24"/>
    <sheet name="komentar" sheetId="85" r:id="rId25"/>
    <sheet name="jiné" sheetId="88" r:id="rId26"/>
    <sheet name="stavby_2019" sheetId="89" r:id="rId27"/>
    <sheet name="FRIM" sheetId="86" r:id="rId28"/>
    <sheet name="odhad odpisu" sheetId="87" r:id="rId29"/>
  </sheets>
  <externalReferences>
    <externalReference r:id="rId30"/>
    <externalReference r:id="rId31"/>
  </externalReferences>
  <definedNames>
    <definedName name="a">#REF!</definedName>
    <definedName name="aa" localSheetId="25">#REF!</definedName>
    <definedName name="aa" localSheetId="26">#REF!</definedName>
    <definedName name="aa">#REF!</definedName>
    <definedName name="bbb" localSheetId="25">#REF!</definedName>
    <definedName name="bbb" localSheetId="26">#REF!</definedName>
    <definedName name="bbb">#REF!</definedName>
    <definedName name="bcd" localSheetId="27">#REF!</definedName>
    <definedName name="bcd" localSheetId="25">#REF!</definedName>
    <definedName name="bcd" localSheetId="24">#REF!</definedName>
    <definedName name="bcd" localSheetId="28">#REF!</definedName>
    <definedName name="bcd" localSheetId="26">#REF!</definedName>
    <definedName name="bcd">#REF!</definedName>
    <definedName name="bla" localSheetId="13">#REF!</definedName>
    <definedName name="bla" localSheetId="14">#REF!</definedName>
    <definedName name="bla" localSheetId="1">#REF!</definedName>
    <definedName name="bla" localSheetId="21">#REF!</definedName>
    <definedName name="bla" localSheetId="19">#REF!</definedName>
    <definedName name="bla" localSheetId="22">#REF!</definedName>
    <definedName name="bla" localSheetId="12">#REF!</definedName>
    <definedName name="bla" localSheetId="2">#REF!</definedName>
    <definedName name="bla" localSheetId="5">#REF!</definedName>
    <definedName name="bla" localSheetId="9">#REF!</definedName>
    <definedName name="bla" localSheetId="27">#REF!</definedName>
    <definedName name="bla" localSheetId="11">#REF!</definedName>
    <definedName name="bla" localSheetId="7">#REF!</definedName>
    <definedName name="bla" localSheetId="25">#REF!</definedName>
    <definedName name="bla" localSheetId="4">#REF!</definedName>
    <definedName name="bla" localSheetId="10">#REF!</definedName>
    <definedName name="bla" localSheetId="6">#REF!</definedName>
    <definedName name="bla" localSheetId="8">#REF!</definedName>
    <definedName name="bla" localSheetId="23">#REF!</definedName>
    <definedName name="bla" localSheetId="15">#REF!</definedName>
    <definedName name="bla" localSheetId="3">#REF!</definedName>
    <definedName name="bla" localSheetId="18">#REF!</definedName>
    <definedName name="bla" localSheetId="26">#REF!</definedName>
    <definedName name="bla" localSheetId="16">#REF!</definedName>
    <definedName name="bla" localSheetId="0">#REF!</definedName>
    <definedName name="bla" localSheetId="17">#REF!</definedName>
    <definedName name="bla" localSheetId="20">#REF!</definedName>
    <definedName name="bla">#REF!</definedName>
    <definedName name="bnla" localSheetId="25">#REF!</definedName>
    <definedName name="bnla" localSheetId="26">#REF!</definedName>
    <definedName name="bnla">#REF!</definedName>
    <definedName name="CP">'[1]rozevírací seznamy'!$A$2:$A$6</definedName>
    <definedName name="_xlnm.Database" localSheetId="13">#REF!</definedName>
    <definedName name="_xlnm.Database" localSheetId="14">#REF!</definedName>
    <definedName name="_xlnm.Database" localSheetId="1">#REF!</definedName>
    <definedName name="_xlnm.Database" localSheetId="21">#REF!</definedName>
    <definedName name="_xlnm.Database" localSheetId="19">#REF!</definedName>
    <definedName name="_xlnm.Database" localSheetId="22">#REF!</definedName>
    <definedName name="_xlnm.Database" localSheetId="12">#REF!</definedName>
    <definedName name="_xlnm.Database" localSheetId="2">#REF!</definedName>
    <definedName name="_xlnm.Database" localSheetId="5">#REF!</definedName>
    <definedName name="_xlnm.Database" localSheetId="9">#REF!</definedName>
    <definedName name="_xlnm.Database" localSheetId="27">#REF!</definedName>
    <definedName name="_xlnm.Database" localSheetId="11">#REF!</definedName>
    <definedName name="_xlnm.Database" localSheetId="7">#REF!</definedName>
    <definedName name="_xlnm.Database" localSheetId="25">#REF!</definedName>
    <definedName name="_xlnm.Database" localSheetId="4">#REF!</definedName>
    <definedName name="_xlnm.Database" localSheetId="10">#REF!</definedName>
    <definedName name="_xlnm.Database" localSheetId="6">#REF!</definedName>
    <definedName name="_xlnm.Database" localSheetId="8">#REF!</definedName>
    <definedName name="_xlnm.Database" localSheetId="23">#REF!</definedName>
    <definedName name="_xlnm.Database" localSheetId="15">#REF!</definedName>
    <definedName name="_xlnm.Database" localSheetId="3">#REF!</definedName>
    <definedName name="_xlnm.Database" localSheetId="18">#REF!</definedName>
    <definedName name="_xlnm.Database" localSheetId="26">#REF!</definedName>
    <definedName name="_xlnm.Database" localSheetId="16">#REF!</definedName>
    <definedName name="_xlnm.Database" localSheetId="0">#REF!</definedName>
    <definedName name="_xlnm.Database" localSheetId="17">#REF!</definedName>
    <definedName name="_xlnm.Database" localSheetId="20">#REF!</definedName>
    <definedName name="_xlnm.Database">#REF!</definedName>
    <definedName name="DruhPožadavku">[2]List1!$A$2:$A$5</definedName>
    <definedName name="Excel_BuiltIn__FilterDatabase_2" localSheetId="25">#REF!</definedName>
    <definedName name="Excel_BuiltIn__FilterDatabase_2" localSheetId="26">#REF!</definedName>
    <definedName name="Excel_BuiltIn__FilterDatabase_2">#REF!</definedName>
    <definedName name="Excel_BuiltIn_Database" localSheetId="25">#REF!</definedName>
    <definedName name="Excel_BuiltIn_Database" localSheetId="26">#REF!</definedName>
    <definedName name="Excel_BuiltIn_Database">#REF!</definedName>
    <definedName name="fshsdjsdj">#REF!</definedName>
    <definedName name="HS">'[1]rozevírací seznamy'!$A$20:$A$39</definedName>
    <definedName name="IO">#REF!</definedName>
    <definedName name="_xlnm.Print_Titles" localSheetId="28">'odhad odpisu'!$A:$B</definedName>
    <definedName name="_xlnm.Print_Titles" localSheetId="26">stavby_2019!$1:$5</definedName>
    <definedName name="nove">#REF!</definedName>
    <definedName name="nove1">#REF!</definedName>
    <definedName name="_xlnm.Print_Area" localSheetId="26">stavby_2019!$A$1:$O$112</definedName>
    <definedName name="odp" localSheetId="27">#REF!</definedName>
    <definedName name="odp" localSheetId="24">#REF!</definedName>
    <definedName name="odp" localSheetId="28">#REF!</definedName>
    <definedName name="odp">#REF!</definedName>
    <definedName name="osnova">#REF!</definedName>
    <definedName name="osnova_INV" localSheetId="27">#REF!</definedName>
    <definedName name="osnova_INV" localSheetId="24">#REF!</definedName>
    <definedName name="osnova_INV" localSheetId="28">#REF!</definedName>
    <definedName name="osnova_INV">#REF!</definedName>
    <definedName name="osnova11" localSheetId="27">#REF!</definedName>
    <definedName name="osnova11" localSheetId="0">#REF!</definedName>
    <definedName name="osnova11">#REF!</definedName>
    <definedName name="Osoba">[2]List1!$A$9:$A$18</definedName>
    <definedName name="progr2013" localSheetId="25">#REF!</definedName>
    <definedName name="progr2013" localSheetId="26">#REF!</definedName>
    <definedName name="progr2013">#REF!</definedName>
    <definedName name="RMU">#REF!</definedName>
    <definedName name="RMU_celk">#REF!</definedName>
    <definedName name="xx" localSheetId="27">#REF!</definedName>
    <definedName name="xx" localSheetId="0">#REF!</definedName>
    <definedName name="xx">#REF!</definedName>
    <definedName name="xxx" localSheetId="25">#REF!</definedName>
    <definedName name="xxx" localSheetId="26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G108" i="89" l="1"/>
  <c r="M106" i="89"/>
  <c r="M108" i="89" s="1"/>
  <c r="L106" i="89"/>
  <c r="L108" i="89" s="1"/>
  <c r="K106" i="89"/>
  <c r="H106" i="89"/>
  <c r="F106" i="89"/>
  <c r="J104" i="89"/>
  <c r="H104" i="89"/>
  <c r="J103" i="89"/>
  <c r="H103" i="89"/>
  <c r="J93" i="89"/>
  <c r="H93" i="89"/>
  <c r="J92" i="89"/>
  <c r="H92" i="89"/>
  <c r="J90" i="89"/>
  <c r="J106" i="89" s="1"/>
  <c r="H90" i="89"/>
  <c r="L86" i="89"/>
  <c r="F86" i="89"/>
  <c r="L81" i="89"/>
  <c r="H81" i="89"/>
  <c r="H86" i="89" s="1"/>
  <c r="K76" i="89"/>
  <c r="J76" i="89"/>
  <c r="F76" i="89"/>
  <c r="J73" i="89"/>
  <c r="H73" i="89"/>
  <c r="K72" i="89"/>
  <c r="H72" i="89"/>
  <c r="H76" i="89" s="1"/>
  <c r="K67" i="89"/>
  <c r="J67" i="89"/>
  <c r="F66" i="89"/>
  <c r="F67" i="89" s="1"/>
  <c r="J65" i="89"/>
  <c r="H65" i="89"/>
  <c r="F65" i="89"/>
  <c r="H63" i="89"/>
  <c r="F63" i="89"/>
  <c r="M56" i="89"/>
  <c r="K56" i="89"/>
  <c r="J56" i="89"/>
  <c r="F55" i="89"/>
  <c r="F56" i="89" s="1"/>
  <c r="M54" i="89"/>
  <c r="O52" i="89"/>
  <c r="H52" i="89"/>
  <c r="F52" i="89"/>
  <c r="O49" i="89"/>
  <c r="J47" i="89"/>
  <c r="F47" i="89"/>
  <c r="J44" i="89"/>
  <c r="H44" i="89"/>
  <c r="H47" i="89" s="1"/>
  <c r="H42" i="89"/>
  <c r="F42" i="89"/>
  <c r="J38" i="89"/>
  <c r="H37" i="89"/>
  <c r="N37" i="89" s="1"/>
  <c r="N38" i="89" s="1"/>
  <c r="N108" i="89" s="1"/>
  <c r="F37" i="89"/>
  <c r="K36" i="89"/>
  <c r="H36" i="89"/>
  <c r="K35" i="89"/>
  <c r="H35" i="89"/>
  <c r="F34" i="89"/>
  <c r="F38" i="89" s="1"/>
  <c r="F33" i="89"/>
  <c r="K32" i="89"/>
  <c r="K38" i="89" s="1"/>
  <c r="J32" i="89"/>
  <c r="H32" i="89"/>
  <c r="O31" i="89"/>
  <c r="O30" i="89"/>
  <c r="F28" i="89"/>
  <c r="J27" i="89"/>
  <c r="J28" i="89" s="1"/>
  <c r="H27" i="89"/>
  <c r="H28" i="89" s="1"/>
  <c r="O24" i="89"/>
  <c r="H24" i="89"/>
  <c r="F24" i="89"/>
  <c r="J23" i="89"/>
  <c r="J24" i="89" s="1"/>
  <c r="O22" i="89"/>
  <c r="P20" i="89"/>
  <c r="O20" i="89"/>
  <c r="M20" i="89"/>
  <c r="H20" i="89"/>
  <c r="F20" i="89"/>
  <c r="H16" i="89"/>
  <c r="F16" i="89"/>
  <c r="O14" i="89"/>
  <c r="O16" i="89" s="1"/>
  <c r="J6" i="89"/>
  <c r="K6" i="89" s="1"/>
  <c r="L6" i="89" s="1"/>
  <c r="M6" i="89" s="1"/>
  <c r="N6" i="89" s="1"/>
  <c r="O6" i="89" s="1"/>
  <c r="I6" i="89"/>
  <c r="G48" i="88"/>
  <c r="F48" i="88"/>
  <c r="E48" i="88"/>
  <c r="D48" i="88"/>
  <c r="C48" i="88"/>
  <c r="D47" i="88"/>
  <c r="G46" i="88"/>
  <c r="E46" i="88"/>
  <c r="E50" i="88" s="1"/>
  <c r="C46" i="88"/>
  <c r="C50" i="88" s="1"/>
  <c r="E45" i="88"/>
  <c r="D45" i="88"/>
  <c r="D44" i="88"/>
  <c r="F44" i="88" s="1"/>
  <c r="D43" i="88"/>
  <c r="F43" i="88" s="1"/>
  <c r="E42" i="88"/>
  <c r="D42" i="88"/>
  <c r="D41" i="88"/>
  <c r="F41" i="88" s="1"/>
  <c r="D40" i="88"/>
  <c r="D39" i="88"/>
  <c r="D38" i="88"/>
  <c r="D37" i="88"/>
  <c r="D46" i="88" s="1"/>
  <c r="C30" i="88"/>
  <c r="F29" i="88"/>
  <c r="E29" i="88"/>
  <c r="D29" i="88"/>
  <c r="C29" i="88"/>
  <c r="G28" i="88"/>
  <c r="D28" i="88"/>
  <c r="G27" i="88"/>
  <c r="D27" i="88"/>
  <c r="G26" i="88"/>
  <c r="D26" i="88"/>
  <c r="G25" i="88"/>
  <c r="G29" i="88" s="1"/>
  <c r="D25" i="88"/>
  <c r="F24" i="88"/>
  <c r="E24" i="88"/>
  <c r="E30" i="88" s="1"/>
  <c r="C24" i="88"/>
  <c r="D23" i="88"/>
  <c r="G23" i="88" s="1"/>
  <c r="D22" i="88"/>
  <c r="G22" i="88" s="1"/>
  <c r="D21" i="88"/>
  <c r="G21" i="88" s="1"/>
  <c r="D20" i="88"/>
  <c r="G20" i="88" s="1"/>
  <c r="D19" i="88"/>
  <c r="G19" i="88" s="1"/>
  <c r="D18" i="88"/>
  <c r="G18" i="88" s="1"/>
  <c r="D17" i="88"/>
  <c r="G17" i="88" s="1"/>
  <c r="D16" i="88"/>
  <c r="G16" i="88" s="1"/>
  <c r="D15" i="88"/>
  <c r="D24" i="88" s="1"/>
  <c r="F14" i="88"/>
  <c r="E14" i="88"/>
  <c r="D14" i="88"/>
  <c r="C14" i="88"/>
  <c r="G13" i="88"/>
  <c r="D13" i="88"/>
  <c r="G12" i="88"/>
  <c r="G14" i="88" s="1"/>
  <c r="F11" i="88"/>
  <c r="E11" i="88"/>
  <c r="D11" i="88"/>
  <c r="C11" i="88"/>
  <c r="G10" i="88"/>
  <c r="D10" i="88"/>
  <c r="G9" i="88"/>
  <c r="G11" i="88" s="1"/>
  <c r="F8" i="88"/>
  <c r="F30" i="88" s="1"/>
  <c r="E8" i="88"/>
  <c r="D8" i="88"/>
  <c r="D30" i="88" s="1"/>
  <c r="C8" i="88"/>
  <c r="G7" i="88"/>
  <c r="G8" i="88" s="1"/>
  <c r="F6" i="88"/>
  <c r="E6" i="88"/>
  <c r="D6" i="88"/>
  <c r="C6" i="88"/>
  <c r="G5" i="88"/>
  <c r="G6" i="88" s="1"/>
  <c r="J108" i="89" l="1"/>
  <c r="O38" i="89"/>
  <c r="F46" i="88"/>
  <c r="F50" i="88" s="1"/>
  <c r="E51" i="88" s="1"/>
  <c r="F108" i="89"/>
  <c r="G30" i="88"/>
  <c r="D31" i="88" s="1"/>
  <c r="D50" i="88"/>
  <c r="O108" i="89"/>
  <c r="G15" i="88"/>
  <c r="G24" i="88" s="1"/>
  <c r="K27" i="89"/>
  <c r="K28" i="89" s="1"/>
  <c r="K108" i="89" s="1"/>
  <c r="H34" i="89"/>
  <c r="H38" i="89" s="1"/>
  <c r="H55" i="89"/>
  <c r="H56" i="89" s="1"/>
  <c r="H66" i="89"/>
  <c r="O34" i="89"/>
  <c r="G50" i="88" l="1"/>
  <c r="I66" i="89"/>
  <c r="I67" i="89" s="1"/>
  <c r="I108" i="89" s="1"/>
  <c r="I110" i="89" s="1"/>
  <c r="H67" i="89"/>
  <c r="H108" i="89" s="1"/>
  <c r="F9" i="21" l="1"/>
  <c r="F9" i="20" l="1"/>
  <c r="G9" i="20"/>
  <c r="E9" i="20"/>
  <c r="G29" i="87" l="1"/>
  <c r="G32" i="87" s="1"/>
  <c r="F29" i="87"/>
  <c r="D29" i="87"/>
  <c r="C29" i="87"/>
  <c r="C32" i="87" s="1"/>
  <c r="G28" i="87"/>
  <c r="F28" i="87"/>
  <c r="D28" i="87"/>
  <c r="C28" i="87"/>
  <c r="G27" i="87"/>
  <c r="F27" i="87"/>
  <c r="D27" i="87"/>
  <c r="C27" i="87"/>
  <c r="H26" i="87"/>
  <c r="E26" i="87"/>
  <c r="H25" i="87"/>
  <c r="E25" i="87"/>
  <c r="H24" i="87"/>
  <c r="E24" i="87"/>
  <c r="H23" i="87"/>
  <c r="E23" i="87"/>
  <c r="H22" i="87"/>
  <c r="E22" i="87"/>
  <c r="H21" i="87"/>
  <c r="E21" i="87"/>
  <c r="H20" i="87"/>
  <c r="E20" i="87"/>
  <c r="H19" i="87"/>
  <c r="E19" i="87"/>
  <c r="H18" i="87"/>
  <c r="E18" i="87"/>
  <c r="H17" i="87"/>
  <c r="H29" i="87" s="1"/>
  <c r="E17" i="87"/>
  <c r="E16" i="87"/>
  <c r="E15" i="87"/>
  <c r="E29" i="87" s="1"/>
  <c r="D32" i="87" s="1"/>
  <c r="H14" i="87"/>
  <c r="E14" i="87"/>
  <c r="H13" i="87"/>
  <c r="E13" i="87"/>
  <c r="H12" i="87"/>
  <c r="E12" i="87"/>
  <c r="H11" i="87"/>
  <c r="E11" i="87"/>
  <c r="H10" i="87"/>
  <c r="E10" i="87"/>
  <c r="H9" i="87"/>
  <c r="E9" i="87"/>
  <c r="H8" i="87"/>
  <c r="E8" i="87"/>
  <c r="H7" i="87"/>
  <c r="H28" i="87" s="1"/>
  <c r="E7" i="87"/>
  <c r="H6" i="87"/>
  <c r="E6" i="87"/>
  <c r="E28" i="87" s="1"/>
  <c r="C31" i="87" s="1"/>
  <c r="F34" i="86"/>
  <c r="E34" i="86"/>
  <c r="D34" i="86"/>
  <c r="F33" i="86"/>
  <c r="E33" i="86"/>
  <c r="D33" i="86"/>
  <c r="F30" i="86"/>
  <c r="E30" i="86"/>
  <c r="H28" i="86"/>
  <c r="G27" i="86"/>
  <c r="D27" i="86"/>
  <c r="D30" i="86" s="1"/>
  <c r="G26" i="86"/>
  <c r="H26" i="86" s="1"/>
  <c r="G25" i="86"/>
  <c r="H25" i="86" s="1"/>
  <c r="H24" i="86"/>
  <c r="G23" i="86"/>
  <c r="H23" i="86" s="1"/>
  <c r="G22" i="86"/>
  <c r="H22" i="86" s="1"/>
  <c r="G21" i="86"/>
  <c r="H21" i="86" s="1"/>
  <c r="G20" i="86"/>
  <c r="H20" i="86" s="1"/>
  <c r="G19" i="86"/>
  <c r="H19" i="86" s="1"/>
  <c r="G18" i="86"/>
  <c r="H18" i="86" s="1"/>
  <c r="G17" i="86"/>
  <c r="H17" i="86" s="1"/>
  <c r="G15" i="86"/>
  <c r="H15" i="86" s="1"/>
  <c r="G14" i="86"/>
  <c r="H14" i="86" s="1"/>
  <c r="G13" i="86"/>
  <c r="H13" i="86" s="1"/>
  <c r="G12" i="86"/>
  <c r="H12" i="86" s="1"/>
  <c r="G11" i="86"/>
  <c r="H11" i="86" s="1"/>
  <c r="G10" i="86"/>
  <c r="H10" i="86" s="1"/>
  <c r="G9" i="86"/>
  <c r="H9" i="86" s="1"/>
  <c r="G8" i="86"/>
  <c r="H8" i="86" s="1"/>
  <c r="G7" i="86"/>
  <c r="H7" i="86" s="1"/>
  <c r="C34" i="86" l="1"/>
  <c r="C30" i="86"/>
  <c r="G29" i="86" s="1"/>
  <c r="J29" i="86" s="1"/>
  <c r="J30" i="86" s="1"/>
  <c r="C30" i="87"/>
  <c r="E32" i="87"/>
  <c r="C35" i="87" s="1"/>
  <c r="E35" i="87" s="1"/>
  <c r="D31" i="87"/>
  <c r="D35" i="87"/>
  <c r="F32" i="87"/>
  <c r="H32" i="87" s="1"/>
  <c r="G31" i="87"/>
  <c r="F31" i="87"/>
  <c r="H31" i="87" s="1"/>
  <c r="H27" i="87"/>
  <c r="G30" i="87" s="1"/>
  <c r="E27" i="87"/>
  <c r="D30" i="87" s="1"/>
  <c r="H33" i="86"/>
  <c r="G16" i="86"/>
  <c r="H27" i="86"/>
  <c r="C33" i="86"/>
  <c r="G33" i="86"/>
  <c r="G30" i="86" l="1"/>
  <c r="H29" i="86"/>
  <c r="E30" i="87"/>
  <c r="D33" i="87" s="1"/>
  <c r="E31" i="87"/>
  <c r="C34" i="87" s="1"/>
  <c r="F30" i="87"/>
  <c r="H30" i="87" s="1"/>
  <c r="G34" i="86"/>
  <c r="H16" i="86"/>
  <c r="E34" i="87" l="1"/>
  <c r="C33" i="87"/>
  <c r="E33" i="87" s="1"/>
  <c r="D34" i="87"/>
  <c r="H34" i="86"/>
  <c r="H30" i="86"/>
  <c r="K42" i="16" l="1"/>
  <c r="J42" i="16"/>
  <c r="K41" i="16"/>
  <c r="J41" i="16"/>
  <c r="L41" i="16" s="1"/>
  <c r="K40" i="16"/>
  <c r="J40" i="16"/>
  <c r="K39" i="16"/>
  <c r="J39" i="16"/>
  <c r="J39" i="55" s="1"/>
  <c r="K38" i="16"/>
  <c r="J38" i="16"/>
  <c r="K37" i="16"/>
  <c r="J37" i="16"/>
  <c r="K36" i="16"/>
  <c r="J36" i="16"/>
  <c r="K35" i="16"/>
  <c r="J35" i="16"/>
  <c r="J35" i="55" s="1"/>
  <c r="K34" i="16"/>
  <c r="J34" i="16"/>
  <c r="K33" i="16"/>
  <c r="J33" i="16"/>
  <c r="J33" i="55" s="1"/>
  <c r="K32" i="16"/>
  <c r="J32" i="16"/>
  <c r="K31" i="16"/>
  <c r="J31" i="16"/>
  <c r="I42" i="16"/>
  <c r="I41" i="16"/>
  <c r="I40" i="16"/>
  <c r="I40" i="55" s="1"/>
  <c r="I39" i="16"/>
  <c r="L39" i="16" s="1"/>
  <c r="I38" i="16"/>
  <c r="I37" i="16"/>
  <c r="I36" i="16"/>
  <c r="I35" i="16"/>
  <c r="I35" i="55" s="1"/>
  <c r="I34" i="16"/>
  <c r="I33" i="16"/>
  <c r="I32" i="16"/>
  <c r="I31" i="16"/>
  <c r="G42" i="16"/>
  <c r="F42" i="16"/>
  <c r="G41" i="16"/>
  <c r="F41" i="16"/>
  <c r="H41" i="16" s="1"/>
  <c r="D41" i="16" s="1"/>
  <c r="G40" i="16"/>
  <c r="G40" i="55" s="1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E31" i="16"/>
  <c r="E42" i="16"/>
  <c r="E41" i="16"/>
  <c r="E40" i="16"/>
  <c r="E39" i="16"/>
  <c r="E38" i="16"/>
  <c r="E37" i="16"/>
  <c r="E36" i="16"/>
  <c r="E35" i="16"/>
  <c r="E34" i="16"/>
  <c r="E33" i="16"/>
  <c r="E32" i="16"/>
  <c r="L10" i="15"/>
  <c r="L11" i="15"/>
  <c r="L12" i="15"/>
  <c r="L13" i="15"/>
  <c r="L14" i="15"/>
  <c r="L15" i="15"/>
  <c r="L16" i="15"/>
  <c r="L17" i="15"/>
  <c r="L18" i="15"/>
  <c r="L19" i="15"/>
  <c r="L20" i="15"/>
  <c r="L21" i="15"/>
  <c r="H16" i="15"/>
  <c r="D16" i="15" s="1"/>
  <c r="N16" i="16" s="1"/>
  <c r="H17" i="15"/>
  <c r="H18" i="15"/>
  <c r="H19" i="15"/>
  <c r="H20" i="15"/>
  <c r="H21" i="15"/>
  <c r="H10" i="15"/>
  <c r="G9" i="15"/>
  <c r="G8" i="15"/>
  <c r="G9" i="5"/>
  <c r="F9" i="5"/>
  <c r="F8" i="5" s="1"/>
  <c r="E9" i="5"/>
  <c r="E8" i="5" s="1"/>
  <c r="G9" i="53"/>
  <c r="G8" i="53" s="1"/>
  <c r="F9" i="53"/>
  <c r="F8" i="53" s="1"/>
  <c r="E9" i="53"/>
  <c r="F9" i="15"/>
  <c r="E9" i="15"/>
  <c r="K9" i="15"/>
  <c r="K8" i="15" s="1"/>
  <c r="J9" i="15"/>
  <c r="I9" i="15"/>
  <c r="I8" i="15"/>
  <c r="H15" i="15"/>
  <c r="H14" i="15"/>
  <c r="H13" i="15"/>
  <c r="H12" i="15"/>
  <c r="D12" i="15" s="1"/>
  <c r="N12" i="16" s="1"/>
  <c r="H11" i="15"/>
  <c r="E9" i="21"/>
  <c r="G9" i="21"/>
  <c r="G8" i="21" s="1"/>
  <c r="E8" i="15"/>
  <c r="F8" i="15"/>
  <c r="J8" i="15"/>
  <c r="D13" i="15"/>
  <c r="D17" i="15"/>
  <c r="D20" i="15"/>
  <c r="D21" i="15"/>
  <c r="E41" i="54"/>
  <c r="F41" i="54"/>
  <c r="G41" i="54"/>
  <c r="I41" i="54"/>
  <c r="J41" i="54"/>
  <c r="K41" i="54"/>
  <c r="J40" i="55"/>
  <c r="K40" i="55"/>
  <c r="G9" i="11"/>
  <c r="L19" i="21"/>
  <c r="L19" i="22"/>
  <c r="L19" i="23"/>
  <c r="L19" i="24"/>
  <c r="L19" i="56"/>
  <c r="L19" i="25"/>
  <c r="D19" i="25" s="1"/>
  <c r="J19" i="54" s="1"/>
  <c r="L19" i="26"/>
  <c r="L19" i="53"/>
  <c r="L19" i="5"/>
  <c r="L19" i="6"/>
  <c r="D19" i="6" s="1"/>
  <c r="L19" i="1"/>
  <c r="L19" i="7"/>
  <c r="L19" i="8"/>
  <c r="L19" i="17"/>
  <c r="L19" i="11"/>
  <c r="L19" i="12"/>
  <c r="L19" i="14"/>
  <c r="L19" i="13"/>
  <c r="L19" i="20"/>
  <c r="H19" i="21"/>
  <c r="H19" i="22"/>
  <c r="H19" i="23"/>
  <c r="D19" i="23"/>
  <c r="G19" i="54" s="1"/>
  <c r="H19" i="24"/>
  <c r="D19" i="24" s="1"/>
  <c r="H19" i="54" s="1"/>
  <c r="H19" i="56"/>
  <c r="D19" i="56"/>
  <c r="I19" i="54" s="1"/>
  <c r="H19" i="25"/>
  <c r="H19" i="26"/>
  <c r="H19" i="53"/>
  <c r="H19" i="5"/>
  <c r="H19" i="6"/>
  <c r="H19" i="1"/>
  <c r="D19" i="1"/>
  <c r="F19" i="16" s="1"/>
  <c r="H19" i="7"/>
  <c r="D19" i="7" s="1"/>
  <c r="G19" i="16" s="1"/>
  <c r="H19" i="8"/>
  <c r="D19" i="8"/>
  <c r="H19" i="16" s="1"/>
  <c r="H19" i="17"/>
  <c r="D19" i="17" s="1"/>
  <c r="I19" i="16" s="1"/>
  <c r="H19" i="11"/>
  <c r="D19" i="11" s="1"/>
  <c r="J19" i="16" s="1"/>
  <c r="H19" i="12"/>
  <c r="D19" i="12" s="1"/>
  <c r="K19" i="16" s="1"/>
  <c r="H19" i="14"/>
  <c r="D19" i="14"/>
  <c r="L19" i="16" s="1"/>
  <c r="H19" i="13"/>
  <c r="D19" i="13" s="1"/>
  <c r="M19" i="16" s="1"/>
  <c r="H19" i="20"/>
  <c r="D19" i="20"/>
  <c r="D19" i="54" s="1"/>
  <c r="D19" i="21"/>
  <c r="E19" i="54" s="1"/>
  <c r="D19" i="5"/>
  <c r="D19" i="16" s="1"/>
  <c r="D19" i="26"/>
  <c r="K19" i="54" s="1"/>
  <c r="D19" i="53"/>
  <c r="L19" i="54" s="1"/>
  <c r="E19" i="16"/>
  <c r="L42" i="16"/>
  <c r="L34" i="16"/>
  <c r="G40" i="54"/>
  <c r="E40" i="54"/>
  <c r="E9" i="25"/>
  <c r="E8" i="25" s="1"/>
  <c r="E37" i="54"/>
  <c r="E38" i="54"/>
  <c r="E37" i="55" s="1"/>
  <c r="E39" i="54"/>
  <c r="E38" i="55" s="1"/>
  <c r="E42" i="54"/>
  <c r="E43" i="54"/>
  <c r="E32" i="54"/>
  <c r="E33" i="54"/>
  <c r="E34" i="54"/>
  <c r="E35" i="54"/>
  <c r="E34" i="55" s="1"/>
  <c r="E36" i="54"/>
  <c r="E35" i="55" s="1"/>
  <c r="E9" i="13"/>
  <c r="E8" i="13"/>
  <c r="E9" i="14"/>
  <c r="E9" i="11"/>
  <c r="E8" i="11"/>
  <c r="E9" i="8"/>
  <c r="E8" i="8" s="1"/>
  <c r="E9" i="7"/>
  <c r="E8" i="7"/>
  <c r="E8" i="53"/>
  <c r="E9" i="26"/>
  <c r="E8" i="26" s="1"/>
  <c r="E9" i="56"/>
  <c r="E9" i="24"/>
  <c r="E8" i="24" s="1"/>
  <c r="E9" i="23"/>
  <c r="E8" i="23" s="1"/>
  <c r="E9" i="22"/>
  <c r="E8" i="21"/>
  <c r="E8" i="20"/>
  <c r="E9" i="12"/>
  <c r="E8" i="12" s="1"/>
  <c r="E9" i="17"/>
  <c r="E8" i="17" s="1"/>
  <c r="E9" i="6"/>
  <c r="E8" i="6"/>
  <c r="E9" i="1"/>
  <c r="H18" i="25"/>
  <c r="D18" i="25" s="1"/>
  <c r="J18" i="54" s="1"/>
  <c r="L18" i="25"/>
  <c r="H15" i="11"/>
  <c r="D15" i="11"/>
  <c r="J15" i="16" s="1"/>
  <c r="L15" i="11"/>
  <c r="H10" i="17"/>
  <c r="L10" i="17"/>
  <c r="D10" i="17" s="1"/>
  <c r="I10" i="16" s="1"/>
  <c r="H18" i="56"/>
  <c r="D18" i="56" s="1"/>
  <c r="I18" i="54" s="1"/>
  <c r="F38" i="54"/>
  <c r="G38" i="54"/>
  <c r="F8" i="21"/>
  <c r="G33" i="54"/>
  <c r="G32" i="55" s="1"/>
  <c r="I33" i="54"/>
  <c r="F35" i="54"/>
  <c r="F34" i="55" s="1"/>
  <c r="F36" i="54"/>
  <c r="G36" i="54"/>
  <c r="F32" i="54"/>
  <c r="F33" i="54"/>
  <c r="F32" i="55" s="1"/>
  <c r="F34" i="54"/>
  <c r="G32" i="54"/>
  <c r="G34" i="54"/>
  <c r="G35" i="54"/>
  <c r="G34" i="55" s="1"/>
  <c r="I32" i="54"/>
  <c r="I34" i="54"/>
  <c r="I35" i="54"/>
  <c r="I36" i="54"/>
  <c r="J32" i="54"/>
  <c r="J33" i="54"/>
  <c r="J34" i="54"/>
  <c r="J35" i="54"/>
  <c r="J34" i="55" s="1"/>
  <c r="J36" i="54"/>
  <c r="K32" i="54"/>
  <c r="K33" i="54"/>
  <c r="K34" i="54"/>
  <c r="K33" i="55"/>
  <c r="K35" i="54"/>
  <c r="K36" i="54"/>
  <c r="K35" i="55" s="1"/>
  <c r="F9" i="6"/>
  <c r="F8" i="6"/>
  <c r="G9" i="6"/>
  <c r="G8" i="6" s="1"/>
  <c r="H14" i="5"/>
  <c r="H10" i="5"/>
  <c r="L10" i="5"/>
  <c r="H10" i="6"/>
  <c r="L10" i="6"/>
  <c r="D10" i="6" s="1"/>
  <c r="E10" i="16" s="1"/>
  <c r="E9" i="16" s="1"/>
  <c r="H11" i="6"/>
  <c r="E11" i="16"/>
  <c r="L11" i="6"/>
  <c r="D11" i="6" s="1"/>
  <c r="H12" i="6"/>
  <c r="E12" i="16"/>
  <c r="L12" i="6"/>
  <c r="D12" i="6" s="1"/>
  <c r="H13" i="6"/>
  <c r="E13" i="16"/>
  <c r="L13" i="6"/>
  <c r="D13" i="6" s="1"/>
  <c r="H14" i="6"/>
  <c r="L14" i="6"/>
  <c r="D14" i="6" s="1"/>
  <c r="E14" i="16" s="1"/>
  <c r="H15" i="6"/>
  <c r="L15" i="6"/>
  <c r="H16" i="6"/>
  <c r="L16" i="6"/>
  <c r="H17" i="6"/>
  <c r="L17" i="6"/>
  <c r="H18" i="6"/>
  <c r="L18" i="6"/>
  <c r="H20" i="6"/>
  <c r="E20" i="16"/>
  <c r="L20" i="6"/>
  <c r="D20" i="6" s="1"/>
  <c r="H21" i="6"/>
  <c r="E21" i="16"/>
  <c r="L21" i="6"/>
  <c r="D21" i="6" s="1"/>
  <c r="H10" i="1"/>
  <c r="L10" i="1"/>
  <c r="H10" i="7"/>
  <c r="L10" i="7"/>
  <c r="H10" i="8"/>
  <c r="H10" i="16"/>
  <c r="L10" i="8"/>
  <c r="D10" i="8" s="1"/>
  <c r="H10" i="11"/>
  <c r="L10" i="11"/>
  <c r="D10" i="11" s="1"/>
  <c r="J10" i="16" s="1"/>
  <c r="H10" i="12"/>
  <c r="D10" i="12" s="1"/>
  <c r="K10" i="16" s="1"/>
  <c r="L10" i="12"/>
  <c r="H10" i="14"/>
  <c r="L10" i="14"/>
  <c r="H10" i="13"/>
  <c r="D10" i="13" s="1"/>
  <c r="M10" i="16" s="1"/>
  <c r="L10" i="13"/>
  <c r="H11" i="5"/>
  <c r="L11" i="5"/>
  <c r="H11" i="1"/>
  <c r="L11" i="1"/>
  <c r="H11" i="7"/>
  <c r="L11" i="7"/>
  <c r="H11" i="8"/>
  <c r="L11" i="8"/>
  <c r="H11" i="17"/>
  <c r="D11" i="17" s="1"/>
  <c r="I11" i="16" s="1"/>
  <c r="L11" i="17"/>
  <c r="H11" i="11"/>
  <c r="L11" i="11"/>
  <c r="H11" i="12"/>
  <c r="D11" i="12" s="1"/>
  <c r="K11" i="16" s="1"/>
  <c r="L11" i="12"/>
  <c r="H11" i="14"/>
  <c r="L11" i="14"/>
  <c r="H11" i="13"/>
  <c r="D11" i="13" s="1"/>
  <c r="L11" i="13"/>
  <c r="H12" i="5"/>
  <c r="D12" i="5" s="1"/>
  <c r="D12" i="16" s="1"/>
  <c r="L12" i="5"/>
  <c r="H12" i="1"/>
  <c r="D12" i="1" s="1"/>
  <c r="L12" i="1"/>
  <c r="H12" i="7"/>
  <c r="L12" i="7"/>
  <c r="D12" i="7"/>
  <c r="G12" i="16" s="1"/>
  <c r="H12" i="8"/>
  <c r="L12" i="8"/>
  <c r="H12" i="17"/>
  <c r="D12" i="17" s="1"/>
  <c r="I12" i="16" s="1"/>
  <c r="L12" i="17"/>
  <c r="H12" i="11"/>
  <c r="L12" i="11"/>
  <c r="H12" i="12"/>
  <c r="D12" i="12" s="1"/>
  <c r="K12" i="16" s="1"/>
  <c r="L12" i="12"/>
  <c r="H12" i="14"/>
  <c r="L12" i="14"/>
  <c r="D12" i="14"/>
  <c r="L12" i="16" s="1"/>
  <c r="H12" i="13"/>
  <c r="L12" i="13"/>
  <c r="H13" i="5"/>
  <c r="D13" i="5" s="1"/>
  <c r="D13" i="16" s="1"/>
  <c r="L13" i="5"/>
  <c r="H13" i="1"/>
  <c r="L13" i="1"/>
  <c r="H13" i="7"/>
  <c r="L13" i="7"/>
  <c r="H13" i="8"/>
  <c r="L13" i="8"/>
  <c r="H13" i="17"/>
  <c r="L13" i="17"/>
  <c r="D13" i="17" s="1"/>
  <c r="I13" i="16" s="1"/>
  <c r="H13" i="11"/>
  <c r="L13" i="11"/>
  <c r="D13" i="11" s="1"/>
  <c r="J13" i="16" s="1"/>
  <c r="H13" i="12"/>
  <c r="D13" i="12" s="1"/>
  <c r="K13" i="16" s="1"/>
  <c r="L13" i="12"/>
  <c r="H13" i="14"/>
  <c r="D13" i="14" s="1"/>
  <c r="L13" i="16" s="1"/>
  <c r="L13" i="14"/>
  <c r="H13" i="13"/>
  <c r="L13" i="13"/>
  <c r="L14" i="5"/>
  <c r="H14" i="1"/>
  <c r="L14" i="1"/>
  <c r="D14" i="1"/>
  <c r="F14" i="16" s="1"/>
  <c r="H14" i="7"/>
  <c r="L14" i="7"/>
  <c r="H14" i="8"/>
  <c r="D14" i="8" s="1"/>
  <c r="H14" i="16" s="1"/>
  <c r="L14" i="8"/>
  <c r="H14" i="17"/>
  <c r="L14" i="17"/>
  <c r="D14" i="17"/>
  <c r="I14" i="16" s="1"/>
  <c r="H14" i="11"/>
  <c r="L14" i="11"/>
  <c r="H14" i="12"/>
  <c r="D14" i="12" s="1"/>
  <c r="K14" i="16" s="1"/>
  <c r="L14" i="12"/>
  <c r="H14" i="14"/>
  <c r="D14" i="14" s="1"/>
  <c r="L14" i="16" s="1"/>
  <c r="L14" i="14"/>
  <c r="H14" i="13"/>
  <c r="L14" i="13"/>
  <c r="H15" i="5"/>
  <c r="L15" i="5"/>
  <c r="H15" i="1"/>
  <c r="L15" i="1"/>
  <c r="H15" i="7"/>
  <c r="L15" i="7"/>
  <c r="H15" i="8"/>
  <c r="L15" i="8"/>
  <c r="D15" i="8"/>
  <c r="H15" i="16" s="1"/>
  <c r="H15" i="17"/>
  <c r="L15" i="17"/>
  <c r="H15" i="12"/>
  <c r="D15" i="12" s="1"/>
  <c r="K15" i="16" s="1"/>
  <c r="L15" i="12"/>
  <c r="H15" i="14"/>
  <c r="D15" i="14" s="1"/>
  <c r="L15" i="16" s="1"/>
  <c r="L15" i="14"/>
  <c r="H15" i="13"/>
  <c r="L15" i="13"/>
  <c r="I37" i="54"/>
  <c r="J37" i="54"/>
  <c r="H16" i="5"/>
  <c r="L16" i="5"/>
  <c r="D16" i="5" s="1"/>
  <c r="D16" i="16" s="1"/>
  <c r="H16" i="1"/>
  <c r="L16" i="1"/>
  <c r="H16" i="7"/>
  <c r="L16" i="7"/>
  <c r="D16" i="7" s="1"/>
  <c r="G16" i="16" s="1"/>
  <c r="H16" i="8"/>
  <c r="L16" i="8"/>
  <c r="H16" i="17"/>
  <c r="L16" i="17"/>
  <c r="H16" i="11"/>
  <c r="L16" i="11"/>
  <c r="H16" i="12"/>
  <c r="L16" i="12"/>
  <c r="H16" i="14"/>
  <c r="D16" i="14" s="1"/>
  <c r="L16" i="16" s="1"/>
  <c r="L16" i="14"/>
  <c r="H16" i="13"/>
  <c r="L16" i="13"/>
  <c r="D12" i="13"/>
  <c r="M12" i="16"/>
  <c r="D14" i="13"/>
  <c r="M14" i="16"/>
  <c r="H17" i="13"/>
  <c r="D17" i="13"/>
  <c r="M17" i="16" s="1"/>
  <c r="L17" i="13"/>
  <c r="H18" i="13"/>
  <c r="L18" i="13"/>
  <c r="H20" i="13"/>
  <c r="L20" i="13"/>
  <c r="H21" i="13"/>
  <c r="L21" i="13"/>
  <c r="D21" i="13" s="1"/>
  <c r="M21" i="16" s="1"/>
  <c r="O21" i="16" s="1"/>
  <c r="E21" i="55" s="1"/>
  <c r="J38" i="54"/>
  <c r="H17" i="5"/>
  <c r="L17" i="5"/>
  <c r="H17" i="1"/>
  <c r="D17" i="1" s="1"/>
  <c r="F17" i="16" s="1"/>
  <c r="L17" i="1"/>
  <c r="H18" i="1"/>
  <c r="D18" i="1" s="1"/>
  <c r="F18" i="16" s="1"/>
  <c r="L18" i="1"/>
  <c r="H20" i="1"/>
  <c r="D20" i="1" s="1"/>
  <c r="F20" i="16"/>
  <c r="L20" i="1"/>
  <c r="H21" i="1"/>
  <c r="D21" i="1" s="1"/>
  <c r="F21" i="16" s="1"/>
  <c r="L21" i="1"/>
  <c r="H17" i="7"/>
  <c r="L17" i="7"/>
  <c r="H17" i="8"/>
  <c r="D17" i="8" s="1"/>
  <c r="H17" i="16" s="1"/>
  <c r="L17" i="8"/>
  <c r="H17" i="17"/>
  <c r="L17" i="17"/>
  <c r="H17" i="11"/>
  <c r="L17" i="11"/>
  <c r="D17" i="11"/>
  <c r="J17" i="16" s="1"/>
  <c r="H17" i="12"/>
  <c r="D17" i="12" s="1"/>
  <c r="K17" i="16" s="1"/>
  <c r="L17" i="12"/>
  <c r="H17" i="14"/>
  <c r="D17" i="14" s="1"/>
  <c r="L17" i="16" s="1"/>
  <c r="L17" i="14"/>
  <c r="G39" i="54"/>
  <c r="G38" i="55" s="1"/>
  <c r="I39" i="54"/>
  <c r="J39" i="54"/>
  <c r="J38" i="55" s="1"/>
  <c r="K39" i="54"/>
  <c r="H18" i="5"/>
  <c r="L18" i="5"/>
  <c r="H18" i="7"/>
  <c r="D18" i="7" s="1"/>
  <c r="G18" i="16" s="1"/>
  <c r="L18" i="7"/>
  <c r="H18" i="8"/>
  <c r="H20" i="8"/>
  <c r="H21" i="8"/>
  <c r="D21" i="8" s="1"/>
  <c r="H21" i="16" s="1"/>
  <c r="F9" i="8"/>
  <c r="F8" i="8"/>
  <c r="G9" i="8"/>
  <c r="G8" i="8" s="1"/>
  <c r="L18" i="8"/>
  <c r="H18" i="17"/>
  <c r="L18" i="17"/>
  <c r="H18" i="11"/>
  <c r="D18" i="11" s="1"/>
  <c r="J18" i="16"/>
  <c r="L18" i="11"/>
  <c r="H18" i="12"/>
  <c r="L18" i="12"/>
  <c r="H18" i="14"/>
  <c r="D18" i="14" s="1"/>
  <c r="L18" i="16" s="1"/>
  <c r="L18" i="14"/>
  <c r="H20" i="5"/>
  <c r="L20" i="5"/>
  <c r="H20" i="7"/>
  <c r="L20" i="7"/>
  <c r="L20" i="8"/>
  <c r="H20" i="17"/>
  <c r="D20" i="17" s="1"/>
  <c r="I20" i="16" s="1"/>
  <c r="L20" i="17"/>
  <c r="H20" i="11"/>
  <c r="L20" i="11"/>
  <c r="H20" i="12"/>
  <c r="L20" i="12"/>
  <c r="H20" i="14"/>
  <c r="L20" i="14"/>
  <c r="F42" i="54"/>
  <c r="G42" i="54"/>
  <c r="H21" i="5"/>
  <c r="D21" i="5" s="1"/>
  <c r="D21" i="16"/>
  <c r="L21" i="5"/>
  <c r="H21" i="7"/>
  <c r="L21" i="7"/>
  <c r="L21" i="8"/>
  <c r="H21" i="17"/>
  <c r="L21" i="17"/>
  <c r="H21" i="11"/>
  <c r="L21" i="11"/>
  <c r="D21" i="11" s="1"/>
  <c r="H21" i="12"/>
  <c r="L21" i="12"/>
  <c r="H21" i="14"/>
  <c r="D21" i="14"/>
  <c r="L21" i="16" s="1"/>
  <c r="L21" i="14"/>
  <c r="F43" i="54"/>
  <c r="G43" i="54"/>
  <c r="G42" i="55" s="1"/>
  <c r="I43" i="54"/>
  <c r="J43" i="54"/>
  <c r="J42" i="55" s="1"/>
  <c r="H10" i="20"/>
  <c r="L10" i="20"/>
  <c r="H10" i="21"/>
  <c r="D10" i="21" s="1"/>
  <c r="E10" i="54" s="1"/>
  <c r="L10" i="21"/>
  <c r="H10" i="22"/>
  <c r="L10" i="22"/>
  <c r="H10" i="23"/>
  <c r="D10" i="23" s="1"/>
  <c r="G10" i="54" s="1"/>
  <c r="L10" i="23"/>
  <c r="H10" i="24"/>
  <c r="D10" i="24" s="1"/>
  <c r="H10" i="54" s="1"/>
  <c r="L10" i="24"/>
  <c r="H10" i="56"/>
  <c r="L10" i="56"/>
  <c r="D10" i="56" s="1"/>
  <c r="I10" i="54" s="1"/>
  <c r="H10" i="25"/>
  <c r="L10" i="25"/>
  <c r="H10" i="26"/>
  <c r="D10" i="26" s="1"/>
  <c r="K10" i="54" s="1"/>
  <c r="L10" i="26"/>
  <c r="H10" i="53"/>
  <c r="L10" i="53"/>
  <c r="H11" i="20"/>
  <c r="L11" i="20"/>
  <c r="H11" i="21"/>
  <c r="L11" i="21"/>
  <c r="H11" i="22"/>
  <c r="D11" i="22" s="1"/>
  <c r="F11" i="54" s="1"/>
  <c r="L11" i="22"/>
  <c r="H11" i="23"/>
  <c r="L11" i="23"/>
  <c r="H11" i="24"/>
  <c r="L11" i="24"/>
  <c r="H11" i="56"/>
  <c r="L11" i="56"/>
  <c r="H11" i="25"/>
  <c r="L11" i="25"/>
  <c r="H12" i="25"/>
  <c r="D12" i="25" s="1"/>
  <c r="J12" i="54" s="1"/>
  <c r="L12" i="25"/>
  <c r="H13" i="25"/>
  <c r="D13" i="25" s="1"/>
  <c r="J13" i="54" s="1"/>
  <c r="L13" i="25"/>
  <c r="H14" i="25"/>
  <c r="D14" i="25" s="1"/>
  <c r="J14" i="54" s="1"/>
  <c r="L14" i="25"/>
  <c r="H15" i="25"/>
  <c r="D15" i="25" s="1"/>
  <c r="J15" i="54" s="1"/>
  <c r="L15" i="25"/>
  <c r="H16" i="25"/>
  <c r="D16" i="25" s="1"/>
  <c r="J16" i="54" s="1"/>
  <c r="L16" i="25"/>
  <c r="H17" i="25"/>
  <c r="L17" i="25"/>
  <c r="H20" i="25"/>
  <c r="D20" i="25" s="1"/>
  <c r="J20" i="54" s="1"/>
  <c r="L20" i="25"/>
  <c r="H21" i="25"/>
  <c r="L21" i="25"/>
  <c r="H11" i="26"/>
  <c r="D11" i="26" s="1"/>
  <c r="K11" i="54" s="1"/>
  <c r="L11" i="26"/>
  <c r="H12" i="26"/>
  <c r="L12" i="26"/>
  <c r="H13" i="26"/>
  <c r="D13" i="26" s="1"/>
  <c r="K13" i="54" s="1"/>
  <c r="L13" i="26"/>
  <c r="H14" i="26"/>
  <c r="L14" i="26"/>
  <c r="H11" i="53"/>
  <c r="L11" i="53"/>
  <c r="H12" i="20"/>
  <c r="L12" i="20"/>
  <c r="H12" i="21"/>
  <c r="D12" i="21" s="1"/>
  <c r="E12" i="54" s="1"/>
  <c r="L12" i="21"/>
  <c r="H12" i="22"/>
  <c r="L12" i="22"/>
  <c r="H12" i="23"/>
  <c r="D12" i="23" s="1"/>
  <c r="G12" i="54" s="1"/>
  <c r="L12" i="23"/>
  <c r="H12" i="24"/>
  <c r="D12" i="24" s="1"/>
  <c r="H12" i="54" s="1"/>
  <c r="L12" i="24"/>
  <c r="H12" i="56"/>
  <c r="L12" i="56"/>
  <c r="H12" i="53"/>
  <c r="L12" i="53"/>
  <c r="H13" i="20"/>
  <c r="D13" i="20" s="1"/>
  <c r="D13" i="54" s="1"/>
  <c r="L13" i="20"/>
  <c r="H13" i="21"/>
  <c r="H13" i="22"/>
  <c r="H13" i="23"/>
  <c r="D13" i="23" s="1"/>
  <c r="G13" i="54" s="1"/>
  <c r="H13" i="24"/>
  <c r="H13" i="53"/>
  <c r="D13" i="53" s="1"/>
  <c r="L13" i="54" s="1"/>
  <c r="H13" i="56"/>
  <c r="L13" i="21"/>
  <c r="L13" i="22"/>
  <c r="L13" i="23"/>
  <c r="L13" i="24"/>
  <c r="L13" i="53"/>
  <c r="L13" i="56"/>
  <c r="H14" i="20"/>
  <c r="D14" i="20" s="1"/>
  <c r="D14" i="54" s="1"/>
  <c r="L14" i="20"/>
  <c r="H14" i="21"/>
  <c r="L14" i="21"/>
  <c r="H14" i="22"/>
  <c r="L14" i="22"/>
  <c r="H14" i="23"/>
  <c r="L14" i="23"/>
  <c r="H14" i="24"/>
  <c r="D14" i="24" s="1"/>
  <c r="H14" i="54" s="1"/>
  <c r="L14" i="24"/>
  <c r="H14" i="56"/>
  <c r="D14" i="56" s="1"/>
  <c r="I14" i="54"/>
  <c r="L14" i="56"/>
  <c r="H14" i="53"/>
  <c r="L14" i="53"/>
  <c r="H15" i="20"/>
  <c r="L15" i="20"/>
  <c r="H15" i="21"/>
  <c r="L15" i="21"/>
  <c r="H15" i="22"/>
  <c r="L15" i="22"/>
  <c r="H15" i="23"/>
  <c r="L15" i="23"/>
  <c r="H15" i="24"/>
  <c r="D15" i="24" s="1"/>
  <c r="H15" i="54" s="1"/>
  <c r="L15" i="24"/>
  <c r="H15" i="56"/>
  <c r="D15" i="56" s="1"/>
  <c r="I15" i="54" s="1"/>
  <c r="L15" i="56"/>
  <c r="H15" i="26"/>
  <c r="L15" i="26"/>
  <c r="H15" i="53"/>
  <c r="L15" i="53"/>
  <c r="H16" i="20"/>
  <c r="D16" i="20" s="1"/>
  <c r="D16" i="54" s="1"/>
  <c r="L16" i="20"/>
  <c r="H16" i="21"/>
  <c r="L16" i="21"/>
  <c r="H16" i="22"/>
  <c r="L16" i="22"/>
  <c r="H16" i="23"/>
  <c r="D16" i="23" s="1"/>
  <c r="G16" i="54" s="1"/>
  <c r="L16" i="23"/>
  <c r="H16" i="24"/>
  <c r="D16" i="24" s="1"/>
  <c r="H16" i="54" s="1"/>
  <c r="L16" i="24"/>
  <c r="H16" i="56"/>
  <c r="L16" i="56"/>
  <c r="H16" i="26"/>
  <c r="L16" i="26"/>
  <c r="H16" i="53"/>
  <c r="D16" i="53" s="1"/>
  <c r="L16" i="54" s="1"/>
  <c r="L16" i="53"/>
  <c r="H17" i="20"/>
  <c r="L17" i="20"/>
  <c r="H17" i="21"/>
  <c r="L17" i="21"/>
  <c r="H17" i="22"/>
  <c r="L17" i="22"/>
  <c r="H17" i="23"/>
  <c r="D17" i="23" s="1"/>
  <c r="G17" i="54" s="1"/>
  <c r="L17" i="23"/>
  <c r="H17" i="24"/>
  <c r="D17" i="24" s="1"/>
  <c r="H17" i="54" s="1"/>
  <c r="L17" i="24"/>
  <c r="H17" i="56"/>
  <c r="D17" i="56" s="1"/>
  <c r="I17" i="54" s="1"/>
  <c r="L17" i="56"/>
  <c r="H17" i="26"/>
  <c r="H17" i="53"/>
  <c r="D17" i="53" s="1"/>
  <c r="L17" i="54" s="1"/>
  <c r="L17" i="26"/>
  <c r="L17" i="53"/>
  <c r="H18" i="20"/>
  <c r="H20" i="20"/>
  <c r="H21" i="20"/>
  <c r="H9" i="20"/>
  <c r="L18" i="20"/>
  <c r="L20" i="20"/>
  <c r="D20" i="20"/>
  <c r="D20" i="54"/>
  <c r="L21" i="20"/>
  <c r="I9" i="20"/>
  <c r="J9" i="20"/>
  <c r="K9" i="20"/>
  <c r="K8" i="20"/>
  <c r="H18" i="21"/>
  <c r="L18" i="21"/>
  <c r="H18" i="22"/>
  <c r="L18" i="22"/>
  <c r="H18" i="23"/>
  <c r="D18" i="23" s="1"/>
  <c r="G18" i="54" s="1"/>
  <c r="H20" i="23"/>
  <c r="H42" i="54" s="1"/>
  <c r="D42" i="54" s="1"/>
  <c r="H21" i="23"/>
  <c r="F9" i="23"/>
  <c r="F8" i="23" s="1"/>
  <c r="G9" i="23"/>
  <c r="G8" i="23" s="1"/>
  <c r="L18" i="23"/>
  <c r="L20" i="23"/>
  <c r="L21" i="23"/>
  <c r="D21" i="23" s="1"/>
  <c r="G21" i="54" s="1"/>
  <c r="I9" i="23"/>
  <c r="J9" i="23"/>
  <c r="J8" i="23" s="1"/>
  <c r="K9" i="23"/>
  <c r="H18" i="24"/>
  <c r="L18" i="24"/>
  <c r="L18" i="56"/>
  <c r="H18" i="26"/>
  <c r="L18" i="26"/>
  <c r="H18" i="53"/>
  <c r="D18" i="53" s="1"/>
  <c r="L18" i="54" s="1"/>
  <c r="L18" i="53"/>
  <c r="H20" i="53"/>
  <c r="D20" i="53"/>
  <c r="L20" i="54" s="1"/>
  <c r="L20" i="53"/>
  <c r="H21" i="53"/>
  <c r="D21" i="53"/>
  <c r="L21" i="54" s="1"/>
  <c r="L21" i="53"/>
  <c r="I9" i="53"/>
  <c r="J9" i="53"/>
  <c r="J8" i="53" s="1"/>
  <c r="K9" i="53"/>
  <c r="K8" i="53" s="1"/>
  <c r="H20" i="21"/>
  <c r="L20" i="21"/>
  <c r="H20" i="22"/>
  <c r="L20" i="22"/>
  <c r="H20" i="24"/>
  <c r="L20" i="24"/>
  <c r="H20" i="56"/>
  <c r="D20" i="56" s="1"/>
  <c r="I20" i="54" s="1"/>
  <c r="L20" i="56"/>
  <c r="H20" i="26"/>
  <c r="D20" i="26" s="1"/>
  <c r="K20" i="54" s="1"/>
  <c r="L20" i="26"/>
  <c r="H21" i="21"/>
  <c r="D21" i="21"/>
  <c r="E21" i="54"/>
  <c r="L21" i="21"/>
  <c r="H21" i="22"/>
  <c r="L21" i="22"/>
  <c r="H21" i="24"/>
  <c r="L21" i="24"/>
  <c r="H21" i="56"/>
  <c r="D21" i="56"/>
  <c r="I21" i="54"/>
  <c r="L21" i="56"/>
  <c r="H21" i="26"/>
  <c r="L21" i="26"/>
  <c r="G37" i="54"/>
  <c r="G36" i="55" s="1"/>
  <c r="K37" i="54"/>
  <c r="K36" i="55" s="1"/>
  <c r="I38" i="54"/>
  <c r="K38" i="54"/>
  <c r="F39" i="54"/>
  <c r="F38" i="55" s="1"/>
  <c r="I40" i="54"/>
  <c r="J40" i="54"/>
  <c r="K40" i="54"/>
  <c r="K39" i="55" s="1"/>
  <c r="I42" i="54"/>
  <c r="I41" i="55" s="1"/>
  <c r="J42" i="54"/>
  <c r="K42" i="54"/>
  <c r="K43" i="54"/>
  <c r="K42" i="55" s="1"/>
  <c r="F9" i="56"/>
  <c r="G9" i="56"/>
  <c r="G8" i="56" s="1"/>
  <c r="I9" i="56"/>
  <c r="I8" i="56"/>
  <c r="J9" i="56"/>
  <c r="J8" i="56"/>
  <c r="K9" i="56"/>
  <c r="K8" i="56"/>
  <c r="I8" i="53"/>
  <c r="F9" i="26"/>
  <c r="F8" i="26"/>
  <c r="G9" i="26"/>
  <c r="G8" i="26"/>
  <c r="I9" i="26"/>
  <c r="J9" i="26"/>
  <c r="J8" i="26" s="1"/>
  <c r="K9" i="26"/>
  <c r="K8" i="26" s="1"/>
  <c r="F9" i="25"/>
  <c r="F8" i="25" s="1"/>
  <c r="G9" i="25"/>
  <c r="G8" i="25" s="1"/>
  <c r="I9" i="25"/>
  <c r="J9" i="25"/>
  <c r="J8" i="25" s="1"/>
  <c r="K9" i="25"/>
  <c r="K8" i="25" s="1"/>
  <c r="F9" i="24"/>
  <c r="F8" i="24" s="1"/>
  <c r="G9" i="24"/>
  <c r="G8" i="24"/>
  <c r="I9" i="24"/>
  <c r="J9" i="24"/>
  <c r="J8" i="24" s="1"/>
  <c r="K9" i="24"/>
  <c r="K8" i="23"/>
  <c r="F9" i="22"/>
  <c r="F8" i="22" s="1"/>
  <c r="G9" i="22"/>
  <c r="G8" i="22" s="1"/>
  <c r="I9" i="22"/>
  <c r="I8" i="22" s="1"/>
  <c r="J9" i="22"/>
  <c r="J8" i="22" s="1"/>
  <c r="K9" i="22"/>
  <c r="K8" i="22" s="1"/>
  <c r="I9" i="21"/>
  <c r="I8" i="21" s="1"/>
  <c r="J9" i="21"/>
  <c r="J8" i="21" s="1"/>
  <c r="K9" i="21"/>
  <c r="K8" i="21" s="1"/>
  <c r="F8" i="20"/>
  <c r="G8" i="20"/>
  <c r="F9" i="13"/>
  <c r="F8" i="13"/>
  <c r="G9" i="13"/>
  <c r="G8" i="13"/>
  <c r="I9" i="13"/>
  <c r="J9" i="13"/>
  <c r="J8" i="13" s="1"/>
  <c r="K9" i="13"/>
  <c r="F9" i="14"/>
  <c r="F8" i="14" s="1"/>
  <c r="G9" i="14"/>
  <c r="G8" i="14" s="1"/>
  <c r="I9" i="14"/>
  <c r="I8" i="14" s="1"/>
  <c r="J9" i="14"/>
  <c r="J8" i="14" s="1"/>
  <c r="K9" i="14"/>
  <c r="K8" i="14" s="1"/>
  <c r="F9" i="12"/>
  <c r="F8" i="12" s="1"/>
  <c r="G9" i="12"/>
  <c r="G8" i="12" s="1"/>
  <c r="I9" i="12"/>
  <c r="I8" i="12" s="1"/>
  <c r="J9" i="12"/>
  <c r="J8" i="12" s="1"/>
  <c r="K9" i="12"/>
  <c r="K8" i="12" s="1"/>
  <c r="F9" i="11"/>
  <c r="F8" i="11"/>
  <c r="G8" i="11"/>
  <c r="I9" i="11"/>
  <c r="J9" i="11"/>
  <c r="J8" i="11"/>
  <c r="K9" i="11"/>
  <c r="K8" i="11" s="1"/>
  <c r="F9" i="17"/>
  <c r="F8" i="17" s="1"/>
  <c r="G9" i="17"/>
  <c r="G8" i="17" s="1"/>
  <c r="I9" i="17"/>
  <c r="J9" i="17"/>
  <c r="J8" i="17" s="1"/>
  <c r="K9" i="17"/>
  <c r="K8" i="17"/>
  <c r="I9" i="8"/>
  <c r="L9" i="8" s="1"/>
  <c r="L8" i="8" s="1"/>
  <c r="J9" i="8"/>
  <c r="J8" i="8" s="1"/>
  <c r="K9" i="8"/>
  <c r="K8" i="8"/>
  <c r="F9" i="7"/>
  <c r="F8" i="7" s="1"/>
  <c r="G9" i="7"/>
  <c r="G8" i="7"/>
  <c r="I9" i="7"/>
  <c r="J9" i="7"/>
  <c r="J8" i="7"/>
  <c r="K9" i="7"/>
  <c r="K8" i="7" s="1"/>
  <c r="F9" i="1"/>
  <c r="F8" i="1"/>
  <c r="G9" i="1"/>
  <c r="I9" i="1"/>
  <c r="I8" i="1"/>
  <c r="J9" i="1"/>
  <c r="K9" i="1"/>
  <c r="K8" i="1"/>
  <c r="I9" i="6"/>
  <c r="I8" i="6" s="1"/>
  <c r="J9" i="6"/>
  <c r="J8" i="6"/>
  <c r="K9" i="6"/>
  <c r="K8" i="6" s="1"/>
  <c r="G8" i="5"/>
  <c r="I9" i="5"/>
  <c r="I8" i="5" s="1"/>
  <c r="J9" i="5"/>
  <c r="J8" i="5" s="1"/>
  <c r="K9" i="5"/>
  <c r="K8" i="5" s="1"/>
  <c r="D12" i="56"/>
  <c r="I12" i="54" s="1"/>
  <c r="D11" i="11"/>
  <c r="J11" i="16"/>
  <c r="J9" i="16" s="1"/>
  <c r="D11" i="8"/>
  <c r="H11" i="16" s="1"/>
  <c r="D12" i="8"/>
  <c r="H12" i="16" s="1"/>
  <c r="D10" i="7"/>
  <c r="G10" i="16" s="1"/>
  <c r="D20" i="21"/>
  <c r="E20" i="54"/>
  <c r="I8" i="26"/>
  <c r="I8" i="20"/>
  <c r="D17" i="21"/>
  <c r="E17" i="54"/>
  <c r="D16" i="56"/>
  <c r="I16" i="54" s="1"/>
  <c r="D16" i="21"/>
  <c r="E16" i="54" s="1"/>
  <c r="D15" i="23"/>
  <c r="G15" i="54" s="1"/>
  <c r="D15" i="21"/>
  <c r="E15" i="54" s="1"/>
  <c r="D13" i="21"/>
  <c r="E13" i="54" s="1"/>
  <c r="D12" i="20"/>
  <c r="D12" i="54" s="1"/>
  <c r="D12" i="26"/>
  <c r="K12" i="54" s="1"/>
  <c r="D21" i="25"/>
  <c r="J21" i="54" s="1"/>
  <c r="D17" i="25"/>
  <c r="J17" i="54" s="1"/>
  <c r="D11" i="21"/>
  <c r="E11" i="54"/>
  <c r="D10" i="53"/>
  <c r="L10" i="54" s="1"/>
  <c r="D10" i="25"/>
  <c r="J10" i="54" s="1"/>
  <c r="J21" i="16"/>
  <c r="D20" i="12"/>
  <c r="K20" i="16" s="1"/>
  <c r="D20" i="5"/>
  <c r="D20" i="16"/>
  <c r="D20" i="8"/>
  <c r="H20" i="16"/>
  <c r="D16" i="13"/>
  <c r="M16" i="16" s="1"/>
  <c r="D16" i="1"/>
  <c r="F16" i="16" s="1"/>
  <c r="D15" i="17"/>
  <c r="I15" i="16" s="1"/>
  <c r="D15" i="7"/>
  <c r="G15" i="16" s="1"/>
  <c r="D15" i="5"/>
  <c r="D15" i="16"/>
  <c r="D14" i="11"/>
  <c r="J14" i="16" s="1"/>
  <c r="D14" i="21"/>
  <c r="E14" i="54" s="1"/>
  <c r="D14" i="7"/>
  <c r="G14" i="16" s="1"/>
  <c r="D12" i="11"/>
  <c r="J12" i="16"/>
  <c r="D17" i="6"/>
  <c r="E17" i="16" s="1"/>
  <c r="D15" i="6"/>
  <c r="E15" i="16" s="1"/>
  <c r="D14" i="5"/>
  <c r="D14" i="16" s="1"/>
  <c r="D18" i="8"/>
  <c r="H18" i="16" s="1"/>
  <c r="D13" i="13"/>
  <c r="M13" i="16"/>
  <c r="D13" i="1"/>
  <c r="F13" i="16" s="1"/>
  <c r="I8" i="8"/>
  <c r="L9" i="11"/>
  <c r="L8" i="11" s="1"/>
  <c r="D17" i="26"/>
  <c r="K17" i="54"/>
  <c r="D17" i="22"/>
  <c r="F17" i="54" s="1"/>
  <c r="D16" i="26"/>
  <c r="K16" i="54" s="1"/>
  <c r="D16" i="22"/>
  <c r="F16" i="54" s="1"/>
  <c r="D11" i="20"/>
  <c r="D11" i="54" s="1"/>
  <c r="D9" i="54" s="1"/>
  <c r="D20" i="14"/>
  <c r="L20" i="16" s="1"/>
  <c r="D20" i="13"/>
  <c r="M20" i="16" s="1"/>
  <c r="D16" i="11"/>
  <c r="J16" i="16"/>
  <c r="D11" i="5"/>
  <c r="D11" i="16"/>
  <c r="D18" i="6"/>
  <c r="E18" i="16" s="1"/>
  <c r="D16" i="6"/>
  <c r="E16" i="16" s="1"/>
  <c r="D21" i="22"/>
  <c r="F21" i="54" s="1"/>
  <c r="D10" i="22"/>
  <c r="F10" i="54" s="1"/>
  <c r="D10" i="5"/>
  <c r="D10" i="16"/>
  <c r="D20" i="22"/>
  <c r="F20" i="54" s="1"/>
  <c r="D20" i="23"/>
  <c r="G20" i="54" s="1"/>
  <c r="D20" i="11"/>
  <c r="J20" i="16" s="1"/>
  <c r="O20" i="16" s="1"/>
  <c r="E20" i="55" s="1"/>
  <c r="D18" i="12"/>
  <c r="K18" i="16" s="1"/>
  <c r="D14" i="26"/>
  <c r="K14" i="54" s="1"/>
  <c r="K34" i="55"/>
  <c r="N13" i="16"/>
  <c r="E42" i="55"/>
  <c r="H9" i="13"/>
  <c r="D15" i="13"/>
  <c r="M15" i="16" s="1"/>
  <c r="M11" i="16"/>
  <c r="M9" i="16" s="1"/>
  <c r="D18" i="13"/>
  <c r="M18" i="16" s="1"/>
  <c r="I8" i="13"/>
  <c r="D11" i="14"/>
  <c r="L11" i="16"/>
  <c r="D10" i="14"/>
  <c r="L10" i="16" s="1"/>
  <c r="D21" i="12"/>
  <c r="K21" i="16" s="1"/>
  <c r="H9" i="11"/>
  <c r="I8" i="11"/>
  <c r="D16" i="17"/>
  <c r="I16" i="16" s="1"/>
  <c r="D21" i="17"/>
  <c r="I21" i="16"/>
  <c r="D18" i="17"/>
  <c r="I18" i="16" s="1"/>
  <c r="D17" i="17"/>
  <c r="I17" i="16" s="1"/>
  <c r="D13" i="8"/>
  <c r="H13" i="16"/>
  <c r="D16" i="8"/>
  <c r="H16" i="16" s="1"/>
  <c r="H9" i="8"/>
  <c r="D17" i="7"/>
  <c r="G17" i="16" s="1"/>
  <c r="D13" i="7"/>
  <c r="G13" i="16" s="1"/>
  <c r="H9" i="7"/>
  <c r="H8" i="7" s="1"/>
  <c r="D20" i="7"/>
  <c r="G20" i="16" s="1"/>
  <c r="D11" i="7"/>
  <c r="G11" i="16" s="1"/>
  <c r="D21" i="7"/>
  <c r="G21" i="16" s="1"/>
  <c r="D10" i="1"/>
  <c r="F10" i="16"/>
  <c r="D11" i="1"/>
  <c r="F11" i="16"/>
  <c r="F12" i="16"/>
  <c r="D15" i="1"/>
  <c r="F15" i="16" s="1"/>
  <c r="I34" i="55"/>
  <c r="L34" i="55" s="1"/>
  <c r="E8" i="1"/>
  <c r="L38" i="16"/>
  <c r="H9" i="6"/>
  <c r="G41" i="55"/>
  <c r="K32" i="55"/>
  <c r="F42" i="55"/>
  <c r="H42" i="55" s="1"/>
  <c r="D17" i="5"/>
  <c r="D17" i="16" s="1"/>
  <c r="K37" i="55"/>
  <c r="K38" i="55"/>
  <c r="D18" i="5"/>
  <c r="D18" i="16" s="1"/>
  <c r="K31" i="55"/>
  <c r="K30" i="16"/>
  <c r="J32" i="55"/>
  <c r="J36" i="55"/>
  <c r="I33" i="55"/>
  <c r="D12" i="53"/>
  <c r="L12" i="54" s="1"/>
  <c r="D14" i="53"/>
  <c r="L14" i="54" s="1"/>
  <c r="D11" i="53"/>
  <c r="L11" i="54" s="1"/>
  <c r="D15" i="26"/>
  <c r="K15" i="54" s="1"/>
  <c r="D18" i="26"/>
  <c r="K18" i="54" s="1"/>
  <c r="H9" i="26"/>
  <c r="D21" i="26"/>
  <c r="K21" i="54"/>
  <c r="L9" i="26"/>
  <c r="L8" i="26" s="1"/>
  <c r="H9" i="25"/>
  <c r="H8" i="25" s="1"/>
  <c r="D11" i="25"/>
  <c r="J11" i="54" s="1"/>
  <c r="L9" i="56"/>
  <c r="L8" i="56" s="1"/>
  <c r="D11" i="56"/>
  <c r="I11" i="54" s="1"/>
  <c r="D13" i="56"/>
  <c r="I13" i="54" s="1"/>
  <c r="F40" i="54"/>
  <c r="F37" i="54"/>
  <c r="F36" i="55" s="1"/>
  <c r="D21" i="24"/>
  <c r="H21" i="54" s="1"/>
  <c r="D20" i="24"/>
  <c r="H20" i="54" s="1"/>
  <c r="I8" i="24"/>
  <c r="H9" i="23"/>
  <c r="D11" i="23"/>
  <c r="G11" i="54" s="1"/>
  <c r="L9" i="23"/>
  <c r="L33" i="54"/>
  <c r="D14" i="23"/>
  <c r="G14" i="54"/>
  <c r="L36" i="54"/>
  <c r="I8" i="23"/>
  <c r="D14" i="22"/>
  <c r="F14" i="54" s="1"/>
  <c r="D12" i="22"/>
  <c r="F12" i="54"/>
  <c r="L9" i="22"/>
  <c r="L8" i="22" s="1"/>
  <c r="H9" i="22"/>
  <c r="D9" i="22" s="1"/>
  <c r="D15" i="22"/>
  <c r="F15" i="54" s="1"/>
  <c r="L43" i="54"/>
  <c r="E8" i="22"/>
  <c r="L40" i="54"/>
  <c r="L9" i="21"/>
  <c r="L8" i="21" s="1"/>
  <c r="L35" i="54"/>
  <c r="L32" i="54"/>
  <c r="L34" i="54"/>
  <c r="L37" i="54"/>
  <c r="L39" i="54"/>
  <c r="H43" i="54"/>
  <c r="D43" i="54" s="1"/>
  <c r="J31" i="54"/>
  <c r="D21" i="20"/>
  <c r="D21" i="54"/>
  <c r="I32" i="55"/>
  <c r="K41" i="55"/>
  <c r="D17" i="20"/>
  <c r="D17" i="54" s="1"/>
  <c r="L42" i="54"/>
  <c r="D10" i="20"/>
  <c r="D10" i="54" s="1"/>
  <c r="L38" i="54"/>
  <c r="I31" i="54"/>
  <c r="I30" i="54" s="1"/>
  <c r="D18" i="20"/>
  <c r="D18" i="54" s="1"/>
  <c r="L32" i="16"/>
  <c r="G33" i="55"/>
  <c r="E41" i="55"/>
  <c r="I38" i="55"/>
  <c r="K31" i="54"/>
  <c r="K30" i="54"/>
  <c r="H8" i="11"/>
  <c r="D9" i="26"/>
  <c r="D8" i="26" s="1"/>
  <c r="N20" i="16"/>
  <c r="N21" i="16"/>
  <c r="N17" i="16"/>
  <c r="L31" i="54"/>
  <c r="L9" i="15"/>
  <c r="L8" i="15" s="1"/>
  <c r="H9" i="15"/>
  <c r="H8" i="15" s="1"/>
  <c r="E8" i="56"/>
  <c r="H9" i="5"/>
  <c r="H8" i="5" s="1"/>
  <c r="I42" i="55"/>
  <c r="L40" i="16"/>
  <c r="H42" i="16"/>
  <c r="D42" i="16" s="1"/>
  <c r="K29" i="16"/>
  <c r="I37" i="55"/>
  <c r="L36" i="16"/>
  <c r="H34" i="16"/>
  <c r="D34" i="16" s="1"/>
  <c r="H9" i="12"/>
  <c r="H9" i="21" l="1"/>
  <c r="L35" i="55"/>
  <c r="L37" i="16"/>
  <c r="L40" i="55"/>
  <c r="D19" i="15"/>
  <c r="N19" i="16" s="1"/>
  <c r="D18" i="15"/>
  <c r="N18" i="16" s="1"/>
  <c r="D14" i="15"/>
  <c r="N14" i="16" s="1"/>
  <c r="O14" i="16" s="1"/>
  <c r="E14" i="55" s="1"/>
  <c r="H36" i="16"/>
  <c r="H35" i="16"/>
  <c r="H37" i="16"/>
  <c r="D37" i="16" s="1"/>
  <c r="H39" i="16"/>
  <c r="D39" i="16" s="1"/>
  <c r="L9" i="16"/>
  <c r="L8" i="16" s="1"/>
  <c r="H38" i="16"/>
  <c r="D38" i="16" s="1"/>
  <c r="K9" i="16"/>
  <c r="E30" i="16"/>
  <c r="E29" i="16" s="1"/>
  <c r="H8" i="26"/>
  <c r="F33" i="55"/>
  <c r="H36" i="54"/>
  <c r="D36" i="54" s="1"/>
  <c r="G9" i="54"/>
  <c r="M21" i="54"/>
  <c r="D21" i="55" s="1"/>
  <c r="F21" i="55" s="1"/>
  <c r="G31" i="54"/>
  <c r="G37" i="55"/>
  <c r="I36" i="55"/>
  <c r="D36" i="16"/>
  <c r="I39" i="55"/>
  <c r="L39" i="55" s="1"/>
  <c r="D11" i="15"/>
  <c r="N11" i="16" s="1"/>
  <c r="O11" i="16" s="1"/>
  <c r="E11" i="55" s="1"/>
  <c r="D15" i="15"/>
  <c r="N15" i="16" s="1"/>
  <c r="O15" i="16" s="1"/>
  <c r="E15" i="55" s="1"/>
  <c r="G30" i="16"/>
  <c r="G29" i="16" s="1"/>
  <c r="E39" i="55"/>
  <c r="H8" i="13"/>
  <c r="G39" i="55"/>
  <c r="K8" i="16"/>
  <c r="O18" i="16"/>
  <c r="E18" i="55" s="1"/>
  <c r="H8" i="12"/>
  <c r="O17" i="16"/>
  <c r="E17" i="55" s="1"/>
  <c r="O16" i="16"/>
  <c r="E16" i="55" s="1"/>
  <c r="D16" i="12"/>
  <c r="K16" i="16" s="1"/>
  <c r="O12" i="16"/>
  <c r="E12" i="55" s="1"/>
  <c r="G31" i="55"/>
  <c r="G35" i="55"/>
  <c r="E33" i="55"/>
  <c r="H40" i="16"/>
  <c r="D40" i="16" s="1"/>
  <c r="J8" i="16"/>
  <c r="O19" i="16"/>
  <c r="E19" i="55" s="1"/>
  <c r="F40" i="55"/>
  <c r="I9" i="16"/>
  <c r="I8" i="16" s="1"/>
  <c r="H9" i="17"/>
  <c r="H8" i="17" s="1"/>
  <c r="D9" i="16"/>
  <c r="D8" i="16" s="1"/>
  <c r="H9" i="53"/>
  <c r="H8" i="53" s="1"/>
  <c r="D15" i="53"/>
  <c r="L15" i="54" s="1"/>
  <c r="H39" i="54"/>
  <c r="D39" i="54" s="1"/>
  <c r="L9" i="54"/>
  <c r="K9" i="54"/>
  <c r="J9" i="54"/>
  <c r="J8" i="54" s="1"/>
  <c r="I9" i="54"/>
  <c r="I8" i="54" s="1"/>
  <c r="D18" i="24"/>
  <c r="H18" i="54" s="1"/>
  <c r="H37" i="54"/>
  <c r="D37" i="54" s="1"/>
  <c r="H32" i="54"/>
  <c r="D32" i="54" s="1"/>
  <c r="H8" i="23"/>
  <c r="H40" i="54"/>
  <c r="D40" i="54" s="1"/>
  <c r="H8" i="21"/>
  <c r="D18" i="21"/>
  <c r="E18" i="54" s="1"/>
  <c r="F9" i="16"/>
  <c r="F8" i="16" s="1"/>
  <c r="G9" i="16"/>
  <c r="G8" i="16" s="1"/>
  <c r="O10" i="16"/>
  <c r="E10" i="55" s="1"/>
  <c r="E8" i="16"/>
  <c r="H9" i="16"/>
  <c r="H8" i="16" s="1"/>
  <c r="K8" i="54"/>
  <c r="G8" i="54"/>
  <c r="O13" i="16"/>
  <c r="E13" i="55" s="1"/>
  <c r="M8" i="16"/>
  <c r="F30" i="16"/>
  <c r="F29" i="16" s="1"/>
  <c r="H31" i="16"/>
  <c r="D31" i="16" s="1"/>
  <c r="J31" i="55"/>
  <c r="J30" i="55" s="1"/>
  <c r="J30" i="16"/>
  <c r="J29" i="16" s="1"/>
  <c r="E36" i="55"/>
  <c r="H36" i="55" s="1"/>
  <c r="L42" i="55"/>
  <c r="H8" i="8"/>
  <c r="D9" i="8"/>
  <c r="D8" i="8" s="1"/>
  <c r="D9" i="11"/>
  <c r="D8" i="11" s="1"/>
  <c r="M17" i="54"/>
  <c r="D17" i="55" s="1"/>
  <c r="F41" i="55"/>
  <c r="I8" i="7"/>
  <c r="L9" i="7"/>
  <c r="L8" i="7" s="1"/>
  <c r="I8" i="17"/>
  <c r="L9" i="17"/>
  <c r="L8" i="17" s="1"/>
  <c r="K8" i="13"/>
  <c r="L9" i="13"/>
  <c r="I31" i="55"/>
  <c r="L31" i="16"/>
  <c r="I30" i="16"/>
  <c r="D9" i="5"/>
  <c r="D8" i="5" s="1"/>
  <c r="D9" i="21"/>
  <c r="D8" i="21" s="1"/>
  <c r="E32" i="55"/>
  <c r="H32" i="55" s="1"/>
  <c r="H8" i="6"/>
  <c r="D9" i="15"/>
  <c r="L37" i="55"/>
  <c r="H41" i="55"/>
  <c r="J37" i="55"/>
  <c r="L32" i="55"/>
  <c r="J30" i="54"/>
  <c r="L35" i="16"/>
  <c r="D35" i="16" s="1"/>
  <c r="L9" i="12"/>
  <c r="G8" i="1"/>
  <c r="H9" i="1"/>
  <c r="H8" i="20"/>
  <c r="D15" i="20"/>
  <c r="D15" i="54" s="1"/>
  <c r="D8" i="54" s="1"/>
  <c r="H33" i="16"/>
  <c r="L30" i="54"/>
  <c r="J41" i="55"/>
  <c r="L8" i="23"/>
  <c r="D9" i="23"/>
  <c r="D8" i="23" s="1"/>
  <c r="F39" i="55"/>
  <c r="F37" i="55"/>
  <c r="L33" i="16"/>
  <c r="K30" i="55"/>
  <c r="K29" i="55" s="1"/>
  <c r="H32" i="16"/>
  <c r="D32" i="16" s="1"/>
  <c r="L9" i="6"/>
  <c r="L8" i="6" s="1"/>
  <c r="L9" i="14"/>
  <c r="L8" i="14" s="1"/>
  <c r="M14" i="54"/>
  <c r="D14" i="55" s="1"/>
  <c r="M20" i="54"/>
  <c r="D20" i="55" s="1"/>
  <c r="F20" i="55" s="1"/>
  <c r="L9" i="5"/>
  <c r="L8" i="5" s="1"/>
  <c r="J8" i="1"/>
  <c r="L9" i="1"/>
  <c r="L8" i="1" s="1"/>
  <c r="K8" i="24"/>
  <c r="L9" i="24"/>
  <c r="L8" i="24" s="1"/>
  <c r="I8" i="25"/>
  <c r="L9" i="25"/>
  <c r="F8" i="56"/>
  <c r="H9" i="56"/>
  <c r="L41" i="55"/>
  <c r="H8" i="22"/>
  <c r="L36" i="55"/>
  <c r="L9" i="53"/>
  <c r="E8" i="14"/>
  <c r="H9" i="14"/>
  <c r="L41" i="54"/>
  <c r="D10" i="15"/>
  <c r="N10" i="16" s="1"/>
  <c r="L38" i="55"/>
  <c r="M16" i="54"/>
  <c r="D16" i="55" s="1"/>
  <c r="E40" i="55"/>
  <c r="J8" i="20"/>
  <c r="L9" i="20"/>
  <c r="H34" i="54"/>
  <c r="D34" i="54" s="1"/>
  <c r="D19" i="22"/>
  <c r="F19" i="54" s="1"/>
  <c r="H41" i="54"/>
  <c r="D41" i="54" s="1"/>
  <c r="F35" i="55"/>
  <c r="H33" i="54"/>
  <c r="D33" i="54" s="1"/>
  <c r="M19" i="54"/>
  <c r="D19" i="55" s="1"/>
  <c r="D18" i="22"/>
  <c r="F18" i="54" s="1"/>
  <c r="D13" i="24"/>
  <c r="H13" i="54" s="1"/>
  <c r="H9" i="54" s="1"/>
  <c r="H8" i="54" s="1"/>
  <c r="F31" i="55"/>
  <c r="E31" i="54"/>
  <c r="E30" i="54" s="1"/>
  <c r="L31" i="55"/>
  <c r="D41" i="55"/>
  <c r="I30" i="55"/>
  <c r="L30" i="55" s="1"/>
  <c r="D42" i="55"/>
  <c r="L33" i="55"/>
  <c r="H38" i="55"/>
  <c r="D38" i="55" s="1"/>
  <c r="E9" i="54"/>
  <c r="M12" i="54"/>
  <c r="D12" i="55" s="1"/>
  <c r="H38" i="54"/>
  <c r="D38" i="54" s="1"/>
  <c r="E31" i="55"/>
  <c r="D11" i="24"/>
  <c r="H11" i="54" s="1"/>
  <c r="M11" i="54" s="1"/>
  <c r="D11" i="55" s="1"/>
  <c r="H9" i="24"/>
  <c r="H35" i="54"/>
  <c r="D35" i="54" s="1"/>
  <c r="M10" i="54"/>
  <c r="D10" i="55" s="1"/>
  <c r="F31" i="54"/>
  <c r="G30" i="54"/>
  <c r="D13" i="22"/>
  <c r="F13" i="54" s="1"/>
  <c r="H34" i="55"/>
  <c r="D34" i="55" s="1"/>
  <c r="D33" i="16" l="1"/>
  <c r="D36" i="55"/>
  <c r="I29" i="55"/>
  <c r="D8" i="15"/>
  <c r="H37" i="55"/>
  <c r="D37" i="55" s="1"/>
  <c r="H40" i="55"/>
  <c r="D40" i="55" s="1"/>
  <c r="H33" i="55"/>
  <c r="D33" i="55" s="1"/>
  <c r="F17" i="55"/>
  <c r="F12" i="55"/>
  <c r="G30" i="55"/>
  <c r="G29" i="55" s="1"/>
  <c r="H39" i="55"/>
  <c r="D39" i="55" s="1"/>
  <c r="M15" i="54"/>
  <c r="D15" i="55" s="1"/>
  <c r="N9" i="16"/>
  <c r="N8" i="16" s="1"/>
  <c r="O8" i="16" s="1"/>
  <c r="L29" i="55"/>
  <c r="F15" i="55"/>
  <c r="F10" i="55"/>
  <c r="F11" i="55"/>
  <c r="F19" i="55"/>
  <c r="H35" i="55"/>
  <c r="D35" i="55" s="1"/>
  <c r="F16" i="55"/>
  <c r="E30" i="55"/>
  <c r="E29" i="55" s="1"/>
  <c r="E9" i="55"/>
  <c r="E8" i="55" s="1"/>
  <c r="F14" i="55"/>
  <c r="L8" i="54"/>
  <c r="H31" i="54"/>
  <c r="D31" i="54" s="1"/>
  <c r="D30" i="54" s="1"/>
  <c r="F30" i="55"/>
  <c r="F29" i="55" s="1"/>
  <c r="D8" i="22"/>
  <c r="E8" i="54"/>
  <c r="L8" i="25"/>
  <c r="D9" i="25"/>
  <c r="D8" i="25" s="1"/>
  <c r="L8" i="20"/>
  <c r="D9" i="20"/>
  <c r="D8" i="20" s="1"/>
  <c r="L8" i="53"/>
  <c r="D9" i="53"/>
  <c r="D8" i="53" s="1"/>
  <c r="L8" i="12"/>
  <c r="D9" i="12"/>
  <c r="D8" i="12" s="1"/>
  <c r="L30" i="16"/>
  <c r="L29" i="16" s="1"/>
  <c r="I29" i="16"/>
  <c r="L8" i="13"/>
  <c r="D9" i="13"/>
  <c r="D8" i="13" s="1"/>
  <c r="D9" i="6"/>
  <c r="D8" i="6" s="1"/>
  <c r="H30" i="16"/>
  <c r="D32" i="55"/>
  <c r="H8" i="56"/>
  <c r="D9" i="56"/>
  <c r="D8" i="56" s="1"/>
  <c r="D9" i="1"/>
  <c r="D8" i="1" s="1"/>
  <c r="H8" i="1"/>
  <c r="D9" i="7"/>
  <c r="D8" i="7" s="1"/>
  <c r="J29" i="55"/>
  <c r="D9" i="17"/>
  <c r="D8" i="17" s="1"/>
  <c r="D9" i="14"/>
  <c r="D8" i="14" s="1"/>
  <c r="H8" i="14"/>
  <c r="O9" i="16"/>
  <c r="H31" i="55"/>
  <c r="D31" i="55" s="1"/>
  <c r="D9" i="24"/>
  <c r="D8" i="24" s="1"/>
  <c r="H8" i="24"/>
  <c r="F30" i="54"/>
  <c r="F9" i="54"/>
  <c r="M9" i="54" s="1"/>
  <c r="M13" i="54"/>
  <c r="D13" i="55" s="1"/>
  <c r="M18" i="54"/>
  <c r="D18" i="55" s="1"/>
  <c r="F8" i="54" l="1"/>
  <c r="M8" i="54" s="1"/>
  <c r="H30" i="55"/>
  <c r="D30" i="55" s="1"/>
  <c r="D29" i="55" s="1"/>
  <c r="H30" i="54"/>
  <c r="D30" i="16"/>
  <c r="D29" i="16" s="1"/>
  <c r="H29" i="16"/>
  <c r="F13" i="55"/>
  <c r="D9" i="55"/>
  <c r="F9" i="55" s="1"/>
  <c r="F18" i="55"/>
  <c r="H29" i="55" l="1"/>
  <c r="D8" i="55"/>
  <c r="F8" i="55" s="1"/>
</calcChain>
</file>

<file path=xl/comments1.xml><?xml version="1.0" encoding="utf-8"?>
<comments xmlns="http://schemas.openxmlformats.org/spreadsheetml/2006/main">
  <authors>
    <author>Dvorakova</author>
  </authors>
  <commentList>
    <comment ref="C89" authorId="0" shapeId="0">
      <text>
        <r>
          <rPr>
            <b/>
            <sz val="9"/>
            <color indexed="81"/>
            <rFont val="Tahoma"/>
            <family val="2"/>
            <charset val="238"/>
          </rPr>
          <t>Dvorakova:</t>
        </r>
        <r>
          <rPr>
            <sz val="9"/>
            <color indexed="81"/>
            <rFont val="Tahoma"/>
            <family val="2"/>
            <charset val="238"/>
          </rPr>
          <t xml:space="preserve">
9740 neosazovat obsadila Koudelková
</t>
        </r>
      </text>
    </comment>
  </commentList>
</comments>
</file>

<file path=xl/sharedStrings.xml><?xml version="1.0" encoding="utf-8"?>
<sst xmlns="http://schemas.openxmlformats.org/spreadsheetml/2006/main" count="1508" uniqueCount="294">
  <si>
    <t>FSpS</t>
  </si>
  <si>
    <t>PrF</t>
  </si>
  <si>
    <t>ESF</t>
  </si>
  <si>
    <t>SUKB</t>
  </si>
  <si>
    <t>UKB</t>
  </si>
  <si>
    <t>RMU</t>
  </si>
  <si>
    <t>HS</t>
  </si>
  <si>
    <t>PdF</t>
  </si>
  <si>
    <t>SKM</t>
  </si>
  <si>
    <t>FF</t>
  </si>
  <si>
    <t>PřF</t>
  </si>
  <si>
    <t>v tis. Kč</t>
  </si>
  <si>
    <t>POUŽITÍ</t>
  </si>
  <si>
    <t>CELKEM</t>
  </si>
  <si>
    <t>stroje</t>
  </si>
  <si>
    <t>celkem</t>
  </si>
  <si>
    <t>HS:</t>
  </si>
  <si>
    <t>sl.5+9</t>
  </si>
  <si>
    <t>stavby</t>
  </si>
  <si>
    <t>a zařízení</t>
  </si>
  <si>
    <t>jiné</t>
  </si>
  <si>
    <t>sl.2 až 4</t>
  </si>
  <si>
    <t>sl.6 až 8</t>
  </si>
  <si>
    <t>ZDROJE celkem (ř.2+8 až 13)</t>
  </si>
  <si>
    <t>dotace ze SR (ř.3 až 7)</t>
  </si>
  <si>
    <t>rozvojové programy (ukazatel I)</t>
  </si>
  <si>
    <t xml:space="preserve">jiné dotace ze SR bez VaV </t>
  </si>
  <si>
    <t>VaV - MŠMT bez VaVpI</t>
  </si>
  <si>
    <t>VaV ostatní SR</t>
  </si>
  <si>
    <t>Příspěvek MŠMT na kapitál.výdaje (výměna NEI/INV)</t>
  </si>
  <si>
    <t xml:space="preserve">dotace od ÚSC </t>
  </si>
  <si>
    <t>dotace ze zahraničí</t>
  </si>
  <si>
    <t>NFV</t>
  </si>
  <si>
    <t xml:space="preserve">jiné zdroje </t>
  </si>
  <si>
    <t>Jedná se o částku příspěvku na ukazatel A, o jehož poskytnutí MU požádala či požádá na kapitálové výdaje</t>
  </si>
  <si>
    <t>sl.6 až 9 vyplňuje pouze RMU</t>
  </si>
  <si>
    <t>Program 133 21J</t>
  </si>
  <si>
    <t>mimo Program 133 21J</t>
  </si>
  <si>
    <t>Komentář k přípravě INV rozpočtu HS</t>
  </si>
  <si>
    <t>Pro účely plánu INV rozpočtu bude uvedeno pouze u RMU (resp. ÚVT), ostatní HS mohou následně požadovat výměnu v rámci jim přiděleného NEI příspěvku</t>
  </si>
  <si>
    <t xml:space="preserve">Masarykova univerzita </t>
  </si>
  <si>
    <t>plán (v tis. Kč)</t>
  </si>
  <si>
    <t>&lt;92 ÚVT &gt;</t>
  </si>
  <si>
    <t>&lt; 87 CTT &gt;</t>
  </si>
  <si>
    <t>&lt;97 CZS &gt;</t>
  </si>
  <si>
    <t>&lt; 84 SPSSN &gt;</t>
  </si>
  <si>
    <t>&lt;96 CJV &gt;</t>
  </si>
  <si>
    <t>CTT</t>
  </si>
  <si>
    <t>11 LF</t>
  </si>
  <si>
    <t>21 FF</t>
  </si>
  <si>
    <t>22 PrF</t>
  </si>
  <si>
    <t>23 FSS</t>
  </si>
  <si>
    <t>31 PřF</t>
  </si>
  <si>
    <t>82 UKB</t>
  </si>
  <si>
    <t xml:space="preserve"> 79 Ceitec CŘS </t>
  </si>
  <si>
    <t>81 SKM</t>
  </si>
  <si>
    <t xml:space="preserve"> 83 UCT</t>
  </si>
  <si>
    <t>Ceitec CŘS</t>
  </si>
  <si>
    <t>UCT</t>
  </si>
  <si>
    <t>SPSSN</t>
  </si>
  <si>
    <t>IBA</t>
  </si>
  <si>
    <t xml:space="preserve">ÚVT </t>
  </si>
  <si>
    <t>CJV</t>
  </si>
  <si>
    <t>CZS</t>
  </si>
  <si>
    <t>Součásti</t>
  </si>
  <si>
    <t>LF</t>
  </si>
  <si>
    <t>FSS</t>
  </si>
  <si>
    <t>FI</t>
  </si>
  <si>
    <t>33 FI</t>
  </si>
  <si>
    <t>Fakulty</t>
  </si>
  <si>
    <t xml:space="preserve">Fakulty celkem </t>
  </si>
  <si>
    <t>41 PdF</t>
  </si>
  <si>
    <t>51 FSpS</t>
  </si>
  <si>
    <t>56 ESF</t>
  </si>
  <si>
    <t>Fakulty celkem</t>
  </si>
  <si>
    <t>ÚVT</t>
  </si>
  <si>
    <t xml:space="preserve">centralizace tvorby FRIM z odpisů na schválené INV </t>
  </si>
  <si>
    <t>z toho ze zůst.INV přísp. (č.4745)</t>
  </si>
  <si>
    <t>tvorba z nedot.odpisů - odhad (50% ze sl. 1)</t>
  </si>
  <si>
    <t>2a</t>
  </si>
  <si>
    <t>CEITEC CŘS</t>
  </si>
  <si>
    <r>
      <t xml:space="preserve">RMU </t>
    </r>
    <r>
      <rPr>
        <vertAlign val="superscript"/>
        <sz val="10"/>
        <rFont val="Arial"/>
        <family val="2"/>
        <charset val="238"/>
      </rPr>
      <t>*)</t>
    </r>
  </si>
  <si>
    <t>rezerva</t>
  </si>
  <si>
    <t>centralizace u IO RMU</t>
  </si>
  <si>
    <t>*)</t>
  </si>
  <si>
    <t>bez zůstatku centraliz.FRIM u IO RMU a bez rezervy</t>
  </si>
  <si>
    <t>fakulty</t>
  </si>
  <si>
    <t>ostatní</t>
  </si>
  <si>
    <r>
      <t xml:space="preserve">dotační </t>
    </r>
    <r>
      <rPr>
        <b/>
        <vertAlign val="superscript"/>
        <sz val="8"/>
        <rFont val="Arial"/>
        <family val="2"/>
        <charset val="238"/>
      </rPr>
      <t>*)</t>
    </r>
    <r>
      <rPr>
        <b/>
        <sz val="8"/>
        <rFont val="Arial"/>
        <family val="2"/>
        <charset val="238"/>
      </rPr>
      <t xml:space="preserve"> </t>
    </r>
  </si>
  <si>
    <t>nedotační</t>
  </si>
  <si>
    <t>dotační</t>
  </si>
  <si>
    <t>z toho fak.</t>
  </si>
  <si>
    <r>
      <t>*)</t>
    </r>
    <r>
      <rPr>
        <i/>
        <sz val="8"/>
        <rFont val="Arial"/>
        <family val="2"/>
        <charset val="238"/>
      </rPr>
      <t xml:space="preserve"> vč. ZC ceny majetku, který nebyl pořízen z dotace</t>
    </r>
  </si>
  <si>
    <t>jiné zdroje  - FÚUP INV</t>
  </si>
  <si>
    <t>Fakulta</t>
  </si>
  <si>
    <t>Číslo</t>
  </si>
  <si>
    <t>Požadavky</t>
  </si>
  <si>
    <t>Zdroj</t>
  </si>
  <si>
    <t>Poznámky</t>
  </si>
  <si>
    <t>činnost</t>
  </si>
  <si>
    <t xml:space="preserve">Název akce </t>
  </si>
  <si>
    <t>Místo</t>
  </si>
  <si>
    <t>náklady v Kč vč. DPH</t>
  </si>
  <si>
    <t>IZ</t>
  </si>
  <si>
    <t>Akceptace</t>
  </si>
  <si>
    <t>FRIM z výměny 1119 min.let.</t>
  </si>
  <si>
    <t>FRIM central na IO RMU</t>
  </si>
  <si>
    <t xml:space="preserve"> FRIM HS</t>
  </si>
  <si>
    <t>Výměna u IO RMU</t>
  </si>
  <si>
    <t>Výměna do rozp. HS bez protiplnění</t>
  </si>
  <si>
    <t>č.sl.</t>
  </si>
  <si>
    <t>Zdroj v rozpočtu</t>
  </si>
  <si>
    <t>IO RMU / HS</t>
  </si>
  <si>
    <t>IO RMU</t>
  </si>
  <si>
    <t>Odpov.za stavbu</t>
  </si>
  <si>
    <t>Režim financování a pravomocí</t>
  </si>
  <si>
    <t>Faktury zajišťuje a podepisuje FK</t>
  </si>
  <si>
    <t>Faktury řada</t>
  </si>
  <si>
    <t>HS20</t>
  </si>
  <si>
    <t>Faktury účtuje</t>
  </si>
  <si>
    <t>EO RMU</t>
  </si>
  <si>
    <t>Do majetku zařaz.</t>
  </si>
  <si>
    <t>Mánesova</t>
  </si>
  <si>
    <t>UVT</t>
  </si>
  <si>
    <t>Veveří 70</t>
  </si>
  <si>
    <t>Veslařská</t>
  </si>
  <si>
    <t>Fakulta, Číslo zak.</t>
  </si>
  <si>
    <t>FRIM IO RMU č.4746</t>
  </si>
  <si>
    <t>Celkem</t>
  </si>
  <si>
    <t>Předpoklad</t>
  </si>
  <si>
    <t>ochrana duš.vlastnictví</t>
  </si>
  <si>
    <t>Ceitec</t>
  </si>
  <si>
    <t>UC Telč</t>
  </si>
  <si>
    <t>Revitalizace areálu Veslařská - Centrum outdoorových sportů - přípravné a projektové práce</t>
  </si>
  <si>
    <t xml:space="preserve">99 RMU </t>
  </si>
  <si>
    <t>ř. 8</t>
  </si>
  <si>
    <t xml:space="preserve">ř. 11 </t>
  </si>
  <si>
    <t>jiné zdroje (č.4745)</t>
  </si>
  <si>
    <t>Prostavěno</t>
  </si>
  <si>
    <t xml:space="preserve">HS </t>
  </si>
  <si>
    <t xml:space="preserve">HS  </t>
  </si>
  <si>
    <t xml:space="preserve">IO RMU </t>
  </si>
  <si>
    <t>Rekonstrukce vstupních prostor RMU</t>
  </si>
  <si>
    <t>OP VVV</t>
  </si>
  <si>
    <t>FRIM HS</t>
  </si>
  <si>
    <t xml:space="preserve">FRIM centralizovaný na RMU </t>
  </si>
  <si>
    <t>FRIM centralizovaný na RMU</t>
  </si>
  <si>
    <t>FRIM do výše zůstatku + FRIM vytvořený z HV 2016 + FRIM z nedotačních odpisů HS do výše 50% (zbývajících 50% bude centralizováno u RMU s vyjímkou ÚVT)</t>
  </si>
  <si>
    <t>Výjimkou je HS č. 92 ÚVT, kde je výše centralizace 100% v případě nedotačních odpisů tvořených z poskytnutých centralizovaných zdrojů.</t>
  </si>
  <si>
    <t>Tenisová hala Mánesova - zateplení</t>
  </si>
  <si>
    <t>Lipová 41a</t>
  </si>
  <si>
    <t>Žerotinovo 9</t>
  </si>
  <si>
    <t>Žerotínovo 9</t>
  </si>
  <si>
    <t>Orientační systém budovy</t>
  </si>
  <si>
    <t>z toho ze zdrojů RMU</t>
  </si>
  <si>
    <t>z toho ze zdrojů fakult a středisek</t>
  </si>
  <si>
    <t xml:space="preserve">V Brně dne:  </t>
  </si>
  <si>
    <t>FRIM z výměny RMU č.4745</t>
  </si>
  <si>
    <t>Centralizovaný FPP (4769)</t>
  </si>
  <si>
    <t>Licence Statistika</t>
  </si>
  <si>
    <t>Výměna klim.jedn, UPS</t>
  </si>
  <si>
    <t>Síťové prvky obnova na fak.</t>
  </si>
  <si>
    <t>Datová úložiště</t>
  </si>
  <si>
    <t>Cloudové servery</t>
  </si>
  <si>
    <t>Rozvoj Magion</t>
  </si>
  <si>
    <t>Spolufinancování OP VVV - INV</t>
  </si>
  <si>
    <t>Spolufinancování OP VVV - NEI</t>
  </si>
  <si>
    <t>6520 spolufinancování RMU MUNI4 Students - INV</t>
  </si>
  <si>
    <t>6520 spolufinancování RMU MUNI4 Students - NEI</t>
  </si>
  <si>
    <t>zak/ podzak</t>
  </si>
  <si>
    <t>Výměna RMU za NEI/FRIM HS (dofinanc.)</t>
  </si>
  <si>
    <t>FRIM HS převeden na IO RMU (dofinanc.)</t>
  </si>
  <si>
    <t>Projektová dokumentace pro předpokládanou rekonstrukci velkých učeben v rozsahu cca 50 mil Kč</t>
  </si>
  <si>
    <t>Úprava zapojení NN v pavilonech A5, A7, A8, A9-2x, A10, A12, A16, A18, Z, A25, A31, A32, A36</t>
  </si>
  <si>
    <t>Kom 2</t>
  </si>
  <si>
    <t>9739/1</t>
  </si>
  <si>
    <t>9739/3</t>
  </si>
  <si>
    <t xml:space="preserve"> </t>
  </si>
  <si>
    <t>celkem k použití 2018 - odhad (sl. 2+3+4)</t>
  </si>
  <si>
    <t>V Brně dne 1.3.2018</t>
  </si>
  <si>
    <t>Masarykova univerzita celkem</t>
  </si>
  <si>
    <t>Součásti celkem</t>
  </si>
  <si>
    <t>71 Ceitec MU</t>
  </si>
  <si>
    <t>Ceitec MU</t>
  </si>
  <si>
    <t>CEITEC MU</t>
  </si>
  <si>
    <t>Rozpočet Masarykovy univerzity 2019 - část investiční</t>
  </si>
  <si>
    <t>ROZPOČET 2019 - Investice</t>
  </si>
  <si>
    <t>V roce 2019 bude dle Pravidel sestavování rozpočtu (Směrnice MU č. 7/2018) centralizována tvorba FRIM z nedotačních odpisů u RMU ve výši 50 % těchto odpisů. Zývajících 50 % bude přiděleno k použití přímo HS, u kterého jsou tyto odpisy účtovány v nákladech.</t>
  </si>
  <si>
    <r>
      <t xml:space="preserve">FRIM 2018 - tvorba a použití - podklady pro plán </t>
    </r>
    <r>
      <rPr>
        <sz val="12"/>
        <rFont val="Arial"/>
        <family val="2"/>
        <charset val="238"/>
      </rPr>
      <t>(v tis. Kč)</t>
    </r>
  </si>
  <si>
    <t>doplnit dle návrhů rozdělení HV17 z HS!</t>
  </si>
  <si>
    <t>FRIM 2018</t>
  </si>
  <si>
    <t>k použití 2019</t>
  </si>
  <si>
    <t>nedotační odpisy 2018-skut.</t>
  </si>
  <si>
    <t>zůstatek FRIM k 31.12.2018</t>
  </si>
  <si>
    <t>z HV 2018</t>
  </si>
  <si>
    <t>MU</t>
  </si>
  <si>
    <t xml:space="preserve">Odhad odpisů 2019 po HS </t>
  </si>
  <si>
    <t>odhad 2019 dle skuteč.2018           (v tis. Kč)</t>
  </si>
  <si>
    <r>
      <t>odhad 2019</t>
    </r>
    <r>
      <rPr>
        <sz val="8"/>
        <rFont val="Arial"/>
        <family val="2"/>
        <charset val="238"/>
      </rPr>
      <t xml:space="preserve"> (v tis. Kč) - jen HS, která dostanou samostatně příspěvek i na odpisy</t>
    </r>
  </si>
  <si>
    <t>Přehled požadavků na realizaci centralizovaných akcí v roce 2019 - mimo stavby</t>
  </si>
  <si>
    <t>Rozvaděč VN Kotlářská</t>
  </si>
  <si>
    <t>převedeno z roku 2018, nebylo realizováno z důvodu na straně EON</t>
  </si>
  <si>
    <t>CŘS</t>
  </si>
  <si>
    <t>Náklady na činnosti spojené s úpravami webu, CRM a Bookovacího systému</t>
  </si>
  <si>
    <t>Uhradí partneři.</t>
  </si>
  <si>
    <t>Elektromobil s nosnostá min. 850 kg</t>
  </si>
  <si>
    <t>Uhradí fakulty</t>
  </si>
  <si>
    <t>Přístroj na hubení plevele horkou vodou</t>
  </si>
  <si>
    <t>multifunkční zařízení</t>
  </si>
  <si>
    <t>Bezpečnostní sondy II.</t>
  </si>
  <si>
    <t>Dovybavení počítač. sálů</t>
  </si>
  <si>
    <t>Bezpečnostní sondy I.</t>
  </si>
  <si>
    <t>switch, 2xkamera, wifi, zákaznické PC, marketing.TVpanel, mobilní ozvučení</t>
  </si>
  <si>
    <t>Munishop</t>
  </si>
  <si>
    <t>Nákupy nemovitostí - pozemek v UKB včetně daně z nabytí</t>
  </si>
  <si>
    <t>Telefonní ústředna - Žer. nám. 9</t>
  </si>
  <si>
    <t>CCTV - obnova a rozšíření Kom. nám. 2</t>
  </si>
  <si>
    <t>Přehled požadavků na spolufinancování z centralizovaných prostředků v roce 2019</t>
  </si>
  <si>
    <t xml:space="preserve"> - stavební části projektů vč. prvotního vybavení, Národní investiční program</t>
  </si>
  <si>
    <t>SIMU+</t>
  </si>
  <si>
    <t>Recetox</t>
  </si>
  <si>
    <t>6531 projekt výzvy ERDF2 - nepřímé náklady, NEI</t>
  </si>
  <si>
    <t>PdF/ESF/LF/PřF/FF</t>
  </si>
  <si>
    <t>6530 projekt výzvy ERDF2 - přímé náklady INV</t>
  </si>
  <si>
    <t>Bezbariérový přístup (PdF), projektové dokumentace ke stavbám (ostatní HS)</t>
  </si>
  <si>
    <t>Spolufinancování Programu</t>
  </si>
  <si>
    <t xml:space="preserve">FF, Joštova </t>
  </si>
  <si>
    <t>Přehled investičních akcí v roce 2019</t>
  </si>
  <si>
    <t>9735/3</t>
  </si>
  <si>
    <t>Úprava kancelářských prostor LF (pavilona A17+pavilon A1)</t>
  </si>
  <si>
    <t>UKB A17, A1</t>
  </si>
  <si>
    <t>Rekonstrukce budovy E</t>
  </si>
  <si>
    <t>Grohova 9</t>
  </si>
  <si>
    <t>Technické zhodnocení budovy Janáčkovo nám</t>
  </si>
  <si>
    <t>Janáčkovo nám 2a</t>
  </si>
  <si>
    <t>9202/1</t>
  </si>
  <si>
    <t>Provedení statických průzkumů a zpracování projektu statického zajištění prostor 2.PP a 4.NP</t>
  </si>
  <si>
    <t>Zateplení stropu půdy TI a úpravy krovu a pomocných kcí související s požadavem na zateplení části půdního prostoru</t>
  </si>
  <si>
    <t xml:space="preserve">Joštova </t>
  </si>
  <si>
    <t>Modernizace systémů IBS a EPS</t>
  </si>
  <si>
    <t>Joštova</t>
  </si>
  <si>
    <t>9203/3</t>
  </si>
  <si>
    <t>Úprava pavilonu A36</t>
  </si>
  <si>
    <t>UKB A36</t>
  </si>
  <si>
    <t>9203/7</t>
  </si>
  <si>
    <t>PD Vestavba pavilonu A8</t>
  </si>
  <si>
    <t>UKB A8</t>
  </si>
  <si>
    <t>Změna dispozičního členění  suterenu pavilonu A36</t>
  </si>
  <si>
    <t>Rekonstrukce optických rozvodů počítačové sítě v areálu PřF MU</t>
  </si>
  <si>
    <t>Kotlářská</t>
  </si>
  <si>
    <t>Vybudování akumulační nádrže srážkových vod k závlaze ve sklenících BZ</t>
  </si>
  <si>
    <t>Přívod elektřiny k fontáně "Žába"</t>
  </si>
  <si>
    <t>Uprava/rekonstrukce venkovního Atria ÚK Kotlářská</t>
  </si>
  <si>
    <t>Vybudování seizmické stanice v katastru Olešnice</t>
  </si>
  <si>
    <t>Zlepšení akustiky poslucháren a seminárních místností - budova A</t>
  </si>
  <si>
    <t xml:space="preserve">Botanická </t>
  </si>
  <si>
    <t>Rekonstrukce tělocvičny a úpravy atletického hřiště</t>
  </si>
  <si>
    <t>Poříčí 31</t>
  </si>
  <si>
    <t xml:space="preserve">Zázemí a klidová zóna pro studenty, úprava dvora </t>
  </si>
  <si>
    <t>9206/2</t>
  </si>
  <si>
    <t>Projektant vestavby podlaží v objektu A34 v areálu UKB</t>
  </si>
  <si>
    <t>UKB A34</t>
  </si>
  <si>
    <t xml:space="preserve">9207/2
</t>
  </si>
  <si>
    <t>PD  Adaptace části bloku E (OPVVV, OP ŽP)</t>
  </si>
  <si>
    <t>Rekonstrukce horizontálního rozvodu vody</t>
  </si>
  <si>
    <t xml:space="preserve">Rekonstrukce bloku kolejí A2 - část B </t>
  </si>
  <si>
    <t>Vinařská A2</t>
  </si>
  <si>
    <t>9209/1</t>
  </si>
  <si>
    <t>9216</t>
  </si>
  <si>
    <t>PD - výměna zdrojů vytápění a chlazení (nový program 133 220)</t>
  </si>
  <si>
    <t>Vybudování klimatizace v učebnách Střediska Teiresias</t>
  </si>
  <si>
    <t>Instalace sítě nad vnitřním dvorem</t>
  </si>
  <si>
    <t>PD - financování akcí z OP VVV ERDF II</t>
  </si>
  <si>
    <t>Optokabelové sítě</t>
  </si>
  <si>
    <t>Stavební úpravy</t>
  </si>
  <si>
    <t>Věcná břemena I.</t>
  </si>
  <si>
    <t>Věcná břemena II.</t>
  </si>
  <si>
    <t>Kanalizace ležatá</t>
  </si>
  <si>
    <t>1NP - serverovna TÚ - zabezpečení a přístupový systém</t>
  </si>
  <si>
    <t>1PP - místnost (prostor vyklizený SKM) vyčištění + snížení vlhkosti</t>
  </si>
  <si>
    <t>1NP - spisovna m.č. 017 (původní požadavek z 2018)</t>
  </si>
  <si>
    <t>1NP - reko WC vedle výtahů</t>
  </si>
  <si>
    <t>2NP - chodba - podhled, osvětlení, elektrorozovdy a žlaby pro SLP</t>
  </si>
  <si>
    <t>3NP - chodba - podhled, osvětlení, elektrorozovdy a žlaby pro SLP</t>
  </si>
  <si>
    <t>5NP - reko chodby 1. část - podlaha, SDK, osvětlení, dveře, rozvody silno/slabo, žlab, rack, pož. čidla</t>
  </si>
  <si>
    <t>5NP - reko místností (551, 552, 553) a části chodby - podhled, osvětlení, rozvody silno/slabo</t>
  </si>
  <si>
    <t>2NP - rozvody silnoproudu a strukturované kabeláže (m.č. 220-260)</t>
  </si>
  <si>
    <t>3NP - rozvody silnoproudu a strukturované kabeláže (m.č. 322-368)</t>
  </si>
  <si>
    <t>CCTV - obnova a rozšíření</t>
  </si>
  <si>
    <t>Drobné stavební úpravy objektů ve správě PrO</t>
  </si>
  <si>
    <t>Rekonstrukce elektroinstalací v Aule Právnické fakulty</t>
  </si>
  <si>
    <t>Dobíhající patenty</t>
  </si>
  <si>
    <t>schváleno v AS Masarykovy univerzity: 6. 5. 2019</t>
  </si>
  <si>
    <t>stav k 6. 5.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</si>
</sst>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.0"/>
    <numFmt numFmtId="165" formatCode="_-* #,##0\ _K_č_-;\-* #,##0\ _K_č_-;_-* &quot;-&quot;??\ _K_č_-;_-@_-"/>
  </numFmts>
  <fonts count="99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9"/>
      <color indexed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8"/>
      <color indexed="10"/>
      <name val="Arial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2"/>
      <color indexed="9"/>
      <name val="Arial CE"/>
      <charset val="238"/>
    </font>
    <font>
      <sz val="10"/>
      <color indexed="9"/>
      <name val="Arial CE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7" tint="-0.249977111117893"/>
      <name val="Arial"/>
      <family val="2"/>
      <charset val="238"/>
    </font>
    <font>
      <b/>
      <sz val="12"/>
      <color theme="7" tint="-0.249977111117893"/>
      <name val="Arial"/>
      <family val="2"/>
      <charset val="238"/>
    </font>
    <font>
      <b/>
      <sz val="11"/>
      <color theme="7" tint="-0.249977111117893"/>
      <name val="Arial"/>
      <family val="2"/>
      <charset val="238"/>
    </font>
    <font>
      <sz val="10"/>
      <color theme="7" tint="-0.249977111117893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69">
    <xf numFmtId="0" fontId="0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28" fillId="9" borderId="0" applyNumberFormat="0" applyBorder="0" applyAlignment="0" applyProtection="0"/>
    <xf numFmtId="0" fontId="29" fillId="26" borderId="73" applyNumberFormat="0" applyAlignment="0" applyProtection="0"/>
    <xf numFmtId="0" fontId="3" fillId="0" borderId="74" applyNumberFormat="0" applyFill="0" applyAlignment="0" applyProtection="0"/>
    <xf numFmtId="43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0" borderId="75" applyNumberFormat="0" applyFill="0" applyAlignment="0" applyProtection="0"/>
    <xf numFmtId="0" fontId="34" fillId="0" borderId="76" applyNumberFormat="0" applyFill="0" applyAlignment="0" applyProtection="0"/>
    <xf numFmtId="0" fontId="35" fillId="0" borderId="77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78" applyNumberFormat="0" applyAlignment="0" applyProtection="0"/>
    <xf numFmtId="0" fontId="28" fillId="9" borderId="0" applyNumberFormat="0" applyBorder="0" applyAlignment="0" applyProtection="0"/>
    <xf numFmtId="0" fontId="37" fillId="13" borderId="73" applyNumberFormat="0" applyAlignment="0" applyProtection="0"/>
    <xf numFmtId="0" fontId="36" fillId="27" borderId="78" applyNumberFormat="0" applyAlignment="0" applyProtection="0"/>
    <xf numFmtId="0" fontId="38" fillId="0" borderId="79" applyNumberFormat="0" applyFill="0" applyAlignment="0" applyProtection="0"/>
    <xf numFmtId="0" fontId="33" fillId="0" borderId="75" applyNumberFormat="0" applyFill="0" applyAlignment="0" applyProtection="0"/>
    <xf numFmtId="0" fontId="34" fillId="0" borderId="76" applyNumberFormat="0" applyFill="0" applyAlignment="0" applyProtection="0"/>
    <xf numFmtId="0" fontId="35" fillId="0" borderId="77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0" borderId="0"/>
    <xf numFmtId="0" fontId="30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5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6" fillId="0" borderId="0"/>
    <xf numFmtId="0" fontId="2" fillId="29" borderId="80" applyNumberFormat="0" applyFont="0" applyAlignment="0" applyProtection="0"/>
    <xf numFmtId="0" fontId="42" fillId="26" borderId="81" applyNumberFormat="0" applyAlignment="0" applyProtection="0"/>
    <xf numFmtId="0" fontId="2" fillId="29" borderId="8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79" applyNumberFormat="0" applyFill="0" applyAlignment="0" applyProtection="0"/>
    <xf numFmtId="0" fontId="3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74" applyNumberFormat="0" applyFill="0" applyAlignment="0" applyProtection="0"/>
    <xf numFmtId="0" fontId="37" fillId="13" borderId="73" applyNumberFormat="0" applyAlignment="0" applyProtection="0"/>
    <xf numFmtId="0" fontId="29" fillId="26" borderId="73" applyNumberFormat="0" applyAlignment="0" applyProtection="0"/>
    <xf numFmtId="0" fontId="42" fillId="26" borderId="81" applyNumberFormat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4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/>
    <xf numFmtId="0" fontId="5" fillId="0" borderId="0"/>
    <xf numFmtId="0" fontId="29" fillId="26" borderId="101" applyNumberFormat="0" applyAlignment="0" applyProtection="0"/>
    <xf numFmtId="0" fontId="3" fillId="0" borderId="102" applyNumberFormat="0" applyFill="0" applyAlignment="0" applyProtection="0"/>
    <xf numFmtId="43" fontId="30" fillId="0" borderId="0" applyFont="0" applyFill="0" applyBorder="0" applyAlignment="0" applyProtection="0"/>
    <xf numFmtId="0" fontId="37" fillId="13" borderId="101" applyNumberFormat="0" applyAlignment="0" applyProtection="0"/>
    <xf numFmtId="0" fontId="2" fillId="29" borderId="103" applyNumberFormat="0" applyFont="0" applyAlignment="0" applyProtection="0"/>
    <xf numFmtId="0" fontId="42" fillId="26" borderId="104" applyNumberFormat="0" applyAlignment="0" applyProtection="0"/>
    <xf numFmtId="0" fontId="2" fillId="29" borderId="103" applyNumberFormat="0" applyFont="0" applyAlignment="0" applyProtection="0"/>
    <xf numFmtId="0" fontId="3" fillId="0" borderId="102" applyNumberFormat="0" applyFill="0" applyAlignment="0" applyProtection="0"/>
    <xf numFmtId="0" fontId="37" fillId="13" borderId="101" applyNumberFormat="0" applyAlignment="0" applyProtection="0"/>
    <xf numFmtId="0" fontId="29" fillId="26" borderId="101" applyNumberFormat="0" applyAlignment="0" applyProtection="0"/>
    <xf numFmtId="0" fontId="42" fillId="26" borderId="104" applyNumberFormat="0" applyAlignment="0" applyProtection="0"/>
    <xf numFmtId="0" fontId="5" fillId="0" borderId="0"/>
    <xf numFmtId="0" fontId="5" fillId="0" borderId="0"/>
    <xf numFmtId="43" fontId="44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</cellStyleXfs>
  <cellXfs count="898">
    <xf numFmtId="0" fontId="0" fillId="0" borderId="0" xfId="0"/>
    <xf numFmtId="0" fontId="3" fillId="0" borderId="0" xfId="0" applyFont="1"/>
    <xf numFmtId="0" fontId="9" fillId="0" borderId="0" xfId="5" applyFont="1"/>
    <xf numFmtId="0" fontId="2" fillId="0" borderId="0" xfId="5"/>
    <xf numFmtId="0" fontId="11" fillId="0" borderId="0" xfId="5" applyFont="1"/>
    <xf numFmtId="0" fontId="2" fillId="0" borderId="11" xfId="5" applyBorder="1" applyAlignment="1">
      <alignment horizontal="right"/>
    </xf>
    <xf numFmtId="0" fontId="2" fillId="0" borderId="47" xfId="5" applyBorder="1"/>
    <xf numFmtId="0" fontId="11" fillId="0" borderId="36" xfId="5" applyFont="1" applyBorder="1" applyAlignment="1">
      <alignment horizontal="center" vertical="center" wrapText="1"/>
    </xf>
    <xf numFmtId="0" fontId="11" fillId="3" borderId="36" xfId="5" applyFont="1" applyFill="1" applyBorder="1" applyAlignment="1">
      <alignment horizontal="center" vertical="center" wrapText="1"/>
    </xf>
    <xf numFmtId="0" fontId="11" fillId="5" borderId="36" xfId="5" applyFont="1" applyFill="1" applyBorder="1" applyAlignment="1">
      <alignment horizontal="center" vertical="center" wrapText="1"/>
    </xf>
    <xf numFmtId="0" fontId="11" fillId="0" borderId="35" xfId="5" applyFont="1" applyFill="1" applyBorder="1" applyAlignment="1">
      <alignment horizontal="center" vertical="center" wrapText="1"/>
    </xf>
    <xf numFmtId="0" fontId="11" fillId="0" borderId="35" xfId="5" applyFont="1" applyBorder="1" applyAlignment="1">
      <alignment horizontal="center" vertical="center" wrapText="1"/>
    </xf>
    <xf numFmtId="0" fontId="7" fillId="0" borderId="0" xfId="5" applyFont="1"/>
    <xf numFmtId="0" fontId="14" fillId="0" borderId="11" xfId="5" applyFont="1" applyBorder="1" applyAlignment="1">
      <alignment horizontal="center"/>
    </xf>
    <xf numFmtId="0" fontId="14" fillId="0" borderId="47" xfId="5" applyFont="1" applyBorder="1" applyAlignment="1">
      <alignment horizontal="center"/>
    </xf>
    <xf numFmtId="0" fontId="15" fillId="0" borderId="36" xfId="5" applyFont="1" applyBorder="1" applyAlignment="1">
      <alignment horizontal="center"/>
    </xf>
    <xf numFmtId="0" fontId="14" fillId="0" borderId="36" xfId="5" applyFont="1" applyBorder="1" applyAlignment="1">
      <alignment horizontal="center"/>
    </xf>
    <xf numFmtId="0" fontId="15" fillId="3" borderId="36" xfId="5" applyFont="1" applyFill="1" applyBorder="1" applyAlignment="1">
      <alignment horizontal="center"/>
    </xf>
    <xf numFmtId="0" fontId="14" fillId="5" borderId="36" xfId="5" applyFont="1" applyFill="1" applyBorder="1" applyAlignment="1">
      <alignment horizontal="center"/>
    </xf>
    <xf numFmtId="0" fontId="14" fillId="0" borderId="35" xfId="5" applyFont="1" applyFill="1" applyBorder="1" applyAlignment="1">
      <alignment horizontal="center"/>
    </xf>
    <xf numFmtId="0" fontId="14" fillId="0" borderId="35" xfId="5" applyFont="1" applyBorder="1" applyAlignment="1">
      <alignment horizontal="center"/>
    </xf>
    <xf numFmtId="0" fontId="14" fillId="0" borderId="0" xfId="5" applyFont="1" applyAlignment="1">
      <alignment horizontal="center"/>
    </xf>
    <xf numFmtId="0" fontId="16" fillId="0" borderId="36" xfId="5" applyFont="1" applyBorder="1" applyAlignment="1">
      <alignment horizontal="center"/>
    </xf>
    <xf numFmtId="0" fontId="2" fillId="0" borderId="31" xfId="5" applyBorder="1"/>
    <xf numFmtId="0" fontId="2" fillId="0" borderId="0" xfId="5" applyFont="1" applyBorder="1"/>
    <xf numFmtId="3" fontId="2" fillId="0" borderId="0" xfId="5" applyNumberFormat="1"/>
    <xf numFmtId="3" fontId="13" fillId="0" borderId="14" xfId="5" applyNumberFormat="1" applyFont="1" applyBorder="1"/>
    <xf numFmtId="0" fontId="2" fillId="0" borderId="24" xfId="5" applyBorder="1"/>
    <xf numFmtId="0" fontId="2" fillId="0" borderId="29" xfId="5" applyFont="1" applyBorder="1"/>
    <xf numFmtId="3" fontId="13" fillId="0" borderId="27" xfId="5" applyNumberFormat="1" applyFont="1" applyBorder="1"/>
    <xf numFmtId="0" fontId="2" fillId="0" borderId="29" xfId="5" applyBorder="1"/>
    <xf numFmtId="0" fontId="15" fillId="0" borderId="50" xfId="5" applyFont="1" applyBorder="1"/>
    <xf numFmtId="0" fontId="15" fillId="0" borderId="53" xfId="5" applyFont="1" applyBorder="1"/>
    <xf numFmtId="3" fontId="15" fillId="0" borderId="63" xfId="5" applyNumberFormat="1" applyFont="1" applyFill="1" applyBorder="1"/>
    <xf numFmtId="3" fontId="15" fillId="0" borderId="0" xfId="5" applyNumberFormat="1" applyFont="1"/>
    <xf numFmtId="3" fontId="16" fillId="0" borderId="63" xfId="5" applyNumberFormat="1" applyFont="1" applyBorder="1"/>
    <xf numFmtId="0" fontId="15" fillId="0" borderId="0" xfId="5" applyFont="1"/>
    <xf numFmtId="0" fontId="2" fillId="0" borderId="50" xfId="5" applyBorder="1"/>
    <xf numFmtId="0" fontId="11" fillId="0" borderId="53" xfId="5" applyFont="1" applyBorder="1"/>
    <xf numFmtId="3" fontId="11" fillId="0" borderId="63" xfId="5" applyNumberFormat="1" applyFont="1" applyBorder="1"/>
    <xf numFmtId="0" fontId="18" fillId="0" borderId="0" xfId="5" applyFont="1"/>
    <xf numFmtId="0" fontId="15" fillId="0" borderId="0" xfId="5" applyFont="1" applyFill="1" applyBorder="1"/>
    <xf numFmtId="0" fontId="15" fillId="0" borderId="0" xfId="5" applyFont="1" applyFill="1"/>
    <xf numFmtId="0" fontId="16" fillId="0" borderId="0" xfId="5" applyFont="1"/>
    <xf numFmtId="0" fontId="19" fillId="0" borderId="0" xfId="5" applyFont="1"/>
    <xf numFmtId="3" fontId="20" fillId="0" borderId="0" xfId="5" applyNumberFormat="1" applyFont="1"/>
    <xf numFmtId="0" fontId="21" fillId="0" borderId="0" xfId="5" applyFont="1"/>
    <xf numFmtId="3" fontId="11" fillId="0" borderId="0" xfId="5" applyNumberFormat="1" applyFont="1"/>
    <xf numFmtId="0" fontId="13" fillId="0" borderId="0" xfId="5" applyFont="1"/>
    <xf numFmtId="0" fontId="2" fillId="0" borderId="0" xfId="5" applyFont="1"/>
    <xf numFmtId="0" fontId="8" fillId="0" borderId="0" xfId="7" applyFont="1" applyAlignment="1">
      <alignment horizontal="left"/>
    </xf>
    <xf numFmtId="0" fontId="11" fillId="0" borderId="0" xfId="8" applyFont="1" applyAlignment="1"/>
    <xf numFmtId="0" fontId="11" fillId="0" borderId="0" xfId="8" applyFont="1"/>
    <xf numFmtId="0" fontId="11" fillId="0" borderId="0" xfId="8" applyFont="1" applyAlignment="1">
      <alignment horizontal="left"/>
    </xf>
    <xf numFmtId="0" fontId="22" fillId="0" borderId="58" xfId="8" applyFont="1" applyBorder="1" applyAlignment="1">
      <alignment horizontal="center"/>
    </xf>
    <xf numFmtId="0" fontId="15" fillId="0" borderId="0" xfId="8" applyFont="1"/>
    <xf numFmtId="0" fontId="22" fillId="0" borderId="4" xfId="8" applyFont="1" applyBorder="1" applyAlignment="1">
      <alignment horizontal="center"/>
    </xf>
    <xf numFmtId="3" fontId="11" fillId="0" borderId="15" xfId="7" applyNumberFormat="1" applyFont="1" applyFill="1" applyBorder="1"/>
    <xf numFmtId="3" fontId="11" fillId="0" borderId="28" xfId="7" applyNumberFormat="1" applyFont="1" applyBorder="1" applyAlignment="1">
      <alignment horizontal="right"/>
    </xf>
    <xf numFmtId="3" fontId="11" fillId="4" borderId="27" xfId="7" applyNumberFormat="1" applyFont="1" applyFill="1" applyBorder="1" applyAlignment="1">
      <alignment horizontal="right"/>
    </xf>
    <xf numFmtId="0" fontId="22" fillId="0" borderId="57" xfId="8" applyFont="1" applyBorder="1" applyAlignment="1">
      <alignment horizontal="center"/>
    </xf>
    <xf numFmtId="3" fontId="11" fillId="0" borderId="30" xfId="7" applyNumberFormat="1" applyFont="1" applyFill="1" applyBorder="1"/>
    <xf numFmtId="3" fontId="11" fillId="0" borderId="67" xfId="7" applyNumberFormat="1" applyFont="1" applyBorder="1" applyAlignment="1">
      <alignment horizontal="right"/>
    </xf>
    <xf numFmtId="3" fontId="11" fillId="4" borderId="64" xfId="7" applyNumberFormat="1" applyFont="1" applyFill="1" applyBorder="1" applyAlignment="1">
      <alignment horizontal="right"/>
    </xf>
    <xf numFmtId="0" fontId="22" fillId="0" borderId="10" xfId="8" applyFont="1" applyBorder="1" applyAlignment="1">
      <alignment horizontal="center"/>
    </xf>
    <xf numFmtId="3" fontId="11" fillId="0" borderId="69" xfId="7" applyNumberFormat="1" applyFont="1" applyFill="1" applyBorder="1"/>
    <xf numFmtId="3" fontId="11" fillId="0" borderId="12" xfId="7" applyNumberFormat="1" applyFont="1" applyBorder="1" applyAlignment="1">
      <alignment horizontal="right"/>
    </xf>
    <xf numFmtId="3" fontId="11" fillId="4" borderId="36" xfId="7" applyNumberFormat="1" applyFont="1" applyFill="1" applyBorder="1" applyAlignment="1">
      <alignment horizontal="right"/>
    </xf>
    <xf numFmtId="3" fontId="11" fillId="0" borderId="5" xfId="7" applyNumberFormat="1" applyFont="1" applyBorder="1" applyAlignment="1">
      <alignment horizontal="right"/>
    </xf>
    <xf numFmtId="3" fontId="11" fillId="4" borderId="14" xfId="7" applyNumberFormat="1" applyFont="1" applyFill="1" applyBorder="1" applyAlignment="1">
      <alignment horizontal="right"/>
    </xf>
    <xf numFmtId="0" fontId="22" fillId="0" borderId="70" xfId="8" applyFont="1" applyBorder="1" applyAlignment="1">
      <alignment horizontal="center"/>
    </xf>
    <xf numFmtId="3" fontId="11" fillId="0" borderId="72" xfId="7" applyNumberFormat="1" applyFont="1" applyFill="1" applyBorder="1"/>
    <xf numFmtId="3" fontId="20" fillId="4" borderId="64" xfId="7" applyNumberFormat="1" applyFont="1" applyFill="1" applyBorder="1" applyAlignment="1">
      <alignment horizontal="right"/>
    </xf>
    <xf numFmtId="3" fontId="20" fillId="0" borderId="30" xfId="7" applyNumberFormat="1" applyFont="1" applyFill="1" applyBorder="1"/>
    <xf numFmtId="3" fontId="11" fillId="0" borderId="37" xfId="7" applyNumberFormat="1" applyFont="1" applyFill="1" applyBorder="1"/>
    <xf numFmtId="0" fontId="11" fillId="0" borderId="57" xfId="8" applyFont="1" applyBorder="1" applyAlignment="1">
      <alignment horizontal="left"/>
    </xf>
    <xf numFmtId="3" fontId="11" fillId="0" borderId="57" xfId="7" applyNumberFormat="1" applyFont="1" applyBorder="1" applyAlignment="1">
      <alignment horizontal="right"/>
    </xf>
    <xf numFmtId="3" fontId="11" fillId="0" borderId="66" xfId="7" applyNumberFormat="1" applyFont="1" applyBorder="1" applyAlignment="1">
      <alignment horizontal="right"/>
    </xf>
    <xf numFmtId="3" fontId="20" fillId="4" borderId="27" xfId="7" applyNumberFormat="1" applyFont="1" applyFill="1" applyBorder="1" applyAlignment="1">
      <alignment horizontal="right"/>
    </xf>
    <xf numFmtId="0" fontId="11" fillId="0" borderId="0" xfId="8" applyFont="1" applyAlignment="1">
      <alignment horizontal="center"/>
    </xf>
    <xf numFmtId="4" fontId="11" fillId="0" borderId="0" xfId="7" applyNumberFormat="1" applyFont="1" applyAlignment="1">
      <alignment horizontal="center"/>
    </xf>
    <xf numFmtId="0" fontId="24" fillId="0" borderId="0" xfId="8" applyFont="1" applyAlignment="1">
      <alignment horizontal="left"/>
    </xf>
    <xf numFmtId="0" fontId="24" fillId="0" borderId="0" xfId="8" applyFont="1" applyAlignment="1"/>
    <xf numFmtId="0" fontId="18" fillId="0" borderId="0" xfId="8" applyFont="1"/>
    <xf numFmtId="0" fontId="15" fillId="0" borderId="0" xfId="8" applyFont="1" applyAlignment="1"/>
    <xf numFmtId="0" fontId="25" fillId="0" borderId="0" xfId="8" applyFont="1" applyAlignment="1">
      <alignment horizontal="left"/>
    </xf>
    <xf numFmtId="0" fontId="11" fillId="0" borderId="0" xfId="8" applyFont="1" applyFill="1" applyAlignment="1">
      <alignment horizontal="left"/>
    </xf>
    <xf numFmtId="0" fontId="11" fillId="0" borderId="0" xfId="8" applyFont="1" applyFill="1" applyAlignment="1"/>
    <xf numFmtId="0" fontId="46" fillId="0" borderId="0" xfId="2" applyFont="1"/>
    <xf numFmtId="0" fontId="47" fillId="0" borderId="0" xfId="2" applyFont="1"/>
    <xf numFmtId="0" fontId="47" fillId="0" borderId="0" xfId="2" applyFont="1" applyAlignment="1">
      <alignment horizontal="right"/>
    </xf>
    <xf numFmtId="0" fontId="48" fillId="0" borderId="0" xfId="2" applyFont="1"/>
    <xf numFmtId="0" fontId="46" fillId="0" borderId="1" xfId="2" applyFont="1" applyBorder="1"/>
    <xf numFmtId="0" fontId="46" fillId="0" borderId="4" xfId="3" applyFont="1" applyBorder="1"/>
    <xf numFmtId="0" fontId="49" fillId="0" borderId="7" xfId="2" applyFont="1" applyBorder="1"/>
    <xf numFmtId="0" fontId="49" fillId="0" borderId="14" xfId="2" applyFont="1" applyBorder="1"/>
    <xf numFmtId="0" fontId="50" fillId="0" borderId="14" xfId="2" applyFont="1" applyBorder="1" applyAlignment="1">
      <alignment horizontal="center"/>
    </xf>
    <xf numFmtId="0" fontId="46" fillId="0" borderId="10" xfId="3" applyFont="1" applyBorder="1"/>
    <xf numFmtId="0" fontId="49" fillId="0" borderId="11" xfId="3" applyFont="1" applyBorder="1"/>
    <xf numFmtId="0" fontId="51" fillId="0" borderId="35" xfId="3" applyFont="1" applyBorder="1" applyAlignment="1">
      <alignment horizontal="center"/>
    </xf>
    <xf numFmtId="0" fontId="50" fillId="0" borderId="36" xfId="2" applyFont="1" applyBorder="1" applyAlignment="1">
      <alignment horizontal="center"/>
    </xf>
    <xf numFmtId="0" fontId="52" fillId="0" borderId="19" xfId="3" applyFont="1" applyBorder="1" applyAlignment="1">
      <alignment horizontal="center"/>
    </xf>
    <xf numFmtId="0" fontId="49" fillId="0" borderId="35" xfId="2" applyFont="1" applyBorder="1"/>
    <xf numFmtId="0" fontId="49" fillId="0" borderId="36" xfId="2" applyFont="1" applyBorder="1"/>
    <xf numFmtId="0" fontId="49" fillId="0" borderId="31" xfId="3" applyFont="1" applyBorder="1" applyAlignment="1">
      <alignment vertical="center"/>
    </xf>
    <xf numFmtId="0" fontId="49" fillId="0" borderId="7" xfId="3" applyFont="1" applyBorder="1" applyAlignment="1">
      <alignment vertical="center"/>
    </xf>
    <xf numFmtId="0" fontId="52" fillId="0" borderId="24" xfId="3" applyFont="1" applyBorder="1" applyAlignment="1">
      <alignment vertical="center"/>
    </xf>
    <xf numFmtId="0" fontId="52" fillId="0" borderId="51" xfId="3" applyFont="1" applyBorder="1" applyAlignment="1">
      <alignment vertical="center"/>
    </xf>
    <xf numFmtId="3" fontId="52" fillId="0" borderId="51" xfId="2" applyNumberFormat="1" applyFont="1" applyBorder="1"/>
    <xf numFmtId="3" fontId="52" fillId="0" borderId="27" xfId="2" applyNumberFormat="1" applyFont="1" applyBorder="1"/>
    <xf numFmtId="0" fontId="52" fillId="0" borderId="31" xfId="3" applyFont="1" applyBorder="1" applyAlignment="1">
      <alignment vertical="center"/>
    </xf>
    <xf numFmtId="0" fontId="52" fillId="0" borderId="7" xfId="3" applyFont="1" applyBorder="1" applyAlignment="1">
      <alignment vertical="center"/>
    </xf>
    <xf numFmtId="3" fontId="52" fillId="0" borderId="35" xfId="2" applyNumberFormat="1" applyFont="1" applyBorder="1"/>
    <xf numFmtId="3" fontId="52" fillId="0" borderId="36" xfId="2" applyNumberFormat="1" applyFont="1" applyBorder="1"/>
    <xf numFmtId="0" fontId="46" fillId="0" borderId="2" xfId="2" applyFont="1" applyBorder="1"/>
    <xf numFmtId="0" fontId="46" fillId="0" borderId="3" xfId="2" applyFont="1" applyBorder="1"/>
    <xf numFmtId="0" fontId="46" fillId="0" borderId="0" xfId="3" applyFont="1"/>
    <xf numFmtId="0" fontId="50" fillId="0" borderId="5" xfId="3" applyFont="1" applyBorder="1" applyAlignment="1">
      <alignment horizontal="center"/>
    </xf>
    <xf numFmtId="0" fontId="46" fillId="0" borderId="11" xfId="3" applyFont="1" applyBorder="1"/>
    <xf numFmtId="0" fontId="50" fillId="0" borderId="12" xfId="3" applyFont="1" applyBorder="1" applyAlignment="1">
      <alignment horizontal="center"/>
    </xf>
    <xf numFmtId="0" fontId="54" fillId="0" borderId="0" xfId="3" applyFont="1" applyAlignment="1">
      <alignment horizontal="center"/>
    </xf>
    <xf numFmtId="0" fontId="52" fillId="0" borderId="16" xfId="3" applyFont="1" applyBorder="1" applyAlignment="1">
      <alignment horizontal="center"/>
    </xf>
    <xf numFmtId="0" fontId="52" fillId="0" borderId="17" xfId="3" applyFont="1" applyBorder="1" applyAlignment="1">
      <alignment horizontal="center"/>
    </xf>
    <xf numFmtId="0" fontId="56" fillId="0" borderId="16" xfId="3" applyFont="1" applyBorder="1" applyAlignment="1">
      <alignment horizontal="center"/>
    </xf>
    <xf numFmtId="0" fontId="52" fillId="0" borderId="18" xfId="3" applyFont="1" applyBorder="1" applyAlignment="1">
      <alignment horizontal="center"/>
    </xf>
    <xf numFmtId="0" fontId="52" fillId="0" borderId="21" xfId="3" applyFont="1" applyBorder="1" applyAlignment="1">
      <alignment horizontal="center"/>
    </xf>
    <xf numFmtId="0" fontId="50" fillId="0" borderId="0" xfId="3" applyFont="1" applyAlignment="1">
      <alignment vertical="center"/>
    </xf>
    <xf numFmtId="0" fontId="53" fillId="2" borderId="16" xfId="3" applyFont="1" applyFill="1" applyBorder="1" applyAlignment="1">
      <alignment horizontal="center" vertical="center"/>
    </xf>
    <xf numFmtId="0" fontId="53" fillId="2" borderId="17" xfId="3" applyFont="1" applyFill="1" applyBorder="1" applyAlignment="1">
      <alignment vertical="center"/>
    </xf>
    <xf numFmtId="3" fontId="50" fillId="2" borderId="16" xfId="3" applyNumberFormat="1" applyFont="1" applyFill="1" applyBorder="1"/>
    <xf numFmtId="3" fontId="50" fillId="2" borderId="22" xfId="3" applyNumberFormat="1" applyFont="1" applyFill="1" applyBorder="1"/>
    <xf numFmtId="3" fontId="50" fillId="2" borderId="18" xfId="3" applyNumberFormat="1" applyFont="1" applyFill="1" applyBorder="1"/>
    <xf numFmtId="3" fontId="50" fillId="2" borderId="19" xfId="3" applyNumberFormat="1" applyFont="1" applyFill="1" applyBorder="1"/>
    <xf numFmtId="3" fontId="50" fillId="2" borderId="21" xfId="3" applyNumberFormat="1" applyFont="1" applyFill="1" applyBorder="1"/>
    <xf numFmtId="0" fontId="46" fillId="0" borderId="0" xfId="3" applyFont="1" applyAlignment="1">
      <alignment vertical="center"/>
    </xf>
    <xf numFmtId="0" fontId="46" fillId="0" borderId="5" xfId="3" applyFont="1" applyBorder="1" applyAlignment="1">
      <alignment horizontal="center" vertical="center"/>
    </xf>
    <xf numFmtId="0" fontId="46" fillId="0" borderId="0" xfId="3" applyFont="1" applyBorder="1" applyAlignment="1">
      <alignment vertical="center"/>
    </xf>
    <xf numFmtId="0" fontId="49" fillId="0" borderId="0" xfId="3" applyFont="1" applyBorder="1" applyAlignment="1">
      <alignment vertical="center"/>
    </xf>
    <xf numFmtId="3" fontId="50" fillId="0" borderId="23" xfId="3" applyNumberFormat="1" applyFont="1" applyFill="1" applyBorder="1"/>
    <xf numFmtId="3" fontId="49" fillId="0" borderId="24" xfId="3" applyNumberFormat="1" applyFont="1" applyBorder="1" applyAlignment="1">
      <alignment vertical="center"/>
    </xf>
    <xf numFmtId="3" fontId="49" fillId="0" borderId="25" xfId="3" applyNumberFormat="1" applyFont="1" applyBorder="1" applyAlignment="1">
      <alignment vertical="center"/>
    </xf>
    <xf numFmtId="3" fontId="49" fillId="0" borderId="55" xfId="3" applyNumberFormat="1" applyFont="1" applyBorder="1" applyAlignment="1">
      <alignment vertical="center"/>
    </xf>
    <xf numFmtId="3" fontId="49" fillId="0" borderId="26" xfId="3" applyNumberFormat="1" applyFont="1" applyBorder="1" applyAlignment="1">
      <alignment vertical="center"/>
    </xf>
    <xf numFmtId="3" fontId="49" fillId="0" borderId="15" xfId="3" applyNumberFormat="1" applyFont="1" applyBorder="1" applyAlignment="1">
      <alignment vertical="center"/>
    </xf>
    <xf numFmtId="0" fontId="54" fillId="0" borderId="28" xfId="3" applyFont="1" applyBorder="1" applyAlignment="1">
      <alignment horizontal="center" vertical="center"/>
    </xf>
    <xf numFmtId="0" fontId="54" fillId="0" borderId="29" xfId="3" applyFont="1" applyBorder="1" applyAlignment="1">
      <alignment vertical="center"/>
    </xf>
    <xf numFmtId="0" fontId="52" fillId="0" borderId="29" xfId="3" applyFont="1" applyBorder="1" applyAlignment="1">
      <alignment vertical="center"/>
    </xf>
    <xf numFmtId="3" fontId="52" fillId="0" borderId="24" xfId="3" applyNumberFormat="1" applyFont="1" applyFill="1" applyBorder="1" applyAlignment="1">
      <alignment vertical="center"/>
    </xf>
    <xf numFmtId="3" fontId="52" fillId="0" borderId="25" xfId="3" applyNumberFormat="1" applyFont="1" applyFill="1" applyBorder="1" applyAlignment="1">
      <alignment vertical="center"/>
    </xf>
    <xf numFmtId="3" fontId="52" fillId="0" borderId="51" xfId="3" applyNumberFormat="1" applyFont="1" applyBorder="1" applyAlignment="1">
      <alignment vertical="center"/>
    </xf>
    <xf numFmtId="3" fontId="52" fillId="0" borderId="24" xfId="3" applyNumberFormat="1" applyFont="1" applyBorder="1" applyAlignment="1">
      <alignment vertical="center"/>
    </xf>
    <xf numFmtId="3" fontId="52" fillId="0" borderId="25" xfId="3" applyNumberFormat="1" applyFont="1" applyBorder="1" applyAlignment="1">
      <alignment vertical="center"/>
    </xf>
    <xf numFmtId="3" fontId="52" fillId="0" borderId="26" xfId="3" applyNumberFormat="1" applyFont="1" applyBorder="1" applyAlignment="1">
      <alignment vertical="center"/>
    </xf>
    <xf numFmtId="3" fontId="52" fillId="0" borderId="30" xfId="3" applyNumberFormat="1" applyFont="1" applyBorder="1" applyAlignment="1">
      <alignment vertical="center"/>
    </xf>
    <xf numFmtId="0" fontId="54" fillId="0" borderId="0" xfId="3" applyFont="1" applyAlignment="1">
      <alignment vertical="center"/>
    </xf>
    <xf numFmtId="3" fontId="54" fillId="0" borderId="24" xfId="3" applyNumberFormat="1" applyFont="1" applyBorder="1" applyAlignment="1">
      <alignment vertical="center"/>
    </xf>
    <xf numFmtId="3" fontId="54" fillId="0" borderId="25" xfId="3" applyNumberFormat="1" applyFont="1" applyBorder="1" applyAlignment="1">
      <alignment vertical="center"/>
    </xf>
    <xf numFmtId="3" fontId="54" fillId="0" borderId="26" xfId="3" applyNumberFormat="1" applyFont="1" applyBorder="1" applyAlignment="1">
      <alignment vertical="center"/>
    </xf>
    <xf numFmtId="0" fontId="54" fillId="0" borderId="5" xfId="3" applyFont="1" applyBorder="1" applyAlignment="1">
      <alignment horizontal="center" vertical="center"/>
    </xf>
    <xf numFmtId="0" fontId="54" fillId="0" borderId="0" xfId="3" applyFont="1" applyBorder="1" applyAlignment="1">
      <alignment vertical="center"/>
    </xf>
    <xf numFmtId="0" fontId="52" fillId="0" borderId="0" xfId="3" applyFont="1" applyBorder="1" applyAlignment="1">
      <alignment vertical="center"/>
    </xf>
    <xf numFmtId="3" fontId="52" fillId="0" borderId="50" xfId="3" applyNumberFormat="1" applyFont="1" applyFill="1" applyBorder="1" applyAlignment="1">
      <alignment vertical="center"/>
    </xf>
    <xf numFmtId="3" fontId="52" fillId="0" borderId="52" xfId="3" applyNumberFormat="1" applyFont="1" applyFill="1" applyBorder="1" applyAlignment="1">
      <alignment vertical="center"/>
    </xf>
    <xf numFmtId="3" fontId="52" fillId="0" borderId="7" xfId="3" applyNumberFormat="1" applyFont="1" applyBorder="1" applyAlignment="1">
      <alignment vertical="center"/>
    </xf>
    <xf numFmtId="3" fontId="52" fillId="0" borderId="31" xfId="3" applyNumberFormat="1" applyFont="1" applyBorder="1" applyAlignment="1">
      <alignment vertical="center"/>
    </xf>
    <xf numFmtId="3" fontId="52" fillId="0" borderId="13" xfId="3" applyNumberFormat="1" applyFont="1" applyBorder="1" applyAlignment="1">
      <alignment vertical="center"/>
    </xf>
    <xf numFmtId="3" fontId="52" fillId="0" borderId="32" xfId="3" applyNumberFormat="1" applyFont="1" applyBorder="1" applyAlignment="1">
      <alignment vertical="center"/>
    </xf>
    <xf numFmtId="3" fontId="52" fillId="0" borderId="15" xfId="3" applyNumberFormat="1" applyFont="1" applyBorder="1" applyAlignment="1">
      <alignment vertical="center"/>
    </xf>
    <xf numFmtId="0" fontId="46" fillId="0" borderId="16" xfId="3" applyFont="1" applyBorder="1" applyAlignment="1">
      <alignment horizontal="center" vertical="center"/>
    </xf>
    <xf numFmtId="0" fontId="49" fillId="0" borderId="17" xfId="3" applyFont="1" applyBorder="1" applyAlignment="1">
      <alignment vertical="center"/>
    </xf>
    <xf numFmtId="0" fontId="46" fillId="0" borderId="17" xfId="3" applyFont="1" applyBorder="1" applyAlignment="1">
      <alignment vertical="center"/>
    </xf>
    <xf numFmtId="3" fontId="50" fillId="0" borderId="16" xfId="3" applyNumberFormat="1" applyFont="1" applyBorder="1" applyAlignment="1">
      <alignment vertical="center"/>
    </xf>
    <xf numFmtId="3" fontId="49" fillId="0" borderId="22" xfId="3" applyNumberFormat="1" applyFont="1" applyBorder="1" applyAlignment="1">
      <alignment vertical="center"/>
    </xf>
    <xf numFmtId="3" fontId="49" fillId="0" borderId="18" xfId="3" applyNumberFormat="1" applyFont="1" applyBorder="1" applyAlignment="1">
      <alignment vertical="center"/>
    </xf>
    <xf numFmtId="3" fontId="49" fillId="0" borderId="33" xfId="3" applyNumberFormat="1" applyFont="1" applyBorder="1" applyAlignment="1">
      <alignment vertical="center"/>
    </xf>
    <xf numFmtId="3" fontId="49" fillId="0" borderId="21" xfId="3" applyNumberFormat="1" applyFont="1" applyBorder="1" applyAlignment="1">
      <alignment vertical="center"/>
    </xf>
    <xf numFmtId="3" fontId="49" fillId="0" borderId="35" xfId="3" applyNumberFormat="1" applyFont="1" applyBorder="1" applyAlignment="1">
      <alignment vertical="center"/>
    </xf>
    <xf numFmtId="3" fontId="49" fillId="0" borderId="11" xfId="3" applyNumberFormat="1" applyFont="1" applyBorder="1" applyAlignment="1">
      <alignment vertical="center"/>
    </xf>
    <xf numFmtId="3" fontId="49" fillId="0" borderId="34" xfId="3" applyNumberFormat="1" applyFont="1" applyBorder="1" applyAlignment="1">
      <alignment vertical="center"/>
    </xf>
    <xf numFmtId="3" fontId="49" fillId="0" borderId="37" xfId="3" applyNumberFormat="1" applyFont="1" applyBorder="1" applyAlignment="1">
      <alignment vertical="center"/>
    </xf>
    <xf numFmtId="3" fontId="50" fillId="0" borderId="12" xfId="3" applyNumberFormat="1" applyFont="1" applyBorder="1" applyAlignment="1">
      <alignment vertical="center"/>
    </xf>
    <xf numFmtId="0" fontId="46" fillId="0" borderId="38" xfId="3" applyFont="1" applyBorder="1" applyAlignment="1">
      <alignment horizontal="center" vertical="center"/>
    </xf>
    <xf numFmtId="0" fontId="46" fillId="0" borderId="39" xfId="3" applyFont="1" applyBorder="1" applyAlignment="1">
      <alignment vertical="center"/>
    </xf>
    <xf numFmtId="3" fontId="50" fillId="0" borderId="38" xfId="3" applyNumberFormat="1" applyFont="1" applyBorder="1" applyAlignment="1">
      <alignment vertical="center"/>
    </xf>
    <xf numFmtId="0" fontId="55" fillId="0" borderId="0" xfId="3" applyFont="1"/>
    <xf numFmtId="0" fontId="47" fillId="0" borderId="0" xfId="3" applyFont="1" applyAlignment="1">
      <alignment vertical="center"/>
    </xf>
    <xf numFmtId="0" fontId="58" fillId="0" borderId="0" xfId="3" applyFont="1"/>
    <xf numFmtId="0" fontId="52" fillId="0" borderId="0" xfId="3" applyFont="1"/>
    <xf numFmtId="0" fontId="52" fillId="0" borderId="0" xfId="3" applyFont="1" applyFill="1"/>
    <xf numFmtId="0" fontId="47" fillId="0" borderId="0" xfId="3" applyFont="1" applyBorder="1"/>
    <xf numFmtId="0" fontId="47" fillId="0" borderId="7" xfId="3" applyFont="1" applyBorder="1"/>
    <xf numFmtId="0" fontId="47" fillId="0" borderId="0" xfId="3" applyFont="1" applyBorder="1" applyAlignment="1">
      <alignment horizontal="center"/>
    </xf>
    <xf numFmtId="0" fontId="47" fillId="0" borderId="13" xfId="3" applyFont="1" applyBorder="1" applyAlignment="1">
      <alignment horizontal="center"/>
    </xf>
    <xf numFmtId="0" fontId="47" fillId="0" borderId="32" xfId="3" applyFont="1" applyBorder="1" applyAlignment="1">
      <alignment horizontal="center"/>
    </xf>
    <xf numFmtId="0" fontId="47" fillId="0" borderId="7" xfId="3" applyFont="1" applyBorder="1" applyAlignment="1">
      <alignment horizontal="center"/>
    </xf>
    <xf numFmtId="0" fontId="12" fillId="5" borderId="0" xfId="5" applyFont="1" applyFill="1" applyAlignment="1">
      <alignment horizontal="center"/>
    </xf>
    <xf numFmtId="3" fontId="7" fillId="0" borderId="14" xfId="5" applyNumberFormat="1" applyFont="1" applyBorder="1"/>
    <xf numFmtId="3" fontId="12" fillId="5" borderId="14" xfId="5" applyNumberFormat="1" applyFont="1" applyFill="1" applyBorder="1"/>
    <xf numFmtId="3" fontId="7" fillId="0" borderId="27" xfId="5" applyNumberFormat="1" applyFont="1" applyBorder="1"/>
    <xf numFmtId="3" fontId="12" fillId="5" borderId="27" xfId="5" applyNumberFormat="1" applyFont="1" applyFill="1" applyBorder="1"/>
    <xf numFmtId="3" fontId="62" fillId="5" borderId="63" xfId="5" applyNumberFormat="1" applyFont="1" applyFill="1" applyBorder="1"/>
    <xf numFmtId="3" fontId="24" fillId="5" borderId="63" xfId="5" applyNumberFormat="1" applyFont="1" applyFill="1" applyBorder="1"/>
    <xf numFmtId="3" fontId="7" fillId="0" borderId="63" xfId="5" applyNumberFormat="1" applyFont="1" applyFill="1" applyBorder="1"/>
    <xf numFmtId="164" fontId="64" fillId="0" borderId="0" xfId="145" applyNumberFormat="1" applyFont="1"/>
    <xf numFmtId="164" fontId="63" fillId="0" borderId="0" xfId="145" applyNumberFormat="1" applyFont="1"/>
    <xf numFmtId="164" fontId="45" fillId="0" borderId="0" xfId="145" applyNumberFormat="1" applyFont="1" applyAlignment="1"/>
    <xf numFmtId="164" fontId="65" fillId="0" borderId="0" xfId="145" applyNumberFormat="1" applyFont="1"/>
    <xf numFmtId="164" fontId="45" fillId="0" borderId="0" xfId="145" applyNumberFormat="1" applyFont="1" applyBorder="1" applyAlignment="1"/>
    <xf numFmtId="164" fontId="5" fillId="0" borderId="0" xfId="145" applyNumberFormat="1" applyFill="1"/>
    <xf numFmtId="164" fontId="5" fillId="0" borderId="0" xfId="145" applyNumberFormat="1"/>
    <xf numFmtId="3" fontId="5" fillId="0" borderId="0" xfId="145" applyNumberFormat="1"/>
    <xf numFmtId="164" fontId="66" fillId="2" borderId="46" xfId="145" applyNumberFormat="1" applyFont="1" applyFill="1" applyBorder="1"/>
    <xf numFmtId="3" fontId="66" fillId="2" borderId="2" xfId="145" applyNumberFormat="1" applyFont="1" applyFill="1" applyBorder="1" applyAlignment="1">
      <alignment horizontal="center"/>
    </xf>
    <xf numFmtId="3" fontId="66" fillId="2" borderId="45" xfId="145" applyNumberFormat="1" applyFont="1" applyFill="1" applyBorder="1" applyAlignment="1">
      <alignment horizontal="center"/>
    </xf>
    <xf numFmtId="3" fontId="66" fillId="2" borderId="46" xfId="145" applyNumberFormat="1" applyFont="1" applyFill="1" applyBorder="1" applyAlignment="1">
      <alignment horizontal="center"/>
    </xf>
    <xf numFmtId="3" fontId="5" fillId="0" borderId="37" xfId="145" applyNumberFormat="1" applyBorder="1"/>
    <xf numFmtId="164" fontId="5" fillId="0" borderId="36" xfId="145" applyNumberFormat="1" applyFill="1" applyBorder="1" applyAlignment="1">
      <alignment wrapText="1"/>
    </xf>
    <xf numFmtId="164" fontId="63" fillId="6" borderId="48" xfId="145" applyNumberFormat="1" applyFont="1" applyFill="1" applyBorder="1"/>
    <xf numFmtId="3" fontId="63" fillId="6" borderId="91" xfId="145" applyNumberFormat="1" applyFont="1" applyFill="1" applyBorder="1"/>
    <xf numFmtId="3" fontId="63" fillId="6" borderId="49" xfId="145" applyNumberFormat="1" applyFont="1" applyFill="1" applyBorder="1"/>
    <xf numFmtId="0" fontId="49" fillId="0" borderId="14" xfId="2" applyFont="1" applyFill="1" applyBorder="1"/>
    <xf numFmtId="0" fontId="50" fillId="0" borderId="7" xfId="2" applyFont="1" applyBorder="1" applyAlignment="1">
      <alignment horizontal="center"/>
    </xf>
    <xf numFmtId="0" fontId="50" fillId="0" borderId="14" xfId="2" applyFont="1" applyFill="1" applyBorder="1" applyAlignment="1">
      <alignment horizontal="center"/>
    </xf>
    <xf numFmtId="0" fontId="50" fillId="0" borderId="36" xfId="2" applyFont="1" applyFill="1" applyBorder="1" applyAlignment="1">
      <alignment horizontal="center"/>
    </xf>
    <xf numFmtId="0" fontId="49" fillId="0" borderId="36" xfId="2" applyFont="1" applyFill="1" applyBorder="1"/>
    <xf numFmtId="3" fontId="52" fillId="0" borderId="62" xfId="2" applyNumberFormat="1" applyFont="1" applyBorder="1"/>
    <xf numFmtId="3" fontId="52" fillId="0" borderId="63" xfId="2" applyNumberFormat="1" applyFont="1" applyBorder="1"/>
    <xf numFmtId="0" fontId="49" fillId="0" borderId="0" xfId="3" applyFont="1" applyBorder="1"/>
    <xf numFmtId="0" fontId="49" fillId="0" borderId="6" xfId="3" applyFont="1" applyBorder="1" applyAlignment="1">
      <alignment horizontal="center"/>
    </xf>
    <xf numFmtId="0" fontId="49" fillId="0" borderId="7" xfId="3" applyFont="1" applyBorder="1"/>
    <xf numFmtId="0" fontId="49" fillId="0" borderId="8" xfId="3" applyFont="1" applyBorder="1" applyAlignment="1">
      <alignment horizontal="center"/>
    </xf>
    <xf numFmtId="0" fontId="49" fillId="0" borderId="9" xfId="3" applyFont="1" applyBorder="1" applyAlignment="1">
      <alignment horizontal="center"/>
    </xf>
    <xf numFmtId="0" fontId="49" fillId="0" borderId="0" xfId="3" applyFont="1" applyBorder="1" applyAlignment="1">
      <alignment horizontal="center"/>
    </xf>
    <xf numFmtId="0" fontId="49" fillId="0" borderId="13" xfId="3" applyFont="1" applyBorder="1" applyAlignment="1">
      <alignment horizontal="center"/>
    </xf>
    <xf numFmtId="0" fontId="49" fillId="0" borderId="7" xfId="3" applyFont="1" applyBorder="1" applyAlignment="1">
      <alignment horizontal="center"/>
    </xf>
    <xf numFmtId="0" fontId="49" fillId="0" borderId="14" xfId="3" applyFont="1" applyBorder="1" applyAlignment="1">
      <alignment horizontal="center"/>
    </xf>
    <xf numFmtId="0" fontId="49" fillId="0" borderId="15" xfId="3" applyFont="1" applyBorder="1" applyAlignment="1">
      <alignment horizontal="center"/>
    </xf>
    <xf numFmtId="0" fontId="52" fillId="0" borderId="20" xfId="3" applyFont="1" applyBorder="1" applyAlignment="1">
      <alignment horizontal="center"/>
    </xf>
    <xf numFmtId="3" fontId="50" fillId="2" borderId="20" xfId="3" applyNumberFormat="1" applyFont="1" applyFill="1" applyBorder="1"/>
    <xf numFmtId="3" fontId="56" fillId="0" borderId="27" xfId="2" applyNumberFormat="1" applyFont="1" applyBorder="1"/>
    <xf numFmtId="3" fontId="56" fillId="0" borderId="63" xfId="2" applyNumberFormat="1" applyFont="1" applyBorder="1"/>
    <xf numFmtId="3" fontId="49" fillId="0" borderId="27" xfId="3" applyNumberFormat="1" applyFont="1" applyBorder="1" applyAlignment="1">
      <alignment vertical="center"/>
    </xf>
    <xf numFmtId="3" fontId="52" fillId="0" borderId="29" xfId="3" applyNumberFormat="1" applyFont="1" applyFill="1" applyBorder="1" applyAlignment="1">
      <alignment vertical="center"/>
    </xf>
    <xf numFmtId="3" fontId="52" fillId="0" borderId="27" xfId="3" applyNumberFormat="1" applyFont="1" applyBorder="1" applyAlignment="1">
      <alignment vertical="center"/>
    </xf>
    <xf numFmtId="3" fontId="52" fillId="0" borderId="54" xfId="3" applyNumberFormat="1" applyFont="1" applyFill="1" applyBorder="1" applyAlignment="1">
      <alignment vertical="center"/>
    </xf>
    <xf numFmtId="3" fontId="52" fillId="0" borderId="53" xfId="3" applyNumberFormat="1" applyFont="1" applyFill="1" applyBorder="1" applyAlignment="1">
      <alignment vertical="center"/>
    </xf>
    <xf numFmtId="3" fontId="52" fillId="0" borderId="14" xfId="3" applyNumberFormat="1" applyFont="1" applyBorder="1" applyAlignment="1">
      <alignment vertical="center"/>
    </xf>
    <xf numFmtId="3" fontId="49" fillId="0" borderId="20" xfId="3" applyNumberFormat="1" applyFont="1" applyBorder="1" applyAlignment="1">
      <alignment vertical="center"/>
    </xf>
    <xf numFmtId="0" fontId="68" fillId="0" borderId="0" xfId="4" applyFont="1"/>
    <xf numFmtId="0" fontId="69" fillId="0" borderId="0" xfId="4" applyFont="1"/>
    <xf numFmtId="0" fontId="72" fillId="0" borderId="0" xfId="4" applyFont="1" applyAlignment="1">
      <alignment horizontal="center"/>
    </xf>
    <xf numFmtId="14" fontId="46" fillId="0" borderId="0" xfId="4" applyNumberFormat="1" applyFont="1" applyAlignment="1"/>
    <xf numFmtId="0" fontId="46" fillId="0" borderId="0" xfId="4" applyFont="1"/>
    <xf numFmtId="14" fontId="46" fillId="0" borderId="0" xfId="4" applyNumberFormat="1" applyFont="1" applyAlignment="1">
      <alignment horizontal="right"/>
    </xf>
    <xf numFmtId="14" fontId="46" fillId="0" borderId="0" xfId="4" applyNumberFormat="1" applyFont="1"/>
    <xf numFmtId="0" fontId="49" fillId="0" borderId="0" xfId="4" applyFont="1" applyFill="1"/>
    <xf numFmtId="0" fontId="69" fillId="0" borderId="0" xfId="4" applyFont="1" applyFill="1"/>
    <xf numFmtId="0" fontId="51" fillId="0" borderId="47" xfId="3" applyFont="1" applyBorder="1" applyAlignment="1">
      <alignment horizontal="center"/>
    </xf>
    <xf numFmtId="3" fontId="52" fillId="0" borderId="31" xfId="3" applyNumberFormat="1" applyFont="1" applyFill="1" applyBorder="1" applyAlignment="1">
      <alignment vertical="center"/>
    </xf>
    <xf numFmtId="3" fontId="52" fillId="0" borderId="13" xfId="3" applyNumberFormat="1" applyFont="1" applyFill="1" applyBorder="1" applyAlignment="1">
      <alignment vertical="center"/>
    </xf>
    <xf numFmtId="3" fontId="49" fillId="0" borderId="22" xfId="3" applyNumberFormat="1" applyFont="1" applyFill="1" applyBorder="1" applyAlignment="1">
      <alignment vertical="center"/>
    </xf>
    <xf numFmtId="3" fontId="49" fillId="0" borderId="18" xfId="3" applyNumberFormat="1" applyFont="1" applyFill="1" applyBorder="1" applyAlignment="1">
      <alignment vertical="center"/>
    </xf>
    <xf numFmtId="3" fontId="49" fillId="0" borderId="11" xfId="3" applyNumberFormat="1" applyFont="1" applyFill="1" applyBorder="1" applyAlignment="1">
      <alignment vertical="center"/>
    </xf>
    <xf numFmtId="3" fontId="49" fillId="0" borderId="34" xfId="3" applyNumberFormat="1" applyFont="1" applyFill="1" applyBorder="1" applyAlignment="1">
      <alignment vertical="center"/>
    </xf>
    <xf numFmtId="3" fontId="49" fillId="0" borderId="36" xfId="3" applyNumberFormat="1" applyFont="1" applyBorder="1" applyAlignment="1">
      <alignment vertical="center"/>
    </xf>
    <xf numFmtId="0" fontId="73" fillId="0" borderId="0" xfId="3" applyFont="1" applyAlignment="1">
      <alignment vertical="center"/>
    </xf>
    <xf numFmtId="0" fontId="46" fillId="0" borderId="0" xfId="2" applyFont="1" applyFill="1"/>
    <xf numFmtId="0" fontId="48" fillId="0" borderId="0" xfId="2" applyFont="1" applyFill="1"/>
    <xf numFmtId="0" fontId="46" fillId="0" borderId="0" xfId="3" applyFont="1" applyFill="1"/>
    <xf numFmtId="0" fontId="54" fillId="0" borderId="0" xfId="3" applyFont="1" applyFill="1" applyAlignment="1">
      <alignment horizontal="center"/>
    </xf>
    <xf numFmtId="0" fontId="50" fillId="0" borderId="0" xfId="3" applyFont="1" applyFill="1" applyAlignment="1">
      <alignment vertical="center"/>
    </xf>
    <xf numFmtId="0" fontId="46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0" fontId="47" fillId="0" borderId="0" xfId="3" applyFont="1" applyFill="1" applyAlignment="1">
      <alignment vertical="center"/>
    </xf>
    <xf numFmtId="49" fontId="2" fillId="0" borderId="36" xfId="0" applyNumberFormat="1" applyFont="1" applyFill="1" applyBorder="1"/>
    <xf numFmtId="3" fontId="2" fillId="0" borderId="11" xfId="0" applyNumberFormat="1" applyFont="1" applyFill="1" applyBorder="1"/>
    <xf numFmtId="164" fontId="2" fillId="0" borderId="0" xfId="0" applyNumberFormat="1" applyFont="1" applyFill="1"/>
    <xf numFmtId="164" fontId="67" fillId="0" borderId="0" xfId="0" applyNumberFormat="1" applyFont="1" applyFill="1"/>
    <xf numFmtId="3" fontId="74" fillId="0" borderId="0" xfId="2" applyNumberFormat="1" applyFont="1"/>
    <xf numFmtId="3" fontId="75" fillId="0" borderId="0" xfId="145" applyNumberFormat="1" applyFont="1"/>
    <xf numFmtId="164" fontId="2" fillId="0" borderId="5" xfId="0" applyNumberFormat="1" applyFont="1" applyFill="1" applyBorder="1"/>
    <xf numFmtId="0" fontId="69" fillId="30" borderId="0" xfId="4" applyFont="1" applyFill="1"/>
    <xf numFmtId="0" fontId="74" fillId="0" borderId="0" xfId="3" applyFont="1" applyAlignment="1">
      <alignment horizontal="right" vertical="center"/>
    </xf>
    <xf numFmtId="0" fontId="46" fillId="0" borderId="98" xfId="3" applyFont="1" applyBorder="1" applyAlignment="1">
      <alignment horizontal="center" vertical="center"/>
    </xf>
    <xf numFmtId="0" fontId="46" fillId="0" borderId="95" xfId="3" applyFont="1" applyBorder="1" applyAlignment="1">
      <alignment vertical="center"/>
    </xf>
    <xf numFmtId="3" fontId="77" fillId="2" borderId="82" xfId="145" applyNumberFormat="1" applyFont="1" applyFill="1" applyBorder="1" applyAlignment="1">
      <alignment horizontal="center"/>
    </xf>
    <xf numFmtId="164" fontId="63" fillId="6" borderId="93" xfId="145" applyNumberFormat="1" applyFont="1" applyFill="1" applyBorder="1"/>
    <xf numFmtId="3" fontId="66" fillId="2" borderId="56" xfId="145" applyNumberFormat="1" applyFont="1" applyFill="1" applyBorder="1" applyAlignment="1">
      <alignment horizontal="center"/>
    </xf>
    <xf numFmtId="164" fontId="5" fillId="33" borderId="14" xfId="145" applyNumberFormat="1" applyFill="1" applyBorder="1" applyAlignment="1">
      <alignment wrapText="1"/>
    </xf>
    <xf numFmtId="3" fontId="0" fillId="0" borderId="0" xfId="145" applyNumberFormat="1" applyFont="1"/>
    <xf numFmtId="164" fontId="75" fillId="0" borderId="0" xfId="145" applyNumberFormat="1" applyFont="1"/>
    <xf numFmtId="3" fontId="75" fillId="0" borderId="0" xfId="145" applyNumberFormat="1" applyFont="1" applyAlignment="1">
      <alignment horizontal="right"/>
    </xf>
    <xf numFmtId="164" fontId="2" fillId="0" borderId="0" xfId="145" applyNumberFormat="1" applyFont="1" applyFill="1"/>
    <xf numFmtId="164" fontId="67" fillId="0" borderId="0" xfId="145" applyNumberFormat="1" applyFont="1" applyFill="1"/>
    <xf numFmtId="3" fontId="67" fillId="0" borderId="93" xfId="0" applyNumberFormat="1" applyFont="1" applyFill="1" applyBorder="1"/>
    <xf numFmtId="14" fontId="11" fillId="7" borderId="0" xfId="5" applyNumberFormat="1" applyFont="1" applyFill="1"/>
    <xf numFmtId="0" fontId="11" fillId="5" borderId="0" xfId="5" applyFont="1" applyFill="1"/>
    <xf numFmtId="0" fontId="2" fillId="5" borderId="0" xfId="5" applyFill="1"/>
    <xf numFmtId="3" fontId="11" fillId="0" borderId="63" xfId="5" applyNumberFormat="1" applyFont="1" applyFill="1" applyBorder="1"/>
    <xf numFmtId="3" fontId="19" fillId="0" borderId="0" xfId="5" applyNumberFormat="1" applyFont="1"/>
    <xf numFmtId="0" fontId="46" fillId="0" borderId="0" xfId="4" applyFont="1" applyAlignment="1">
      <alignment horizontal="center"/>
    </xf>
    <xf numFmtId="164" fontId="82" fillId="0" borderId="0" xfId="0" applyNumberFormat="1" applyFont="1" applyFill="1"/>
    <xf numFmtId="164" fontId="83" fillId="0" borderId="0" xfId="0" applyNumberFormat="1" applyFont="1"/>
    <xf numFmtId="49" fontId="83" fillId="0" borderId="0" xfId="0" applyNumberFormat="1" applyFont="1"/>
    <xf numFmtId="164" fontId="82" fillId="0" borderId="0" xfId="0" applyNumberFormat="1" applyFont="1" applyAlignment="1">
      <alignment wrapText="1"/>
    </xf>
    <xf numFmtId="164" fontId="82" fillId="0" borderId="0" xfId="0" applyNumberFormat="1" applyFont="1"/>
    <xf numFmtId="164" fontId="11" fillId="0" borderId="0" xfId="0" applyNumberFormat="1" applyFont="1" applyAlignment="1"/>
    <xf numFmtId="49" fontId="83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164" fontId="82" fillId="0" borderId="0" xfId="145" applyNumberFormat="1" applyFont="1"/>
    <xf numFmtId="164" fontId="84" fillId="0" borderId="0" xfId="0" applyNumberFormat="1" applyFont="1" applyFill="1"/>
    <xf numFmtId="49" fontId="84" fillId="0" borderId="0" xfId="0" applyNumberFormat="1" applyFont="1"/>
    <xf numFmtId="164" fontId="84" fillId="0" borderId="0" xfId="0" applyNumberFormat="1" applyFont="1" applyAlignment="1">
      <alignment wrapText="1"/>
    </xf>
    <xf numFmtId="164" fontId="84" fillId="0" borderId="0" xfId="0" applyNumberFormat="1" applyFont="1"/>
    <xf numFmtId="164" fontId="11" fillId="0" borderId="0" xfId="0" applyNumberFormat="1" applyFont="1" applyBorder="1" applyAlignment="1"/>
    <xf numFmtId="164" fontId="84" fillId="0" borderId="0" xfId="145" applyNumberFormat="1" applyFont="1"/>
    <xf numFmtId="164" fontId="85" fillId="0" borderId="0" xfId="0" applyNumberFormat="1" applyFont="1" applyFill="1"/>
    <xf numFmtId="49" fontId="9" fillId="2" borderId="45" xfId="0" applyNumberFormat="1" applyFont="1" applyFill="1" applyBorder="1" applyAlignment="1">
      <alignment horizontal="center" wrapText="1"/>
    </xf>
    <xf numFmtId="164" fontId="9" fillId="2" borderId="46" xfId="0" applyNumberFormat="1" applyFont="1" applyFill="1" applyBorder="1" applyAlignment="1">
      <alignment wrapText="1"/>
    </xf>
    <xf numFmtId="164" fontId="9" fillId="2" borderId="3" xfId="0" applyNumberFormat="1" applyFont="1" applyFill="1" applyBorder="1"/>
    <xf numFmtId="3" fontId="9" fillId="2" borderId="46" xfId="0" applyNumberFormat="1" applyFont="1" applyFill="1" applyBorder="1"/>
    <xf numFmtId="3" fontId="9" fillId="2" borderId="2" xfId="0" applyNumberFormat="1" applyFont="1" applyFill="1" applyBorder="1"/>
    <xf numFmtId="3" fontId="22" fillId="2" borderId="82" xfId="0" applyNumberFormat="1" applyFont="1" applyFill="1" applyBorder="1"/>
    <xf numFmtId="3" fontId="9" fillId="2" borderId="45" xfId="0" applyNumberFormat="1" applyFont="1" applyFill="1" applyBorder="1" applyAlignment="1">
      <alignment horizontal="center"/>
    </xf>
    <xf numFmtId="3" fontId="9" fillId="2" borderId="46" xfId="0" applyNumberFormat="1" applyFont="1" applyFill="1" applyBorder="1" applyAlignment="1">
      <alignment horizontal="center"/>
    </xf>
    <xf numFmtId="164" fontId="85" fillId="3" borderId="3" xfId="0" applyNumberFormat="1" applyFont="1" applyFill="1" applyBorder="1"/>
    <xf numFmtId="164" fontId="2" fillId="0" borderId="0" xfId="145" applyNumberFormat="1" applyFont="1"/>
    <xf numFmtId="164" fontId="85" fillId="0" borderId="0" xfId="0" applyNumberFormat="1" applyFont="1" applyFill="1" applyAlignment="1"/>
    <xf numFmtId="164" fontId="85" fillId="3" borderId="0" xfId="0" applyNumberFormat="1" applyFont="1" applyFill="1" applyBorder="1" applyAlignment="1"/>
    <xf numFmtId="164" fontId="2" fillId="0" borderId="0" xfId="145" applyNumberFormat="1" applyFont="1" applyFill="1" applyAlignment="1"/>
    <xf numFmtId="49" fontId="9" fillId="2" borderId="7" xfId="0" applyNumberFormat="1" applyFont="1" applyFill="1" applyBorder="1" applyAlignment="1">
      <alignment horizontal="center" wrapText="1"/>
    </xf>
    <xf numFmtId="164" fontId="9" fillId="2" borderId="14" xfId="0" applyNumberFormat="1" applyFont="1" applyFill="1" applyBorder="1" applyAlignment="1">
      <alignment wrapText="1"/>
    </xf>
    <xf numFmtId="164" fontId="9" fillId="2" borderId="0" xfId="0" applyNumberFormat="1" applyFont="1" applyFill="1" applyBorder="1"/>
    <xf numFmtId="3" fontId="9" fillId="2" borderId="14" xfId="0" applyNumberFormat="1" applyFont="1" applyFill="1" applyBorder="1" applyAlignment="1">
      <alignment wrapText="1"/>
    </xf>
    <xf numFmtId="3" fontId="9" fillId="2" borderId="31" xfId="0" applyNumberFormat="1" applyFont="1" applyFill="1" applyBorder="1" applyAlignment="1">
      <alignment wrapText="1"/>
    </xf>
    <xf numFmtId="3" fontId="86" fillId="2" borderId="83" xfId="0" applyNumberFormat="1" applyFont="1" applyFill="1" applyBorder="1" applyAlignment="1">
      <alignment wrapText="1"/>
    </xf>
    <xf numFmtId="3" fontId="9" fillId="2" borderId="7" xfId="0" applyNumberFormat="1" applyFont="1" applyFill="1" applyBorder="1" applyAlignment="1">
      <alignment horizontal="center" wrapText="1"/>
    </xf>
    <xf numFmtId="3" fontId="9" fillId="2" borderId="14" xfId="0" applyNumberFormat="1" applyFont="1" applyFill="1" applyBorder="1" applyAlignment="1">
      <alignment horizontal="center" wrapText="1"/>
    </xf>
    <xf numFmtId="164" fontId="67" fillId="0" borderId="0" xfId="145" applyNumberFormat="1" applyFont="1"/>
    <xf numFmtId="164" fontId="87" fillId="0" borderId="0" xfId="0" applyNumberFormat="1" applyFont="1" applyFill="1" applyAlignment="1">
      <alignment horizontal="center"/>
    </xf>
    <xf numFmtId="49" fontId="87" fillId="0" borderId="0" xfId="0" applyNumberFormat="1" applyFont="1" applyFill="1" applyBorder="1" applyAlignment="1">
      <alignment horizontal="center" wrapText="1"/>
    </xf>
    <xf numFmtId="164" fontId="87" fillId="0" borderId="0" xfId="0" applyNumberFormat="1" applyFont="1" applyFill="1" applyBorder="1" applyAlignment="1">
      <alignment horizontal="center" wrapText="1"/>
    </xf>
    <xf numFmtId="164" fontId="87" fillId="0" borderId="0" xfId="0" applyNumberFormat="1" applyFont="1" applyFill="1" applyBorder="1" applyAlignment="1">
      <alignment horizontal="center"/>
    </xf>
    <xf numFmtId="3" fontId="87" fillId="0" borderId="0" xfId="0" applyNumberFormat="1" applyFont="1" applyFill="1" applyBorder="1" applyAlignment="1">
      <alignment horizontal="center" wrapText="1"/>
    </xf>
    <xf numFmtId="3" fontId="87" fillId="0" borderId="83" xfId="0" applyNumberFormat="1" applyFont="1" applyFill="1" applyBorder="1" applyAlignment="1">
      <alignment horizontal="center" wrapText="1"/>
    </xf>
    <xf numFmtId="3" fontId="87" fillId="0" borderId="7" xfId="0" applyNumberFormat="1" applyFont="1" applyFill="1" applyBorder="1" applyAlignment="1">
      <alignment horizontal="center" wrapText="1"/>
    </xf>
    <xf numFmtId="3" fontId="87" fillId="0" borderId="14" xfId="0" applyNumberFormat="1" applyFont="1" applyFill="1" applyBorder="1" applyAlignment="1">
      <alignment horizontal="center" wrapText="1"/>
    </xf>
    <xf numFmtId="164" fontId="87" fillId="0" borderId="0" xfId="145" applyNumberFormat="1" applyFont="1" applyFill="1" applyAlignment="1">
      <alignment horizontal="center"/>
    </xf>
    <xf numFmtId="164" fontId="67" fillId="3" borderId="0" xfId="0" applyNumberFormat="1" applyFont="1" applyFill="1" applyBorder="1"/>
    <xf numFmtId="49" fontId="9" fillId="5" borderId="0" xfId="0" applyNumberFormat="1" applyFont="1" applyFill="1" applyBorder="1" applyAlignment="1">
      <alignment horizontal="center" wrapText="1"/>
    </xf>
    <xf numFmtId="164" fontId="9" fillId="5" borderId="0" xfId="0" applyNumberFormat="1" applyFont="1" applyFill="1" applyBorder="1" applyAlignment="1">
      <alignment wrapText="1"/>
    </xf>
    <xf numFmtId="164" fontId="9" fillId="5" borderId="0" xfId="0" applyNumberFormat="1" applyFont="1" applyFill="1" applyBorder="1"/>
    <xf numFmtId="3" fontId="9" fillId="5" borderId="0" xfId="0" applyNumberFormat="1" applyFont="1" applyFill="1" applyBorder="1" applyAlignment="1">
      <alignment wrapText="1"/>
    </xf>
    <xf numFmtId="49" fontId="9" fillId="5" borderId="47" xfId="0" applyNumberFormat="1" applyFont="1" applyFill="1" applyBorder="1" applyAlignment="1">
      <alignment horizontal="center" wrapText="1"/>
    </xf>
    <xf numFmtId="164" fontId="9" fillId="5" borderId="47" xfId="0" applyNumberFormat="1" applyFont="1" applyFill="1" applyBorder="1" applyAlignment="1">
      <alignment wrapText="1"/>
    </xf>
    <xf numFmtId="164" fontId="9" fillId="5" borderId="47" xfId="0" applyNumberFormat="1" applyFont="1" applyFill="1" applyBorder="1"/>
    <xf numFmtId="3" fontId="9" fillId="5" borderId="47" xfId="0" applyNumberFormat="1" applyFont="1" applyFill="1" applyBorder="1" applyAlignment="1">
      <alignment wrapText="1"/>
    </xf>
    <xf numFmtId="164" fontId="67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wrapText="1"/>
    </xf>
    <xf numFmtId="3" fontId="9" fillId="0" borderId="83" xfId="0" applyNumberFormat="1" applyFont="1" applyFill="1" applyBorder="1" applyAlignment="1">
      <alignment wrapText="1"/>
    </xf>
    <xf numFmtId="164" fontId="67" fillId="0" borderId="0" xfId="145" applyNumberFormat="1" applyFont="1" applyFill="1" applyBorder="1"/>
    <xf numFmtId="164" fontId="88" fillId="0" borderId="99" xfId="0" applyNumberFormat="1" applyFont="1" applyFill="1" applyBorder="1"/>
    <xf numFmtId="49" fontId="85" fillId="0" borderId="86" xfId="0" applyNumberFormat="1" applyFont="1" applyFill="1" applyBorder="1"/>
    <xf numFmtId="164" fontId="85" fillId="0" borderId="46" xfId="0" applyNumberFormat="1" applyFont="1" applyFill="1" applyBorder="1" applyAlignment="1">
      <alignment wrapText="1"/>
    </xf>
    <xf numFmtId="164" fontId="85" fillId="0" borderId="86" xfId="0" applyNumberFormat="1" applyFont="1" applyFill="1" applyBorder="1"/>
    <xf numFmtId="3" fontId="85" fillId="0" borderId="86" xfId="0" applyNumberFormat="1" applyFont="1" applyFill="1" applyBorder="1"/>
    <xf numFmtId="3" fontId="85" fillId="0" borderId="87" xfId="0" applyNumberFormat="1" applyFont="1" applyFill="1" applyBorder="1"/>
    <xf numFmtId="3" fontId="10" fillId="36" borderId="92" xfId="0" applyNumberFormat="1" applyFont="1" applyFill="1" applyBorder="1"/>
    <xf numFmtId="3" fontId="85" fillId="0" borderId="100" xfId="0" applyNumberFormat="1" applyFont="1" applyFill="1" applyBorder="1"/>
    <xf numFmtId="3" fontId="85" fillId="0" borderId="5" xfId="0" applyNumberFormat="1" applyFont="1" applyFill="1" applyBorder="1" applyAlignment="1">
      <alignment horizontal="left"/>
    </xf>
    <xf numFmtId="3" fontId="10" fillId="36" borderId="84" xfId="0" applyNumberFormat="1" applyFont="1" applyFill="1" applyBorder="1"/>
    <xf numFmtId="3" fontId="84" fillId="0" borderId="35" xfId="0" applyNumberFormat="1" applyFont="1" applyFill="1" applyBorder="1"/>
    <xf numFmtId="3" fontId="84" fillId="0" borderId="11" xfId="0" applyNumberFormat="1" applyFont="1" applyFill="1" applyBorder="1"/>
    <xf numFmtId="3" fontId="84" fillId="0" borderId="36" xfId="0" applyNumberFormat="1" applyFont="1" applyFill="1" applyBorder="1"/>
    <xf numFmtId="3" fontId="82" fillId="0" borderId="89" xfId="0" applyNumberFormat="1" applyFont="1" applyFill="1" applyBorder="1"/>
    <xf numFmtId="3" fontId="9" fillId="36" borderId="89" xfId="0" applyNumberFormat="1" applyFont="1" applyFill="1" applyBorder="1"/>
    <xf numFmtId="3" fontId="82" fillId="0" borderId="48" xfId="0" applyNumberFormat="1" applyFont="1" applyFill="1" applyBorder="1"/>
    <xf numFmtId="3" fontId="82" fillId="0" borderId="97" xfId="0" applyNumberFormat="1" applyFont="1" applyFill="1" applyBorder="1"/>
    <xf numFmtId="164" fontId="85" fillId="37" borderId="90" xfId="0" applyNumberFormat="1" applyFont="1" applyFill="1" applyBorder="1"/>
    <xf numFmtId="49" fontId="85" fillId="37" borderId="48" xfId="0" applyNumberFormat="1" applyFont="1" applyFill="1" applyBorder="1"/>
    <xf numFmtId="164" fontId="85" fillId="37" borderId="48" xfId="0" applyNumberFormat="1" applyFont="1" applyFill="1" applyBorder="1" applyAlignment="1">
      <alignment wrapText="1"/>
    </xf>
    <xf numFmtId="164" fontId="85" fillId="37" borderId="48" xfId="0" applyNumberFormat="1" applyFont="1" applyFill="1" applyBorder="1"/>
    <xf numFmtId="3" fontId="85" fillId="37" borderId="48" xfId="0" applyNumberFormat="1" applyFont="1" applyFill="1" applyBorder="1"/>
    <xf numFmtId="3" fontId="85" fillId="37" borderId="91" xfId="0" applyNumberFormat="1" applyFont="1" applyFill="1" applyBorder="1"/>
    <xf numFmtId="3" fontId="10" fillId="37" borderId="89" xfId="0" applyNumberFormat="1" applyFont="1" applyFill="1" applyBorder="1"/>
    <xf numFmtId="3" fontId="85" fillId="37" borderId="94" xfId="0" applyNumberFormat="1" applyFont="1" applyFill="1" applyBorder="1"/>
    <xf numFmtId="3" fontId="85" fillId="37" borderId="49" xfId="0" applyNumberFormat="1" applyFont="1" applyFill="1" applyBorder="1"/>
    <xf numFmtId="164" fontId="85" fillId="37" borderId="0" xfId="0" applyNumberFormat="1" applyFont="1" applyFill="1"/>
    <xf numFmtId="49" fontId="85" fillId="0" borderId="36" xfId="0" applyNumberFormat="1" applyFont="1" applyFill="1" applyBorder="1"/>
    <xf numFmtId="3" fontId="85" fillId="0" borderId="31" xfId="0" applyNumberFormat="1" applyFont="1" applyFill="1" applyBorder="1"/>
    <xf numFmtId="3" fontId="10" fillId="36" borderId="83" xfId="0" applyNumberFormat="1" applyFont="1" applyFill="1" applyBorder="1"/>
    <xf numFmtId="3" fontId="85" fillId="0" borderId="0" xfId="0" applyNumberFormat="1" applyFont="1" applyFill="1" applyBorder="1"/>
    <xf numFmtId="3" fontId="85" fillId="0" borderId="11" xfId="0" applyNumberFormat="1" applyFont="1" applyFill="1" applyBorder="1"/>
    <xf numFmtId="3" fontId="85" fillId="0" borderId="14" xfId="0" applyNumberFormat="1" applyFont="1" applyFill="1" applyBorder="1"/>
    <xf numFmtId="3" fontId="67" fillId="0" borderId="89" xfId="0" applyNumberFormat="1" applyFont="1" applyFill="1" applyBorder="1"/>
    <xf numFmtId="164" fontId="2" fillId="37" borderId="0" xfId="145" applyNumberFormat="1" applyFont="1" applyFill="1"/>
    <xf numFmtId="164" fontId="88" fillId="0" borderId="12" xfId="0" applyNumberFormat="1" applyFont="1" applyFill="1" applyBorder="1"/>
    <xf numFmtId="3" fontId="85" fillId="0" borderId="35" xfId="0" applyNumberFormat="1" applyFont="1" applyFill="1" applyBorder="1"/>
    <xf numFmtId="3" fontId="85" fillId="0" borderId="36" xfId="0" applyNumberFormat="1" applyFont="1" applyFill="1" applyBorder="1"/>
    <xf numFmtId="164" fontId="85" fillId="0" borderId="86" xfId="0" applyNumberFormat="1" applyFont="1" applyFill="1" applyBorder="1" applyAlignment="1">
      <alignment wrapText="1"/>
    </xf>
    <xf numFmtId="164" fontId="85" fillId="0" borderId="36" xfId="0" applyNumberFormat="1" applyFont="1" applyFill="1" applyBorder="1" applyAlignment="1">
      <alignment wrapText="1"/>
    </xf>
    <xf numFmtId="164" fontId="85" fillId="37" borderId="5" xfId="0" applyNumberFormat="1" applyFont="1" applyFill="1" applyBorder="1"/>
    <xf numFmtId="49" fontId="85" fillId="37" borderId="14" xfId="0" applyNumberFormat="1" applyFont="1" applyFill="1" applyBorder="1"/>
    <xf numFmtId="164" fontId="85" fillId="37" borderId="14" xfId="0" applyNumberFormat="1" applyFont="1" applyFill="1" applyBorder="1" applyAlignment="1">
      <alignment wrapText="1"/>
    </xf>
    <xf numFmtId="164" fontId="85" fillId="37" borderId="14" xfId="0" applyNumberFormat="1" applyFont="1" applyFill="1" applyBorder="1"/>
    <xf numFmtId="3" fontId="85" fillId="37" borderId="14" xfId="0" applyNumberFormat="1" applyFont="1" applyFill="1" applyBorder="1"/>
    <xf numFmtId="3" fontId="85" fillId="37" borderId="31" xfId="0" applyNumberFormat="1" applyFont="1" applyFill="1" applyBorder="1"/>
    <xf numFmtId="3" fontId="85" fillId="37" borderId="7" xfId="0" applyNumberFormat="1" applyFont="1" applyFill="1" applyBorder="1"/>
    <xf numFmtId="3" fontId="85" fillId="37" borderId="15" xfId="0" applyNumberFormat="1" applyFont="1" applyFill="1" applyBorder="1"/>
    <xf numFmtId="3" fontId="84" fillId="0" borderId="100" xfId="0" applyNumberFormat="1" applyFont="1" applyFill="1" applyBorder="1" applyAlignment="1">
      <alignment horizontal="right" vertical="center"/>
    </xf>
    <xf numFmtId="164" fontId="85" fillId="0" borderId="12" xfId="0" applyNumberFormat="1" applyFont="1" applyFill="1" applyBorder="1"/>
    <xf numFmtId="164" fontId="85" fillId="0" borderId="36" xfId="0" applyNumberFormat="1" applyFont="1" applyFill="1" applyBorder="1"/>
    <xf numFmtId="3" fontId="10" fillId="36" borderId="84" xfId="0" applyNumberFormat="1" applyFont="1" applyFill="1" applyBorder="1" applyAlignment="1">
      <alignment horizontal="right" vertical="center"/>
    </xf>
    <xf numFmtId="3" fontId="84" fillId="0" borderId="35" xfId="0" applyNumberFormat="1" applyFont="1" applyFill="1" applyBorder="1" applyAlignment="1">
      <alignment horizontal="right" vertical="center"/>
    </xf>
    <xf numFmtId="3" fontId="85" fillId="37" borderId="46" xfId="0" applyNumberFormat="1" applyFont="1" applyFill="1" applyBorder="1"/>
    <xf numFmtId="3" fontId="85" fillId="0" borderId="36" xfId="0" applyNumberFormat="1" applyFont="1" applyFill="1" applyBorder="1" applyAlignment="1">
      <alignment wrapText="1"/>
    </xf>
    <xf numFmtId="164" fontId="67" fillId="0" borderId="31" xfId="0" applyNumberFormat="1" applyFont="1" applyFill="1" applyBorder="1"/>
    <xf numFmtId="3" fontId="67" fillId="0" borderId="82" xfId="0" applyNumberFormat="1" applyFont="1" applyFill="1" applyBorder="1"/>
    <xf numFmtId="3" fontId="67" fillId="0" borderId="1" xfId="0" applyNumberFormat="1" applyFont="1" applyFill="1" applyBorder="1"/>
    <xf numFmtId="3" fontId="82" fillId="0" borderId="90" xfId="0" applyNumberFormat="1" applyFont="1" applyFill="1" applyBorder="1"/>
    <xf numFmtId="49" fontId="85" fillId="0" borderId="36" xfId="0" applyNumberFormat="1" applyFont="1" applyFill="1" applyBorder="1" applyAlignment="1">
      <alignment horizontal="center" vertical="center"/>
    </xf>
    <xf numFmtId="3" fontId="81" fillId="37" borderId="89" xfId="0" applyNumberFormat="1" applyFont="1" applyFill="1" applyBorder="1"/>
    <xf numFmtId="164" fontId="87" fillId="0" borderId="0" xfId="0" applyNumberFormat="1" applyFont="1" applyFill="1"/>
    <xf numFmtId="49" fontId="85" fillId="0" borderId="0" xfId="0" applyNumberFormat="1" applyFont="1" applyFill="1"/>
    <xf numFmtId="164" fontId="85" fillId="0" borderId="0" xfId="0" applyNumberFormat="1" applyFont="1" applyFill="1" applyAlignment="1">
      <alignment wrapText="1"/>
    </xf>
    <xf numFmtId="3" fontId="85" fillId="0" borderId="0" xfId="0" applyNumberFormat="1" applyFont="1" applyFill="1"/>
    <xf numFmtId="3" fontId="81" fillId="0" borderId="0" xfId="0" applyNumberFormat="1" applyFont="1" applyFill="1"/>
    <xf numFmtId="49" fontId="2" fillId="0" borderId="0" xfId="145" applyNumberFormat="1" applyFont="1"/>
    <xf numFmtId="164" fontId="2" fillId="0" borderId="0" xfId="145" applyNumberFormat="1" applyFont="1" applyAlignment="1">
      <alignment wrapText="1"/>
    </xf>
    <xf numFmtId="3" fontId="2" fillId="0" borderId="0" xfId="145" applyNumberFormat="1" applyFont="1"/>
    <xf numFmtId="14" fontId="11" fillId="0" borderId="0" xfId="8" applyNumberFormat="1" applyFont="1"/>
    <xf numFmtId="3" fontId="90" fillId="0" borderId="28" xfId="3" applyNumberFormat="1" applyFont="1" applyBorder="1" applyAlignment="1">
      <alignment vertical="center"/>
    </xf>
    <xf numFmtId="3" fontId="91" fillId="0" borderId="27" xfId="3" applyNumberFormat="1" applyFont="1" applyBorder="1" applyAlignment="1">
      <alignment vertical="center"/>
    </xf>
    <xf numFmtId="3" fontId="49" fillId="0" borderId="40" xfId="3" applyNumberFormat="1" applyFont="1" applyBorder="1" applyAlignment="1">
      <alignment vertical="center"/>
    </xf>
    <xf numFmtId="3" fontId="49" fillId="0" borderId="41" xfId="3" applyNumberFormat="1" applyFont="1" applyBorder="1" applyAlignment="1">
      <alignment vertical="center"/>
    </xf>
    <xf numFmtId="3" fontId="49" fillId="0" borderId="42" xfId="3" applyNumberFormat="1" applyFont="1" applyBorder="1" applyAlignment="1">
      <alignment vertical="center"/>
    </xf>
    <xf numFmtId="3" fontId="49" fillId="0" borderId="43" xfId="3" applyNumberFormat="1" applyFont="1" applyBorder="1" applyAlignment="1">
      <alignment vertical="center"/>
    </xf>
    <xf numFmtId="3" fontId="49" fillId="0" borderId="44" xfId="3" applyNumberFormat="1" applyFont="1" applyBorder="1" applyAlignment="1">
      <alignment vertical="center"/>
    </xf>
    <xf numFmtId="3" fontId="93" fillId="0" borderId="11" xfId="3" applyNumberFormat="1" applyFont="1" applyFill="1" applyBorder="1" applyAlignment="1">
      <alignment vertical="center"/>
    </xf>
    <xf numFmtId="3" fontId="93" fillId="0" borderId="34" xfId="3" applyNumberFormat="1" applyFont="1" applyFill="1" applyBorder="1" applyAlignment="1">
      <alignment vertical="center"/>
    </xf>
    <xf numFmtId="3" fontId="93" fillId="0" borderId="35" xfId="3" applyNumberFormat="1" applyFont="1" applyBorder="1" applyAlignment="1">
      <alignment vertical="center"/>
    </xf>
    <xf numFmtId="0" fontId="46" fillId="0" borderId="31" xfId="3" applyFont="1" applyBorder="1" applyAlignment="1">
      <alignment horizontal="center" vertical="center"/>
    </xf>
    <xf numFmtId="0" fontId="52" fillId="0" borderId="105" xfId="3" applyFont="1" applyBorder="1" applyAlignment="1">
      <alignment horizontal="center"/>
    </xf>
    <xf numFmtId="0" fontId="52" fillId="0" borderId="106" xfId="3" applyFont="1" applyBorder="1" applyAlignment="1">
      <alignment horizontal="center"/>
    </xf>
    <xf numFmtId="0" fontId="50" fillId="2" borderId="105" xfId="3" applyFont="1" applyFill="1" applyBorder="1" applyAlignment="1">
      <alignment vertical="center"/>
    </xf>
    <xf numFmtId="0" fontId="50" fillId="2" borderId="106" xfId="3" applyFont="1" applyFill="1" applyBorder="1" applyAlignment="1">
      <alignment vertical="center"/>
    </xf>
    <xf numFmtId="3" fontId="50" fillId="2" borderId="106" xfId="2" applyNumberFormat="1" applyFont="1" applyFill="1" applyBorder="1"/>
    <xf numFmtId="3" fontId="50" fillId="2" borderId="107" xfId="2" applyNumberFormat="1" applyFont="1" applyFill="1" applyBorder="1"/>
    <xf numFmtId="3" fontId="50" fillId="0" borderId="108" xfId="2" applyNumberFormat="1" applyFont="1" applyBorder="1"/>
    <xf numFmtId="3" fontId="50" fillId="0" borderId="109" xfId="2" applyNumberFormat="1" applyFont="1" applyBorder="1"/>
    <xf numFmtId="0" fontId="49" fillId="0" borderId="105" xfId="3" applyFont="1" applyBorder="1" applyAlignment="1">
      <alignment vertical="center"/>
    </xf>
    <xf numFmtId="0" fontId="49" fillId="0" borderId="106" xfId="3" applyFont="1" applyBorder="1" applyAlignment="1">
      <alignment vertical="center"/>
    </xf>
    <xf numFmtId="3" fontId="52" fillId="0" borderId="106" xfId="2" applyNumberFormat="1" applyFont="1" applyBorder="1"/>
    <xf numFmtId="3" fontId="52" fillId="0" borderId="107" xfId="2" applyNumberFormat="1" applyFont="1" applyBorder="1"/>
    <xf numFmtId="0" fontId="49" fillId="0" borderId="111" xfId="3" applyFont="1" applyBorder="1" applyAlignment="1">
      <alignment horizontal="center"/>
    </xf>
    <xf numFmtId="0" fontId="49" fillId="0" borderId="109" xfId="3" applyFont="1" applyBorder="1" applyAlignment="1">
      <alignment horizontal="center"/>
    </xf>
    <xf numFmtId="0" fontId="52" fillId="0" borderId="110" xfId="3" applyFont="1" applyBorder="1" applyAlignment="1">
      <alignment horizontal="center"/>
    </xf>
    <xf numFmtId="0" fontId="52" fillId="0" borderId="112" xfId="3" applyFont="1" applyBorder="1" applyAlignment="1">
      <alignment horizontal="center"/>
    </xf>
    <xf numFmtId="0" fontId="52" fillId="0" borderId="107" xfId="3" applyFont="1" applyBorder="1" applyAlignment="1">
      <alignment horizontal="center"/>
    </xf>
    <xf numFmtId="0" fontId="53" fillId="2" borderId="110" xfId="3" applyFont="1" applyFill="1" applyBorder="1" applyAlignment="1">
      <alignment vertical="center"/>
    </xf>
    <xf numFmtId="3" fontId="50" fillId="2" borderId="105" xfId="3" applyNumberFormat="1" applyFont="1" applyFill="1" applyBorder="1"/>
    <xf numFmtId="3" fontId="50" fillId="2" borderId="112" xfId="3" applyNumberFormat="1" applyFont="1" applyFill="1" applyBorder="1"/>
    <xf numFmtId="3" fontId="50" fillId="2" borderId="106" xfId="3" applyNumberFormat="1" applyFont="1" applyFill="1" applyBorder="1"/>
    <xf numFmtId="3" fontId="50" fillId="2" borderId="107" xfId="3" applyNumberFormat="1" applyFont="1" applyFill="1" applyBorder="1"/>
    <xf numFmtId="0" fontId="49" fillId="0" borderId="110" xfId="3" applyFont="1" applyBorder="1" applyAlignment="1">
      <alignment vertical="center"/>
    </xf>
    <xf numFmtId="3" fontId="56" fillId="0" borderId="107" xfId="2" applyNumberFormat="1" applyFont="1" applyBorder="1"/>
    <xf numFmtId="0" fontId="50" fillId="0" borderId="7" xfId="3" applyFont="1" applyBorder="1" applyAlignment="1">
      <alignment horizontal="center"/>
    </xf>
    <xf numFmtId="0" fontId="50" fillId="0" borderId="35" xfId="3" applyFont="1" applyBorder="1" applyAlignment="1">
      <alignment horizontal="center"/>
    </xf>
    <xf numFmtId="0" fontId="56" fillId="0" borderId="106" xfId="3" applyFont="1" applyBorder="1" applyAlignment="1">
      <alignment horizontal="center"/>
    </xf>
    <xf numFmtId="0" fontId="53" fillId="2" borderId="106" xfId="3" applyFont="1" applyFill="1" applyBorder="1" applyAlignment="1">
      <alignment vertical="center"/>
    </xf>
    <xf numFmtId="3" fontId="50" fillId="0" borderId="113" xfId="3" applyNumberFormat="1" applyFont="1" applyFill="1" applyBorder="1"/>
    <xf numFmtId="3" fontId="56" fillId="0" borderId="51" xfId="3" applyNumberFormat="1" applyFont="1" applyBorder="1" applyAlignment="1">
      <alignment vertical="center"/>
    </xf>
    <xf numFmtId="3" fontId="57" fillId="0" borderId="7" xfId="3" applyNumberFormat="1" applyFont="1" applyBorder="1" applyAlignment="1">
      <alignment vertical="center"/>
    </xf>
    <xf numFmtId="3" fontId="50" fillId="0" borderId="106" xfId="3" applyNumberFormat="1" applyFont="1" applyBorder="1" applyAlignment="1">
      <alignment vertical="center"/>
    </xf>
    <xf numFmtId="0" fontId="46" fillId="0" borderId="106" xfId="3" applyFont="1" applyBorder="1" applyAlignment="1">
      <alignment vertical="center"/>
    </xf>
    <xf numFmtId="0" fontId="46" fillId="0" borderId="7" xfId="3" applyFont="1" applyBorder="1" applyAlignment="1">
      <alignment vertical="center"/>
    </xf>
    <xf numFmtId="0" fontId="46" fillId="0" borderId="110" xfId="3" applyFont="1" applyBorder="1" applyAlignment="1">
      <alignment vertical="center"/>
    </xf>
    <xf numFmtId="3" fontId="50" fillId="0" borderId="35" xfId="3" applyNumberFormat="1" applyFont="1" applyBorder="1" applyAlignment="1">
      <alignment vertical="center"/>
    </xf>
    <xf numFmtId="0" fontId="46" fillId="0" borderId="114" xfId="2" applyFont="1" applyBorder="1"/>
    <xf numFmtId="0" fontId="49" fillId="0" borderId="114" xfId="2" applyFont="1" applyBorder="1"/>
    <xf numFmtId="0" fontId="49" fillId="0" borderId="108" xfId="2" applyFont="1" applyBorder="1"/>
    <xf numFmtId="0" fontId="49" fillId="0" borderId="109" xfId="2" applyFont="1" applyBorder="1"/>
    <xf numFmtId="0" fontId="49" fillId="6" borderId="109" xfId="2" applyFont="1" applyFill="1" applyBorder="1"/>
    <xf numFmtId="0" fontId="46" fillId="0" borderId="31" xfId="3" applyFont="1" applyBorder="1"/>
    <xf numFmtId="0" fontId="49" fillId="6" borderId="14" xfId="2" applyFont="1" applyFill="1" applyBorder="1"/>
    <xf numFmtId="0" fontId="50" fillId="6" borderId="14" xfId="2" applyFont="1" applyFill="1" applyBorder="1" applyAlignment="1">
      <alignment horizontal="center"/>
    </xf>
    <xf numFmtId="0" fontId="50" fillId="6" borderId="36" xfId="2" applyFont="1" applyFill="1" applyBorder="1" applyAlignment="1">
      <alignment horizontal="center"/>
    </xf>
    <xf numFmtId="0" fontId="49" fillId="6" borderId="36" xfId="2" applyFont="1" applyFill="1" applyBorder="1"/>
    <xf numFmtId="0" fontId="53" fillId="2" borderId="105" xfId="3" applyFont="1" applyFill="1" applyBorder="1" applyAlignment="1">
      <alignment horizontal="center" vertical="center"/>
    </xf>
    <xf numFmtId="3" fontId="50" fillId="6" borderId="107" xfId="2" applyNumberFormat="1" applyFont="1" applyFill="1" applyBorder="1"/>
    <xf numFmtId="3" fontId="50" fillId="6" borderId="109" xfId="2" applyNumberFormat="1" applyFont="1" applyFill="1" applyBorder="1"/>
    <xf numFmtId="0" fontId="54" fillId="0" borderId="24" xfId="3" applyFont="1" applyBorder="1" applyAlignment="1">
      <alignment horizontal="center" vertical="center"/>
    </xf>
    <xf numFmtId="3" fontId="52" fillId="6" borderId="27" xfId="2" applyNumberFormat="1" applyFont="1" applyFill="1" applyBorder="1"/>
    <xf numFmtId="0" fontId="54" fillId="0" borderId="31" xfId="3" applyFont="1" applyBorder="1" applyAlignment="1">
      <alignment horizontal="center" vertical="center"/>
    </xf>
    <xf numFmtId="3" fontId="52" fillId="6" borderId="14" xfId="2" applyNumberFormat="1" applyFont="1" applyFill="1" applyBorder="1"/>
    <xf numFmtId="0" fontId="46" fillId="0" borderId="105" xfId="3" applyFont="1" applyBorder="1" applyAlignment="1">
      <alignment horizontal="center" vertical="center"/>
    </xf>
    <xf numFmtId="3" fontId="52" fillId="6" borderId="107" xfId="2" applyNumberFormat="1" applyFont="1" applyFill="1" applyBorder="1"/>
    <xf numFmtId="3" fontId="49" fillId="6" borderId="107" xfId="2" applyNumberFormat="1" applyFont="1" applyFill="1" applyBorder="1"/>
    <xf numFmtId="0" fontId="46" fillId="0" borderId="108" xfId="2" applyFont="1" applyBorder="1"/>
    <xf numFmtId="0" fontId="53" fillId="2" borderId="107" xfId="3" applyFont="1" applyFill="1" applyBorder="1" applyAlignment="1">
      <alignment horizontal="center" vertical="center"/>
    </xf>
    <xf numFmtId="0" fontId="46" fillId="0" borderId="14" xfId="3" applyFont="1" applyBorder="1" applyAlignment="1">
      <alignment horizontal="center" vertical="center"/>
    </xf>
    <xf numFmtId="3" fontId="49" fillId="0" borderId="14" xfId="3" applyNumberFormat="1" applyFont="1" applyBorder="1" applyAlignment="1">
      <alignment vertical="center"/>
    </xf>
    <xf numFmtId="0" fontId="54" fillId="0" borderId="27" xfId="3" applyFont="1" applyBorder="1" applyAlignment="1">
      <alignment horizontal="center" vertical="center"/>
    </xf>
    <xf numFmtId="3" fontId="54" fillId="0" borderId="27" xfId="3" applyNumberFormat="1" applyFont="1" applyBorder="1" applyAlignment="1">
      <alignment vertical="center"/>
    </xf>
    <xf numFmtId="0" fontId="54" fillId="0" borderId="14" xfId="3" applyFont="1" applyBorder="1" applyAlignment="1">
      <alignment horizontal="center" vertical="center"/>
    </xf>
    <xf numFmtId="0" fontId="46" fillId="0" borderId="107" xfId="3" applyFont="1" applyBorder="1" applyAlignment="1">
      <alignment horizontal="center" vertical="center"/>
    </xf>
    <xf numFmtId="3" fontId="52" fillId="0" borderId="105" xfId="3" applyNumberFormat="1" applyFont="1" applyFill="1" applyBorder="1" applyAlignment="1">
      <alignment vertical="center"/>
    </xf>
    <xf numFmtId="3" fontId="49" fillId="0" borderId="107" xfId="3" applyNumberFormat="1" applyFont="1" applyBorder="1" applyAlignment="1">
      <alignment vertical="center"/>
    </xf>
    <xf numFmtId="3" fontId="52" fillId="0" borderId="107" xfId="3" applyNumberFormat="1" applyFont="1" applyFill="1" applyBorder="1" applyAlignment="1">
      <alignment vertical="center"/>
    </xf>
    <xf numFmtId="0" fontId="46" fillId="0" borderId="36" xfId="3" applyFont="1" applyBorder="1" applyAlignment="1">
      <alignment horizontal="center" vertical="center"/>
    </xf>
    <xf numFmtId="0" fontId="46" fillId="0" borderId="47" xfId="3" applyFont="1" applyBorder="1" applyAlignment="1">
      <alignment vertical="center"/>
    </xf>
    <xf numFmtId="0" fontId="46" fillId="0" borderId="35" xfId="3" applyFont="1" applyBorder="1" applyAlignment="1">
      <alignment vertical="center"/>
    </xf>
    <xf numFmtId="3" fontId="46" fillId="0" borderId="107" xfId="3" applyNumberFormat="1" applyFont="1" applyBorder="1" applyAlignment="1">
      <alignment vertical="center"/>
    </xf>
    <xf numFmtId="0" fontId="49" fillId="0" borderId="109" xfId="2" applyFont="1" applyFill="1" applyBorder="1"/>
    <xf numFmtId="3" fontId="49" fillId="0" borderId="106" xfId="2" applyNumberFormat="1" applyFont="1" applyBorder="1"/>
    <xf numFmtId="3" fontId="49" fillId="0" borderId="107" xfId="2" applyNumberFormat="1" applyFont="1" applyBorder="1"/>
    <xf numFmtId="0" fontId="49" fillId="0" borderId="11" xfId="3" applyFont="1" applyBorder="1" applyAlignment="1">
      <alignment vertical="center"/>
    </xf>
    <xf numFmtId="0" fontId="49" fillId="0" borderId="35" xfId="3" applyFont="1" applyBorder="1" applyAlignment="1">
      <alignment vertical="center"/>
    </xf>
    <xf numFmtId="0" fontId="49" fillId="6" borderId="7" xfId="2" applyFont="1" applyFill="1" applyBorder="1"/>
    <xf numFmtId="0" fontId="50" fillId="6" borderId="7" xfId="2" applyFont="1" applyFill="1" applyBorder="1" applyAlignment="1">
      <alignment horizontal="center"/>
    </xf>
    <xf numFmtId="0" fontId="50" fillId="6" borderId="35" xfId="2" applyFont="1" applyFill="1" applyBorder="1" applyAlignment="1">
      <alignment horizontal="center"/>
    </xf>
    <xf numFmtId="0" fontId="49" fillId="6" borderId="35" xfId="2" applyFont="1" applyFill="1" applyBorder="1"/>
    <xf numFmtId="3" fontId="50" fillId="6" borderId="106" xfId="2" applyNumberFormat="1" applyFont="1" applyFill="1" applyBorder="1"/>
    <xf numFmtId="3" fontId="50" fillId="6" borderId="108" xfId="2" applyNumberFormat="1" applyFont="1" applyFill="1" applyBorder="1"/>
    <xf numFmtId="3" fontId="52" fillId="6" borderId="51" xfId="2" applyNumberFormat="1" applyFont="1" applyFill="1" applyBorder="1"/>
    <xf numFmtId="3" fontId="52" fillId="6" borderId="35" xfId="2" applyNumberFormat="1" applyFont="1" applyFill="1" applyBorder="1"/>
    <xf numFmtId="3" fontId="52" fillId="6" borderId="106" xfId="2" applyNumberFormat="1" applyFont="1" applyFill="1" applyBorder="1"/>
    <xf numFmtId="3" fontId="49" fillId="6" borderId="106" xfId="2" applyNumberFormat="1" applyFont="1" applyFill="1" applyBorder="1"/>
    <xf numFmtId="0" fontId="49" fillId="6" borderId="108" xfId="2" applyFont="1" applyFill="1" applyBorder="1"/>
    <xf numFmtId="0" fontId="47" fillId="0" borderId="111" xfId="3" applyFont="1" applyBorder="1" applyAlignment="1">
      <alignment horizontal="center"/>
    </xf>
    <xf numFmtId="0" fontId="47" fillId="0" borderId="115" xfId="3" applyFont="1" applyBorder="1" applyAlignment="1">
      <alignment horizontal="center"/>
    </xf>
    <xf numFmtId="0" fontId="47" fillId="0" borderId="109" xfId="3" applyFont="1" applyBorder="1" applyAlignment="1">
      <alignment horizontal="center"/>
    </xf>
    <xf numFmtId="0" fontId="47" fillId="0" borderId="14" xfId="3" applyFont="1" applyBorder="1" applyAlignment="1">
      <alignment horizontal="center"/>
    </xf>
    <xf numFmtId="0" fontId="52" fillId="0" borderId="116" xfId="3" applyFont="1" applyBorder="1" applyAlignment="1">
      <alignment horizontal="center"/>
    </xf>
    <xf numFmtId="3" fontId="50" fillId="2" borderId="110" xfId="3" applyNumberFormat="1" applyFont="1" applyFill="1" applyBorder="1"/>
    <xf numFmtId="3" fontId="50" fillId="2" borderId="116" xfId="3" applyNumberFormat="1" applyFont="1" applyFill="1" applyBorder="1"/>
    <xf numFmtId="3" fontId="49" fillId="0" borderId="117" xfId="3" applyNumberFormat="1" applyFont="1" applyBorder="1" applyAlignment="1">
      <alignment vertical="center"/>
    </xf>
    <xf numFmtId="3" fontId="52" fillId="0" borderId="114" xfId="3" applyNumberFormat="1" applyFont="1" applyFill="1" applyBorder="1" applyAlignment="1">
      <alignment vertical="center"/>
    </xf>
    <xf numFmtId="3" fontId="52" fillId="0" borderId="111" xfId="3" applyNumberFormat="1" applyFont="1" applyFill="1" applyBorder="1" applyAlignment="1">
      <alignment vertical="center"/>
    </xf>
    <xf numFmtId="3" fontId="49" fillId="0" borderId="106" xfId="3" applyNumberFormat="1" applyFont="1" applyBorder="1" applyAlignment="1">
      <alignment vertical="center"/>
    </xf>
    <xf numFmtId="3" fontId="49" fillId="0" borderId="105" xfId="3" applyNumberFormat="1" applyFont="1" applyBorder="1" applyAlignment="1">
      <alignment vertical="center"/>
    </xf>
    <xf numFmtId="3" fontId="49" fillId="0" borderId="112" xfId="3" applyNumberFormat="1" applyFont="1" applyBorder="1" applyAlignment="1">
      <alignment vertical="center"/>
    </xf>
    <xf numFmtId="3" fontId="49" fillId="0" borderId="116" xfId="3" applyNumberFormat="1" applyFont="1" applyBorder="1" applyAlignment="1">
      <alignment vertical="center"/>
    </xf>
    <xf numFmtId="3" fontId="52" fillId="0" borderId="112" xfId="3" applyNumberFormat="1" applyFont="1" applyFill="1" applyBorder="1" applyAlignment="1">
      <alignment vertical="center"/>
    </xf>
    <xf numFmtId="3" fontId="52" fillId="0" borderId="11" xfId="3" applyNumberFormat="1" applyFont="1" applyFill="1" applyBorder="1" applyAlignment="1">
      <alignment vertical="center"/>
    </xf>
    <xf numFmtId="3" fontId="52" fillId="0" borderId="34" xfId="3" applyNumberFormat="1" applyFont="1" applyFill="1" applyBorder="1" applyAlignment="1">
      <alignment vertical="center"/>
    </xf>
    <xf numFmtId="3" fontId="46" fillId="0" borderId="35" xfId="3" applyNumberFormat="1" applyFont="1" applyBorder="1" applyAlignment="1">
      <alignment vertical="center"/>
    </xf>
    <xf numFmtId="3" fontId="46" fillId="0" borderId="11" xfId="3" applyNumberFormat="1" applyFont="1" applyBorder="1" applyAlignment="1">
      <alignment vertical="center"/>
    </xf>
    <xf numFmtId="3" fontId="46" fillId="0" borderId="34" xfId="3" applyNumberFormat="1" applyFont="1" applyBorder="1" applyAlignment="1">
      <alignment vertical="center"/>
    </xf>
    <xf numFmtId="3" fontId="46" fillId="0" borderId="36" xfId="3" applyNumberFormat="1" applyFont="1" applyBorder="1" applyAlignment="1">
      <alignment vertical="center"/>
    </xf>
    <xf numFmtId="3" fontId="66" fillId="2" borderId="118" xfId="145" applyNumberFormat="1" applyFont="1" applyFill="1" applyBorder="1" applyAlignment="1">
      <alignment horizontal="center" wrapText="1"/>
    </xf>
    <xf numFmtId="164" fontId="5" fillId="0" borderId="36" xfId="145" applyNumberFormat="1" applyFont="1" applyFill="1" applyBorder="1" applyAlignment="1">
      <alignment vertical="top" wrapText="1"/>
    </xf>
    <xf numFmtId="3" fontId="5" fillId="0" borderId="11" xfId="145" applyNumberFormat="1" applyFont="1" applyBorder="1"/>
    <xf numFmtId="3" fontId="78" fillId="0" borderId="84" xfId="145" applyNumberFormat="1" applyFont="1" applyBorder="1"/>
    <xf numFmtId="3" fontId="5" fillId="0" borderId="35" xfId="145" applyNumberFormat="1" applyBorder="1"/>
    <xf numFmtId="3" fontId="5" fillId="0" borderId="36" xfId="145" applyNumberFormat="1" applyBorder="1"/>
    <xf numFmtId="3" fontId="63" fillId="6" borderId="89" xfId="145" applyNumberFormat="1" applyFont="1" applyFill="1" applyBorder="1"/>
    <xf numFmtId="3" fontId="63" fillId="6" borderId="96" xfId="145" applyNumberFormat="1" applyFont="1" applyFill="1" applyBorder="1"/>
    <xf numFmtId="164" fontId="8" fillId="0" borderId="0" xfId="145" applyNumberFormat="1" applyFont="1"/>
    <xf numFmtId="3" fontId="9" fillId="2" borderId="56" xfId="0" applyNumberFormat="1" applyFont="1" applyFill="1" applyBorder="1" applyAlignment="1">
      <alignment horizontal="center"/>
    </xf>
    <xf numFmtId="3" fontId="9" fillId="2" borderId="15" xfId="0" applyNumberFormat="1" applyFont="1" applyFill="1" applyBorder="1" applyAlignment="1">
      <alignment horizontal="center" wrapText="1"/>
    </xf>
    <xf numFmtId="164" fontId="87" fillId="0" borderId="4" xfId="0" applyNumberFormat="1" applyFont="1" applyFill="1" applyBorder="1" applyAlignment="1">
      <alignment horizontal="center" textRotation="90" wrapText="1"/>
    </xf>
    <xf numFmtId="3" fontId="87" fillId="0" borderId="15" xfId="0" applyNumberFormat="1" applyFont="1" applyFill="1" applyBorder="1" applyAlignment="1">
      <alignment horizontal="center" wrapText="1"/>
    </xf>
    <xf numFmtId="164" fontId="9" fillId="5" borderId="4" xfId="0" applyNumberFormat="1" applyFont="1" applyFill="1" applyBorder="1" applyAlignment="1">
      <alignment horizontal="center" textRotation="90" wrapText="1"/>
    </xf>
    <xf numFmtId="164" fontId="9" fillId="5" borderId="10" xfId="0" applyNumberFormat="1" applyFont="1" applyFill="1" applyBorder="1" applyAlignment="1">
      <alignment horizontal="center" textRotation="90" wrapText="1"/>
    </xf>
    <xf numFmtId="164" fontId="9" fillId="0" borderId="4" xfId="0" applyNumberFormat="1" applyFont="1" applyFill="1" applyBorder="1" applyAlignment="1">
      <alignment horizontal="center" wrapText="1"/>
    </xf>
    <xf numFmtId="3" fontId="9" fillId="0" borderId="65" xfId="0" applyNumberFormat="1" applyFont="1" applyFill="1" applyBorder="1" applyAlignment="1">
      <alignment wrapText="1"/>
    </xf>
    <xf numFmtId="164" fontId="85" fillId="0" borderId="87" xfId="0" applyNumberFormat="1" applyFont="1" applyFill="1" applyBorder="1" applyAlignment="1">
      <alignment wrapText="1"/>
    </xf>
    <xf numFmtId="3" fontId="85" fillId="0" borderId="88" xfId="0" applyNumberFormat="1" applyFont="1" applyFill="1" applyBorder="1"/>
    <xf numFmtId="164" fontId="85" fillId="0" borderId="31" xfId="0" applyNumberFormat="1" applyFont="1" applyFill="1" applyBorder="1"/>
    <xf numFmtId="3" fontId="84" fillId="0" borderId="37" xfId="0" applyNumberFormat="1" applyFont="1" applyFill="1" applyBorder="1"/>
    <xf numFmtId="164" fontId="88" fillId="0" borderId="120" xfId="0" applyNumberFormat="1" applyFont="1" applyFill="1" applyBorder="1"/>
    <xf numFmtId="3" fontId="85" fillId="0" borderId="15" xfId="0" applyNumberFormat="1" applyFont="1" applyFill="1" applyBorder="1"/>
    <xf numFmtId="3" fontId="10" fillId="36" borderId="119" xfId="0" applyNumberFormat="1" applyFont="1" applyFill="1" applyBorder="1"/>
    <xf numFmtId="3" fontId="85" fillId="0" borderId="37" xfId="0" applyNumberFormat="1" applyFont="1" applyFill="1" applyBorder="1"/>
    <xf numFmtId="3" fontId="85" fillId="0" borderId="120" xfId="0" applyNumberFormat="1" applyFont="1" applyFill="1" applyBorder="1" applyAlignment="1">
      <alignment horizontal="left"/>
    </xf>
    <xf numFmtId="164" fontId="85" fillId="0" borderId="120" xfId="0" applyNumberFormat="1" applyFont="1" applyFill="1" applyBorder="1"/>
    <xf numFmtId="3" fontId="85" fillId="36" borderId="92" xfId="0" applyNumberFormat="1" applyFont="1" applyFill="1" applyBorder="1"/>
    <xf numFmtId="3" fontId="82" fillId="0" borderId="49" xfId="0" applyNumberFormat="1" applyFont="1" applyFill="1" applyBorder="1"/>
    <xf numFmtId="164" fontId="82" fillId="0" borderId="12" xfId="0" applyNumberFormat="1" applyFont="1" applyFill="1" applyBorder="1"/>
    <xf numFmtId="164" fontId="85" fillId="37" borderId="4" xfId="0" applyNumberFormat="1" applyFont="1" applyFill="1" applyBorder="1"/>
    <xf numFmtId="49" fontId="85" fillId="37" borderId="90" xfId="0" applyNumberFormat="1" applyFont="1" applyFill="1" applyBorder="1"/>
    <xf numFmtId="3" fontId="85" fillId="37" borderId="0" xfId="0" applyNumberFormat="1" applyFont="1" applyFill="1" applyBorder="1"/>
    <xf numFmtId="3" fontId="85" fillId="0" borderId="12" xfId="0" applyNumberFormat="1" applyFont="1" applyFill="1" applyBorder="1" applyAlignment="1">
      <alignment horizontal="left"/>
    </xf>
    <xf numFmtId="3" fontId="10" fillId="0" borderId="92" xfId="0" applyNumberFormat="1" applyFont="1" applyFill="1" applyBorder="1"/>
    <xf numFmtId="165" fontId="2" fillId="0" borderId="0" xfId="166" applyNumberFormat="1" applyFont="1"/>
    <xf numFmtId="0" fontId="2" fillId="0" borderId="0" xfId="145" applyNumberFormat="1" applyFont="1" applyAlignment="1">
      <alignment wrapText="1"/>
    </xf>
    <xf numFmtId="0" fontId="22" fillId="0" borderId="59" xfId="8" applyFont="1" applyBorder="1" applyAlignment="1"/>
    <xf numFmtId="0" fontId="22" fillId="0" borderId="0" xfId="8" applyFont="1" applyBorder="1" applyAlignment="1"/>
    <xf numFmtId="3" fontId="11" fillId="0" borderId="65" xfId="7" applyNumberFormat="1" applyFont="1" applyFill="1" applyBorder="1"/>
    <xf numFmtId="0" fontId="22" fillId="0" borderId="29" xfId="8" applyFont="1" applyBorder="1" applyAlignment="1"/>
    <xf numFmtId="3" fontId="11" fillId="0" borderId="66" xfId="7" applyNumberFormat="1" applyFont="1" applyFill="1" applyBorder="1"/>
    <xf numFmtId="0" fontId="22" fillId="0" borderId="47" xfId="8" applyFont="1" applyBorder="1" applyAlignment="1"/>
    <xf numFmtId="3" fontId="11" fillId="0" borderId="121" xfId="7" applyNumberFormat="1" applyFont="1" applyFill="1" applyBorder="1"/>
    <xf numFmtId="0" fontId="22" fillId="0" borderId="122" xfId="8" applyFont="1" applyBorder="1" applyAlignment="1"/>
    <xf numFmtId="3" fontId="11" fillId="0" borderId="71" xfId="7" applyNumberFormat="1" applyFont="1" applyFill="1" applyBorder="1"/>
    <xf numFmtId="3" fontId="20" fillId="0" borderId="66" xfId="7" applyNumberFormat="1" applyFont="1" applyFill="1" applyBorder="1"/>
    <xf numFmtId="3" fontId="11" fillId="0" borderId="68" xfId="7" applyNumberFormat="1" applyFont="1" applyFill="1" applyBorder="1"/>
    <xf numFmtId="0" fontId="11" fillId="0" borderId="29" xfId="8" applyFont="1" applyBorder="1" applyAlignment="1"/>
    <xf numFmtId="3" fontId="11" fillId="0" borderId="51" xfId="7" applyNumberFormat="1" applyFont="1" applyBorder="1" applyAlignment="1">
      <alignment horizontal="right"/>
    </xf>
    <xf numFmtId="0" fontId="11" fillId="0" borderId="123" xfId="8" applyFont="1" applyBorder="1" applyAlignment="1">
      <alignment horizontal="left"/>
    </xf>
    <xf numFmtId="0" fontId="11" fillId="0" borderId="124" xfId="8" applyFont="1" applyBorder="1" applyAlignment="1"/>
    <xf numFmtId="3" fontId="11" fillId="0" borderId="125" xfId="7" applyNumberFormat="1" applyFont="1" applyBorder="1" applyAlignment="1">
      <alignment horizontal="right"/>
    </xf>
    <xf numFmtId="3" fontId="11" fillId="0" borderId="126" xfId="7" applyNumberFormat="1" applyFont="1" applyBorder="1" applyAlignment="1">
      <alignment horizontal="right"/>
    </xf>
    <xf numFmtId="3" fontId="11" fillId="0" borderId="127" xfId="7" applyNumberFormat="1" applyFont="1" applyBorder="1" applyAlignment="1">
      <alignment horizontal="right"/>
    </xf>
    <xf numFmtId="3" fontId="11" fillId="0" borderId="123" xfId="7" applyNumberFormat="1" applyFont="1" applyBorder="1" applyAlignment="1">
      <alignment horizontal="right"/>
    </xf>
    <xf numFmtId="3" fontId="20" fillId="4" borderId="128" xfId="7" applyNumberFormat="1" applyFont="1" applyFill="1" applyBorder="1" applyAlignment="1">
      <alignment horizontal="right"/>
    </xf>
    <xf numFmtId="0" fontId="11" fillId="0" borderId="129" xfId="5" applyFont="1" applyBorder="1" applyAlignment="1">
      <alignment horizontal="center"/>
    </xf>
    <xf numFmtId="0" fontId="2" fillId="0" borderId="130" xfId="5" applyBorder="1"/>
    <xf numFmtId="0" fontId="2" fillId="0" borderId="131" xfId="5" applyBorder="1"/>
    <xf numFmtId="0" fontId="11" fillId="0" borderId="132" xfId="5" applyFont="1" applyBorder="1"/>
    <xf numFmtId="3" fontId="7" fillId="0" borderId="14" xfId="5" applyNumberFormat="1" applyFont="1" applyFill="1" applyBorder="1"/>
    <xf numFmtId="3" fontId="7" fillId="39" borderId="14" xfId="5" applyNumberFormat="1" applyFont="1" applyFill="1" applyBorder="1"/>
    <xf numFmtId="3" fontId="7" fillId="0" borderId="27" xfId="5" applyNumberFormat="1" applyFont="1" applyFill="1" applyBorder="1"/>
    <xf numFmtId="3" fontId="7" fillId="39" borderId="27" xfId="5" applyNumberFormat="1" applyFont="1" applyFill="1" applyBorder="1"/>
    <xf numFmtId="3" fontId="61" fillId="0" borderId="14" xfId="5" applyNumberFormat="1" applyFont="1" applyFill="1" applyBorder="1"/>
    <xf numFmtId="3" fontId="15" fillId="39" borderId="63" xfId="5" applyNumberFormat="1" applyFont="1" applyFill="1" applyBorder="1"/>
    <xf numFmtId="3" fontId="11" fillId="39" borderId="63" xfId="5" applyNumberFormat="1" applyFont="1" applyFill="1" applyBorder="1"/>
    <xf numFmtId="0" fontId="2" fillId="0" borderId="133" xfId="5" applyBorder="1" applyAlignment="1">
      <alignment horizontal="right"/>
    </xf>
    <xf numFmtId="0" fontId="2" fillId="0" borderId="134" xfId="5" applyBorder="1"/>
    <xf numFmtId="3" fontId="7" fillId="0" borderId="129" xfId="5" applyNumberFormat="1" applyFont="1" applyBorder="1"/>
    <xf numFmtId="3" fontId="7" fillId="39" borderId="133" xfId="5" applyNumberFormat="1" applyFont="1" applyFill="1" applyBorder="1"/>
    <xf numFmtId="3" fontId="12" fillId="5" borderId="129" xfId="5" applyNumberFormat="1" applyFont="1" applyFill="1" applyBorder="1"/>
    <xf numFmtId="3" fontId="7" fillId="0" borderId="129" xfId="5" applyNumberFormat="1" applyFont="1" applyFill="1" applyBorder="1"/>
    <xf numFmtId="0" fontId="22" fillId="0" borderId="136" xfId="8" applyFont="1" applyBorder="1" applyAlignment="1">
      <alignment horizontal="center"/>
    </xf>
    <xf numFmtId="0" fontId="22" fillId="0" borderId="131" xfId="8" applyFont="1" applyBorder="1" applyAlignment="1"/>
    <xf numFmtId="0" fontId="22" fillId="0" borderId="137" xfId="7" applyFont="1" applyFill="1" applyBorder="1" applyAlignment="1">
      <alignment horizontal="center"/>
    </xf>
    <xf numFmtId="0" fontId="22" fillId="0" borderId="132" xfId="7" applyFont="1" applyFill="1" applyBorder="1" applyAlignment="1">
      <alignment horizontal="center"/>
    </xf>
    <xf numFmtId="0" fontId="22" fillId="0" borderId="138" xfId="7" applyFont="1" applyFill="1" applyBorder="1" applyAlignment="1">
      <alignment horizontal="center"/>
    </xf>
    <xf numFmtId="0" fontId="22" fillId="4" borderId="132" xfId="7" applyFont="1" applyFill="1" applyBorder="1" applyAlignment="1">
      <alignment horizontal="center"/>
    </xf>
    <xf numFmtId="0" fontId="22" fillId="0" borderId="139" xfId="7" applyFont="1" applyFill="1" applyBorder="1" applyAlignment="1">
      <alignment horizontal="center"/>
    </xf>
    <xf numFmtId="0" fontId="15" fillId="0" borderId="140" xfId="8" applyFont="1" applyBorder="1" applyAlignment="1">
      <alignment horizontal="center"/>
    </xf>
    <xf numFmtId="0" fontId="15" fillId="0" borderId="134" xfId="8" applyFont="1" applyBorder="1" applyAlignment="1"/>
    <xf numFmtId="0" fontId="15" fillId="0" borderId="98" xfId="7" applyFont="1" applyFill="1" applyBorder="1" applyAlignment="1">
      <alignment horizontal="center"/>
    </xf>
    <xf numFmtId="0" fontId="15" fillId="0" borderId="129" xfId="7" applyFont="1" applyFill="1" applyBorder="1" applyAlignment="1">
      <alignment horizontal="center"/>
    </xf>
    <xf numFmtId="0" fontId="15" fillId="0" borderId="141" xfId="7" applyFont="1" applyFill="1" applyBorder="1" applyAlignment="1">
      <alignment horizontal="center"/>
    </xf>
    <xf numFmtId="0" fontId="15" fillId="4" borderId="129" xfId="7" applyFont="1" applyFill="1" applyBorder="1" applyAlignment="1">
      <alignment horizontal="center"/>
    </xf>
    <xf numFmtId="0" fontId="15" fillId="0" borderId="142" xfId="7" applyFont="1" applyFill="1" applyBorder="1" applyAlignment="1">
      <alignment horizontal="center"/>
    </xf>
    <xf numFmtId="3" fontId="11" fillId="0" borderId="5" xfId="8" applyNumberFormat="1" applyFont="1" applyFill="1" applyBorder="1"/>
    <xf numFmtId="3" fontId="11" fillId="0" borderId="14" xfId="8" applyNumberFormat="1" applyFont="1" applyFill="1" applyBorder="1"/>
    <xf numFmtId="3" fontId="11" fillId="0" borderId="0" xfId="8" applyNumberFormat="1" applyFont="1"/>
    <xf numFmtId="3" fontId="11" fillId="0" borderId="12" xfId="8" applyNumberFormat="1" applyFont="1" applyFill="1" applyBorder="1"/>
    <xf numFmtId="3" fontId="11" fillId="0" borderId="36" xfId="8" applyNumberFormat="1" applyFont="1" applyFill="1" applyBorder="1"/>
    <xf numFmtId="0" fontId="11" fillId="0" borderId="136" xfId="8" applyFont="1" applyBorder="1" applyAlignment="1">
      <alignment horizontal="left"/>
    </xf>
    <xf numFmtId="0" fontId="11" fillId="0" borderId="131" xfId="8" applyFont="1" applyBorder="1" applyAlignment="1"/>
    <xf numFmtId="3" fontId="11" fillId="0" borderId="137" xfId="7" applyNumberFormat="1" applyFont="1" applyBorder="1" applyAlignment="1">
      <alignment horizontal="right"/>
    </xf>
    <xf numFmtId="3" fontId="11" fillId="0" borderId="143" xfId="7" applyNumberFormat="1" applyFont="1" applyBorder="1" applyAlignment="1">
      <alignment horizontal="right"/>
    </xf>
    <xf numFmtId="3" fontId="11" fillId="0" borderId="139" xfId="7" applyNumberFormat="1" applyFont="1" applyFill="1" applyBorder="1"/>
    <xf numFmtId="3" fontId="11" fillId="0" borderId="136" xfId="7" applyNumberFormat="1" applyFont="1" applyBorder="1" applyAlignment="1">
      <alignment horizontal="right"/>
    </xf>
    <xf numFmtId="3" fontId="11" fillId="4" borderId="132" xfId="7" applyNumberFormat="1" applyFont="1" applyFill="1" applyBorder="1" applyAlignment="1">
      <alignment horizontal="right"/>
    </xf>
    <xf numFmtId="164" fontId="66" fillId="2" borderId="128" xfId="145" applyNumberFormat="1" applyFont="1" applyFill="1" applyBorder="1"/>
    <xf numFmtId="3" fontId="77" fillId="2" borderId="144" xfId="145" applyNumberFormat="1" applyFont="1" applyFill="1" applyBorder="1" applyAlignment="1">
      <alignment horizontal="center" wrapText="1"/>
    </xf>
    <xf numFmtId="3" fontId="66" fillId="2" borderId="145" xfId="145" applyNumberFormat="1" applyFont="1" applyFill="1" applyBorder="1" applyAlignment="1">
      <alignment horizontal="center" wrapText="1"/>
    </xf>
    <xf numFmtId="3" fontId="66" fillId="2" borderId="146" xfId="145" applyNumberFormat="1" applyFont="1" applyFill="1" applyBorder="1" applyAlignment="1">
      <alignment horizontal="center" wrapText="1"/>
    </xf>
    <xf numFmtId="3" fontId="5" fillId="0" borderId="11" xfId="145" applyNumberFormat="1" applyFont="1" applyFill="1" applyBorder="1"/>
    <xf numFmtId="164" fontId="5" fillId="33" borderId="129" xfId="145" applyNumberFormat="1" applyFill="1" applyBorder="1" applyAlignment="1">
      <alignment wrapText="1"/>
    </xf>
    <xf numFmtId="3" fontId="8" fillId="33" borderId="133" xfId="145" applyNumberFormat="1" applyFont="1" applyFill="1" applyBorder="1"/>
    <xf numFmtId="3" fontId="77" fillId="33" borderId="148" xfId="145" applyNumberFormat="1" applyFont="1" applyFill="1" applyBorder="1"/>
    <xf numFmtId="3" fontId="8" fillId="33" borderId="135" xfId="145" applyNumberFormat="1" applyFont="1" applyFill="1" applyBorder="1"/>
    <xf numFmtId="3" fontId="8" fillId="33" borderId="129" xfId="145" applyNumberFormat="1" applyFont="1" applyFill="1" applyBorder="1"/>
    <xf numFmtId="3" fontId="5" fillId="33" borderId="142" xfId="145" applyNumberFormat="1" applyFill="1" applyBorder="1"/>
    <xf numFmtId="164" fontId="5" fillId="0" borderId="129" xfId="145" applyNumberFormat="1" applyFont="1" applyFill="1" applyBorder="1" applyAlignment="1">
      <alignment wrapText="1"/>
    </xf>
    <xf numFmtId="3" fontId="5" fillId="0" borderId="133" xfId="145" applyNumberFormat="1" applyFont="1" applyFill="1" applyBorder="1"/>
    <xf numFmtId="3" fontId="78" fillId="0" borderId="148" xfId="145" applyNumberFormat="1" applyFont="1" applyBorder="1"/>
    <xf numFmtId="3" fontId="5" fillId="0" borderId="135" xfId="145" applyNumberFormat="1" applyBorder="1"/>
    <xf numFmtId="3" fontId="5" fillId="0" borderId="129" xfId="145" applyNumberFormat="1" applyBorder="1"/>
    <xf numFmtId="3" fontId="5" fillId="0" borderId="142" xfId="145" applyNumberFormat="1" applyBorder="1" applyAlignment="1">
      <alignment vertical="top" wrapText="1"/>
    </xf>
    <xf numFmtId="3" fontId="8" fillId="33" borderId="148" xfId="145" applyNumberFormat="1" applyFont="1" applyFill="1" applyBorder="1"/>
    <xf numFmtId="3" fontId="5" fillId="0" borderId="142" xfId="145" applyNumberFormat="1" applyBorder="1"/>
    <xf numFmtId="3" fontId="5" fillId="0" borderId="11" xfId="145" applyNumberFormat="1" applyFill="1" applyBorder="1" applyAlignment="1">
      <alignment vertical="center"/>
    </xf>
    <xf numFmtId="3" fontId="5" fillId="0" borderId="135" xfId="145" applyNumberFormat="1" applyFill="1" applyBorder="1"/>
    <xf numFmtId="3" fontId="5" fillId="7" borderId="129" xfId="145" applyNumberFormat="1" applyFill="1" applyBorder="1"/>
    <xf numFmtId="3" fontId="5" fillId="0" borderId="142" xfId="145" applyNumberFormat="1" applyFill="1" applyBorder="1"/>
    <xf numFmtId="3" fontId="5" fillId="0" borderId="133" xfId="145" applyNumberFormat="1" applyFill="1" applyBorder="1" applyAlignment="1">
      <alignment vertical="center"/>
    </xf>
    <xf numFmtId="3" fontId="5" fillId="0" borderId="129" xfId="145" applyNumberFormat="1" applyFill="1" applyBorder="1"/>
    <xf numFmtId="164" fontId="5" fillId="0" borderId="129" xfId="145" applyNumberFormat="1" applyFill="1" applyBorder="1" applyAlignment="1">
      <alignment wrapText="1"/>
    </xf>
    <xf numFmtId="3" fontId="8" fillId="0" borderId="133" xfId="145" applyNumberFormat="1" applyFont="1" applyFill="1" applyBorder="1"/>
    <xf numFmtId="3" fontId="78" fillId="0" borderId="84" xfId="145" applyNumberFormat="1" applyFont="1" applyBorder="1" applyAlignment="1">
      <alignment horizontal="right" vertical="center"/>
    </xf>
    <xf numFmtId="3" fontId="5" fillId="0" borderId="133" xfId="145" applyNumberFormat="1" applyFill="1" applyBorder="1"/>
    <xf numFmtId="3" fontId="8" fillId="33" borderId="130" xfId="145" applyNumberFormat="1" applyFont="1" applyFill="1" applyBorder="1"/>
    <xf numFmtId="3" fontId="8" fillId="33" borderId="143" xfId="145" applyNumberFormat="1" applyFont="1" applyFill="1" applyBorder="1"/>
    <xf numFmtId="3" fontId="8" fillId="33" borderId="139" xfId="145" applyNumberFormat="1" applyFont="1" applyFill="1" applyBorder="1"/>
    <xf numFmtId="164" fontId="66" fillId="2" borderId="146" xfId="145" applyNumberFormat="1" applyFont="1" applyFill="1" applyBorder="1"/>
    <xf numFmtId="3" fontId="66" fillId="2" borderId="150" xfId="145" applyNumberFormat="1" applyFont="1" applyFill="1" applyBorder="1" applyAlignment="1">
      <alignment horizontal="center" wrapText="1"/>
    </xf>
    <xf numFmtId="3" fontId="66" fillId="2" borderId="144" xfId="145" applyNumberFormat="1" applyFont="1" applyFill="1" applyBorder="1" applyAlignment="1">
      <alignment horizontal="center" wrapText="1"/>
    </xf>
    <xf numFmtId="3" fontId="66" fillId="2" borderId="146" xfId="145" applyNumberFormat="1" applyFont="1" applyFill="1" applyBorder="1" applyAlignment="1">
      <alignment horizontal="center" vertical="center" wrapText="1"/>
    </xf>
    <xf numFmtId="3" fontId="66" fillId="2" borderId="147" xfId="145" applyNumberFormat="1" applyFont="1" applyFill="1" applyBorder="1" applyAlignment="1">
      <alignment horizontal="center" wrapText="1"/>
    </xf>
    <xf numFmtId="3" fontId="5" fillId="0" borderId="133" xfId="145" applyNumberFormat="1" applyBorder="1"/>
    <xf numFmtId="3" fontId="5" fillId="0" borderId="92" xfId="145" applyNumberFormat="1" applyFont="1" applyFill="1" applyBorder="1"/>
    <xf numFmtId="3" fontId="5" fillId="0" borderId="148" xfId="145" applyNumberFormat="1" applyBorder="1"/>
    <xf numFmtId="3" fontId="5" fillId="0" borderId="7" xfId="145" applyNumberFormat="1" applyFill="1" applyBorder="1"/>
    <xf numFmtId="3" fontId="5" fillId="0" borderId="14" xfId="145" applyNumberFormat="1" applyFill="1" applyBorder="1"/>
    <xf numFmtId="3" fontId="5" fillId="0" borderId="14" xfId="145" applyNumberFormat="1" applyBorder="1"/>
    <xf numFmtId="3" fontId="5" fillId="0" borderId="15" xfId="145" applyNumberFormat="1" applyBorder="1"/>
    <xf numFmtId="164" fontId="5" fillId="0" borderId="5" xfId="145" applyNumberFormat="1" applyFill="1" applyBorder="1" applyAlignment="1">
      <alignment horizontal="left" vertical="center" wrapText="1"/>
    </xf>
    <xf numFmtId="164" fontId="5" fillId="0" borderId="132" xfId="145" applyNumberFormat="1" applyFill="1" applyBorder="1" applyAlignment="1">
      <alignment wrapText="1"/>
    </xf>
    <xf numFmtId="3" fontId="5" fillId="0" borderId="130" xfId="145" applyNumberFormat="1" applyFill="1" applyBorder="1"/>
    <xf numFmtId="3" fontId="63" fillId="6" borderId="97" xfId="145" applyNumberFormat="1" applyFont="1" applyFill="1" applyBorder="1"/>
    <xf numFmtId="164" fontId="5" fillId="0" borderId="137" xfId="145" applyNumberFormat="1" applyBorder="1" applyAlignment="1">
      <alignment vertical="center"/>
    </xf>
    <xf numFmtId="164" fontId="79" fillId="34" borderId="129" xfId="145" applyNumberFormat="1" applyFont="1" applyFill="1" applyBorder="1"/>
    <xf numFmtId="164" fontId="80" fillId="34" borderId="129" xfId="145" applyNumberFormat="1" applyFont="1" applyFill="1" applyBorder="1"/>
    <xf numFmtId="3" fontId="79" fillId="34" borderId="129" xfId="145" applyNumberFormat="1" applyFont="1" applyFill="1" applyBorder="1"/>
    <xf numFmtId="49" fontId="9" fillId="0" borderId="129" xfId="0" applyNumberFormat="1" applyFont="1" applyFill="1" applyBorder="1" applyAlignment="1">
      <alignment wrapText="1"/>
    </xf>
    <xf numFmtId="164" fontId="9" fillId="0" borderId="129" xfId="0" applyNumberFormat="1" applyFont="1" applyFill="1" applyBorder="1" applyAlignment="1">
      <alignment wrapText="1"/>
    </xf>
    <xf numFmtId="164" fontId="9" fillId="0" borderId="129" xfId="0" applyNumberFormat="1" applyFont="1" applyFill="1" applyBorder="1" applyAlignment="1"/>
    <xf numFmtId="3" fontId="9" fillId="0" borderId="129" xfId="0" applyNumberFormat="1" applyFont="1" applyFill="1" applyBorder="1" applyAlignment="1"/>
    <xf numFmtId="3" fontId="9" fillId="0" borderId="133" xfId="0" applyNumberFormat="1" applyFont="1" applyFill="1" applyBorder="1" applyAlignment="1"/>
    <xf numFmtId="3" fontId="9" fillId="0" borderId="148" xfId="0" applyNumberFormat="1" applyFont="1" applyFill="1" applyBorder="1" applyAlignment="1">
      <alignment horizontal="right"/>
    </xf>
    <xf numFmtId="1" fontId="9" fillId="3" borderId="135" xfId="0" applyNumberFormat="1" applyFont="1" applyFill="1" applyBorder="1" applyAlignment="1">
      <alignment horizontal="center"/>
    </xf>
    <xf numFmtId="1" fontId="9" fillId="32" borderId="129" xfId="0" applyNumberFormat="1" applyFont="1" applyFill="1" applyBorder="1" applyAlignment="1">
      <alignment horizontal="center"/>
    </xf>
    <xf numFmtId="1" fontId="9" fillId="4" borderId="129" xfId="0" applyNumberFormat="1" applyFont="1" applyFill="1" applyBorder="1" applyAlignment="1">
      <alignment horizontal="center"/>
    </xf>
    <xf numFmtId="1" fontId="9" fillId="31" borderId="129" xfId="0" applyNumberFormat="1" applyFont="1" applyFill="1" applyBorder="1" applyAlignment="1">
      <alignment horizontal="center"/>
    </xf>
    <xf numFmtId="1" fontId="9" fillId="4" borderId="142" xfId="0" applyNumberFormat="1" applyFont="1" applyFill="1" applyBorder="1" applyAlignment="1">
      <alignment horizontal="center"/>
    </xf>
    <xf numFmtId="164" fontId="67" fillId="3" borderId="124" xfId="0" applyNumberFormat="1" applyFont="1" applyFill="1" applyBorder="1"/>
    <xf numFmtId="164" fontId="9" fillId="5" borderId="136" xfId="0" applyNumberFormat="1" applyFont="1" applyFill="1" applyBorder="1" applyAlignment="1">
      <alignment horizontal="center" textRotation="90" wrapText="1"/>
    </xf>
    <xf numFmtId="49" fontId="9" fillId="5" borderId="131" xfId="0" applyNumberFormat="1" applyFont="1" applyFill="1" applyBorder="1" applyAlignment="1">
      <alignment horizontal="center" wrapText="1"/>
    </xf>
    <xf numFmtId="164" fontId="9" fillId="5" borderId="131" xfId="0" applyNumberFormat="1" applyFont="1" applyFill="1" applyBorder="1" applyAlignment="1">
      <alignment wrapText="1"/>
    </xf>
    <xf numFmtId="164" fontId="9" fillId="5" borderId="131" xfId="0" applyNumberFormat="1" applyFont="1" applyFill="1" applyBorder="1"/>
    <xf numFmtId="3" fontId="9" fillId="5" borderId="131" xfId="0" applyNumberFormat="1" applyFont="1" applyFill="1" applyBorder="1" applyAlignment="1">
      <alignment wrapText="1"/>
    </xf>
    <xf numFmtId="3" fontId="67" fillId="5" borderId="148" xfId="0" applyNumberFormat="1" applyFont="1" applyFill="1" applyBorder="1" applyAlignment="1">
      <alignment wrapText="1"/>
    </xf>
    <xf numFmtId="3" fontId="67" fillId="5" borderId="135" xfId="0" applyNumberFormat="1" applyFont="1" applyFill="1" applyBorder="1" applyAlignment="1">
      <alignment horizontal="center" wrapText="1"/>
    </xf>
    <xf numFmtId="3" fontId="67" fillId="5" borderId="129" xfId="0" applyNumberFormat="1" applyFont="1" applyFill="1" applyBorder="1" applyAlignment="1">
      <alignment horizontal="center" wrapText="1"/>
    </xf>
    <xf numFmtId="3" fontId="67" fillId="5" borderId="142" xfId="0" applyNumberFormat="1" applyFont="1" applyFill="1" applyBorder="1" applyAlignment="1">
      <alignment horizontal="center" wrapText="1"/>
    </xf>
    <xf numFmtId="0" fontId="94" fillId="0" borderId="86" xfId="0" applyFont="1" applyFill="1" applyBorder="1" applyAlignment="1">
      <alignment vertical="center"/>
    </xf>
    <xf numFmtId="3" fontId="95" fillId="0" borderId="87" xfId="0" applyNumberFormat="1" applyFont="1" applyFill="1" applyBorder="1"/>
    <xf numFmtId="49" fontId="2" fillId="0" borderId="129" xfId="0" applyNumberFormat="1" applyFont="1" applyFill="1" applyBorder="1" applyAlignment="1">
      <alignment vertical="center"/>
    </xf>
    <xf numFmtId="164" fontId="85" fillId="0" borderId="129" xfId="0" applyNumberFormat="1" applyFont="1" applyFill="1" applyBorder="1" applyAlignment="1">
      <alignment wrapText="1"/>
    </xf>
    <xf numFmtId="3" fontId="95" fillId="0" borderId="36" xfId="0" applyNumberFormat="1" applyFont="1" applyFill="1" applyBorder="1"/>
    <xf numFmtId="164" fontId="67" fillId="0" borderId="151" xfId="0" applyNumberFormat="1" applyFont="1" applyFill="1" applyBorder="1"/>
    <xf numFmtId="49" fontId="67" fillId="0" borderId="152" xfId="0" applyNumberFormat="1" applyFont="1" applyFill="1" applyBorder="1"/>
    <xf numFmtId="164" fontId="85" fillId="0" borderId="152" xfId="0" applyNumberFormat="1" applyFont="1" applyFill="1" applyBorder="1" applyAlignment="1">
      <alignment wrapText="1"/>
    </xf>
    <xf numFmtId="164" fontId="67" fillId="0" borderId="153" xfId="0" applyNumberFormat="1" applyFont="1" applyFill="1" applyBorder="1"/>
    <xf numFmtId="3" fontId="96" fillId="36" borderId="89" xfId="0" applyNumberFormat="1" applyFont="1" applyFill="1" applyBorder="1"/>
    <xf numFmtId="3" fontId="95" fillId="37" borderId="91" xfId="0" applyNumberFormat="1" applyFont="1" applyFill="1" applyBorder="1"/>
    <xf numFmtId="164" fontId="85" fillId="0" borderId="133" xfId="0" applyNumberFormat="1" applyFont="1" applyFill="1" applyBorder="1" applyAlignment="1">
      <alignment wrapText="1"/>
    </xf>
    <xf numFmtId="3" fontId="85" fillId="0" borderId="133" xfId="0" applyNumberFormat="1" applyFont="1" applyFill="1" applyBorder="1"/>
    <xf numFmtId="3" fontId="10" fillId="36" borderId="148" xfId="0" applyNumberFormat="1" applyFont="1" applyFill="1" applyBorder="1"/>
    <xf numFmtId="3" fontId="85" fillId="0" borderId="134" xfId="0" applyNumberFormat="1" applyFont="1" applyFill="1" applyBorder="1"/>
    <xf numFmtId="3" fontId="95" fillId="0" borderId="133" xfId="0" applyNumberFormat="1" applyFont="1" applyFill="1" applyBorder="1"/>
    <xf numFmtId="3" fontId="85" fillId="0" borderId="129" xfId="0" applyNumberFormat="1" applyFont="1" applyFill="1" applyBorder="1"/>
    <xf numFmtId="3" fontId="85" fillId="0" borderId="142" xfId="0" applyNumberFormat="1" applyFont="1" applyFill="1" applyBorder="1"/>
    <xf numFmtId="3" fontId="95" fillId="0" borderId="11" xfId="0" applyNumberFormat="1" applyFont="1" applyFill="1" applyBorder="1"/>
    <xf numFmtId="164" fontId="67" fillId="0" borderId="152" xfId="0" applyNumberFormat="1" applyFont="1" applyFill="1" applyBorder="1" applyAlignment="1">
      <alignment wrapText="1"/>
    </xf>
    <xf numFmtId="3" fontId="97" fillId="0" borderId="89" xfId="0" applyNumberFormat="1" applyFont="1" applyFill="1" applyBorder="1"/>
    <xf numFmtId="49" fontId="2" fillId="0" borderId="129" xfId="0" applyNumberFormat="1" applyFont="1" applyFill="1" applyBorder="1"/>
    <xf numFmtId="164" fontId="85" fillId="0" borderId="130" xfId="0" applyNumberFormat="1" applyFont="1" applyFill="1" applyBorder="1" applyAlignment="1">
      <alignment wrapText="1"/>
    </xf>
    <xf numFmtId="3" fontId="85" fillId="0" borderId="132" xfId="0" applyNumberFormat="1" applyFont="1" applyFill="1" applyBorder="1"/>
    <xf numFmtId="0" fontId="85" fillId="0" borderId="129" xfId="0" applyFont="1" applyFill="1" applyBorder="1" applyAlignment="1">
      <alignment horizontal="left" vertical="center"/>
    </xf>
    <xf numFmtId="164" fontId="85" fillId="0" borderId="132" xfId="0" applyNumberFormat="1" applyFont="1" applyFill="1" applyBorder="1" applyAlignment="1">
      <alignment wrapText="1"/>
    </xf>
    <xf numFmtId="3" fontId="85" fillId="0" borderId="130" xfId="0" applyNumberFormat="1" applyFont="1" applyFill="1" applyBorder="1"/>
    <xf numFmtId="3" fontId="85" fillId="0" borderId="131" xfId="0" applyNumberFormat="1" applyFont="1" applyFill="1" applyBorder="1"/>
    <xf numFmtId="3" fontId="84" fillId="0" borderId="129" xfId="0" applyNumberFormat="1" applyFont="1" applyFill="1" applyBorder="1" applyAlignment="1"/>
    <xf numFmtId="3" fontId="85" fillId="0" borderId="129" xfId="0" applyNumberFormat="1" applyFont="1" applyFill="1" applyBorder="1" applyAlignment="1">
      <alignment vertical="center"/>
    </xf>
    <xf numFmtId="3" fontId="85" fillId="0" borderId="139" xfId="0" applyNumberFormat="1" applyFont="1" applyFill="1" applyBorder="1"/>
    <xf numFmtId="3" fontId="85" fillId="0" borderId="143" xfId="0" applyNumberFormat="1" applyFont="1" applyFill="1" applyBorder="1"/>
    <xf numFmtId="3" fontId="84" fillId="0" borderId="132" xfId="0" applyNumberFormat="1" applyFont="1" applyFill="1" applyBorder="1"/>
    <xf numFmtId="3" fontId="85" fillId="0" borderId="149" xfId="0" applyNumberFormat="1" applyFont="1" applyFill="1" applyBorder="1" applyAlignment="1">
      <alignment horizontal="left"/>
    </xf>
    <xf numFmtId="49" fontId="94" fillId="0" borderId="129" xfId="0" applyNumberFormat="1" applyFont="1" applyFill="1" applyBorder="1"/>
    <xf numFmtId="3" fontId="95" fillId="0" borderId="130" xfId="0" applyNumberFormat="1" applyFont="1" applyFill="1" applyBorder="1"/>
    <xf numFmtId="3" fontId="2" fillId="0" borderId="130" xfId="0" applyNumberFormat="1" applyFont="1" applyFill="1" applyBorder="1"/>
    <xf numFmtId="3" fontId="84" fillId="0" borderId="143" xfId="0" applyNumberFormat="1" applyFont="1" applyFill="1" applyBorder="1"/>
    <xf numFmtId="3" fontId="84" fillId="0" borderId="130" xfId="0" applyNumberFormat="1" applyFont="1" applyFill="1" applyBorder="1"/>
    <xf numFmtId="3" fontId="95" fillId="0" borderId="132" xfId="0" applyNumberFormat="1" applyFont="1" applyFill="1" applyBorder="1"/>
    <xf numFmtId="3" fontId="84" fillId="0" borderId="129" xfId="0" applyNumberFormat="1" applyFont="1" applyFill="1" applyBorder="1"/>
    <xf numFmtId="164" fontId="85" fillId="0" borderId="137" xfId="0" applyNumberFormat="1" applyFont="1" applyFill="1" applyBorder="1"/>
    <xf numFmtId="3" fontId="9" fillId="0" borderId="89" xfId="0" applyNumberFormat="1" applyFont="1" applyFill="1" applyBorder="1"/>
    <xf numFmtId="3" fontId="95" fillId="37" borderId="31" xfId="0" applyNumberFormat="1" applyFont="1" applyFill="1" applyBorder="1"/>
    <xf numFmtId="49" fontId="94" fillId="0" borderId="86" xfId="0" applyNumberFormat="1" applyFont="1" applyFill="1" applyBorder="1"/>
    <xf numFmtId="3" fontId="95" fillId="0" borderId="86" xfId="0" applyNumberFormat="1" applyFont="1" applyFill="1" applyBorder="1"/>
    <xf numFmtId="49" fontId="85" fillId="0" borderId="129" xfId="0" applyNumberFormat="1" applyFont="1" applyFill="1" applyBorder="1"/>
    <xf numFmtId="3" fontId="85" fillId="0" borderId="135" xfId="0" applyNumberFormat="1" applyFont="1" applyFill="1" applyBorder="1"/>
    <xf numFmtId="164" fontId="67" fillId="0" borderId="146" xfId="0" applyNumberFormat="1" applyFont="1" applyFill="1" applyBorder="1" applyAlignment="1">
      <alignment wrapText="1"/>
    </xf>
    <xf numFmtId="164" fontId="67" fillId="0" borderId="150" xfId="0" applyNumberFormat="1" applyFont="1" applyFill="1" applyBorder="1"/>
    <xf numFmtId="3" fontId="84" fillId="0" borderId="87" xfId="0" applyNumberFormat="1" applyFont="1" applyFill="1" applyBorder="1"/>
    <xf numFmtId="49" fontId="85" fillId="0" borderId="132" xfId="0" applyNumberFormat="1" applyFont="1" applyFill="1" applyBorder="1"/>
    <xf numFmtId="3" fontId="85" fillId="0" borderId="132" xfId="0" applyNumberFormat="1" applyFont="1" applyFill="1" applyBorder="1" applyAlignment="1">
      <alignment wrapText="1"/>
    </xf>
    <xf numFmtId="3" fontId="84" fillId="0" borderId="133" xfId="0" applyNumberFormat="1" applyFont="1" applyFill="1" applyBorder="1"/>
    <xf numFmtId="164" fontId="85" fillId="40" borderId="5" xfId="0" applyNumberFormat="1" applyFont="1" applyFill="1" applyBorder="1"/>
    <xf numFmtId="49" fontId="85" fillId="40" borderId="14" xfId="0" applyNumberFormat="1" applyFont="1" applyFill="1" applyBorder="1"/>
    <xf numFmtId="164" fontId="85" fillId="40" borderId="14" xfId="0" applyNumberFormat="1" applyFont="1" applyFill="1" applyBorder="1" applyAlignment="1">
      <alignment wrapText="1"/>
    </xf>
    <xf numFmtId="164" fontId="85" fillId="40" borderId="14" xfId="0" applyNumberFormat="1" applyFont="1" applyFill="1" applyBorder="1"/>
    <xf numFmtId="3" fontId="85" fillId="40" borderId="14" xfId="0" applyNumberFormat="1" applyFont="1" applyFill="1" applyBorder="1"/>
    <xf numFmtId="3" fontId="85" fillId="40" borderId="31" xfId="0" applyNumberFormat="1" applyFont="1" applyFill="1" applyBorder="1"/>
    <xf numFmtId="3" fontId="10" fillId="40" borderId="89" xfId="0" applyNumberFormat="1" applyFont="1" applyFill="1" applyBorder="1"/>
    <xf numFmtId="3" fontId="85" fillId="40" borderId="7" xfId="0" applyNumberFormat="1" applyFont="1" applyFill="1" applyBorder="1"/>
    <xf numFmtId="3" fontId="95" fillId="40" borderId="31" xfId="0" applyNumberFormat="1" applyFont="1" applyFill="1" applyBorder="1"/>
    <xf numFmtId="3" fontId="85" fillId="40" borderId="15" xfId="0" applyNumberFormat="1" applyFont="1" applyFill="1" applyBorder="1"/>
    <xf numFmtId="3" fontId="10" fillId="36" borderId="148" xfId="0" applyNumberFormat="1" applyFont="1" applyFill="1" applyBorder="1" applyAlignment="1">
      <alignment horizontal="right" vertical="center"/>
    </xf>
    <xf numFmtId="3" fontId="84" fillId="0" borderId="135" xfId="0" applyNumberFormat="1" applyFont="1" applyFill="1" applyBorder="1" applyAlignment="1">
      <alignment horizontal="right" vertical="center"/>
    </xf>
    <xf numFmtId="3" fontId="95" fillId="0" borderId="129" xfId="0" applyNumberFormat="1" applyFont="1" applyFill="1" applyBorder="1"/>
    <xf numFmtId="49" fontId="85" fillId="0" borderId="86" xfId="0" applyNumberFormat="1" applyFont="1" applyFill="1" applyBorder="1" applyAlignment="1">
      <alignment vertical="center" wrapText="1"/>
    </xf>
    <xf numFmtId="164" fontId="85" fillId="37" borderId="149" xfId="0" applyNumberFormat="1" applyFont="1" applyFill="1" applyBorder="1"/>
    <xf numFmtId="49" fontId="85" fillId="37" borderId="146" xfId="0" applyNumberFormat="1" applyFont="1" applyFill="1" applyBorder="1"/>
    <xf numFmtId="164" fontId="85" fillId="37" borderId="146" xfId="0" applyNumberFormat="1" applyFont="1" applyFill="1" applyBorder="1" applyAlignment="1">
      <alignment wrapText="1"/>
    </xf>
    <xf numFmtId="164" fontId="85" fillId="37" borderId="146" xfId="0" applyNumberFormat="1" applyFont="1" applyFill="1" applyBorder="1"/>
    <xf numFmtId="3" fontId="85" fillId="37" borderId="146" xfId="0" applyNumberFormat="1" applyFont="1" applyFill="1" applyBorder="1"/>
    <xf numFmtId="3" fontId="85" fillId="37" borderId="150" xfId="0" applyNumberFormat="1" applyFont="1" applyFill="1" applyBorder="1"/>
    <xf numFmtId="3" fontId="85" fillId="37" borderId="145" xfId="0" applyNumberFormat="1" applyFont="1" applyFill="1" applyBorder="1"/>
    <xf numFmtId="3" fontId="95" fillId="37" borderId="150" xfId="0" applyNumberFormat="1" applyFont="1" applyFill="1" applyBorder="1"/>
    <xf numFmtId="3" fontId="85" fillId="37" borderId="147" xfId="0" applyNumberFormat="1" applyFont="1" applyFill="1" applyBorder="1"/>
    <xf numFmtId="3" fontId="85" fillId="0" borderId="151" xfId="0" applyNumberFormat="1" applyFont="1" applyFill="1" applyBorder="1" applyAlignment="1">
      <alignment horizontal="left"/>
    </xf>
    <xf numFmtId="164" fontId="67" fillId="0" borderId="154" xfId="0" applyNumberFormat="1" applyFont="1" applyFill="1" applyBorder="1"/>
    <xf numFmtId="3" fontId="97" fillId="0" borderId="48" xfId="0" applyNumberFormat="1" applyFont="1" applyFill="1" applyBorder="1"/>
    <xf numFmtId="3" fontId="96" fillId="0" borderId="89" xfId="0" applyNumberFormat="1" applyFont="1" applyFill="1" applyBorder="1"/>
    <xf numFmtId="3" fontId="85" fillId="0" borderId="129" xfId="0" applyNumberFormat="1" applyFont="1" applyFill="1" applyBorder="1" applyAlignment="1">
      <alignment wrapText="1"/>
    </xf>
    <xf numFmtId="164" fontId="67" fillId="0" borderId="137" xfId="0" applyNumberFormat="1" applyFont="1" applyFill="1" applyBorder="1"/>
    <xf numFmtId="49" fontId="67" fillId="0" borderId="132" xfId="0" applyNumberFormat="1" applyFont="1" applyFill="1" applyBorder="1"/>
    <xf numFmtId="164" fontId="67" fillId="0" borderId="132" xfId="0" applyNumberFormat="1" applyFont="1" applyFill="1" applyBorder="1" applyAlignment="1">
      <alignment wrapText="1"/>
    </xf>
    <xf numFmtId="164" fontId="67" fillId="0" borderId="130" xfId="0" applyNumberFormat="1" applyFont="1" applyFill="1" applyBorder="1"/>
    <xf numFmtId="3" fontId="85" fillId="0" borderId="92" xfId="0" applyNumberFormat="1" applyFont="1" applyFill="1" applyBorder="1" applyAlignment="1">
      <alignment horizontal="center" vertical="center"/>
    </xf>
    <xf numFmtId="0" fontId="85" fillId="0" borderId="129" xfId="0" applyFont="1" applyFill="1" applyBorder="1" applyAlignment="1">
      <alignment horizontal="center" vertical="center"/>
    </xf>
    <xf numFmtId="0" fontId="85" fillId="0" borderId="129" xfId="0" applyFont="1" applyBorder="1" applyAlignment="1">
      <alignment horizontal="center" vertical="center"/>
    </xf>
    <xf numFmtId="0" fontId="85" fillId="38" borderId="129" xfId="0" applyFont="1" applyFill="1" applyBorder="1"/>
    <xf numFmtId="3" fontId="85" fillId="0" borderId="155" xfId="0" applyNumberFormat="1" applyFont="1" applyFill="1" applyBorder="1" applyAlignment="1">
      <alignment vertical="center"/>
    </xf>
    <xf numFmtId="3" fontId="84" fillId="0" borderId="152" xfId="0" applyNumberFormat="1" applyFont="1" applyFill="1" applyBorder="1" applyAlignment="1">
      <alignment vertical="center"/>
    </xf>
    <xf numFmtId="3" fontId="84" fillId="0" borderId="86" xfId="0" applyNumberFormat="1" applyFont="1" applyFill="1" applyBorder="1"/>
    <xf numFmtId="3" fontId="10" fillId="0" borderId="148" xfId="0" applyNumberFormat="1" applyFont="1" applyFill="1" applyBorder="1"/>
    <xf numFmtId="164" fontId="89" fillId="0" borderId="152" xfId="0" applyNumberFormat="1" applyFont="1" applyFill="1" applyBorder="1" applyAlignment="1">
      <alignment wrapText="1"/>
    </xf>
    <xf numFmtId="3" fontId="84" fillId="37" borderId="91" xfId="0" applyNumberFormat="1" applyFont="1" applyFill="1" applyBorder="1"/>
    <xf numFmtId="164" fontId="87" fillId="0" borderId="149" xfId="0" applyNumberFormat="1" applyFont="1" applyFill="1" applyBorder="1"/>
    <xf numFmtId="49" fontId="87" fillId="0" borderId="145" xfId="0" applyNumberFormat="1" applyFont="1" applyFill="1" applyBorder="1"/>
    <xf numFmtId="164" fontId="87" fillId="0" borderId="146" xfId="0" applyNumberFormat="1" applyFont="1" applyFill="1" applyBorder="1" applyAlignment="1">
      <alignment wrapText="1"/>
    </xf>
    <xf numFmtId="164" fontId="87" fillId="0" borderId="150" xfId="0" applyNumberFormat="1" applyFont="1" applyFill="1" applyBorder="1"/>
    <xf numFmtId="3" fontId="87" fillId="0" borderId="144" xfId="0" applyNumberFormat="1" applyFont="1" applyFill="1" applyBorder="1"/>
    <xf numFmtId="3" fontId="87" fillId="35" borderId="144" xfId="0" applyNumberFormat="1" applyFont="1" applyFill="1" applyBorder="1"/>
    <xf numFmtId="3" fontId="95" fillId="0" borderId="0" xfId="0" applyNumberFormat="1" applyFont="1" applyFill="1"/>
    <xf numFmtId="3" fontId="98" fillId="0" borderId="0" xfId="145" applyNumberFormat="1" applyFont="1"/>
    <xf numFmtId="0" fontId="70" fillId="0" borderId="0" xfId="4" applyFont="1" applyAlignment="1">
      <alignment horizontal="center"/>
    </xf>
    <xf numFmtId="0" fontId="71" fillId="0" borderId="0" xfId="4" applyFont="1" applyAlignment="1">
      <alignment horizontal="center"/>
    </xf>
    <xf numFmtId="0" fontId="0" fillId="30" borderId="0" xfId="0" applyFont="1" applyFill="1" applyAlignment="1">
      <alignment horizontal="center"/>
    </xf>
    <xf numFmtId="0" fontId="50" fillId="0" borderId="31" xfId="3" applyFont="1" applyBorder="1" applyAlignment="1">
      <alignment horizontal="center" vertical="center"/>
    </xf>
    <xf numFmtId="0" fontId="49" fillId="0" borderId="7" xfId="3" applyFont="1" applyBorder="1" applyAlignment="1">
      <alignment horizontal="center" vertical="center"/>
    </xf>
    <xf numFmtId="0" fontId="49" fillId="0" borderId="31" xfId="3" applyFont="1" applyBorder="1" applyAlignment="1">
      <alignment horizontal="center" vertical="center"/>
    </xf>
    <xf numFmtId="0" fontId="53" fillId="2" borderId="110" xfId="2" applyFont="1" applyFill="1" applyBorder="1" applyAlignment="1">
      <alignment horizontal="center" vertical="center"/>
    </xf>
    <xf numFmtId="0" fontId="44" fillId="0" borderId="110" xfId="0" applyFont="1" applyBorder="1"/>
    <xf numFmtId="0" fontId="44" fillId="0" borderId="106" xfId="0" applyFont="1" applyBorder="1"/>
    <xf numFmtId="0" fontId="53" fillId="0" borderId="31" xfId="3" applyFont="1" applyBorder="1" applyAlignment="1">
      <alignment horizontal="center" vertical="center"/>
    </xf>
    <xf numFmtId="0" fontId="46" fillId="0" borderId="7" xfId="3" applyFont="1" applyBorder="1" applyAlignment="1">
      <alignment horizontal="center" vertical="center"/>
    </xf>
    <xf numFmtId="0" fontId="46" fillId="0" borderId="31" xfId="3" applyFont="1" applyBorder="1" applyAlignment="1">
      <alignment horizontal="center" vertical="center"/>
    </xf>
    <xf numFmtId="0" fontId="49" fillId="0" borderId="11" xfId="3" applyFont="1" applyBorder="1" applyAlignment="1">
      <alignment horizontal="center"/>
    </xf>
    <xf numFmtId="0" fontId="46" fillId="0" borderId="47" xfId="3" applyFont="1" applyBorder="1" applyAlignment="1">
      <alignment horizontal="center"/>
    </xf>
    <xf numFmtId="0" fontId="46" fillId="0" borderId="35" xfId="2" applyFont="1" applyBorder="1" applyAlignment="1">
      <alignment horizontal="center"/>
    </xf>
    <xf numFmtId="0" fontId="49" fillId="0" borderId="105" xfId="3" applyFont="1" applyBorder="1" applyAlignment="1">
      <alignment horizontal="center"/>
    </xf>
    <xf numFmtId="0" fontId="49" fillId="0" borderId="110" xfId="3" applyFont="1" applyBorder="1" applyAlignment="1">
      <alignment horizontal="center"/>
    </xf>
    <xf numFmtId="0" fontId="49" fillId="0" borderId="106" xfId="3" applyFont="1" applyBorder="1" applyAlignment="1">
      <alignment horizontal="center"/>
    </xf>
    <xf numFmtId="0" fontId="50" fillId="6" borderId="109" xfId="2" applyFont="1" applyFill="1" applyBorder="1" applyAlignment="1">
      <alignment horizontal="center" vertical="center"/>
    </xf>
    <xf numFmtId="0" fontId="50" fillId="6" borderId="14" xfId="2" applyFont="1" applyFill="1" applyBorder="1" applyAlignment="1">
      <alignment horizontal="center" vertical="center"/>
    </xf>
    <xf numFmtId="0" fontId="50" fillId="6" borderId="36" xfId="2" applyFont="1" applyFill="1" applyBorder="1" applyAlignment="1">
      <alignment horizontal="center" vertical="center"/>
    </xf>
    <xf numFmtId="0" fontId="50" fillId="0" borderId="109" xfId="2" applyFont="1" applyBorder="1" applyAlignment="1">
      <alignment horizontal="center" vertical="center"/>
    </xf>
    <xf numFmtId="0" fontId="50" fillId="0" borderId="14" xfId="2" applyFont="1" applyBorder="1" applyAlignment="1">
      <alignment horizontal="center" vertical="center"/>
    </xf>
    <xf numFmtId="0" fontId="50" fillId="0" borderId="36" xfId="2" applyFont="1" applyBorder="1" applyAlignment="1">
      <alignment horizontal="center" vertical="center"/>
    </xf>
    <xf numFmtId="0" fontId="53" fillId="2" borderId="58" xfId="2" applyFont="1" applyFill="1" applyBorder="1" applyAlignment="1">
      <alignment horizontal="center" vertical="center"/>
    </xf>
    <xf numFmtId="0" fontId="44" fillId="0" borderId="59" xfId="0" applyFont="1" applyBorder="1"/>
    <xf numFmtId="0" fontId="44" fillId="0" borderId="60" xfId="0" applyFont="1" applyBorder="1"/>
    <xf numFmtId="0" fontId="46" fillId="0" borderId="0" xfId="3" applyFont="1" applyBorder="1" applyAlignment="1">
      <alignment horizontal="center" vertical="center"/>
    </xf>
    <xf numFmtId="0" fontId="49" fillId="0" borderId="22" xfId="3" applyFont="1" applyBorder="1" applyAlignment="1">
      <alignment horizontal="center"/>
    </xf>
    <xf numFmtId="0" fontId="49" fillId="0" borderId="17" xfId="3" applyFont="1" applyBorder="1" applyAlignment="1">
      <alignment horizontal="center"/>
    </xf>
    <xf numFmtId="0" fontId="49" fillId="0" borderId="61" xfId="3" applyFont="1" applyBorder="1" applyAlignment="1">
      <alignment horizontal="center"/>
    </xf>
    <xf numFmtId="0" fontId="0" fillId="0" borderId="93" xfId="0" applyBorder="1" applyAlignment="1">
      <alignment wrapText="1"/>
    </xf>
    <xf numFmtId="0" fontId="0" fillId="0" borderId="96" xfId="0" applyBorder="1" applyAlignment="1">
      <alignment wrapText="1"/>
    </xf>
    <xf numFmtId="0" fontId="0" fillId="0" borderId="97" xfId="0" applyBorder="1" applyAlignment="1">
      <alignment wrapText="1"/>
    </xf>
    <xf numFmtId="164" fontId="5" fillId="0" borderId="136" xfId="145" applyNumberFormat="1" applyBorder="1" applyAlignment="1">
      <alignment horizontal="center" vertical="center"/>
    </xf>
    <xf numFmtId="164" fontId="5" fillId="0" borderId="4" xfId="145" applyNumberFormat="1" applyBorder="1" applyAlignment="1">
      <alignment horizontal="center" vertical="center"/>
    </xf>
    <xf numFmtId="164" fontId="5" fillId="0" borderId="10" xfId="145" applyNumberFormat="1" applyBorder="1" applyAlignment="1">
      <alignment horizontal="center" vertical="center"/>
    </xf>
    <xf numFmtId="164" fontId="66" fillId="2" borderId="1" xfId="145" applyNumberFormat="1" applyFont="1" applyFill="1" applyBorder="1" applyAlignment="1">
      <alignment horizontal="center" wrapText="1"/>
    </xf>
    <xf numFmtId="164" fontId="66" fillId="2" borderId="123" xfId="145" applyNumberFormat="1" applyFont="1" applyFill="1" applyBorder="1" applyAlignment="1">
      <alignment horizontal="center" wrapText="1"/>
    </xf>
    <xf numFmtId="3" fontId="66" fillId="2" borderId="56" xfId="145" applyNumberFormat="1" applyFont="1" applyFill="1" applyBorder="1" applyAlignment="1">
      <alignment horizontal="center" vertical="top" wrapText="1"/>
    </xf>
    <xf numFmtId="0" fontId="6" fillId="2" borderId="147" xfId="145" applyFont="1" applyFill="1" applyBorder="1" applyAlignment="1">
      <alignment horizontal="center" vertical="top"/>
    </xf>
    <xf numFmtId="164" fontId="5" fillId="0" borderId="4" xfId="145" applyNumberFormat="1" applyFill="1" applyBorder="1" applyAlignment="1">
      <alignment horizontal="center" vertical="center"/>
    </xf>
    <xf numFmtId="164" fontId="5" fillId="0" borderId="10" xfId="145" applyNumberFormat="1" applyFill="1" applyBorder="1" applyAlignment="1">
      <alignment horizontal="center" vertical="center"/>
    </xf>
    <xf numFmtId="164" fontId="5" fillId="0" borderId="137" xfId="145" applyNumberFormat="1" applyBorder="1" applyAlignment="1">
      <alignment horizontal="center" vertical="center"/>
    </xf>
    <xf numFmtId="164" fontId="5" fillId="0" borderId="5" xfId="145" applyNumberFormat="1" applyBorder="1" applyAlignment="1">
      <alignment horizontal="center" vertical="center"/>
    </xf>
    <xf numFmtId="164" fontId="5" fillId="0" borderId="149" xfId="145" applyNumberFormat="1" applyBorder="1" applyAlignment="1">
      <alignment horizontal="center" vertical="center"/>
    </xf>
    <xf numFmtId="164" fontId="66" fillId="2" borderId="85" xfId="145" applyNumberFormat="1" applyFont="1" applyFill="1" applyBorder="1" applyAlignment="1">
      <alignment horizontal="center" wrapText="1"/>
    </xf>
    <xf numFmtId="164" fontId="66" fillId="2" borderId="149" xfId="145" applyNumberFormat="1" applyFont="1" applyFill="1" applyBorder="1" applyAlignment="1">
      <alignment horizontal="center" wrapText="1"/>
    </xf>
    <xf numFmtId="164" fontId="5" fillId="0" borderId="143" xfId="145" applyNumberFormat="1" applyFill="1" applyBorder="1" applyAlignment="1">
      <alignment horizontal="left" vertical="center" wrapText="1"/>
    </xf>
    <xf numFmtId="164" fontId="5" fillId="0" borderId="7" xfId="145" applyNumberFormat="1" applyFill="1" applyBorder="1" applyAlignment="1">
      <alignment horizontal="left" vertical="center" wrapText="1"/>
    </xf>
    <xf numFmtId="164" fontId="5" fillId="0" borderId="35" xfId="145" applyNumberFormat="1" applyFill="1" applyBorder="1" applyAlignment="1">
      <alignment horizontal="left" vertical="center" wrapText="1"/>
    </xf>
    <xf numFmtId="3" fontId="5" fillId="0" borderId="133" xfId="145" applyNumberFormat="1" applyBorder="1" applyAlignment="1">
      <alignment horizontal="center"/>
    </xf>
    <xf numFmtId="3" fontId="5" fillId="0" borderId="135" xfId="145" applyNumberFormat="1" applyBorder="1" applyAlignment="1">
      <alignment horizontal="center"/>
    </xf>
    <xf numFmtId="164" fontId="9" fillId="2" borderId="85" xfId="0" applyNumberFormat="1" applyFont="1" applyFill="1" applyBorder="1" applyAlignment="1">
      <alignment horizontal="center" textRotation="90" wrapText="1"/>
    </xf>
    <xf numFmtId="164" fontId="9" fillId="2" borderId="5" xfId="0" applyNumberFormat="1" applyFont="1" applyFill="1" applyBorder="1" applyAlignment="1">
      <alignment horizontal="center" textRotation="90" wrapText="1"/>
    </xf>
    <xf numFmtId="3" fontId="85" fillId="0" borderId="46" xfId="0" applyNumberFormat="1" applyFont="1" applyFill="1" applyBorder="1" applyAlignment="1">
      <alignment horizontal="center" vertical="center"/>
    </xf>
    <xf numFmtId="3" fontId="85" fillId="0" borderId="14" xfId="0" applyNumberFormat="1" applyFont="1" applyFill="1" applyBorder="1" applyAlignment="1">
      <alignment horizontal="center" vertical="center"/>
    </xf>
    <xf numFmtId="3" fontId="85" fillId="0" borderId="83" xfId="0" applyNumberFormat="1" applyFont="1" applyFill="1" applyBorder="1" applyAlignment="1">
      <alignment horizontal="center" vertical="center"/>
    </xf>
    <xf numFmtId="3" fontId="85" fillId="0" borderId="84" xfId="0" applyNumberFormat="1" applyFont="1" applyFill="1" applyBorder="1" applyAlignment="1">
      <alignment horizontal="center" vertical="center"/>
    </xf>
    <xf numFmtId="0" fontId="2" fillId="0" borderId="133" xfId="5" applyFont="1" applyBorder="1" applyAlignment="1">
      <alignment horizontal="center"/>
    </xf>
    <xf numFmtId="0" fontId="5" fillId="0" borderId="134" xfId="6" applyBorder="1" applyAlignment="1">
      <alignment horizontal="center"/>
    </xf>
    <xf numFmtId="0" fontId="5" fillId="0" borderId="135" xfId="6" applyBorder="1" applyAlignment="1">
      <alignment horizontal="center"/>
    </xf>
    <xf numFmtId="0" fontId="13" fillId="0" borderId="132" xfId="5" applyFont="1" applyBorder="1" applyAlignment="1">
      <alignment horizontal="center" vertical="center" wrapText="1"/>
    </xf>
    <xf numFmtId="0" fontId="13" fillId="0" borderId="36" xfId="5" applyFont="1" applyBorder="1" applyAlignment="1">
      <alignment horizontal="center" vertical="center" wrapText="1"/>
    </xf>
    <xf numFmtId="0" fontId="11" fillId="0" borderId="124" xfId="7" applyFont="1" applyBorder="1" applyAlignment="1">
      <alignment horizontal="center" wrapText="1"/>
    </xf>
    <xf numFmtId="0" fontId="22" fillId="0" borderId="58" xfId="8" applyFont="1" applyFill="1" applyBorder="1" applyAlignment="1">
      <alignment horizontal="center" wrapText="1"/>
    </xf>
    <xf numFmtId="0" fontId="22" fillId="0" borderId="59" xfId="8" applyFont="1" applyFill="1" applyBorder="1" applyAlignment="1">
      <alignment horizontal="center" wrapText="1"/>
    </xf>
    <xf numFmtId="0" fontId="22" fillId="0" borderId="60" xfId="8" applyFont="1" applyFill="1" applyBorder="1" applyAlignment="1">
      <alignment horizontal="center" wrapText="1"/>
    </xf>
  </cellXfs>
  <cellStyles count="169">
    <cellStyle name="20 % – Zvýraznění1 2" xfId="9"/>
    <cellStyle name="20 % – Zvýraznění2 2" xfId="10"/>
    <cellStyle name="20 % – Zvýraznění3 2" xfId="11"/>
    <cellStyle name="20 % – Zvýraznění4 2" xfId="12"/>
    <cellStyle name="20 % – Zvýraznění5 2" xfId="13"/>
    <cellStyle name="20 % – Zvýraznění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 % – Zvýraznění1 2" xfId="21"/>
    <cellStyle name="40 % – Zvýraznění2 2" xfId="22"/>
    <cellStyle name="40 % – Zvýraznění3 2" xfId="23"/>
    <cellStyle name="40 % – Zvýraznění4 2" xfId="24"/>
    <cellStyle name="40 % – Zvýraznění5 2" xfId="25"/>
    <cellStyle name="40 % – Zvýraznění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alculation 2" xfId="153"/>
    <cellStyle name="Celkem 2" xfId="53"/>
    <cellStyle name="Celkem 2 2" xfId="154"/>
    <cellStyle name="Comma 2" xfId="54"/>
    <cellStyle name="Comma 2 2" xfId="155"/>
    <cellStyle name="Comma 2 3" xfId="168"/>
    <cellStyle name="Čárka" xfId="166" builtinId="3"/>
    <cellStyle name="Čárka 2" xfId="146"/>
    <cellStyle name="čárky 2" xfId="147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textový odkaz" xfId="125" builtinId="8" hidden="1"/>
    <cellStyle name="Hypertextový odkaz" xfId="127" builtinId="8" hidden="1"/>
    <cellStyle name="Hypertextový odkaz" xfId="129" builtinId="8" hidden="1"/>
    <cellStyle name="Hypertextový odkaz" xfId="131" builtinId="8" hidden="1"/>
    <cellStyle name="Hypertextový odkaz" xfId="133" builtinId="8" hidden="1"/>
    <cellStyle name="Hypertextový odkaz" xfId="135" builtinId="8" hidden="1"/>
    <cellStyle name="Hypertextový odkaz" xfId="137" builtinId="8" hidden="1"/>
    <cellStyle name="Hypertextový odkaz" xfId="139" builtinId="8" hidden="1"/>
    <cellStyle name="Hypertextový odkaz" xfId="141" builtinId="8" hidden="1"/>
    <cellStyle name="Hypertextový odkaz" xfId="143" builtinId="8" hidden="1"/>
    <cellStyle name="Hypertextový odkaz" xfId="149" builtinId="8" hidden="1"/>
    <cellStyle name="Check Cell" xfId="61"/>
    <cellStyle name="Chybně 2" xfId="62"/>
    <cellStyle name="Input" xfId="63"/>
    <cellStyle name="Input 2" xfId="156"/>
    <cellStyle name="Kontrolní buňka 2" xfId="64"/>
    <cellStyle name="Linked Cell" xfId="65"/>
    <cellStyle name="Nadpis 1 2" xfId="66"/>
    <cellStyle name="Nadpis 2 2" xfId="67"/>
    <cellStyle name="Nadpis 3 2" xfId="68"/>
    <cellStyle name="Nadpis 4 2" xfId="69"/>
    <cellStyle name="Název 2" xfId="70"/>
    <cellStyle name="Neutral" xfId="71"/>
    <cellStyle name="Neutrální 2" xfId="72"/>
    <cellStyle name="Normal 2" xfId="73"/>
    <cellStyle name="Normal 3" xfId="74"/>
    <cellStyle name="Normal_návrh CP 05_240105-1" xfId="151"/>
    <cellStyle name="Normální" xfId="0" builtinId="0"/>
    <cellStyle name="Normální 10" xfId="75"/>
    <cellStyle name="Normální 11" xfId="76"/>
    <cellStyle name="Normální 12" xfId="7"/>
    <cellStyle name="Normální 12 2" xfId="148"/>
    <cellStyle name="Normální 13" xfId="145"/>
    <cellStyle name="normální 2" xfId="1"/>
    <cellStyle name="normální 2 2" xfId="77"/>
    <cellStyle name="normální 2 3" xfId="78"/>
    <cellStyle name="normální 2 3 2" xfId="79"/>
    <cellStyle name="normální 2 3 2 2" xfId="80"/>
    <cellStyle name="normální 2 3 2_PV III. Rozpis rozpočtu VŠ 2011_final_PV" xfId="81"/>
    <cellStyle name="normální 2 3_PV III. Rozpis rozpočtu VŠ 2011_final_PV" xfId="82"/>
    <cellStyle name="normální 2 4" xfId="83"/>
    <cellStyle name="normální 2 4 2" xfId="84"/>
    <cellStyle name="normální 2 4_PV III. Rozpis rozpočtu VŠ 2011_final_PV" xfId="85"/>
    <cellStyle name="normální 2 5" xfId="86"/>
    <cellStyle name="normální 2 6" xfId="152"/>
    <cellStyle name="normální 2 7" xfId="164"/>
    <cellStyle name="normální 2 8" xfId="165"/>
    <cellStyle name="normální 2 9" xfId="167"/>
    <cellStyle name="normální 2_CP2012" xfId="87"/>
    <cellStyle name="normální 3" xfId="88"/>
    <cellStyle name="normální 3 2" xfId="89"/>
    <cellStyle name="normální 3_CP2012" xfId="90"/>
    <cellStyle name="normální 4" xfId="91"/>
    <cellStyle name="normální 4 2" xfId="92"/>
    <cellStyle name="normální 4_PV Rozpis rozpočtu VŠ 2011 III - tabulkové přílohy" xfId="93"/>
    <cellStyle name="Normální 5" xfId="94"/>
    <cellStyle name="normální 5 2" xfId="95"/>
    <cellStyle name="Normální 6" xfId="96"/>
    <cellStyle name="Normální 6 2" xfId="97"/>
    <cellStyle name="normální 7" xfId="98"/>
    <cellStyle name="Normální 8" xfId="99"/>
    <cellStyle name="Normální 8 2" xfId="100"/>
    <cellStyle name="Normální 9" xfId="101"/>
    <cellStyle name="normální_odpisy 04az07_270906" xfId="8"/>
    <cellStyle name="normální_podklady_k_INV_rozp2010" xfId="2"/>
    <cellStyle name="normální_podklady_k_INV_rozp2010 2" xfId="6"/>
    <cellStyle name="normální_prilohy_pokynuQ1206_060207" xfId="5"/>
    <cellStyle name="normální_PřF-investiční rozpočet 2005" xfId="3"/>
    <cellStyle name="normální_rozpocet_2011_INV_AS" xfId="4"/>
    <cellStyle name="Note" xfId="102"/>
    <cellStyle name="Note 2" xfId="157"/>
    <cellStyle name="Output" xfId="103"/>
    <cellStyle name="Output 2" xfId="158"/>
    <cellStyle name="Použitý hypertextový odkaz" xfId="126" builtinId="9" hidden="1"/>
    <cellStyle name="Použitý hypertextový odkaz" xfId="128" builtinId="9" hidden="1"/>
    <cellStyle name="Použitý hypertextový odkaz" xfId="130" builtinId="9" hidden="1"/>
    <cellStyle name="Použitý hypertextový odkaz" xfId="132" builtinId="9" hidden="1"/>
    <cellStyle name="Použitý hypertextový odkaz" xfId="134" builtinId="9" hidden="1"/>
    <cellStyle name="Použitý hypertextový odkaz" xfId="136" builtinId="9" hidden="1"/>
    <cellStyle name="Použitý hypertextový odkaz" xfId="138" builtinId="9" hidden="1"/>
    <cellStyle name="Použitý hypertextový odkaz" xfId="140" builtinId="9" hidden="1"/>
    <cellStyle name="Použitý hypertextový odkaz" xfId="142" builtinId="9" hidden="1"/>
    <cellStyle name="Použitý hypertextový odkaz" xfId="144" builtinId="9" hidden="1"/>
    <cellStyle name="Použitý hypertextový odkaz" xfId="150" builtinId="9" hidden="1"/>
    <cellStyle name="Poznámka 2" xfId="104"/>
    <cellStyle name="Poznámka 2 2" xfId="159"/>
    <cellStyle name="procent 2" xfId="105"/>
    <cellStyle name="procent 3" xfId="106"/>
    <cellStyle name="procent 4" xfId="107"/>
    <cellStyle name="Procenta 2" xfId="108"/>
    <cellStyle name="Propojená buňka 2" xfId="109"/>
    <cellStyle name="Správně 2" xfId="110"/>
    <cellStyle name="Text upozornění 2" xfId="111"/>
    <cellStyle name="Title" xfId="112"/>
    <cellStyle name="Total" xfId="113"/>
    <cellStyle name="Total 2" xfId="160"/>
    <cellStyle name="Vstup 2" xfId="114"/>
    <cellStyle name="Vstup 2 2" xfId="161"/>
    <cellStyle name="Výpočet 2" xfId="115"/>
    <cellStyle name="Výpočet 2 2" xfId="162"/>
    <cellStyle name="Výstup 2" xfId="116"/>
    <cellStyle name="Výstup 2 2" xfId="163"/>
    <cellStyle name="Vysvětlující text 2" xfId="117"/>
    <cellStyle name="Warning Text" xfId="118"/>
    <cellStyle name="Zvýraznění 1 2" xfId="119"/>
    <cellStyle name="Zvýraznění 2 2" xfId="120"/>
    <cellStyle name="Zvýraznění 3 2" xfId="121"/>
    <cellStyle name="Zvýraznění 4 2" xfId="122"/>
    <cellStyle name="Zvýraznění 5 2" xfId="123"/>
    <cellStyle name="Zvýraznění 6 2" xfId="124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Temp\Pozadavky_CP_rozpocet_2019_HS_IRP_CZS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EF-FINANCOVANI/ROZPOCTY/ROZPOCET_MU/2019/02_P&#345;&#237;prava/02_po&#382;adavky%20HS%20na%20CP/Konsolidovan&#233;%20po&#382;adavky_CP_2019_FINAL%20po%20porad&#283;%20veden&#237;%20050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adavky HS na CP"/>
      <sheetName val="rozevírací seznamy"/>
    </sheetNames>
    <sheetDataSet>
      <sheetData sheetId="0" refreshError="1"/>
      <sheetData sheetId="1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IRP</v>
          </cell>
        </row>
        <row r="6">
          <cell r="A6" t="str">
            <v>INV</v>
          </cell>
        </row>
        <row r="20">
          <cell r="A20" t="str">
            <v>Lékařská fakulta</v>
          </cell>
        </row>
        <row r="21">
          <cell r="A21" t="str">
            <v>Filozofická fakulta</v>
          </cell>
        </row>
        <row r="22">
          <cell r="A22" t="str">
            <v>Právnická fakulta</v>
          </cell>
        </row>
        <row r="23">
          <cell r="A23" t="str">
            <v>Fakulta sociálních studií</v>
          </cell>
        </row>
        <row r="24">
          <cell r="A24" t="str">
            <v>Přírodovědecká fakulta</v>
          </cell>
        </row>
        <row r="25">
          <cell r="A25" t="str">
            <v>Fakulta informatiky</v>
          </cell>
        </row>
        <row r="26">
          <cell r="A26" t="str">
            <v>Pedagogická fakulta</v>
          </cell>
        </row>
        <row r="27">
          <cell r="A27" t="str">
            <v>Fakulta sportovních studií</v>
          </cell>
        </row>
        <row r="28">
          <cell r="A28" t="str">
            <v>Ekonomicko-správní fakulta</v>
          </cell>
        </row>
        <row r="29">
          <cell r="A29" t="str">
            <v>CEITEC</v>
          </cell>
        </row>
        <row r="30">
          <cell r="A30" t="str">
            <v>Centrální řídící struktura CEITEC</v>
          </cell>
        </row>
        <row r="31">
          <cell r="A31" t="str">
            <v>Správa kolejí a menz</v>
          </cell>
        </row>
        <row r="32">
          <cell r="A32" t="str">
            <v>Správa UKB</v>
          </cell>
        </row>
        <row r="33">
          <cell r="A33" t="str">
            <v>Univerzitní centrum Telč</v>
          </cell>
        </row>
        <row r="34">
          <cell r="A34" t="str">
            <v>Stř.pro pomoc stud. se spec. nároky</v>
          </cell>
        </row>
        <row r="35">
          <cell r="A35" t="str">
            <v>Centrum pro transfer technologií</v>
          </cell>
        </row>
        <row r="36">
          <cell r="A36" t="str">
            <v>Ústav výpočetní techniky</v>
          </cell>
        </row>
        <row r="37">
          <cell r="A37" t="str">
            <v>Centrum jazykového vzdělávání</v>
          </cell>
        </row>
        <row r="38">
          <cell r="A38" t="str">
            <v>Centrum zahraniční spolupráce</v>
          </cell>
        </row>
        <row r="39">
          <cell r="A39" t="str">
            <v>Rektorát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 CELKEM"/>
      <sheetName val="CP RMU"/>
      <sheetName val="CJV+CUS"/>
      <sheetName val="IP"/>
      <sheetName val="jiné"/>
      <sheetName val="Pozadavky HS na CP"/>
      <sheetName val="Přehled navýšení 2019"/>
      <sheetName val="Pozadavky RMU na CP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CP</v>
          </cell>
        </row>
        <row r="3">
          <cell r="A3" t="str">
            <v>SPOLUF NEI</v>
          </cell>
        </row>
        <row r="4">
          <cell r="A4" t="str">
            <v>SPOLUF INV</v>
          </cell>
        </row>
        <row r="5">
          <cell r="A5" t="str">
            <v>INV</v>
          </cell>
        </row>
        <row r="9">
          <cell r="A9" t="str">
            <v>pror. pro internacionalizaci</v>
          </cell>
        </row>
        <row r="10">
          <cell r="A10" t="str">
            <v>pror. pro výzkum</v>
          </cell>
        </row>
        <row r="11">
          <cell r="A11" t="str">
            <v>pror. pro záležitosti studentů</v>
          </cell>
        </row>
        <row r="12">
          <cell r="A12" t="str">
            <v>pror. pro studium a IT</v>
          </cell>
        </row>
        <row r="13">
          <cell r="A13" t="str">
            <v>pror. pro rozvoj</v>
          </cell>
        </row>
        <row r="14">
          <cell r="A14" t="str">
            <v>pror. pro vnější vztahy</v>
          </cell>
        </row>
        <row r="15">
          <cell r="A15" t="str">
            <v>kvestorka</v>
          </cell>
        </row>
        <row r="16">
          <cell r="A16" t="str">
            <v>kancléřka</v>
          </cell>
        </row>
        <row r="17">
          <cell r="A17" t="str">
            <v>řed. pro komunikaci</v>
          </cell>
        </row>
        <row r="18">
          <cell r="A18" t="str">
            <v>řed. pro strategii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A1:N30"/>
  <sheetViews>
    <sheetView showGridLines="0" tabSelected="1" workbookViewId="0"/>
  </sheetViews>
  <sheetFormatPr defaultColWidth="8.85546875" defaultRowHeight="15.75" x14ac:dyDescent="0.25"/>
  <cols>
    <col min="1" max="1" width="9.28515625" style="249" customWidth="1"/>
    <col min="2" max="4" width="8.85546875" style="249"/>
    <col min="5" max="5" width="10.140625" style="249" bestFit="1" customWidth="1"/>
    <col min="6" max="6" width="11.42578125" style="249" bestFit="1" customWidth="1"/>
    <col min="7" max="7" width="11.28515625" style="249" customWidth="1"/>
    <col min="8" max="8" width="4.42578125" style="249" customWidth="1"/>
    <col min="9" max="11" width="8.85546875" style="249"/>
    <col min="12" max="12" width="11.42578125" style="249" bestFit="1" customWidth="1"/>
    <col min="13" max="16384" width="8.85546875" style="249"/>
  </cols>
  <sheetData>
    <row r="1" spans="1:14" x14ac:dyDescent="0.25">
      <c r="A1" s="248" t="s">
        <v>40</v>
      </c>
    </row>
    <row r="2" spans="1:14" x14ac:dyDescent="0.25">
      <c r="A2" s="248"/>
    </row>
    <row r="10" spans="1:14" ht="13.5" customHeight="1" x14ac:dyDescent="0.25"/>
    <row r="12" spans="1:14" ht="30" customHeight="1" x14ac:dyDescent="0.5">
      <c r="A12" s="830" t="s">
        <v>185</v>
      </c>
      <c r="B12" s="830"/>
      <c r="C12" s="830"/>
      <c r="D12" s="830"/>
      <c r="E12" s="830"/>
      <c r="F12" s="830"/>
      <c r="G12" s="830"/>
      <c r="H12" s="830"/>
      <c r="I12" s="830"/>
      <c r="J12" s="830"/>
      <c r="K12" s="830"/>
      <c r="L12" s="830"/>
      <c r="M12" s="830"/>
      <c r="N12" s="830"/>
    </row>
    <row r="13" spans="1:14" ht="8.25" customHeight="1" x14ac:dyDescent="0.25"/>
    <row r="14" spans="1:14" ht="21" x14ac:dyDescent="0.35">
      <c r="A14" s="831" t="s">
        <v>41</v>
      </c>
      <c r="B14" s="831"/>
      <c r="C14" s="831"/>
      <c r="D14" s="831"/>
      <c r="E14" s="831"/>
      <c r="F14" s="831"/>
      <c r="G14" s="831"/>
      <c r="H14" s="831"/>
      <c r="I14" s="831"/>
      <c r="J14" s="831"/>
      <c r="K14" s="831"/>
      <c r="L14" s="831"/>
      <c r="M14" s="831"/>
      <c r="N14" s="831"/>
    </row>
    <row r="15" spans="1:14" x14ac:dyDescent="0.25">
      <c r="B15" s="832" t="s">
        <v>292</v>
      </c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</row>
    <row r="16" spans="1:14" x14ac:dyDescent="0.25">
      <c r="E16" s="250"/>
    </row>
    <row r="18" spans="1:9" x14ac:dyDescent="0.25">
      <c r="E18" s="300"/>
      <c r="F18" s="251"/>
      <c r="G18" s="281" t="s">
        <v>293</v>
      </c>
      <c r="H18" s="281"/>
    </row>
    <row r="19" spans="1:9" x14ac:dyDescent="0.25">
      <c r="E19" s="252"/>
      <c r="F19" s="252"/>
    </row>
    <row r="20" spans="1:9" x14ac:dyDescent="0.25">
      <c r="E20" s="252"/>
      <c r="F20" s="252"/>
    </row>
    <row r="22" spans="1:9" x14ac:dyDescent="0.25">
      <c r="H22" s="252"/>
      <c r="I22" s="253"/>
    </row>
    <row r="23" spans="1:9" x14ac:dyDescent="0.25">
      <c r="H23" s="252"/>
      <c r="I23" s="254"/>
    </row>
    <row r="28" spans="1:9" x14ac:dyDescent="0.25">
      <c r="A28" s="255"/>
      <c r="B28" s="256"/>
    </row>
    <row r="29" spans="1:9" x14ac:dyDescent="0.25">
      <c r="A29" s="255"/>
      <c r="B29" s="256"/>
      <c r="C29" s="256"/>
      <c r="D29" s="256"/>
    </row>
    <row r="30" spans="1:9" x14ac:dyDescent="0.25">
      <c r="A30" s="256"/>
      <c r="B30" s="256"/>
      <c r="C30" s="256"/>
      <c r="D30" s="256"/>
    </row>
  </sheetData>
  <mergeCells count="3">
    <mergeCell ref="A12:N12"/>
    <mergeCell ref="A14:N14"/>
    <mergeCell ref="B15:M15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4" width="10.85546875" style="91" customWidth="1"/>
    <col min="15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68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16834</v>
      </c>
      <c r="E8" s="130">
        <f t="shared" si="0"/>
        <v>10093</v>
      </c>
      <c r="F8" s="131">
        <f t="shared" si="0"/>
        <v>6741</v>
      </c>
      <c r="G8" s="132">
        <f t="shared" si="0"/>
        <v>0</v>
      </c>
      <c r="H8" s="238">
        <f t="shared" si="0"/>
        <v>16834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3804</v>
      </c>
      <c r="E9" s="139">
        <f>SUM(E10:E14)</f>
        <v>0</v>
      </c>
      <c r="F9" s="140">
        <f>SUM(F10:F14)</f>
        <v>3804</v>
      </c>
      <c r="G9" s="142">
        <f>SUM(G10:G14)</f>
        <v>0</v>
      </c>
      <c r="H9" s="241">
        <f t="shared" ref="H9:H21" si="2">SUM(E9:G9)</f>
        <v>3804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100</v>
      </c>
      <c r="E10" s="147"/>
      <c r="F10" s="148">
        <v>100</v>
      </c>
      <c r="G10" s="152"/>
      <c r="H10" s="435">
        <f t="shared" si="2"/>
        <v>100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3704</v>
      </c>
      <c r="E13" s="147"/>
      <c r="F13" s="148">
        <v>3704</v>
      </c>
      <c r="G13" s="152"/>
      <c r="H13" s="435">
        <f t="shared" si="2"/>
        <v>3704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2000</v>
      </c>
      <c r="E15" s="260">
        <v>500</v>
      </c>
      <c r="F15" s="261">
        <v>1500</v>
      </c>
      <c r="G15" s="174"/>
      <c r="H15" s="247">
        <f t="shared" si="2"/>
        <v>2000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11030</v>
      </c>
      <c r="E18" s="262">
        <v>9593</v>
      </c>
      <c r="F18" s="263">
        <v>1437</v>
      </c>
      <c r="G18" s="176"/>
      <c r="H18" s="264">
        <f t="shared" si="2"/>
        <v>11030</v>
      </c>
      <c r="I18" s="177"/>
      <c r="J18" s="178"/>
      <c r="K18" s="176"/>
      <c r="L18" s="179">
        <f t="shared" si="3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4" width="10.85546875" style="91" customWidth="1"/>
    <col min="15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71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10509</v>
      </c>
      <c r="E8" s="130">
        <f t="shared" si="0"/>
        <v>2870</v>
      </c>
      <c r="F8" s="131">
        <f t="shared" si="0"/>
        <v>7639</v>
      </c>
      <c r="G8" s="132">
        <f t="shared" si="0"/>
        <v>0</v>
      </c>
      <c r="H8" s="238">
        <f t="shared" si="0"/>
        <v>10509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6789</v>
      </c>
      <c r="E9" s="139">
        <f>SUM(E10:E14)</f>
        <v>0</v>
      </c>
      <c r="F9" s="140">
        <f>SUM(F10:F14)</f>
        <v>6789</v>
      </c>
      <c r="G9" s="142">
        <f>SUM(G10:G14)</f>
        <v>0</v>
      </c>
      <c r="H9" s="241">
        <f t="shared" ref="H9:H21" si="2">SUM(E9:G9)</f>
        <v>6789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6789</v>
      </c>
      <c r="E12" s="147"/>
      <c r="F12" s="148">
        <v>6789</v>
      </c>
      <c r="G12" s="152"/>
      <c r="H12" s="435">
        <f t="shared" si="2"/>
        <v>6789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0</v>
      </c>
      <c r="E13" s="147"/>
      <c r="F13" s="148"/>
      <c r="G13" s="152"/>
      <c r="H13" s="435">
        <f t="shared" si="2"/>
        <v>0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3720</v>
      </c>
      <c r="E18" s="262">
        <v>2870</v>
      </c>
      <c r="F18" s="263">
        <v>850</v>
      </c>
      <c r="G18" s="176"/>
      <c r="H18" s="264">
        <f t="shared" si="2"/>
        <v>3720</v>
      </c>
      <c r="I18" s="177"/>
      <c r="J18" s="178"/>
      <c r="K18" s="176"/>
      <c r="L18" s="179">
        <f t="shared" si="3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72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1642</v>
      </c>
      <c r="E8" s="130">
        <f t="shared" si="0"/>
        <v>0</v>
      </c>
      <c r="F8" s="131">
        <f t="shared" si="0"/>
        <v>1642</v>
      </c>
      <c r="G8" s="132">
        <f t="shared" si="0"/>
        <v>0</v>
      </c>
      <c r="H8" s="238">
        <f t="shared" si="0"/>
        <v>1642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934</v>
      </c>
      <c r="E9" s="139">
        <f>SUM(E10:E14)</f>
        <v>0</v>
      </c>
      <c r="F9" s="140">
        <f>SUM(F10:F14)</f>
        <v>934</v>
      </c>
      <c r="G9" s="142">
        <f>SUM(G10:G14)</f>
        <v>0</v>
      </c>
      <c r="H9" s="241">
        <f t="shared" ref="H9:H21" si="2">SUM(E9:G9)</f>
        <v>934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934</v>
      </c>
      <c r="E13" s="147"/>
      <c r="F13" s="148">
        <v>934</v>
      </c>
      <c r="G13" s="152"/>
      <c r="H13" s="435">
        <f t="shared" si="2"/>
        <v>934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708</v>
      </c>
      <c r="E18" s="262"/>
      <c r="F18" s="263">
        <v>708</v>
      </c>
      <c r="G18" s="176"/>
      <c r="H18" s="264">
        <f t="shared" si="2"/>
        <v>708</v>
      </c>
      <c r="I18" s="177"/>
      <c r="J18" s="178"/>
      <c r="K18" s="176"/>
      <c r="L18" s="179">
        <f t="shared" si="3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31" spans="1:12" x14ac:dyDescent="0.2">
      <c r="G31" s="89" t="s">
        <v>177</v>
      </c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73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20779</v>
      </c>
      <c r="E8" s="130">
        <f t="shared" si="0"/>
        <v>14119</v>
      </c>
      <c r="F8" s="131">
        <f t="shared" si="0"/>
        <v>6660</v>
      </c>
      <c r="G8" s="132">
        <f t="shared" si="0"/>
        <v>0</v>
      </c>
      <c r="H8" s="238">
        <f t="shared" si="0"/>
        <v>20779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18297</v>
      </c>
      <c r="E9" s="139">
        <f>SUM(E10:E14)</f>
        <v>12000</v>
      </c>
      <c r="F9" s="140">
        <f>SUM(F10:F14)</f>
        <v>6297</v>
      </c>
      <c r="G9" s="142">
        <f>SUM(G10:G14)</f>
        <v>0</v>
      </c>
      <c r="H9" s="241">
        <f t="shared" ref="H9:H21" si="2">SUM(E9:G9)</f>
        <v>18297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18297</v>
      </c>
      <c r="E13" s="147">
        <v>12000</v>
      </c>
      <c r="F13" s="148">
        <v>6297</v>
      </c>
      <c r="G13" s="152"/>
      <c r="H13" s="435">
        <f t="shared" si="2"/>
        <v>18297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2482</v>
      </c>
      <c r="E18" s="262">
        <v>2119</v>
      </c>
      <c r="F18" s="263">
        <v>363</v>
      </c>
      <c r="G18" s="176"/>
      <c r="H18" s="264">
        <f t="shared" si="2"/>
        <v>2482</v>
      </c>
      <c r="I18" s="177"/>
      <c r="J18" s="178"/>
      <c r="K18" s="176"/>
      <c r="L18" s="179">
        <f t="shared" si="3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39" spans="9:32" x14ac:dyDescent="0.2">
      <c r="I39" s="88" t="s">
        <v>177</v>
      </c>
    </row>
    <row r="43" spans="9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9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9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9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9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4" width="10.85546875" style="91" customWidth="1"/>
    <col min="15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182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43161</v>
      </c>
      <c r="E8" s="130">
        <f t="shared" si="0"/>
        <v>562</v>
      </c>
      <c r="F8" s="131">
        <f t="shared" si="0"/>
        <v>42599</v>
      </c>
      <c r="G8" s="132">
        <f t="shared" si="0"/>
        <v>0</v>
      </c>
      <c r="H8" s="238">
        <f t="shared" si="0"/>
        <v>43161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>H9+L9</f>
        <v>43161</v>
      </c>
      <c r="E9" s="139">
        <f>SUM(E10:E14)</f>
        <v>562</v>
      </c>
      <c r="F9" s="140">
        <f>SUM(F10:F14)</f>
        <v>42599</v>
      </c>
      <c r="G9" s="142">
        <f>SUM(G10:G14)</f>
        <v>0</v>
      </c>
      <c r="H9" s="241">
        <f>SUM(E9:G9)</f>
        <v>43161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1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ref="D10:D21" si="2">H10+L10</f>
        <v>0</v>
      </c>
      <c r="E10" s="147"/>
      <c r="F10" s="148"/>
      <c r="G10" s="152"/>
      <c r="H10" s="435">
        <f t="shared" ref="H10:H21" si="3">SUM(E10:G10)</f>
        <v>0</v>
      </c>
      <c r="I10" s="150"/>
      <c r="J10" s="151"/>
      <c r="K10" s="152"/>
      <c r="L10" s="153">
        <f t="shared" si="1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2"/>
        <v>0</v>
      </c>
      <c r="E11" s="147"/>
      <c r="F11" s="148"/>
      <c r="G11" s="152"/>
      <c r="H11" s="435">
        <f t="shared" si="3"/>
        <v>0</v>
      </c>
      <c r="I11" s="150"/>
      <c r="J11" s="151"/>
      <c r="K11" s="152"/>
      <c r="L11" s="153">
        <f t="shared" si="1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2"/>
        <v>5500</v>
      </c>
      <c r="E12" s="147">
        <v>562</v>
      </c>
      <c r="F12" s="148">
        <v>4938</v>
      </c>
      <c r="G12" s="152"/>
      <c r="H12" s="435">
        <f t="shared" si="3"/>
        <v>5500</v>
      </c>
      <c r="I12" s="150"/>
      <c r="J12" s="151"/>
      <c r="K12" s="152"/>
      <c r="L12" s="153">
        <f t="shared" si="1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>H13+L13</f>
        <v>37661</v>
      </c>
      <c r="E13" s="147"/>
      <c r="F13" s="148">
        <v>37661</v>
      </c>
      <c r="G13" s="152"/>
      <c r="H13" s="435">
        <f t="shared" si="3"/>
        <v>37661</v>
      </c>
      <c r="I13" s="150"/>
      <c r="J13" s="151"/>
      <c r="K13" s="152"/>
      <c r="L13" s="153">
        <f t="shared" si="1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2"/>
        <v>0</v>
      </c>
      <c r="E14" s="258"/>
      <c r="F14" s="259"/>
      <c r="G14" s="166"/>
      <c r="H14" s="435">
        <f>SUM(E14:G14)</f>
        <v>0</v>
      </c>
      <c r="I14" s="164"/>
      <c r="J14" s="165"/>
      <c r="K14" s="166"/>
      <c r="L14" s="167">
        <f t="shared" si="1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2"/>
        <v>0</v>
      </c>
      <c r="E15" s="260"/>
      <c r="F15" s="261"/>
      <c r="G15" s="174"/>
      <c r="H15" s="247">
        <f t="shared" si="3"/>
        <v>0</v>
      </c>
      <c r="I15" s="172"/>
      <c r="J15" s="173"/>
      <c r="K15" s="174"/>
      <c r="L15" s="175">
        <f t="shared" si="1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2"/>
        <v>0</v>
      </c>
      <c r="E16" s="260"/>
      <c r="F16" s="261"/>
      <c r="G16" s="174"/>
      <c r="H16" s="247">
        <f t="shared" si="3"/>
        <v>0</v>
      </c>
      <c r="I16" s="172"/>
      <c r="J16" s="173"/>
      <c r="K16" s="174"/>
      <c r="L16" s="175">
        <f t="shared" si="1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2"/>
        <v>0</v>
      </c>
      <c r="E17" s="262"/>
      <c r="F17" s="263"/>
      <c r="G17" s="176"/>
      <c r="H17" s="264">
        <f t="shared" si="3"/>
        <v>0</v>
      </c>
      <c r="I17" s="177"/>
      <c r="J17" s="178"/>
      <c r="K17" s="176"/>
      <c r="L17" s="179">
        <f t="shared" si="1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2"/>
        <v>0</v>
      </c>
      <c r="E18" s="262"/>
      <c r="F18" s="263"/>
      <c r="G18" s="176"/>
      <c r="H18" s="264">
        <f t="shared" si="3"/>
        <v>0</v>
      </c>
      <c r="I18" s="177"/>
      <c r="J18" s="178"/>
      <c r="K18" s="176"/>
      <c r="L18" s="179">
        <f t="shared" si="1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2"/>
        <v>0</v>
      </c>
      <c r="E19" s="262"/>
      <c r="F19" s="263"/>
      <c r="G19" s="176"/>
      <c r="H19" s="264">
        <f t="shared" si="3"/>
        <v>0</v>
      </c>
      <c r="I19" s="177"/>
      <c r="J19" s="178"/>
      <c r="K19" s="176"/>
      <c r="L19" s="179">
        <f t="shared" si="1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2"/>
        <v>0</v>
      </c>
      <c r="E20" s="177"/>
      <c r="F20" s="178"/>
      <c r="G20" s="176"/>
      <c r="H20" s="264">
        <f t="shared" si="3"/>
        <v>0</v>
      </c>
      <c r="I20" s="177"/>
      <c r="J20" s="178"/>
      <c r="K20" s="176"/>
      <c r="L20" s="179">
        <f t="shared" si="1"/>
        <v>0</v>
      </c>
    </row>
    <row r="21" spans="1:12" s="134" customFormat="1" ht="15" customHeight="1" thickBot="1" x14ac:dyDescent="0.3">
      <c r="A21" s="181">
        <v>14</v>
      </c>
      <c r="B21" s="182" t="s">
        <v>93</v>
      </c>
      <c r="C21" s="182"/>
      <c r="D21" s="183">
        <f t="shared" si="2"/>
        <v>0</v>
      </c>
      <c r="E21" s="436"/>
      <c r="F21" s="437"/>
      <c r="G21" s="438"/>
      <c r="H21" s="439">
        <f t="shared" si="3"/>
        <v>0</v>
      </c>
      <c r="I21" s="436"/>
      <c r="J21" s="437"/>
      <c r="K21" s="438"/>
      <c r="L21" s="440">
        <f t="shared" si="1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27" spans="1:12" x14ac:dyDescent="0.2">
      <c r="A27" s="265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4" width="10.85546875" style="91" customWidth="1"/>
    <col min="15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54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0</v>
      </c>
      <c r="E8" s="130">
        <f t="shared" si="0"/>
        <v>0</v>
      </c>
      <c r="F8" s="131">
        <f t="shared" si="0"/>
        <v>0</v>
      </c>
      <c r="G8" s="132">
        <f t="shared" si="0"/>
        <v>0</v>
      </c>
      <c r="H8" s="238">
        <f t="shared" si="0"/>
        <v>0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>H9+L9</f>
        <v>0</v>
      </c>
      <c r="E9" s="139">
        <f>SUM(E10:E14)</f>
        <v>0</v>
      </c>
      <c r="F9" s="140">
        <f>SUM(F10:F14)</f>
        <v>0</v>
      </c>
      <c r="G9" s="142">
        <f>SUM(G10:G14)</f>
        <v>0</v>
      </c>
      <c r="H9" s="241">
        <f>SUM(E9:G9)</f>
        <v>0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1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ref="D10:D21" si="2">H10+L10</f>
        <v>0</v>
      </c>
      <c r="E10" s="147"/>
      <c r="F10" s="148"/>
      <c r="G10" s="152"/>
      <c r="H10" s="435">
        <f t="shared" ref="H10:H21" si="3">SUM(E10:G10)</f>
        <v>0</v>
      </c>
      <c r="I10" s="150"/>
      <c r="J10" s="151"/>
      <c r="K10" s="152"/>
      <c r="L10" s="153">
        <f t="shared" si="1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2"/>
        <v>0</v>
      </c>
      <c r="E11" s="147"/>
      <c r="F11" s="148"/>
      <c r="G11" s="152"/>
      <c r="H11" s="435">
        <f t="shared" si="3"/>
        <v>0</v>
      </c>
      <c r="I11" s="150"/>
      <c r="J11" s="151"/>
      <c r="K11" s="152"/>
      <c r="L11" s="153">
        <f t="shared" si="1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2"/>
        <v>0</v>
      </c>
      <c r="E12" s="147"/>
      <c r="F12" s="148"/>
      <c r="G12" s="152"/>
      <c r="H12" s="435">
        <f t="shared" si="3"/>
        <v>0</v>
      </c>
      <c r="I12" s="150"/>
      <c r="J12" s="151"/>
      <c r="K12" s="152"/>
      <c r="L12" s="153">
        <f t="shared" si="1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>H13+L13</f>
        <v>0</v>
      </c>
      <c r="E13" s="147"/>
      <c r="F13" s="148"/>
      <c r="G13" s="152"/>
      <c r="H13" s="435">
        <f t="shared" si="3"/>
        <v>0</v>
      </c>
      <c r="I13" s="150"/>
      <c r="J13" s="151"/>
      <c r="K13" s="152"/>
      <c r="L13" s="153">
        <f t="shared" si="1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2"/>
        <v>0</v>
      </c>
      <c r="E14" s="258"/>
      <c r="F14" s="259"/>
      <c r="G14" s="166"/>
      <c r="H14" s="435">
        <f t="shared" si="3"/>
        <v>0</v>
      </c>
      <c r="I14" s="164"/>
      <c r="J14" s="165"/>
      <c r="K14" s="166"/>
      <c r="L14" s="167">
        <f t="shared" si="1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2"/>
        <v>0</v>
      </c>
      <c r="E15" s="260"/>
      <c r="F15" s="261"/>
      <c r="G15" s="174"/>
      <c r="H15" s="247">
        <f t="shared" si="3"/>
        <v>0</v>
      </c>
      <c r="I15" s="172"/>
      <c r="J15" s="173"/>
      <c r="K15" s="174"/>
      <c r="L15" s="175">
        <f t="shared" si="1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2"/>
        <v>0</v>
      </c>
      <c r="E16" s="260"/>
      <c r="F16" s="261"/>
      <c r="G16" s="174"/>
      <c r="H16" s="247">
        <f t="shared" si="3"/>
        <v>0</v>
      </c>
      <c r="I16" s="172"/>
      <c r="J16" s="173"/>
      <c r="K16" s="174"/>
      <c r="L16" s="175">
        <f t="shared" si="1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2"/>
        <v>0</v>
      </c>
      <c r="E17" s="262"/>
      <c r="F17" s="263"/>
      <c r="G17" s="176"/>
      <c r="H17" s="264">
        <f t="shared" si="3"/>
        <v>0</v>
      </c>
      <c r="I17" s="177"/>
      <c r="J17" s="178"/>
      <c r="K17" s="176"/>
      <c r="L17" s="179">
        <f t="shared" si="1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2"/>
        <v>0</v>
      </c>
      <c r="E18" s="262"/>
      <c r="F18" s="263"/>
      <c r="G18" s="176"/>
      <c r="H18" s="264">
        <f t="shared" si="3"/>
        <v>0</v>
      </c>
      <c r="I18" s="177"/>
      <c r="J18" s="178"/>
      <c r="K18" s="176"/>
      <c r="L18" s="179">
        <f t="shared" si="1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2"/>
        <v>0</v>
      </c>
      <c r="E19" s="262"/>
      <c r="F19" s="263"/>
      <c r="G19" s="176"/>
      <c r="H19" s="264">
        <f t="shared" si="3"/>
        <v>0</v>
      </c>
      <c r="I19" s="177"/>
      <c r="J19" s="178"/>
      <c r="K19" s="176"/>
      <c r="L19" s="179">
        <f t="shared" si="1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2"/>
        <v>0</v>
      </c>
      <c r="E20" s="177"/>
      <c r="F20" s="178"/>
      <c r="G20" s="176"/>
      <c r="H20" s="264">
        <f t="shared" si="3"/>
        <v>0</v>
      </c>
      <c r="I20" s="177"/>
      <c r="J20" s="178"/>
      <c r="K20" s="176"/>
      <c r="L20" s="179">
        <f t="shared" si="1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2"/>
        <v>0</v>
      </c>
      <c r="E21" s="436"/>
      <c r="F21" s="437"/>
      <c r="G21" s="438"/>
      <c r="H21" s="439">
        <f t="shared" si="3"/>
        <v>0</v>
      </c>
      <c r="I21" s="436"/>
      <c r="J21" s="437"/>
      <c r="K21" s="438"/>
      <c r="L21" s="440">
        <f t="shared" si="1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3" width="10.85546875" style="267" customWidth="1"/>
    <col min="14" max="15" width="10.85546875" style="91" customWidth="1"/>
    <col min="16" max="16384" width="8.85546875" style="88"/>
  </cols>
  <sheetData>
    <row r="2" spans="1:13" ht="13.5" thickBot="1" x14ac:dyDescent="0.25">
      <c r="H2" s="90"/>
      <c r="I2" s="89"/>
      <c r="J2" s="89"/>
      <c r="L2" s="90" t="s">
        <v>11</v>
      </c>
    </row>
    <row r="3" spans="1:13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  <c r="M3" s="268"/>
    </row>
    <row r="4" spans="1:13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  <c r="M4" s="268"/>
    </row>
    <row r="5" spans="1:13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  <c r="M5" s="268"/>
    </row>
    <row r="6" spans="1:13" s="120" customFormat="1" ht="15.75" x14ac:dyDescent="0.25">
      <c r="A6" s="97"/>
      <c r="B6" s="118" t="s">
        <v>16</v>
      </c>
      <c r="C6" s="257" t="s">
        <v>55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  <c r="M6" s="269"/>
    </row>
    <row r="7" spans="1:13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  <c r="M7" s="270"/>
    </row>
    <row r="8" spans="1:13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0</v>
      </c>
      <c r="E8" s="130">
        <f t="shared" si="0"/>
        <v>0</v>
      </c>
      <c r="F8" s="131">
        <f t="shared" si="0"/>
        <v>0</v>
      </c>
      <c r="G8" s="132">
        <f t="shared" si="0"/>
        <v>0</v>
      </c>
      <c r="H8" s="238">
        <f t="shared" si="0"/>
        <v>0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  <c r="M8" s="271"/>
    </row>
    <row r="9" spans="1:13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0</v>
      </c>
      <c r="E9" s="139">
        <f>SUM(E10:E14)</f>
        <v>0</v>
      </c>
      <c r="F9" s="140">
        <f>SUM(F10:F14)</f>
        <v>0</v>
      </c>
      <c r="G9" s="142">
        <f>SUM(G10:G14)</f>
        <v>0</v>
      </c>
      <c r="H9" s="241">
        <f t="shared" ref="H9:H21" si="2">SUM(E9:G9)</f>
        <v>0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  <c r="M9" s="271"/>
    </row>
    <row r="10" spans="1:13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  <c r="M10" s="272"/>
    </row>
    <row r="11" spans="1:13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  <c r="M11" s="272"/>
    </row>
    <row r="12" spans="1:13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  <c r="M12" s="272"/>
    </row>
    <row r="13" spans="1:13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0</v>
      </c>
      <c r="E13" s="147"/>
      <c r="F13" s="148"/>
      <c r="G13" s="152"/>
      <c r="H13" s="435">
        <f t="shared" si="2"/>
        <v>0</v>
      </c>
      <c r="I13" s="150"/>
      <c r="J13" s="151"/>
      <c r="K13" s="152"/>
      <c r="L13" s="153">
        <f t="shared" si="3"/>
        <v>0</v>
      </c>
      <c r="M13" s="272"/>
    </row>
    <row r="14" spans="1:13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  <c r="M14" s="272"/>
    </row>
    <row r="15" spans="1:13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  <c r="M15" s="271"/>
    </row>
    <row r="16" spans="1:13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  <c r="M16" s="271"/>
    </row>
    <row r="17" spans="1:13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  <c r="M17" s="271"/>
    </row>
    <row r="18" spans="1:13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0</v>
      </c>
      <c r="E18" s="441"/>
      <c r="F18" s="442"/>
      <c r="G18" s="443"/>
      <c r="H18" s="264">
        <f t="shared" si="2"/>
        <v>0</v>
      </c>
      <c r="I18" s="177"/>
      <c r="J18" s="178"/>
      <c r="K18" s="176"/>
      <c r="L18" s="179">
        <f t="shared" si="3"/>
        <v>0</v>
      </c>
      <c r="M18" s="271"/>
    </row>
    <row r="19" spans="1:13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441"/>
      <c r="F19" s="442"/>
      <c r="G19" s="443"/>
      <c r="H19" s="264">
        <f t="shared" si="2"/>
        <v>0</v>
      </c>
      <c r="I19" s="177"/>
      <c r="J19" s="178"/>
      <c r="K19" s="176"/>
      <c r="L19" s="179">
        <f t="shared" si="3"/>
        <v>0</v>
      </c>
      <c r="M19" s="271"/>
    </row>
    <row r="20" spans="1:13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  <c r="M20" s="271"/>
    </row>
    <row r="21" spans="1:13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  <c r="M21" s="271"/>
    </row>
    <row r="22" spans="1:13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273"/>
    </row>
    <row r="23" spans="1:13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273"/>
    </row>
    <row r="24" spans="1:13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273"/>
    </row>
    <row r="25" spans="1:13" s="187" customFormat="1" ht="12" x14ac:dyDescent="0.2">
      <c r="A25" s="186" t="s">
        <v>35</v>
      </c>
      <c r="B25" s="186"/>
      <c r="C25" s="186"/>
      <c r="E25" s="188"/>
      <c r="M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53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1430</v>
      </c>
      <c r="E8" s="130">
        <f t="shared" si="0"/>
        <v>0</v>
      </c>
      <c r="F8" s="131">
        <f t="shared" si="0"/>
        <v>1430</v>
      </c>
      <c r="G8" s="132">
        <f t="shared" si="0"/>
        <v>0</v>
      </c>
      <c r="H8" s="238">
        <f t="shared" si="0"/>
        <v>1430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410</v>
      </c>
      <c r="E9" s="139">
        <f>SUM(E10:E14)</f>
        <v>0</v>
      </c>
      <c r="F9" s="140">
        <f>SUM(F10:F14)</f>
        <v>410</v>
      </c>
      <c r="G9" s="142">
        <f>SUM(G10:G14)</f>
        <v>0</v>
      </c>
      <c r="H9" s="241">
        <f t="shared" ref="H9:H21" si="2">SUM(E9:G9)</f>
        <v>410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410</v>
      </c>
      <c r="E11" s="147"/>
      <c r="F11" s="148">
        <v>410</v>
      </c>
      <c r="G11" s="152"/>
      <c r="H11" s="435">
        <f t="shared" si="2"/>
        <v>410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0</v>
      </c>
      <c r="E13" s="147"/>
      <c r="F13" s="148"/>
      <c r="G13" s="152"/>
      <c r="H13" s="435">
        <f t="shared" si="2"/>
        <v>0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4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4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720</v>
      </c>
      <c r="E18" s="262"/>
      <c r="F18" s="263">
        <v>720</v>
      </c>
      <c r="G18" s="176"/>
      <c r="H18" s="264">
        <f t="shared" si="2"/>
        <v>720</v>
      </c>
      <c r="I18" s="177"/>
      <c r="J18" s="178"/>
      <c r="K18" s="176"/>
      <c r="L18" s="179">
        <f t="shared" si="3"/>
        <v>0</v>
      </c>
    </row>
    <row r="19" spans="1:14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300</v>
      </c>
      <c r="E19" s="262"/>
      <c r="F19" s="263">
        <v>300</v>
      </c>
      <c r="G19" s="176"/>
      <c r="H19" s="264">
        <f t="shared" si="2"/>
        <v>300</v>
      </c>
      <c r="I19" s="177"/>
      <c r="J19" s="178"/>
      <c r="K19" s="176"/>
      <c r="L19" s="179">
        <f t="shared" si="3"/>
        <v>0</v>
      </c>
    </row>
    <row r="20" spans="1:14" s="134" customFormat="1" ht="15" customHeight="1" x14ac:dyDescent="0.2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  <c r="M20" s="282"/>
      <c r="N20" s="278"/>
    </row>
    <row r="21" spans="1:14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4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4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4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4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6" width="10.85546875" style="91" customWidth="1"/>
    <col min="17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56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0</v>
      </c>
      <c r="E8" s="130">
        <f t="shared" si="0"/>
        <v>0</v>
      </c>
      <c r="F8" s="131">
        <f t="shared" si="0"/>
        <v>0</v>
      </c>
      <c r="G8" s="132">
        <f t="shared" si="0"/>
        <v>0</v>
      </c>
      <c r="H8" s="238">
        <f t="shared" si="0"/>
        <v>0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0</v>
      </c>
      <c r="E9" s="139">
        <f>SUM(E10:E14)</f>
        <v>0</v>
      </c>
      <c r="F9" s="140">
        <f>SUM(F10:F14)</f>
        <v>0</v>
      </c>
      <c r="G9" s="142">
        <f>SUM(G10:G14)</f>
        <v>0</v>
      </c>
      <c r="H9" s="241">
        <f t="shared" ref="H9:H21" si="2">SUM(E9:G9)</f>
        <v>0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0</v>
      </c>
      <c r="E13" s="147"/>
      <c r="F13" s="148"/>
      <c r="G13" s="152"/>
      <c r="H13" s="435">
        <f t="shared" si="2"/>
        <v>0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0</v>
      </c>
      <c r="E18" s="262"/>
      <c r="F18" s="263"/>
      <c r="G18" s="176"/>
      <c r="H18" s="264">
        <f t="shared" si="2"/>
        <v>0</v>
      </c>
      <c r="I18" s="177"/>
      <c r="J18" s="178"/>
      <c r="K18" s="176"/>
      <c r="L18" s="179">
        <f t="shared" si="3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45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5460</v>
      </c>
      <c r="E8" s="130">
        <f t="shared" si="0"/>
        <v>3400</v>
      </c>
      <c r="F8" s="131">
        <f t="shared" si="0"/>
        <v>2060</v>
      </c>
      <c r="G8" s="132">
        <f t="shared" si="0"/>
        <v>0</v>
      </c>
      <c r="H8" s="238">
        <f t="shared" si="0"/>
        <v>5460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4660</v>
      </c>
      <c r="E9" s="139">
        <f>SUM(E10:E14)</f>
        <v>2600</v>
      </c>
      <c r="F9" s="140">
        <f>SUM(F10:F14)</f>
        <v>2060</v>
      </c>
      <c r="G9" s="142">
        <f>SUM(G10:G14)</f>
        <v>0</v>
      </c>
      <c r="H9" s="241">
        <f t="shared" ref="H9:H21" si="2">SUM(E9:G9)</f>
        <v>4660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4660</v>
      </c>
      <c r="E13" s="147">
        <v>2600</v>
      </c>
      <c r="F13" s="148">
        <v>2060</v>
      </c>
      <c r="G13" s="152"/>
      <c r="H13" s="435">
        <f t="shared" si="2"/>
        <v>4660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800</v>
      </c>
      <c r="E18" s="262">
        <v>800</v>
      </c>
      <c r="F18" s="263"/>
      <c r="G18" s="176"/>
      <c r="H18" s="264">
        <f t="shared" si="2"/>
        <v>800</v>
      </c>
      <c r="I18" s="177"/>
      <c r="J18" s="178"/>
      <c r="K18" s="176"/>
      <c r="L18" s="179">
        <f t="shared" si="3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6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4.425781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4" width="10.28515625" style="89" customWidth="1"/>
    <col min="15" max="15" width="5" style="88" bestFit="1" customWidth="1"/>
    <col min="16" max="19" width="10.85546875" style="91" customWidth="1"/>
    <col min="20" max="16384" width="8.85546875" style="88"/>
  </cols>
  <sheetData>
    <row r="1" spans="1:19" x14ac:dyDescent="0.2">
      <c r="F1" s="88"/>
      <c r="G1" s="91"/>
      <c r="H1" s="91"/>
      <c r="I1" s="91"/>
      <c r="K1" s="88"/>
      <c r="L1" s="88"/>
      <c r="M1" s="88"/>
      <c r="N1" s="88"/>
      <c r="P1" s="88"/>
      <c r="Q1" s="88"/>
      <c r="R1" s="88"/>
      <c r="S1" s="88"/>
    </row>
    <row r="2" spans="1:19" x14ac:dyDescent="0.2">
      <c r="F2" s="90" t="s">
        <v>11</v>
      </c>
      <c r="G2" s="91"/>
      <c r="H2" s="91"/>
      <c r="I2" s="91"/>
      <c r="K2" s="88"/>
      <c r="L2" s="88"/>
      <c r="M2" s="88"/>
      <c r="N2" s="88"/>
      <c r="P2" s="88"/>
      <c r="Q2" s="88"/>
      <c r="R2" s="88"/>
      <c r="S2" s="88"/>
    </row>
    <row r="3" spans="1:19" ht="15" customHeight="1" x14ac:dyDescent="0.2">
      <c r="A3" s="481"/>
      <c r="B3" s="482"/>
      <c r="C3" s="483"/>
      <c r="D3" s="851" t="s">
        <v>69</v>
      </c>
      <c r="E3" s="851" t="s">
        <v>64</v>
      </c>
      <c r="F3" s="848" t="s">
        <v>128</v>
      </c>
      <c r="G3" s="91"/>
      <c r="H3" s="91"/>
      <c r="I3" s="91"/>
      <c r="K3" s="88"/>
      <c r="L3" s="88"/>
      <c r="M3" s="88"/>
      <c r="N3" s="88"/>
      <c r="P3" s="88"/>
      <c r="Q3" s="88"/>
      <c r="R3" s="88"/>
      <c r="S3" s="88"/>
    </row>
    <row r="4" spans="1:19" x14ac:dyDescent="0.2">
      <c r="A4" s="486"/>
      <c r="B4" s="833" t="s">
        <v>186</v>
      </c>
      <c r="C4" s="834"/>
      <c r="D4" s="852"/>
      <c r="E4" s="852"/>
      <c r="F4" s="849"/>
      <c r="G4" s="91"/>
      <c r="H4" s="91"/>
      <c r="I4" s="91"/>
      <c r="K4" s="88"/>
      <c r="L4" s="88"/>
      <c r="M4" s="88"/>
      <c r="N4" s="88"/>
      <c r="P4" s="88"/>
      <c r="Q4" s="88"/>
      <c r="R4" s="88"/>
      <c r="S4" s="88"/>
    </row>
    <row r="5" spans="1:19" x14ac:dyDescent="0.2">
      <c r="A5" s="486"/>
      <c r="B5" s="835"/>
      <c r="C5" s="834"/>
      <c r="D5" s="852"/>
      <c r="E5" s="852"/>
      <c r="F5" s="849"/>
      <c r="G5" s="91"/>
      <c r="H5" s="91"/>
      <c r="I5" s="91"/>
      <c r="K5" s="88"/>
      <c r="L5" s="88"/>
      <c r="M5" s="88"/>
      <c r="N5" s="88"/>
      <c r="P5" s="88"/>
      <c r="Q5" s="88"/>
      <c r="R5" s="88"/>
      <c r="S5" s="88"/>
    </row>
    <row r="6" spans="1:19" ht="15.75" x14ac:dyDescent="0.25">
      <c r="A6" s="118"/>
      <c r="B6" s="98" t="s">
        <v>16</v>
      </c>
      <c r="C6" s="99" t="s">
        <v>180</v>
      </c>
      <c r="D6" s="853"/>
      <c r="E6" s="853"/>
      <c r="F6" s="850"/>
      <c r="G6" s="91"/>
      <c r="H6" s="91"/>
      <c r="I6" s="91"/>
      <c r="K6" s="88"/>
      <c r="L6" s="88"/>
      <c r="M6" s="88"/>
      <c r="N6" s="88"/>
      <c r="P6" s="88"/>
      <c r="Q6" s="88"/>
      <c r="R6" s="88"/>
      <c r="S6" s="88"/>
    </row>
    <row r="7" spans="1:19" x14ac:dyDescent="0.2">
      <c r="A7" s="445"/>
      <c r="B7" s="445"/>
      <c r="C7" s="446"/>
      <c r="D7" s="102"/>
      <c r="E7" s="103"/>
      <c r="F7" s="490"/>
      <c r="G7" s="91"/>
      <c r="H7" s="91"/>
      <c r="I7" s="91"/>
      <c r="K7" s="88"/>
      <c r="L7" s="88"/>
      <c r="M7" s="88"/>
      <c r="N7" s="88"/>
      <c r="P7" s="88"/>
      <c r="Q7" s="88"/>
      <c r="R7" s="88"/>
      <c r="S7" s="88"/>
    </row>
    <row r="8" spans="1:19" x14ac:dyDescent="0.2">
      <c r="A8" s="491">
        <v>1</v>
      </c>
      <c r="B8" s="447" t="s">
        <v>23</v>
      </c>
      <c r="C8" s="448"/>
      <c r="D8" s="449">
        <f>D9+SUM(D15:D21)</f>
        <v>650036</v>
      </c>
      <c r="E8" s="450">
        <f>E9+SUM(E15:E21)</f>
        <v>583720</v>
      </c>
      <c r="F8" s="492">
        <f t="shared" ref="F8:F21" si="0">SUM(D8:E8)</f>
        <v>1233756</v>
      </c>
      <c r="G8" s="91"/>
      <c r="H8" s="91"/>
      <c r="I8" s="91"/>
      <c r="K8" s="88"/>
      <c r="L8" s="88"/>
      <c r="M8" s="88"/>
      <c r="N8" s="88"/>
      <c r="P8" s="88"/>
      <c r="Q8" s="88"/>
      <c r="R8" s="88"/>
      <c r="S8" s="88"/>
    </row>
    <row r="9" spans="1:19" x14ac:dyDescent="0.2">
      <c r="A9" s="444">
        <v>2</v>
      </c>
      <c r="B9" s="104" t="s">
        <v>24</v>
      </c>
      <c r="C9" s="105"/>
      <c r="D9" s="452">
        <f>SUM(D10:D14)</f>
        <v>579629</v>
      </c>
      <c r="E9" s="452">
        <f>SUM(E10:E14)</f>
        <v>384001</v>
      </c>
      <c r="F9" s="493">
        <f t="shared" si="0"/>
        <v>963630</v>
      </c>
      <c r="G9" s="91"/>
      <c r="H9" s="91"/>
      <c r="I9" s="91"/>
      <c r="K9" s="88"/>
      <c r="L9" s="88"/>
      <c r="M9" s="88"/>
      <c r="N9" s="88"/>
      <c r="P9" s="88"/>
      <c r="Q9" s="88"/>
      <c r="R9" s="88"/>
      <c r="S9" s="88"/>
    </row>
    <row r="10" spans="1:19" x14ac:dyDescent="0.2">
      <c r="A10" s="494">
        <v>3</v>
      </c>
      <c r="B10" s="106"/>
      <c r="C10" s="146" t="s">
        <v>25</v>
      </c>
      <c r="D10" s="109">
        <f>Fakulty!M10</f>
        <v>100</v>
      </c>
      <c r="E10" s="108">
        <f>Součásti!O10</f>
        <v>1300</v>
      </c>
      <c r="F10" s="495">
        <f t="shared" si="0"/>
        <v>1400</v>
      </c>
      <c r="G10" s="91"/>
      <c r="H10" s="91"/>
      <c r="I10" s="91"/>
      <c r="K10" s="88"/>
      <c r="L10" s="88"/>
      <c r="M10" s="88"/>
      <c r="N10" s="88"/>
      <c r="P10" s="88"/>
      <c r="Q10" s="88"/>
      <c r="R10" s="88"/>
      <c r="S10" s="88"/>
    </row>
    <row r="11" spans="1:19" x14ac:dyDescent="0.2">
      <c r="A11" s="494">
        <v>4</v>
      </c>
      <c r="B11" s="106"/>
      <c r="C11" s="107" t="s">
        <v>26</v>
      </c>
      <c r="D11" s="108">
        <f>Fakulty!M11</f>
        <v>0</v>
      </c>
      <c r="E11" s="108">
        <f>Součásti!O11</f>
        <v>240410</v>
      </c>
      <c r="F11" s="495">
        <f t="shared" si="0"/>
        <v>240410</v>
      </c>
      <c r="G11" s="91"/>
      <c r="H11" s="91"/>
      <c r="I11" s="91"/>
      <c r="K11" s="88"/>
      <c r="L11" s="88"/>
      <c r="M11" s="88"/>
      <c r="N11" s="88"/>
      <c r="P11" s="88"/>
      <c r="Q11" s="88"/>
      <c r="R11" s="88"/>
      <c r="S11" s="88"/>
    </row>
    <row r="12" spans="1:19" x14ac:dyDescent="0.2">
      <c r="A12" s="494">
        <v>5</v>
      </c>
      <c r="B12" s="106"/>
      <c r="C12" s="107" t="s">
        <v>27</v>
      </c>
      <c r="D12" s="108">
        <f>Fakulty!M12</f>
        <v>30389</v>
      </c>
      <c r="E12" s="108">
        <f>Součásti!O12</f>
        <v>5500</v>
      </c>
      <c r="F12" s="495">
        <f t="shared" si="0"/>
        <v>35889</v>
      </c>
      <c r="G12" s="91"/>
      <c r="H12" s="91"/>
      <c r="I12" s="91"/>
      <c r="K12" s="88"/>
      <c r="L12" s="88"/>
      <c r="M12" s="88"/>
      <c r="N12" s="88"/>
      <c r="P12" s="88"/>
      <c r="Q12" s="88"/>
      <c r="R12" s="88"/>
      <c r="S12" s="88"/>
    </row>
    <row r="13" spans="1:19" x14ac:dyDescent="0.2">
      <c r="A13" s="494">
        <v>6</v>
      </c>
      <c r="B13" s="106"/>
      <c r="C13" s="107" t="s">
        <v>143</v>
      </c>
      <c r="D13" s="108">
        <f>Fakulty!M13</f>
        <v>546140</v>
      </c>
      <c r="E13" s="108">
        <f>Součásti!O13</f>
        <v>136791</v>
      </c>
      <c r="F13" s="495">
        <f t="shared" si="0"/>
        <v>682931</v>
      </c>
      <c r="G13" s="91"/>
      <c r="H13" s="91"/>
      <c r="I13" s="91"/>
      <c r="K13" s="88"/>
      <c r="L13" s="88"/>
      <c r="M13" s="88"/>
      <c r="N13" s="88"/>
      <c r="P13" s="88"/>
      <c r="Q13" s="88"/>
      <c r="R13" s="88"/>
      <c r="S13" s="88"/>
    </row>
    <row r="14" spans="1:19" x14ac:dyDescent="0.2">
      <c r="A14" s="496">
        <v>7</v>
      </c>
      <c r="B14" s="110"/>
      <c r="C14" s="111" t="s">
        <v>28</v>
      </c>
      <c r="D14" s="108">
        <f>Fakulty!M14</f>
        <v>3000</v>
      </c>
      <c r="E14" s="108">
        <f>Součásti!O14</f>
        <v>0</v>
      </c>
      <c r="F14" s="497">
        <f t="shared" si="0"/>
        <v>3000</v>
      </c>
      <c r="G14" s="91"/>
      <c r="H14" s="91"/>
      <c r="I14" s="91"/>
      <c r="K14" s="88"/>
      <c r="L14" s="88"/>
      <c r="M14" s="88"/>
      <c r="N14" s="88"/>
      <c r="P14" s="88"/>
      <c r="Q14" s="88"/>
      <c r="R14" s="88"/>
      <c r="S14" s="88"/>
    </row>
    <row r="15" spans="1:19" x14ac:dyDescent="0.2">
      <c r="A15" s="498">
        <v>8</v>
      </c>
      <c r="B15" s="453" t="s">
        <v>29</v>
      </c>
      <c r="C15" s="454"/>
      <c r="D15" s="456">
        <f>Fakulty!M15</f>
        <v>8000</v>
      </c>
      <c r="E15" s="456">
        <f>Součásti!O15</f>
        <v>16705</v>
      </c>
      <c r="F15" s="499">
        <f t="shared" si="0"/>
        <v>24705</v>
      </c>
      <c r="G15" s="91"/>
      <c r="H15" s="91"/>
      <c r="I15" s="91"/>
      <c r="K15" s="88"/>
      <c r="L15" s="88"/>
      <c r="M15" s="88"/>
      <c r="N15" s="88"/>
      <c r="P15" s="88"/>
      <c r="Q15" s="88"/>
      <c r="R15" s="88"/>
      <c r="S15" s="88"/>
    </row>
    <row r="16" spans="1:19" x14ac:dyDescent="0.2">
      <c r="A16" s="498">
        <v>9</v>
      </c>
      <c r="B16" s="453" t="s">
        <v>30</v>
      </c>
      <c r="C16" s="454"/>
      <c r="D16" s="456">
        <f>Fakulty!M16</f>
        <v>0</v>
      </c>
      <c r="E16" s="456">
        <f>Součásti!O16</f>
        <v>0</v>
      </c>
      <c r="F16" s="500">
        <f t="shared" si="0"/>
        <v>0</v>
      </c>
      <c r="G16" s="91"/>
      <c r="H16" s="91"/>
      <c r="I16" s="91"/>
      <c r="K16" s="88"/>
      <c r="L16" s="88"/>
      <c r="M16" s="88"/>
      <c r="N16" s="88"/>
      <c r="P16" s="88"/>
      <c r="Q16" s="88"/>
      <c r="R16" s="88"/>
      <c r="S16" s="88"/>
    </row>
    <row r="17" spans="1:19" x14ac:dyDescent="0.2">
      <c r="A17" s="498">
        <v>10</v>
      </c>
      <c r="B17" s="453" t="s">
        <v>31</v>
      </c>
      <c r="C17" s="454"/>
      <c r="D17" s="456">
        <f>Fakulty!M17</f>
        <v>131</v>
      </c>
      <c r="E17" s="456">
        <f>Součásti!O17</f>
        <v>0</v>
      </c>
      <c r="F17" s="500">
        <f t="shared" si="0"/>
        <v>131</v>
      </c>
      <c r="G17" s="91"/>
      <c r="H17" s="91"/>
      <c r="I17" s="91"/>
      <c r="K17" s="88"/>
      <c r="L17" s="88"/>
      <c r="M17" s="88"/>
      <c r="N17" s="88"/>
      <c r="P17" s="88"/>
      <c r="Q17" s="88"/>
      <c r="R17" s="88"/>
      <c r="S17" s="88"/>
    </row>
    <row r="18" spans="1:19" x14ac:dyDescent="0.2">
      <c r="A18" s="498">
        <v>11</v>
      </c>
      <c r="B18" s="453" t="s">
        <v>144</v>
      </c>
      <c r="C18" s="454"/>
      <c r="D18" s="456">
        <f>Fakulty!M18</f>
        <v>62276</v>
      </c>
      <c r="E18" s="456">
        <f>Součásti!O18</f>
        <v>14146</v>
      </c>
      <c r="F18" s="500">
        <f t="shared" si="0"/>
        <v>76422</v>
      </c>
      <c r="G18" s="91"/>
      <c r="H18" s="91"/>
      <c r="I18" s="91"/>
      <c r="K18" s="88"/>
      <c r="L18" s="88"/>
      <c r="M18" s="88"/>
      <c r="N18" s="88"/>
      <c r="P18" s="88"/>
      <c r="Q18" s="88"/>
      <c r="R18" s="88"/>
      <c r="S18" s="88"/>
    </row>
    <row r="19" spans="1:19" x14ac:dyDescent="0.2">
      <c r="A19" s="498">
        <v>12</v>
      </c>
      <c r="B19" s="453" t="s">
        <v>145</v>
      </c>
      <c r="C19" s="454"/>
      <c r="D19" s="456">
        <f>Fakulty!M19</f>
        <v>0</v>
      </c>
      <c r="E19" s="456">
        <f>Součásti!O19</f>
        <v>168868</v>
      </c>
      <c r="F19" s="500">
        <f t="shared" ref="F19" si="1">SUM(D19:E19)</f>
        <v>168868</v>
      </c>
      <c r="G19" s="91"/>
      <c r="H19" s="91"/>
      <c r="I19" s="91"/>
      <c r="K19" s="88"/>
      <c r="L19" s="88"/>
      <c r="M19" s="88"/>
      <c r="N19" s="88"/>
      <c r="P19" s="88"/>
      <c r="Q19" s="88"/>
      <c r="R19" s="88"/>
      <c r="S19" s="88"/>
    </row>
    <row r="20" spans="1:19" x14ac:dyDescent="0.2">
      <c r="A20" s="498">
        <v>13</v>
      </c>
      <c r="B20" s="453" t="s">
        <v>32</v>
      </c>
      <c r="C20" s="454"/>
      <c r="D20" s="456">
        <f>Fakulty!M20</f>
        <v>0</v>
      </c>
      <c r="E20" s="456">
        <f>Součásti!O20</f>
        <v>0</v>
      </c>
      <c r="F20" s="500">
        <f t="shared" si="0"/>
        <v>0</v>
      </c>
      <c r="G20" s="91"/>
      <c r="H20" s="91"/>
      <c r="I20" s="91"/>
      <c r="K20" s="88"/>
      <c r="L20" s="88"/>
      <c r="M20" s="88"/>
      <c r="N20" s="88"/>
      <c r="P20" s="88"/>
      <c r="Q20" s="88"/>
      <c r="R20" s="88"/>
      <c r="S20" s="88"/>
    </row>
    <row r="21" spans="1:19" x14ac:dyDescent="0.2">
      <c r="A21" s="498">
        <v>14</v>
      </c>
      <c r="B21" s="453" t="s">
        <v>33</v>
      </c>
      <c r="C21" s="454"/>
      <c r="D21" s="456">
        <f>Fakulty!M21</f>
        <v>0</v>
      </c>
      <c r="E21" s="456">
        <f>Součásti!O21</f>
        <v>0</v>
      </c>
      <c r="F21" s="500">
        <f t="shared" si="0"/>
        <v>0</v>
      </c>
      <c r="G21" s="91"/>
      <c r="H21" s="91"/>
      <c r="I21" s="91"/>
      <c r="K21" s="88"/>
      <c r="L21" s="88"/>
      <c r="M21" s="88"/>
      <c r="N21" s="88"/>
      <c r="P21" s="88"/>
      <c r="Q21" s="88"/>
      <c r="R21" s="88"/>
      <c r="S21" s="88"/>
    </row>
    <row r="22" spans="1:19" x14ac:dyDescent="0.2">
      <c r="M22" s="91"/>
      <c r="N22" s="91"/>
      <c r="O22" s="91"/>
      <c r="Q22" s="88"/>
      <c r="R22" s="88"/>
      <c r="S22" s="88"/>
    </row>
    <row r="23" spans="1:19" x14ac:dyDescent="0.2">
      <c r="H23" s="90"/>
      <c r="I23" s="89"/>
      <c r="J23" s="89"/>
      <c r="L23" s="90" t="s">
        <v>11</v>
      </c>
    </row>
    <row r="24" spans="1:19" s="116" customFormat="1" ht="15" customHeight="1" x14ac:dyDescent="0.25">
      <c r="A24" s="481"/>
      <c r="B24" s="481"/>
      <c r="C24" s="501"/>
      <c r="D24" s="836" t="s">
        <v>12</v>
      </c>
      <c r="E24" s="837"/>
      <c r="F24" s="837"/>
      <c r="G24" s="837"/>
      <c r="H24" s="837"/>
      <c r="I24" s="837"/>
      <c r="J24" s="837"/>
      <c r="K24" s="837"/>
      <c r="L24" s="838"/>
    </row>
    <row r="25" spans="1:19" s="116" customFormat="1" x14ac:dyDescent="0.2">
      <c r="A25" s="486"/>
      <c r="B25" s="839" t="s">
        <v>186</v>
      </c>
      <c r="C25" s="840"/>
      <c r="D25" s="469"/>
      <c r="E25" s="842" t="s">
        <v>37</v>
      </c>
      <c r="F25" s="843"/>
      <c r="G25" s="843"/>
      <c r="H25" s="844"/>
      <c r="I25" s="845" t="s">
        <v>36</v>
      </c>
      <c r="J25" s="846"/>
      <c r="K25" s="846"/>
      <c r="L25" s="847"/>
    </row>
    <row r="26" spans="1:19" s="116" customFormat="1" x14ac:dyDescent="0.2">
      <c r="A26" s="486"/>
      <c r="B26" s="841"/>
      <c r="C26" s="840"/>
      <c r="D26" s="469" t="s">
        <v>13</v>
      </c>
      <c r="E26" s="227"/>
      <c r="F26" s="457" t="s">
        <v>14</v>
      </c>
      <c r="G26" s="229"/>
      <c r="H26" s="458" t="s">
        <v>15</v>
      </c>
      <c r="I26" s="227"/>
      <c r="J26" s="457" t="s">
        <v>14</v>
      </c>
      <c r="K26" s="229"/>
      <c r="L26" s="458" t="s">
        <v>15</v>
      </c>
    </row>
    <row r="27" spans="1:19" s="120" customFormat="1" ht="15.75" x14ac:dyDescent="0.25">
      <c r="A27" s="118"/>
      <c r="B27" s="118" t="s">
        <v>16</v>
      </c>
      <c r="C27" s="99" t="s">
        <v>180</v>
      </c>
      <c r="D27" s="470" t="s">
        <v>17</v>
      </c>
      <c r="E27" s="232" t="s">
        <v>18</v>
      </c>
      <c r="F27" s="233" t="s">
        <v>19</v>
      </c>
      <c r="G27" s="234" t="s">
        <v>20</v>
      </c>
      <c r="H27" s="235" t="s">
        <v>21</v>
      </c>
      <c r="I27" s="232" t="s">
        <v>18</v>
      </c>
      <c r="J27" s="233" t="s">
        <v>19</v>
      </c>
      <c r="K27" s="234" t="s">
        <v>20</v>
      </c>
      <c r="L27" s="235" t="s">
        <v>22</v>
      </c>
    </row>
    <row r="28" spans="1:19" s="126" customFormat="1" ht="12" x14ac:dyDescent="0.2">
      <c r="A28" s="461"/>
      <c r="B28" s="459"/>
      <c r="C28" s="446"/>
      <c r="D28" s="471">
        <v>1</v>
      </c>
      <c r="E28" s="459">
        <v>2</v>
      </c>
      <c r="F28" s="460">
        <v>3</v>
      </c>
      <c r="G28" s="446">
        <v>4</v>
      </c>
      <c r="H28" s="461">
        <v>5</v>
      </c>
      <c r="I28" s="459">
        <v>6</v>
      </c>
      <c r="J28" s="460">
        <v>7</v>
      </c>
      <c r="K28" s="446">
        <v>8</v>
      </c>
      <c r="L28" s="461">
        <v>9</v>
      </c>
    </row>
    <row r="29" spans="1:19" s="134" customFormat="1" ht="15" customHeight="1" x14ac:dyDescent="0.2">
      <c r="A29" s="502">
        <v>1</v>
      </c>
      <c r="B29" s="462" t="s">
        <v>23</v>
      </c>
      <c r="C29" s="472"/>
      <c r="D29" s="465">
        <f t="shared" ref="D29:L29" si="2">SUM(D36:D42)+D30</f>
        <v>1233756</v>
      </c>
      <c r="E29" s="463">
        <f t="shared" si="2"/>
        <v>470031</v>
      </c>
      <c r="F29" s="464">
        <f t="shared" si="2"/>
        <v>388898</v>
      </c>
      <c r="G29" s="465">
        <f t="shared" si="2"/>
        <v>74827</v>
      </c>
      <c r="H29" s="466">
        <f t="shared" si="2"/>
        <v>933756</v>
      </c>
      <c r="I29" s="463">
        <f t="shared" si="2"/>
        <v>291000</v>
      </c>
      <c r="J29" s="464">
        <f t="shared" si="2"/>
        <v>0</v>
      </c>
      <c r="K29" s="465">
        <f t="shared" si="2"/>
        <v>9000</v>
      </c>
      <c r="L29" s="466">
        <f t="shared" si="2"/>
        <v>300000</v>
      </c>
    </row>
    <row r="30" spans="1:19" s="134" customFormat="1" ht="15" customHeight="1" x14ac:dyDescent="0.2">
      <c r="A30" s="503">
        <v>2</v>
      </c>
      <c r="B30" s="136" t="s">
        <v>24</v>
      </c>
      <c r="C30" s="105"/>
      <c r="D30" s="473">
        <f>H30+L30</f>
        <v>963630</v>
      </c>
      <c r="E30" s="139">
        <f>SUM(E31:E35)</f>
        <v>391961</v>
      </c>
      <c r="F30" s="140">
        <f>SUM(F31:F35)</f>
        <v>317139</v>
      </c>
      <c r="G30" s="142">
        <f>SUM(G31:G35)</f>
        <v>14530</v>
      </c>
      <c r="H30" s="241">
        <f>SUM(E30:G30)</f>
        <v>723630</v>
      </c>
      <c r="I30" s="139">
        <f>SUM(I31:I35)</f>
        <v>240000</v>
      </c>
      <c r="J30" s="140">
        <f>SUM(J31:J35)</f>
        <v>0</v>
      </c>
      <c r="K30" s="142">
        <f>SUM(K31:K35)</f>
        <v>0</v>
      </c>
      <c r="L30" s="504">
        <f t="shared" ref="L30:L42" si="3">SUM(I30:K30)</f>
        <v>240000</v>
      </c>
    </row>
    <row r="31" spans="1:19" s="154" customFormat="1" ht="15" customHeight="1" x14ac:dyDescent="0.25">
      <c r="A31" s="505">
        <v>3</v>
      </c>
      <c r="B31" s="145"/>
      <c r="C31" s="107" t="s">
        <v>25</v>
      </c>
      <c r="D31" s="474">
        <f t="shared" ref="D31:D42" si="4">H31+L31</f>
        <v>1400</v>
      </c>
      <c r="E31" s="147">
        <f>Fakulty!E32+Součásti!E31</f>
        <v>0</v>
      </c>
      <c r="F31" s="148">
        <f>Fakulty!F32+Součásti!F31</f>
        <v>100</v>
      </c>
      <c r="G31" s="242">
        <f>Fakulty!G32+Součásti!G31</f>
        <v>1300</v>
      </c>
      <c r="H31" s="243">
        <f>SUM(E31:G31)</f>
        <v>1400</v>
      </c>
      <c r="I31" s="147">
        <f>Fakulty!I32+Součásti!I31</f>
        <v>0</v>
      </c>
      <c r="J31" s="148">
        <f>Fakulty!J32+Součásti!J31</f>
        <v>0</v>
      </c>
      <c r="K31" s="242">
        <f>Fakulty!K32+Součásti!K31</f>
        <v>0</v>
      </c>
      <c r="L31" s="243">
        <f t="shared" si="3"/>
        <v>0</v>
      </c>
    </row>
    <row r="32" spans="1:19" s="154" customFormat="1" ht="15" customHeight="1" x14ac:dyDescent="0.25">
      <c r="A32" s="505">
        <v>4</v>
      </c>
      <c r="B32" s="145"/>
      <c r="C32" s="107" t="s">
        <v>26</v>
      </c>
      <c r="D32" s="474">
        <f t="shared" si="4"/>
        <v>240410</v>
      </c>
      <c r="E32" s="147">
        <f>Fakulty!E33+Součásti!E32</f>
        <v>0</v>
      </c>
      <c r="F32" s="148">
        <f>Fakulty!F33+Součásti!F32</f>
        <v>410</v>
      </c>
      <c r="G32" s="242">
        <f>Fakulty!G33+Součásti!G32</f>
        <v>0</v>
      </c>
      <c r="H32" s="243">
        <f t="shared" ref="H32:H42" si="5">SUM(E32:G32)</f>
        <v>410</v>
      </c>
      <c r="I32" s="147">
        <f>Fakulty!I33+Součásti!I32</f>
        <v>240000</v>
      </c>
      <c r="J32" s="148">
        <f>Fakulty!J33+Součásti!J32</f>
        <v>0</v>
      </c>
      <c r="K32" s="242">
        <f>Fakulty!K33+Součásti!K32</f>
        <v>0</v>
      </c>
      <c r="L32" s="243">
        <f t="shared" si="3"/>
        <v>240000</v>
      </c>
    </row>
    <row r="33" spans="1:12" s="154" customFormat="1" ht="15" customHeight="1" x14ac:dyDescent="0.25">
      <c r="A33" s="505">
        <v>5</v>
      </c>
      <c r="B33" s="145"/>
      <c r="C33" s="107" t="s">
        <v>27</v>
      </c>
      <c r="D33" s="474">
        <f t="shared" si="4"/>
        <v>35889</v>
      </c>
      <c r="E33" s="147">
        <f>Fakulty!E34+Součásti!E33</f>
        <v>562</v>
      </c>
      <c r="F33" s="148">
        <f>Fakulty!F34+Součásti!F33</f>
        <v>35327</v>
      </c>
      <c r="G33" s="242">
        <f>Fakulty!G34+Součásti!G33</f>
        <v>0</v>
      </c>
      <c r="H33" s="243">
        <f t="shared" si="5"/>
        <v>35889</v>
      </c>
      <c r="I33" s="147">
        <f>Fakulty!I34+Součásti!I33</f>
        <v>0</v>
      </c>
      <c r="J33" s="148">
        <f>Fakulty!J34+Součásti!J33</f>
        <v>0</v>
      </c>
      <c r="K33" s="242">
        <f>Fakulty!K34+Součásti!K33</f>
        <v>0</v>
      </c>
      <c r="L33" s="506">
        <f t="shared" si="3"/>
        <v>0</v>
      </c>
    </row>
    <row r="34" spans="1:12" s="154" customFormat="1" ht="15" customHeight="1" x14ac:dyDescent="0.25">
      <c r="A34" s="505">
        <v>6</v>
      </c>
      <c r="B34" s="145"/>
      <c r="C34" s="107" t="s">
        <v>143</v>
      </c>
      <c r="D34" s="474">
        <f t="shared" si="4"/>
        <v>682931</v>
      </c>
      <c r="E34" s="147">
        <f>Fakulty!E35+Součásti!E34</f>
        <v>391399</v>
      </c>
      <c r="F34" s="148">
        <f>Fakulty!F35+Součásti!F34</f>
        <v>281302</v>
      </c>
      <c r="G34" s="242">
        <f>Fakulty!G35+Součásti!G34</f>
        <v>10230</v>
      </c>
      <c r="H34" s="243">
        <f t="shared" si="5"/>
        <v>682931</v>
      </c>
      <c r="I34" s="147">
        <f>Fakulty!I35+Součásti!I34</f>
        <v>0</v>
      </c>
      <c r="J34" s="148">
        <f>Fakulty!J35+Součásti!J34</f>
        <v>0</v>
      </c>
      <c r="K34" s="242">
        <f>Fakulty!K35+Součásti!K34</f>
        <v>0</v>
      </c>
      <c r="L34" s="506">
        <f t="shared" si="3"/>
        <v>0</v>
      </c>
    </row>
    <row r="35" spans="1:12" s="154" customFormat="1" ht="15" customHeight="1" x14ac:dyDescent="0.25">
      <c r="A35" s="507">
        <v>7</v>
      </c>
      <c r="B35" s="159"/>
      <c r="C35" s="111" t="s">
        <v>28</v>
      </c>
      <c r="D35" s="475">
        <f t="shared" si="4"/>
        <v>3000</v>
      </c>
      <c r="E35" s="161">
        <f>Fakulty!E36+Součásti!E35</f>
        <v>0</v>
      </c>
      <c r="F35" s="244">
        <f>Fakulty!F36+Součásti!F35</f>
        <v>0</v>
      </c>
      <c r="G35" s="245">
        <f>Fakulty!G36+Součásti!G35</f>
        <v>3000</v>
      </c>
      <c r="H35" s="246">
        <f t="shared" si="5"/>
        <v>3000</v>
      </c>
      <c r="I35" s="147">
        <f>Fakulty!I36+Součásti!I35</f>
        <v>0</v>
      </c>
      <c r="J35" s="244">
        <f>Fakulty!J36+Součásti!J35</f>
        <v>0</v>
      </c>
      <c r="K35" s="242">
        <f>Fakulty!K36+Součásti!K35</f>
        <v>0</v>
      </c>
      <c r="L35" s="246">
        <f t="shared" si="3"/>
        <v>0</v>
      </c>
    </row>
    <row r="36" spans="1:12" s="134" customFormat="1" ht="15" customHeight="1" x14ac:dyDescent="0.25">
      <c r="A36" s="508">
        <v>8</v>
      </c>
      <c r="B36" s="467" t="s">
        <v>29</v>
      </c>
      <c r="C36" s="477"/>
      <c r="D36" s="476">
        <f t="shared" si="4"/>
        <v>24705</v>
      </c>
      <c r="E36" s="509">
        <f>Fakulty!E37+Součásti!E36</f>
        <v>17205</v>
      </c>
      <c r="F36" s="509">
        <f>Fakulty!F37+Součásti!F36</f>
        <v>7500</v>
      </c>
      <c r="G36" s="509">
        <f>Fakulty!G37+Součásti!G36</f>
        <v>0</v>
      </c>
      <c r="H36" s="510">
        <f t="shared" si="5"/>
        <v>24705</v>
      </c>
      <c r="I36" s="509">
        <f>Fakulty!I37+Součásti!I36</f>
        <v>0</v>
      </c>
      <c r="J36" s="509">
        <f>Fakulty!J37+Součásti!J36</f>
        <v>0</v>
      </c>
      <c r="K36" s="510">
        <f>Fakulty!K37+Součásti!K36</f>
        <v>0</v>
      </c>
      <c r="L36" s="511">
        <f t="shared" si="3"/>
        <v>0</v>
      </c>
    </row>
    <row r="37" spans="1:12" s="134" customFormat="1" ht="15" customHeight="1" x14ac:dyDescent="0.25">
      <c r="A37" s="508">
        <v>9</v>
      </c>
      <c r="B37" s="467" t="s">
        <v>30</v>
      </c>
      <c r="C37" s="477"/>
      <c r="D37" s="476">
        <f t="shared" si="4"/>
        <v>0</v>
      </c>
      <c r="E37" s="509">
        <f>Fakulty!E38+Součásti!E37</f>
        <v>0</v>
      </c>
      <c r="F37" s="509">
        <f>Fakulty!F38+Součásti!F37</f>
        <v>0</v>
      </c>
      <c r="G37" s="509">
        <f>Fakulty!G38+Součásti!G37</f>
        <v>0</v>
      </c>
      <c r="H37" s="510">
        <f t="shared" si="5"/>
        <v>0</v>
      </c>
      <c r="I37" s="509">
        <f>Fakulty!I38+Součásti!I37</f>
        <v>0</v>
      </c>
      <c r="J37" s="509">
        <f>Fakulty!J38+Součásti!J37</f>
        <v>0</v>
      </c>
      <c r="K37" s="510">
        <f>Fakulty!K38+Součásti!K37</f>
        <v>0</v>
      </c>
      <c r="L37" s="511">
        <f t="shared" si="3"/>
        <v>0</v>
      </c>
    </row>
    <row r="38" spans="1:12" s="134" customFormat="1" ht="15" customHeight="1" x14ac:dyDescent="0.25">
      <c r="A38" s="503">
        <v>10</v>
      </c>
      <c r="B38" s="136" t="s">
        <v>31</v>
      </c>
      <c r="C38" s="478"/>
      <c r="D38" s="476">
        <f t="shared" si="4"/>
        <v>131</v>
      </c>
      <c r="E38" s="509">
        <f>Fakulty!E39+Součásti!E38</f>
        <v>0</v>
      </c>
      <c r="F38" s="509">
        <f>Fakulty!F39+Součásti!F38</f>
        <v>131</v>
      </c>
      <c r="G38" s="509">
        <f>Fakulty!G39+Součásti!G38</f>
        <v>0</v>
      </c>
      <c r="H38" s="510">
        <f t="shared" si="5"/>
        <v>131</v>
      </c>
      <c r="I38" s="509">
        <f>Fakulty!I39+Součásti!I38</f>
        <v>0</v>
      </c>
      <c r="J38" s="509">
        <f>Fakulty!J39+Součásti!J38</f>
        <v>0</v>
      </c>
      <c r="K38" s="510">
        <f>Fakulty!K39+Součásti!K38</f>
        <v>0</v>
      </c>
      <c r="L38" s="511">
        <f t="shared" si="3"/>
        <v>0</v>
      </c>
    </row>
    <row r="39" spans="1:12" s="134" customFormat="1" ht="15" customHeight="1" x14ac:dyDescent="0.25">
      <c r="A39" s="508">
        <v>11</v>
      </c>
      <c r="B39" s="479" t="s">
        <v>144</v>
      </c>
      <c r="C39" s="477"/>
      <c r="D39" s="476">
        <f t="shared" si="4"/>
        <v>76422</v>
      </c>
      <c r="E39" s="509">
        <f>Fakulty!E40+Součásti!E39</f>
        <v>36094</v>
      </c>
      <c r="F39" s="509">
        <f>Fakulty!F40+Součásti!F39</f>
        <v>29491</v>
      </c>
      <c r="G39" s="509">
        <f>Fakulty!G40+Součásti!G39</f>
        <v>10837</v>
      </c>
      <c r="H39" s="510">
        <f t="shared" si="5"/>
        <v>76422</v>
      </c>
      <c r="I39" s="509">
        <f>Fakulty!I40+Součásti!I39</f>
        <v>0</v>
      </c>
      <c r="J39" s="509">
        <f>Fakulty!J40+Součásti!J39</f>
        <v>0</v>
      </c>
      <c r="K39" s="510">
        <f>Fakulty!K40+Součásti!K39</f>
        <v>0</v>
      </c>
      <c r="L39" s="511">
        <f t="shared" si="3"/>
        <v>0</v>
      </c>
    </row>
    <row r="40" spans="1:12" s="134" customFormat="1" ht="15" customHeight="1" x14ac:dyDescent="0.25">
      <c r="A40" s="508">
        <v>12</v>
      </c>
      <c r="B40" s="479" t="s">
        <v>146</v>
      </c>
      <c r="C40" s="477"/>
      <c r="D40" s="476">
        <f t="shared" ref="D40" si="6">H40+L40</f>
        <v>168868</v>
      </c>
      <c r="E40" s="509">
        <f>Fakulty!E41+Součásti!E40</f>
        <v>24771</v>
      </c>
      <c r="F40" s="509">
        <f>Fakulty!F41+Součásti!F40</f>
        <v>34637</v>
      </c>
      <c r="G40" s="509">
        <f>Fakulty!G41+Součásti!G40</f>
        <v>49460</v>
      </c>
      <c r="H40" s="510">
        <f t="shared" ref="H40" si="7">SUM(E40:G40)</f>
        <v>108868</v>
      </c>
      <c r="I40" s="509">
        <f>Fakulty!I41+Součásti!I40</f>
        <v>51000</v>
      </c>
      <c r="J40" s="509">
        <f>Fakulty!J41+Součásti!J40</f>
        <v>0</v>
      </c>
      <c r="K40" s="510">
        <f>Fakulty!K41+Součásti!K40</f>
        <v>9000</v>
      </c>
      <c r="L40" s="511">
        <f t="shared" ref="L40" si="8">SUM(I40:K40)</f>
        <v>60000</v>
      </c>
    </row>
    <row r="41" spans="1:12" s="134" customFormat="1" ht="15" customHeight="1" x14ac:dyDescent="0.25">
      <c r="A41" s="508">
        <v>13</v>
      </c>
      <c r="B41" s="479" t="s">
        <v>32</v>
      </c>
      <c r="C41" s="477"/>
      <c r="D41" s="476">
        <f t="shared" si="4"/>
        <v>0</v>
      </c>
      <c r="E41" s="509">
        <f>Fakulty!E42+Součásti!E41</f>
        <v>0</v>
      </c>
      <c r="F41" s="509">
        <f>Fakulty!F42+Součásti!F41</f>
        <v>0</v>
      </c>
      <c r="G41" s="509">
        <f>Fakulty!G42+Součásti!G41</f>
        <v>0</v>
      </c>
      <c r="H41" s="510">
        <f t="shared" si="5"/>
        <v>0</v>
      </c>
      <c r="I41" s="509">
        <f>Fakulty!I42+Součásti!I41</f>
        <v>0</v>
      </c>
      <c r="J41" s="509">
        <f>Fakulty!J42+Součásti!J41</f>
        <v>0</v>
      </c>
      <c r="K41" s="510">
        <f>Fakulty!K42+Součásti!K41</f>
        <v>0</v>
      </c>
      <c r="L41" s="511">
        <f t="shared" si="3"/>
        <v>0</v>
      </c>
    </row>
    <row r="42" spans="1:12" s="134" customFormat="1" ht="15" customHeight="1" x14ac:dyDescent="0.25">
      <c r="A42" s="512">
        <v>14</v>
      </c>
      <c r="B42" s="513" t="s">
        <v>33</v>
      </c>
      <c r="C42" s="514"/>
      <c r="D42" s="476">
        <f t="shared" si="4"/>
        <v>0</v>
      </c>
      <c r="E42" s="509">
        <f>Fakulty!E43+Součásti!E42</f>
        <v>0</v>
      </c>
      <c r="F42" s="509">
        <f>Fakulty!F43+Součásti!F42</f>
        <v>0</v>
      </c>
      <c r="G42" s="509">
        <f>Fakulty!G43+Součásti!G42</f>
        <v>0</v>
      </c>
      <c r="H42" s="515">
        <f t="shared" si="5"/>
        <v>0</v>
      </c>
      <c r="I42" s="509">
        <f>Fakulty!I43+Součásti!I42</f>
        <v>0</v>
      </c>
      <c r="J42" s="509">
        <f>Fakulty!J43+Součásti!J42</f>
        <v>0</v>
      </c>
      <c r="K42" s="515">
        <f>Fakulty!K43+Součásti!K42</f>
        <v>0</v>
      </c>
      <c r="L42" s="511">
        <f t="shared" si="3"/>
        <v>0</v>
      </c>
    </row>
    <row r="43" spans="1:12" s="185" customFormat="1" ht="11.25" x14ac:dyDescent="0.2">
      <c r="A43" s="184" t="s">
        <v>135</v>
      </c>
      <c r="B43" s="184" t="s">
        <v>34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1:12" s="185" customFormat="1" ht="11.25" x14ac:dyDescent="0.2">
      <c r="A44" s="184"/>
      <c r="B44" s="184" t="s">
        <v>39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1:12" s="185" customFormat="1" ht="11.25" x14ac:dyDescent="0.2">
      <c r="A45" s="184" t="s">
        <v>136</v>
      </c>
      <c r="B45" s="184" t="s">
        <v>147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</row>
    <row r="46" spans="1:12" s="187" customFormat="1" ht="12" x14ac:dyDescent="0.2">
      <c r="A46" s="186" t="s">
        <v>35</v>
      </c>
      <c r="B46" s="186"/>
      <c r="C46" s="186"/>
      <c r="E46" s="188"/>
    </row>
  </sheetData>
  <mergeCells count="8">
    <mergeCell ref="B4:C5"/>
    <mergeCell ref="D24:L24"/>
    <mergeCell ref="B25:C26"/>
    <mergeCell ref="E25:H25"/>
    <mergeCell ref="I25:L25"/>
    <mergeCell ref="F3:F6"/>
    <mergeCell ref="D3:D6"/>
    <mergeCell ref="E3:E6"/>
  </mergeCells>
  <phoneticPr fontId="4" type="noConversion"/>
  <printOptions horizontalCentered="1"/>
  <pageMargins left="0.59055118110236227" right="0.31496062992125984" top="0.32" bottom="0.24" header="0.19685039370078741" footer="0.16"/>
  <pageSetup paperSize="9" scale="90" orientation="landscape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43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1460</v>
      </c>
      <c r="E8" s="130">
        <f t="shared" si="0"/>
        <v>0</v>
      </c>
      <c r="F8" s="131">
        <f t="shared" si="0"/>
        <v>0</v>
      </c>
      <c r="G8" s="132">
        <f t="shared" si="0"/>
        <v>1460</v>
      </c>
      <c r="H8" s="238">
        <f t="shared" si="0"/>
        <v>1460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0</v>
      </c>
      <c r="E9" s="139">
        <f>SUM(E10:E14)</f>
        <v>0</v>
      </c>
      <c r="F9" s="140">
        <f>SUM(F10:F14)</f>
        <v>0</v>
      </c>
      <c r="G9" s="142">
        <f>SUM(G10:G14)</f>
        <v>0</v>
      </c>
      <c r="H9" s="241">
        <f t="shared" ref="H9:H21" si="2">SUM(E9:G9)</f>
        <v>0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0</v>
      </c>
      <c r="E13" s="147"/>
      <c r="F13" s="148"/>
      <c r="G13" s="152"/>
      <c r="H13" s="435">
        <f t="shared" si="2"/>
        <v>0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0</v>
      </c>
      <c r="E18" s="262"/>
      <c r="F18" s="263"/>
      <c r="G18" s="176"/>
      <c r="H18" s="264">
        <f t="shared" si="2"/>
        <v>0</v>
      </c>
      <c r="I18" s="177"/>
      <c r="J18" s="178"/>
      <c r="K18" s="176"/>
      <c r="L18" s="179">
        <f t="shared" si="3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1460</v>
      </c>
      <c r="E19" s="262"/>
      <c r="F19" s="263"/>
      <c r="G19" s="176">
        <v>1460</v>
      </c>
      <c r="H19" s="264">
        <f t="shared" si="2"/>
        <v>1460</v>
      </c>
      <c r="I19" s="177"/>
      <c r="J19" s="178"/>
      <c r="K19" s="176"/>
      <c r="L19" s="179">
        <f t="shared" si="3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4" width="10.85546875" style="91" customWidth="1"/>
    <col min="15" max="16384" width="8.85546875" style="88"/>
  </cols>
  <sheetData>
    <row r="2" spans="1:12" ht="13.5" thickBot="1" x14ac:dyDescent="0.25">
      <c r="A2" s="266"/>
      <c r="B2" s="266"/>
      <c r="C2" s="266"/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42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128377</v>
      </c>
      <c r="E8" s="130">
        <f t="shared" si="0"/>
        <v>8388</v>
      </c>
      <c r="F8" s="131">
        <f t="shared" si="0"/>
        <v>117989</v>
      </c>
      <c r="G8" s="132">
        <f t="shared" si="0"/>
        <v>2000</v>
      </c>
      <c r="H8" s="238">
        <f t="shared" si="0"/>
        <v>128377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82496</v>
      </c>
      <c r="E9" s="139">
        <f>SUM(E10:E14)</f>
        <v>0</v>
      </c>
      <c r="F9" s="140">
        <f>SUM(F10:F14)</f>
        <v>80534</v>
      </c>
      <c r="G9" s="142">
        <f>SUM(G10:G14)</f>
        <v>1962</v>
      </c>
      <c r="H9" s="241">
        <f t="shared" ref="H9:H21" si="2">SUM(E9:G9)</f>
        <v>82496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1230</v>
      </c>
      <c r="E10" s="147"/>
      <c r="F10" s="148"/>
      <c r="G10" s="152">
        <v>1230</v>
      </c>
      <c r="H10" s="435">
        <f t="shared" si="2"/>
        <v>1230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81266</v>
      </c>
      <c r="E13" s="147"/>
      <c r="F13" s="148">
        <v>80534</v>
      </c>
      <c r="G13" s="152">
        <v>732</v>
      </c>
      <c r="H13" s="435">
        <f t="shared" si="2"/>
        <v>81266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5388</v>
      </c>
      <c r="E15" s="260">
        <v>5388</v>
      </c>
      <c r="F15" s="261"/>
      <c r="G15" s="174"/>
      <c r="H15" s="247">
        <f t="shared" si="2"/>
        <v>5388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3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3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10276</v>
      </c>
      <c r="E18" s="262">
        <v>3000</v>
      </c>
      <c r="F18" s="263">
        <v>7238</v>
      </c>
      <c r="G18" s="176">
        <v>38</v>
      </c>
      <c r="H18" s="264">
        <f t="shared" si="2"/>
        <v>10276</v>
      </c>
      <c r="I18" s="177"/>
      <c r="J18" s="178"/>
      <c r="K18" s="176"/>
      <c r="L18" s="179">
        <f t="shared" si="3"/>
        <v>0</v>
      </c>
    </row>
    <row r="19" spans="1:13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30217</v>
      </c>
      <c r="E19" s="262"/>
      <c r="F19" s="263">
        <v>30217</v>
      </c>
      <c r="G19" s="176"/>
      <c r="H19" s="264">
        <f t="shared" si="2"/>
        <v>30217</v>
      </c>
      <c r="I19" s="177"/>
      <c r="J19" s="178"/>
      <c r="K19" s="176"/>
      <c r="L19" s="179">
        <f t="shared" si="3"/>
        <v>0</v>
      </c>
    </row>
    <row r="20" spans="1:13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3" s="134" customFormat="1" ht="15" customHeight="1" thickBot="1" x14ac:dyDescent="0.3">
      <c r="A21" s="181">
        <v>14</v>
      </c>
      <c r="B21" s="182" t="s">
        <v>137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3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3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3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3" s="187" customFormat="1" ht="12" x14ac:dyDescent="0.2">
      <c r="A25" s="186" t="s">
        <v>35</v>
      </c>
      <c r="B25" s="186"/>
      <c r="C25" s="186"/>
      <c r="E25" s="188"/>
    </row>
    <row r="27" spans="1:13" x14ac:dyDescent="0.2">
      <c r="M27" s="89"/>
    </row>
    <row r="28" spans="1:13" x14ac:dyDescent="0.2">
      <c r="M28" s="89"/>
    </row>
    <row r="29" spans="1:13" x14ac:dyDescent="0.2">
      <c r="M29" s="89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46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2104</v>
      </c>
      <c r="E8" s="130">
        <f t="shared" si="0"/>
        <v>0</v>
      </c>
      <c r="F8" s="131">
        <f t="shared" si="0"/>
        <v>0</v>
      </c>
      <c r="G8" s="132">
        <f t="shared" si="0"/>
        <v>2104</v>
      </c>
      <c r="H8" s="238">
        <f t="shared" si="0"/>
        <v>2104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604</v>
      </c>
      <c r="E9" s="139">
        <f>SUM(E10:E14)</f>
        <v>0</v>
      </c>
      <c r="F9" s="140">
        <f>SUM(F10:F14)</f>
        <v>0</v>
      </c>
      <c r="G9" s="142">
        <f>SUM(G10:G14)</f>
        <v>604</v>
      </c>
      <c r="H9" s="241">
        <f t="shared" ref="H9:H21" si="2">SUM(E9:G9)</f>
        <v>604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604</v>
      </c>
      <c r="E13" s="147"/>
      <c r="F13" s="148"/>
      <c r="G13" s="152">
        <v>604</v>
      </c>
      <c r="H13" s="435">
        <f t="shared" si="2"/>
        <v>604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5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5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1500</v>
      </c>
      <c r="E18" s="262"/>
      <c r="F18" s="263"/>
      <c r="G18" s="176">
        <v>1500</v>
      </c>
      <c r="H18" s="264">
        <f t="shared" si="2"/>
        <v>1500</v>
      </c>
      <c r="I18" s="177"/>
      <c r="J18" s="178"/>
      <c r="K18" s="176"/>
      <c r="L18" s="179">
        <f t="shared" si="3"/>
        <v>0</v>
      </c>
    </row>
    <row r="19" spans="1:15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5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5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5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5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5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5" s="187" customFormat="1" ht="12" x14ac:dyDescent="0.2">
      <c r="A25" s="186" t="s">
        <v>35</v>
      </c>
      <c r="B25" s="186"/>
      <c r="C25" s="186"/>
      <c r="E25" s="188"/>
    </row>
    <row r="27" spans="1:15" x14ac:dyDescent="0.2">
      <c r="M27" s="88"/>
      <c r="N27" s="88"/>
      <c r="O27" s="88"/>
    </row>
    <row r="28" spans="1:15" x14ac:dyDescent="0.2">
      <c r="M28" s="88"/>
      <c r="N28" s="88"/>
      <c r="O28" s="88"/>
    </row>
    <row r="29" spans="1:15" x14ac:dyDescent="0.2">
      <c r="M29" s="88"/>
      <c r="N29" s="88"/>
      <c r="O29" s="88"/>
    </row>
    <row r="30" spans="1:15" x14ac:dyDescent="0.2">
      <c r="M30" s="88"/>
      <c r="N30" s="88"/>
      <c r="O30" s="88"/>
    </row>
    <row r="31" spans="1:15" x14ac:dyDescent="0.2">
      <c r="M31" s="88"/>
      <c r="N31" s="88"/>
      <c r="O31" s="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44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150</v>
      </c>
      <c r="E8" s="130">
        <f t="shared" si="0"/>
        <v>0</v>
      </c>
      <c r="F8" s="131">
        <f t="shared" si="0"/>
        <v>150</v>
      </c>
      <c r="G8" s="132">
        <f t="shared" si="0"/>
        <v>0</v>
      </c>
      <c r="H8" s="238">
        <f t="shared" si="0"/>
        <v>150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0</v>
      </c>
      <c r="E9" s="139">
        <f>SUM(E10:E14)</f>
        <v>0</v>
      </c>
      <c r="F9" s="140">
        <f>SUM(F10:F14)</f>
        <v>0</v>
      </c>
      <c r="G9" s="142">
        <f>SUM(G10:G14)</f>
        <v>0</v>
      </c>
      <c r="H9" s="241">
        <f t="shared" ref="H9:H21" si="2">SUM(E9:G9)</f>
        <v>0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0</v>
      </c>
      <c r="E13" s="147"/>
      <c r="F13" s="148"/>
      <c r="G13" s="152"/>
      <c r="H13" s="435">
        <f t="shared" si="2"/>
        <v>0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5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5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150</v>
      </c>
      <c r="E18" s="262"/>
      <c r="F18" s="263">
        <v>150</v>
      </c>
      <c r="G18" s="176"/>
      <c r="H18" s="264">
        <f t="shared" si="2"/>
        <v>150</v>
      </c>
      <c r="I18" s="177"/>
      <c r="J18" s="178"/>
      <c r="K18" s="176"/>
      <c r="L18" s="179">
        <f t="shared" si="3"/>
        <v>0</v>
      </c>
    </row>
    <row r="19" spans="1:15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5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5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5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5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5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5" s="187" customFormat="1" ht="12" x14ac:dyDescent="0.2">
      <c r="A25" s="186" t="s">
        <v>35</v>
      </c>
      <c r="B25" s="186"/>
      <c r="C25" s="186"/>
      <c r="E25" s="188"/>
    </row>
    <row r="27" spans="1:15" x14ac:dyDescent="0.2">
      <c r="M27" s="185"/>
      <c r="N27" s="185"/>
      <c r="O27" s="185"/>
    </row>
    <row r="28" spans="1:15" x14ac:dyDescent="0.2">
      <c r="M28" s="185"/>
      <c r="N28" s="185"/>
      <c r="O28" s="185"/>
    </row>
    <row r="29" spans="1:15" x14ac:dyDescent="0.2">
      <c r="M29" s="185"/>
      <c r="N29" s="185"/>
      <c r="O29" s="185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134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K8" si="0">SUM(D15:D21)+D9</f>
        <v>401578</v>
      </c>
      <c r="E8" s="130">
        <f t="shared" si="0"/>
        <v>48688</v>
      </c>
      <c r="F8" s="131">
        <f t="shared" si="0"/>
        <v>4820</v>
      </c>
      <c r="G8" s="132">
        <f t="shared" si="0"/>
        <v>48070</v>
      </c>
      <c r="H8" s="238">
        <f t="shared" si="0"/>
        <v>101578</v>
      </c>
      <c r="I8" s="130">
        <f t="shared" si="0"/>
        <v>291000</v>
      </c>
      <c r="J8" s="131">
        <f t="shared" si="0"/>
        <v>0</v>
      </c>
      <c r="K8" s="132">
        <f t="shared" si="0"/>
        <v>9000</v>
      </c>
      <c r="L8" s="133">
        <f>SUM(L15:L21)+L9</f>
        <v>300000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252670</v>
      </c>
      <c r="E9" s="139">
        <f>SUM(E10:E14)</f>
        <v>12600</v>
      </c>
      <c r="F9" s="140">
        <f>SUM(F10:F14)</f>
        <v>0</v>
      </c>
      <c r="G9" s="142">
        <f>SUM(G10:G14)</f>
        <v>70</v>
      </c>
      <c r="H9" s="241">
        <f>SUM(E9:G9)</f>
        <v>12670</v>
      </c>
      <c r="I9" s="139">
        <f>SUM(I10:I14)</f>
        <v>240000</v>
      </c>
      <c r="J9" s="140">
        <f>SUM(J10:J14)</f>
        <v>0</v>
      </c>
      <c r="K9" s="142">
        <f>SUM(K10:K14)</f>
        <v>0</v>
      </c>
      <c r="L9" s="143">
        <f>SUM(I9:K9)</f>
        <v>240000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70</v>
      </c>
      <c r="E10" s="147"/>
      <c r="F10" s="148"/>
      <c r="G10" s="152">
        <v>70</v>
      </c>
      <c r="H10" s="435">
        <f>SUM(E10:G10)</f>
        <v>70</v>
      </c>
      <c r="I10" s="150"/>
      <c r="J10" s="151"/>
      <c r="K10" s="152"/>
      <c r="L10" s="153">
        <f t="shared" ref="L10:L21" si="2">SUM(I10:K10)</f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240000</v>
      </c>
      <c r="E11" s="147"/>
      <c r="F11" s="148"/>
      <c r="G11" s="152"/>
      <c r="H11" s="435">
        <f t="shared" ref="H11:H21" si="3">SUM(E11:G11)</f>
        <v>0</v>
      </c>
      <c r="I11" s="150">
        <v>240000</v>
      </c>
      <c r="J11" s="151"/>
      <c r="K11" s="152"/>
      <c r="L11" s="153">
        <f t="shared" si="2"/>
        <v>240000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3"/>
        <v>0</v>
      </c>
      <c r="I12" s="150"/>
      <c r="J12" s="151"/>
      <c r="K12" s="152"/>
      <c r="L12" s="153">
        <f t="shared" si="2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12600</v>
      </c>
      <c r="E13" s="147">
        <v>12600</v>
      </c>
      <c r="F13" s="148"/>
      <c r="G13" s="152"/>
      <c r="H13" s="435">
        <f t="shared" si="3"/>
        <v>12600</v>
      </c>
      <c r="I13" s="150"/>
      <c r="J13" s="151"/>
      <c r="K13" s="152"/>
      <c r="L13" s="153">
        <f t="shared" si="2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3"/>
        <v>0</v>
      </c>
      <c r="I14" s="164"/>
      <c r="J14" s="165"/>
      <c r="K14" s="166"/>
      <c r="L14" s="167">
        <f t="shared" si="2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11317</v>
      </c>
      <c r="E15" s="260">
        <v>11317</v>
      </c>
      <c r="F15" s="261"/>
      <c r="G15" s="174"/>
      <c r="H15" s="247">
        <f t="shared" si="3"/>
        <v>11317</v>
      </c>
      <c r="I15" s="172"/>
      <c r="J15" s="173"/>
      <c r="K15" s="174"/>
      <c r="L15" s="175">
        <f t="shared" si="2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3"/>
        <v>0</v>
      </c>
      <c r="I16" s="172"/>
      <c r="J16" s="173"/>
      <c r="K16" s="174"/>
      <c r="L16" s="175">
        <f t="shared" si="2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3"/>
        <v>0</v>
      </c>
      <c r="I17" s="177"/>
      <c r="J17" s="178"/>
      <c r="K17" s="176"/>
      <c r="L17" s="179">
        <f t="shared" si="2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700</v>
      </c>
      <c r="E18" s="262"/>
      <c r="F18" s="263">
        <v>700</v>
      </c>
      <c r="G18" s="176"/>
      <c r="H18" s="264">
        <f t="shared" si="3"/>
        <v>700</v>
      </c>
      <c r="I18" s="177"/>
      <c r="J18" s="178"/>
      <c r="K18" s="176"/>
      <c r="L18" s="179">
        <f t="shared" si="2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136891</v>
      </c>
      <c r="E19" s="262">
        <v>24771</v>
      </c>
      <c r="F19" s="263">
        <v>4120</v>
      </c>
      <c r="G19" s="176">
        <v>48000</v>
      </c>
      <c r="H19" s="264">
        <f t="shared" si="3"/>
        <v>76891</v>
      </c>
      <c r="I19" s="177">
        <v>51000</v>
      </c>
      <c r="J19" s="178"/>
      <c r="K19" s="176">
        <v>9000</v>
      </c>
      <c r="L19" s="179">
        <f t="shared" si="2"/>
        <v>60000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3"/>
        <v>0</v>
      </c>
      <c r="I20" s="177"/>
      <c r="J20" s="178"/>
      <c r="K20" s="176"/>
      <c r="L20" s="179">
        <f t="shared" si="2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3"/>
        <v>0</v>
      </c>
      <c r="I21" s="436"/>
      <c r="J21" s="437"/>
      <c r="K21" s="438"/>
      <c r="L21" s="440">
        <f t="shared" si="2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7" spans="26:32" x14ac:dyDescent="0.2">
      <c r="Z47" s="89"/>
      <c r="AA47" s="89"/>
      <c r="AB47" s="89"/>
      <c r="AE47" s="89"/>
      <c r="AF47" s="89"/>
    </row>
  </sheetData>
  <mergeCells count="4">
    <mergeCell ref="E4:H4"/>
    <mergeCell ref="D3:L3"/>
    <mergeCell ref="I4:L4"/>
    <mergeCell ref="B4:C5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horizontalDpi="300" verticalDpi="300" r:id="rId1"/>
  <headerFooter alignWithMargins="0">
    <oddHeader>&amp;L&amp;"Arial CE,kurzíva\&amp;11Osnova rozpočtu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"/>
  <sheetViews>
    <sheetView workbookViewId="0"/>
  </sheetViews>
  <sheetFormatPr defaultRowHeight="15" x14ac:dyDescent="0.25"/>
  <sheetData>
    <row r="1" spans="1:9" x14ac:dyDescent="0.25">
      <c r="A1" s="1" t="s">
        <v>38</v>
      </c>
    </row>
    <row r="2" spans="1:9" ht="15.75" thickBot="1" x14ac:dyDescent="0.3"/>
    <row r="3" spans="1:9" ht="44.25" customHeight="1" thickBot="1" x14ac:dyDescent="0.3">
      <c r="A3" s="861" t="s">
        <v>187</v>
      </c>
      <c r="B3" s="862"/>
      <c r="C3" s="862"/>
      <c r="D3" s="862"/>
      <c r="E3" s="862"/>
      <c r="F3" s="862"/>
      <c r="G3" s="862"/>
      <c r="H3" s="862"/>
      <c r="I3" s="863"/>
    </row>
    <row r="4" spans="1:9" ht="36.75" customHeight="1" thickBot="1" x14ac:dyDescent="0.3">
      <c r="A4" s="861" t="s">
        <v>148</v>
      </c>
      <c r="B4" s="862"/>
      <c r="C4" s="862"/>
      <c r="D4" s="862"/>
      <c r="E4" s="862"/>
      <c r="F4" s="862"/>
      <c r="G4" s="862"/>
      <c r="H4" s="862"/>
      <c r="I4" s="863"/>
    </row>
  </sheetData>
  <mergeCells count="2">
    <mergeCell ref="A3:I3"/>
    <mergeCell ref="A4:I4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7"/>
  <sheetViews>
    <sheetView workbookViewId="0">
      <pane ySplit="1" topLeftCell="A2" activePane="bottomLeft" state="frozen"/>
      <selection pane="bottomLeft"/>
    </sheetView>
  </sheetViews>
  <sheetFormatPr defaultColWidth="8.85546875" defaultRowHeight="12.75" outlineLevelCol="1" x14ac:dyDescent="0.2"/>
  <cols>
    <col min="1" max="1" width="18" style="209" customWidth="1"/>
    <col min="2" max="2" width="59.7109375" style="209" customWidth="1"/>
    <col min="3" max="3" width="13.140625" style="210" customWidth="1" outlineLevel="1"/>
    <col min="4" max="5" width="13.7109375" style="210" customWidth="1" outlineLevel="1"/>
    <col min="6" max="6" width="15.28515625" style="210" customWidth="1" outlineLevel="1"/>
    <col min="7" max="7" width="13.7109375" style="210" customWidth="1" outlineLevel="1"/>
    <col min="8" max="8" width="65.28515625" style="209" customWidth="1"/>
    <col min="9" max="11" width="8.85546875" style="209"/>
    <col min="12" max="12" width="12.42578125" style="209" bestFit="1" customWidth="1"/>
    <col min="13" max="126" width="8.85546875" style="209"/>
    <col min="127" max="127" width="10.28515625" style="209" customWidth="1"/>
    <col min="128" max="128" width="59.7109375" style="209" customWidth="1"/>
    <col min="129" max="129" width="17.42578125" style="209" customWidth="1"/>
    <col min="130" max="130" width="14.28515625" style="209" customWidth="1"/>
    <col min="131" max="133" width="13.7109375" style="209" customWidth="1"/>
    <col min="134" max="134" width="19.85546875" style="209" customWidth="1"/>
    <col min="135" max="135" width="0.28515625" style="209" customWidth="1"/>
    <col min="136" max="16384" width="8.85546875" style="209"/>
  </cols>
  <sheetData>
    <row r="1" spans="1:8" ht="18" x14ac:dyDescent="0.25">
      <c r="A1" s="203" t="s">
        <v>199</v>
      </c>
      <c r="B1" s="204"/>
      <c r="C1" s="205"/>
      <c r="D1" s="205"/>
      <c r="E1" s="205"/>
      <c r="F1" s="205"/>
      <c r="G1" s="205"/>
      <c r="H1" s="204"/>
    </row>
    <row r="2" spans="1:8" ht="15" thickBot="1" x14ac:dyDescent="0.25">
      <c r="A2" s="206"/>
      <c r="B2" s="206"/>
      <c r="C2" s="207"/>
      <c r="D2" s="207"/>
      <c r="E2" s="207"/>
      <c r="F2" s="207"/>
      <c r="G2" s="207"/>
      <c r="H2" s="206"/>
    </row>
    <row r="3" spans="1:8" ht="12.75" customHeight="1" x14ac:dyDescent="0.2">
      <c r="A3" s="867" t="s">
        <v>126</v>
      </c>
      <c r="B3" s="211"/>
      <c r="C3" s="212" t="s">
        <v>96</v>
      </c>
      <c r="D3" s="285" t="s">
        <v>104</v>
      </c>
      <c r="E3" s="213" t="s">
        <v>97</v>
      </c>
      <c r="F3" s="214" t="s">
        <v>97</v>
      </c>
      <c r="G3" s="213" t="s">
        <v>97</v>
      </c>
      <c r="H3" s="869" t="s">
        <v>98</v>
      </c>
    </row>
    <row r="4" spans="1:8" ht="39" thickBot="1" x14ac:dyDescent="0.25">
      <c r="A4" s="868"/>
      <c r="B4" s="653" t="s">
        <v>100</v>
      </c>
      <c r="C4" s="553" t="s">
        <v>102</v>
      </c>
      <c r="D4" s="654"/>
      <c r="E4" s="655" t="s">
        <v>157</v>
      </c>
      <c r="F4" s="656" t="s">
        <v>158</v>
      </c>
      <c r="G4" s="655" t="s">
        <v>127</v>
      </c>
      <c r="H4" s="870"/>
    </row>
    <row r="5" spans="1:8" x14ac:dyDescent="0.2">
      <c r="A5" s="865" t="s">
        <v>10</v>
      </c>
      <c r="B5" s="554" t="s">
        <v>200</v>
      </c>
      <c r="C5" s="657">
        <v>2500</v>
      </c>
      <c r="D5" s="556">
        <v>2500</v>
      </c>
      <c r="E5" s="557"/>
      <c r="F5" s="558"/>
      <c r="G5" s="558">
        <f>D5</f>
        <v>2500</v>
      </c>
      <c r="H5" s="215" t="s">
        <v>201</v>
      </c>
    </row>
    <row r="6" spans="1:8" x14ac:dyDescent="0.2">
      <c r="A6" s="866"/>
      <c r="B6" s="658"/>
      <c r="C6" s="659">
        <f>SUM(C5:C5)</f>
        <v>2500</v>
      </c>
      <c r="D6" s="660">
        <f>SUM(D5:D5)</f>
        <v>2500</v>
      </c>
      <c r="E6" s="661">
        <f>SUM(E5:E5)</f>
        <v>0</v>
      </c>
      <c r="F6" s="662">
        <f>SUM(F5:F5)</f>
        <v>0</v>
      </c>
      <c r="G6" s="662">
        <f>SUM(G5:G5)</f>
        <v>2500</v>
      </c>
      <c r="H6" s="663"/>
    </row>
    <row r="7" spans="1:8" ht="25.5" x14ac:dyDescent="0.2">
      <c r="A7" s="865" t="s">
        <v>202</v>
      </c>
      <c r="B7" s="554" t="s">
        <v>203</v>
      </c>
      <c r="C7" s="555">
        <v>500</v>
      </c>
      <c r="D7" s="556">
        <v>0</v>
      </c>
      <c r="E7" s="557"/>
      <c r="F7" s="558"/>
      <c r="G7" s="558">
        <f>D7</f>
        <v>0</v>
      </c>
      <c r="H7" s="215" t="s">
        <v>204</v>
      </c>
    </row>
    <row r="8" spans="1:8" x14ac:dyDescent="0.2">
      <c r="A8" s="866"/>
      <c r="B8" s="658"/>
      <c r="C8" s="659">
        <f>SUM(C7:C7)</f>
        <v>500</v>
      </c>
      <c r="D8" s="660">
        <f>SUM(D7:D7)</f>
        <v>0</v>
      </c>
      <c r="E8" s="661">
        <f>SUM(E7:E7)</f>
        <v>0</v>
      </c>
      <c r="F8" s="662">
        <f>SUM(F7:F7)</f>
        <v>0</v>
      </c>
      <c r="G8" s="662">
        <f>SUM(G7:G7)</f>
        <v>0</v>
      </c>
      <c r="H8" s="663"/>
    </row>
    <row r="9" spans="1:8" x14ac:dyDescent="0.2">
      <c r="A9" s="864" t="s">
        <v>3</v>
      </c>
      <c r="B9" s="664" t="s">
        <v>205</v>
      </c>
      <c r="C9" s="665">
        <v>760</v>
      </c>
      <c r="D9" s="666">
        <v>0</v>
      </c>
      <c r="E9" s="667"/>
      <c r="F9" s="668"/>
      <c r="G9" s="558">
        <f>D9</f>
        <v>0</v>
      </c>
      <c r="H9" s="669" t="s">
        <v>206</v>
      </c>
    </row>
    <row r="10" spans="1:8" x14ac:dyDescent="0.2">
      <c r="A10" s="865"/>
      <c r="B10" s="664" t="s">
        <v>207</v>
      </c>
      <c r="C10" s="665">
        <v>300</v>
      </c>
      <c r="D10" s="666">
        <f>C10</f>
        <v>300</v>
      </c>
      <c r="E10" s="667"/>
      <c r="F10" s="668"/>
      <c r="G10" s="558">
        <f>D10</f>
        <v>300</v>
      </c>
      <c r="H10" s="669"/>
    </row>
    <row r="11" spans="1:8" x14ac:dyDescent="0.2">
      <c r="A11" s="866"/>
      <c r="B11" s="658"/>
      <c r="C11" s="659">
        <f>SUM(C9:C10)</f>
        <v>1060</v>
      </c>
      <c r="D11" s="670">
        <f>SUM(D9:D10)</f>
        <v>300</v>
      </c>
      <c r="E11" s="661">
        <f>SUM(E9:E10)</f>
        <v>0</v>
      </c>
      <c r="F11" s="662">
        <f t="shared" ref="F11:G11" si="0">SUM(F9:F10)</f>
        <v>0</v>
      </c>
      <c r="G11" s="662">
        <f t="shared" si="0"/>
        <v>300</v>
      </c>
      <c r="H11" s="663"/>
    </row>
    <row r="12" spans="1:8" x14ac:dyDescent="0.2">
      <c r="A12" s="864" t="s">
        <v>47</v>
      </c>
      <c r="B12" s="664" t="s">
        <v>130</v>
      </c>
      <c r="C12" s="665">
        <v>1940</v>
      </c>
      <c r="D12" s="666">
        <v>1400</v>
      </c>
      <c r="E12" s="667"/>
      <c r="F12" s="668"/>
      <c r="G12" s="558">
        <f>D12</f>
        <v>1400</v>
      </c>
      <c r="H12" s="671" t="s">
        <v>291</v>
      </c>
    </row>
    <row r="13" spans="1:8" x14ac:dyDescent="0.2">
      <c r="A13" s="865"/>
      <c r="B13" s="664" t="s">
        <v>208</v>
      </c>
      <c r="C13" s="665">
        <v>60</v>
      </c>
      <c r="D13" s="666">
        <f>C13</f>
        <v>60</v>
      </c>
      <c r="E13" s="667"/>
      <c r="F13" s="668"/>
      <c r="G13" s="558">
        <f>D13</f>
        <v>60</v>
      </c>
      <c r="H13" s="671"/>
    </row>
    <row r="14" spans="1:8" x14ac:dyDescent="0.2">
      <c r="A14" s="866"/>
      <c r="B14" s="658"/>
      <c r="C14" s="659">
        <f>SUM(C12:C13)</f>
        <v>2000</v>
      </c>
      <c r="D14" s="670">
        <f>SUM(D12:D13)</f>
        <v>1460</v>
      </c>
      <c r="E14" s="661">
        <f>SUM(E12:E13)</f>
        <v>0</v>
      </c>
      <c r="F14" s="662">
        <f t="shared" ref="F14:G14" si="1">SUM(F12:F13)</f>
        <v>0</v>
      </c>
      <c r="G14" s="662">
        <f t="shared" si="1"/>
        <v>1460</v>
      </c>
      <c r="H14" s="663"/>
    </row>
    <row r="15" spans="1:8" x14ac:dyDescent="0.2">
      <c r="A15" s="871" t="s">
        <v>75</v>
      </c>
      <c r="B15" s="664" t="s">
        <v>162</v>
      </c>
      <c r="C15" s="672">
        <v>9000</v>
      </c>
      <c r="D15" s="556">
        <f>C15</f>
        <v>9000</v>
      </c>
      <c r="E15" s="673"/>
      <c r="F15" s="674"/>
      <c r="G15" s="558">
        <f t="shared" ref="G15:G23" si="2">D15</f>
        <v>9000</v>
      </c>
      <c r="H15" s="675"/>
    </row>
    <row r="16" spans="1:8" x14ac:dyDescent="0.2">
      <c r="A16" s="871"/>
      <c r="B16" s="664" t="s">
        <v>161</v>
      </c>
      <c r="C16" s="676">
        <v>7000</v>
      </c>
      <c r="D16" s="556">
        <f t="shared" ref="D16:D23" si="3">C16</f>
        <v>7000</v>
      </c>
      <c r="E16" s="673"/>
      <c r="F16" s="674"/>
      <c r="G16" s="558">
        <f t="shared" si="2"/>
        <v>7000</v>
      </c>
      <c r="H16" s="675"/>
    </row>
    <row r="17" spans="1:8" x14ac:dyDescent="0.2">
      <c r="A17" s="871"/>
      <c r="B17" s="664" t="s">
        <v>209</v>
      </c>
      <c r="C17" s="676">
        <v>1242</v>
      </c>
      <c r="D17" s="556">
        <f t="shared" si="3"/>
        <v>1242</v>
      </c>
      <c r="E17" s="673"/>
      <c r="F17" s="674"/>
      <c r="G17" s="558">
        <f t="shared" si="2"/>
        <v>1242</v>
      </c>
      <c r="H17" s="675"/>
    </row>
    <row r="18" spans="1:8" x14ac:dyDescent="0.2">
      <c r="A18" s="871"/>
      <c r="B18" s="664" t="s">
        <v>160</v>
      </c>
      <c r="C18" s="676">
        <v>1500</v>
      </c>
      <c r="D18" s="556">
        <f t="shared" si="3"/>
        <v>1500</v>
      </c>
      <c r="E18" s="673"/>
      <c r="F18" s="674"/>
      <c r="G18" s="558">
        <f t="shared" si="2"/>
        <v>1500</v>
      </c>
      <c r="H18" s="675"/>
    </row>
    <row r="19" spans="1:8" x14ac:dyDescent="0.2">
      <c r="A19" s="871"/>
      <c r="B19" s="664" t="s">
        <v>164</v>
      </c>
      <c r="C19" s="676">
        <v>1000</v>
      </c>
      <c r="D19" s="556">
        <f t="shared" si="3"/>
        <v>1000</v>
      </c>
      <c r="E19" s="673"/>
      <c r="F19" s="674"/>
      <c r="G19" s="558">
        <f t="shared" si="2"/>
        <v>1000</v>
      </c>
      <c r="H19" s="675"/>
    </row>
    <row r="20" spans="1:8" x14ac:dyDescent="0.2">
      <c r="A20" s="871"/>
      <c r="B20" s="664" t="s">
        <v>159</v>
      </c>
      <c r="C20" s="676">
        <v>550</v>
      </c>
      <c r="D20" s="556">
        <f t="shared" si="3"/>
        <v>550</v>
      </c>
      <c r="E20" s="673"/>
      <c r="F20" s="674"/>
      <c r="G20" s="558">
        <f t="shared" si="2"/>
        <v>550</v>
      </c>
      <c r="H20" s="675"/>
    </row>
    <row r="21" spans="1:8" x14ac:dyDescent="0.2">
      <c r="A21" s="871"/>
      <c r="B21" s="664" t="s">
        <v>210</v>
      </c>
      <c r="C21" s="676">
        <v>800</v>
      </c>
      <c r="D21" s="556">
        <f t="shared" si="3"/>
        <v>800</v>
      </c>
      <c r="E21" s="673"/>
      <c r="F21" s="677"/>
      <c r="G21" s="558">
        <f t="shared" si="2"/>
        <v>800</v>
      </c>
      <c r="H21" s="675"/>
    </row>
    <row r="22" spans="1:8" x14ac:dyDescent="0.2">
      <c r="A22" s="871"/>
      <c r="B22" s="664" t="s">
        <v>211</v>
      </c>
      <c r="C22" s="676">
        <v>2125</v>
      </c>
      <c r="D22" s="556">
        <f t="shared" si="3"/>
        <v>2125</v>
      </c>
      <c r="E22" s="673"/>
      <c r="F22" s="677"/>
      <c r="G22" s="558">
        <f t="shared" si="2"/>
        <v>2125</v>
      </c>
      <c r="H22" s="675"/>
    </row>
    <row r="23" spans="1:8" x14ac:dyDescent="0.2">
      <c r="A23" s="871"/>
      <c r="B23" s="664" t="s">
        <v>163</v>
      </c>
      <c r="C23" s="676">
        <v>7000</v>
      </c>
      <c r="D23" s="556">
        <f t="shared" si="3"/>
        <v>7000</v>
      </c>
      <c r="E23" s="673"/>
      <c r="F23" s="677"/>
      <c r="G23" s="558">
        <f t="shared" si="2"/>
        <v>7000</v>
      </c>
      <c r="H23" s="675"/>
    </row>
    <row r="24" spans="1:8" x14ac:dyDescent="0.2">
      <c r="A24" s="872"/>
      <c r="B24" s="678"/>
      <c r="C24" s="679">
        <f>SUM(C15:C23)</f>
        <v>30217</v>
      </c>
      <c r="D24" s="670">
        <f>SUM(D15:D23)</f>
        <v>30217</v>
      </c>
      <c r="E24" s="661">
        <f>SUM(E15:E23)</f>
        <v>0</v>
      </c>
      <c r="F24" s="662">
        <f>SUM(F15:F23)</f>
        <v>0</v>
      </c>
      <c r="G24" s="662">
        <f>SUM(G15:G23)</f>
        <v>30217</v>
      </c>
      <c r="H24" s="663"/>
    </row>
    <row r="25" spans="1:8" ht="33" customHeight="1" x14ac:dyDescent="0.2">
      <c r="A25" s="873" t="s">
        <v>5</v>
      </c>
      <c r="B25" s="216" t="s">
        <v>212</v>
      </c>
      <c r="C25" s="676">
        <v>320</v>
      </c>
      <c r="D25" s="680">
        <f>C25</f>
        <v>320</v>
      </c>
      <c r="E25" s="673"/>
      <c r="F25" s="677"/>
      <c r="G25" s="558">
        <f>D25</f>
        <v>320</v>
      </c>
      <c r="H25" s="675" t="s">
        <v>213</v>
      </c>
    </row>
    <row r="26" spans="1:8" x14ac:dyDescent="0.2">
      <c r="A26" s="874"/>
      <c r="B26" s="216" t="s">
        <v>214</v>
      </c>
      <c r="C26" s="676">
        <v>48000</v>
      </c>
      <c r="D26" s="556">
        <f t="shared" ref="D26:D29" si="4">C26</f>
        <v>48000</v>
      </c>
      <c r="E26" s="673"/>
      <c r="F26" s="677"/>
      <c r="G26" s="677">
        <f>D26</f>
        <v>48000</v>
      </c>
      <c r="H26" s="675"/>
    </row>
    <row r="27" spans="1:8" x14ac:dyDescent="0.2">
      <c r="A27" s="874"/>
      <c r="B27" s="216" t="s">
        <v>215</v>
      </c>
      <c r="C27" s="676">
        <v>700</v>
      </c>
      <c r="D27" s="556">
        <f t="shared" si="4"/>
        <v>700</v>
      </c>
      <c r="E27" s="673"/>
      <c r="F27" s="677"/>
      <c r="G27" s="558">
        <f t="shared" ref="G27" si="5">D27</f>
        <v>700</v>
      </c>
      <c r="H27" s="675"/>
    </row>
    <row r="28" spans="1:8" ht="12.75" customHeight="1" x14ac:dyDescent="0.2">
      <c r="A28" s="874"/>
      <c r="B28" s="216" t="s">
        <v>216</v>
      </c>
      <c r="C28" s="681">
        <v>600</v>
      </c>
      <c r="D28" s="556">
        <f t="shared" si="4"/>
        <v>600</v>
      </c>
      <c r="E28" s="673"/>
      <c r="F28" s="677"/>
      <c r="G28" s="558">
        <f>D28</f>
        <v>600</v>
      </c>
      <c r="H28" s="671"/>
    </row>
    <row r="29" spans="1:8" ht="12.75" customHeight="1" thickBot="1" x14ac:dyDescent="0.25">
      <c r="A29" s="875"/>
      <c r="B29" s="288"/>
      <c r="C29" s="682">
        <f>SUM(C25:C28)</f>
        <v>49620</v>
      </c>
      <c r="D29" s="556">
        <f t="shared" si="4"/>
        <v>49620</v>
      </c>
      <c r="E29" s="683">
        <f>SUM(E25:E28)</f>
        <v>0</v>
      </c>
      <c r="F29" s="683">
        <f t="shared" ref="F29:G29" si="6">SUM(F25:F28)</f>
        <v>0</v>
      </c>
      <c r="G29" s="683">
        <f t="shared" si="6"/>
        <v>49620</v>
      </c>
      <c r="H29" s="684"/>
    </row>
    <row r="30" spans="1:8" ht="15.75" thickBot="1" x14ac:dyDescent="0.3">
      <c r="A30" s="286"/>
      <c r="B30" s="217" t="s">
        <v>128</v>
      </c>
      <c r="C30" s="218">
        <f>C8+C11+C14+C24+C29+C6</f>
        <v>85897</v>
      </c>
      <c r="D30" s="218">
        <f t="shared" ref="D30:G30" si="7">D8+D11+D14+D24+D29+D6</f>
        <v>84097</v>
      </c>
      <c r="E30" s="218">
        <f t="shared" si="7"/>
        <v>0</v>
      </c>
      <c r="F30" s="218">
        <f t="shared" si="7"/>
        <v>0</v>
      </c>
      <c r="G30" s="218">
        <f t="shared" si="7"/>
        <v>84097</v>
      </c>
      <c r="H30" s="219"/>
    </row>
    <row r="31" spans="1:8" x14ac:dyDescent="0.2">
      <c r="C31" s="279"/>
      <c r="D31" s="279">
        <f>D30-SUM(E30:G30)</f>
        <v>0</v>
      </c>
    </row>
    <row r="33" spans="1:8" ht="18" x14ac:dyDescent="0.25">
      <c r="A33" s="203" t="s">
        <v>217</v>
      </c>
    </row>
    <row r="34" spans="1:8" ht="13.5" thickBot="1" x14ac:dyDescent="0.25">
      <c r="A34" s="561" t="s">
        <v>218</v>
      </c>
    </row>
    <row r="35" spans="1:8" x14ac:dyDescent="0.2">
      <c r="A35" s="876" t="s">
        <v>126</v>
      </c>
      <c r="B35" s="211"/>
      <c r="C35" s="212" t="s">
        <v>129</v>
      </c>
      <c r="D35" s="285" t="s">
        <v>104</v>
      </c>
      <c r="E35" s="213" t="s">
        <v>97</v>
      </c>
      <c r="F35" s="214" t="s">
        <v>97</v>
      </c>
      <c r="G35" s="213" t="s">
        <v>97</v>
      </c>
      <c r="H35" s="287"/>
    </row>
    <row r="36" spans="1:8" ht="39" thickBot="1" x14ac:dyDescent="0.25">
      <c r="A36" s="877"/>
      <c r="B36" s="685" t="s">
        <v>100</v>
      </c>
      <c r="C36" s="686" t="s">
        <v>102</v>
      </c>
      <c r="D36" s="687"/>
      <c r="E36" s="655" t="s">
        <v>157</v>
      </c>
      <c r="F36" s="688" t="s">
        <v>158</v>
      </c>
      <c r="G36" s="655" t="s">
        <v>127</v>
      </c>
      <c r="H36" s="689" t="s">
        <v>98</v>
      </c>
    </row>
    <row r="37" spans="1:8" ht="12.75" customHeight="1" x14ac:dyDescent="0.2">
      <c r="A37" s="216" t="s">
        <v>65</v>
      </c>
      <c r="B37" s="216" t="s">
        <v>165</v>
      </c>
      <c r="C37" s="690">
        <v>16789</v>
      </c>
      <c r="D37" s="691">
        <f>C37</f>
        <v>16789</v>
      </c>
      <c r="E37" s="673">
        <v>16789</v>
      </c>
      <c r="F37" s="677"/>
      <c r="G37" s="668"/>
      <c r="H37" s="215" t="s">
        <v>219</v>
      </c>
    </row>
    <row r="38" spans="1:8" x14ac:dyDescent="0.2">
      <c r="A38" s="216" t="s">
        <v>66</v>
      </c>
      <c r="B38" s="216" t="s">
        <v>165</v>
      </c>
      <c r="C38" s="690">
        <v>20</v>
      </c>
      <c r="D38" s="692">
        <f>C38</f>
        <v>20</v>
      </c>
      <c r="E38" s="673">
        <v>20</v>
      </c>
      <c r="F38" s="677"/>
      <c r="G38" s="668"/>
      <c r="H38" s="215" t="s">
        <v>219</v>
      </c>
    </row>
    <row r="39" spans="1:8" x14ac:dyDescent="0.2">
      <c r="A39" s="216" t="s">
        <v>10</v>
      </c>
      <c r="B39" s="216" t="s">
        <v>165</v>
      </c>
      <c r="C39" s="690">
        <v>5565</v>
      </c>
      <c r="D39" s="692">
        <f t="shared" ref="D39:D45" si="8">C39</f>
        <v>5565</v>
      </c>
      <c r="E39" s="673">
        <v>5565</v>
      </c>
      <c r="F39" s="677"/>
      <c r="G39" s="668"/>
      <c r="H39" s="215" t="s">
        <v>220</v>
      </c>
    </row>
    <row r="40" spans="1:8" x14ac:dyDescent="0.2">
      <c r="A40" s="216" t="s">
        <v>2</v>
      </c>
      <c r="B40" s="216" t="s">
        <v>165</v>
      </c>
      <c r="C40" s="690">
        <v>615</v>
      </c>
      <c r="D40" s="692">
        <f t="shared" si="8"/>
        <v>615</v>
      </c>
      <c r="E40" s="673">
        <v>615</v>
      </c>
      <c r="F40" s="677"/>
      <c r="G40" s="668"/>
      <c r="H40" s="215"/>
    </row>
    <row r="41" spans="1:8" x14ac:dyDescent="0.2">
      <c r="A41" s="216"/>
      <c r="B41" s="216" t="s">
        <v>166</v>
      </c>
      <c r="C41" s="690">
        <v>138</v>
      </c>
      <c r="D41" s="692">
        <f t="shared" si="8"/>
        <v>138</v>
      </c>
      <c r="E41" s="673"/>
      <c r="F41" s="677">
        <f t="shared" ref="E41:F45" si="9">D41</f>
        <v>138</v>
      </c>
      <c r="G41" s="668"/>
      <c r="H41" s="215"/>
    </row>
    <row r="42" spans="1:8" x14ac:dyDescent="0.2">
      <c r="A42" s="878" t="s">
        <v>5</v>
      </c>
      <c r="B42" s="216" t="s">
        <v>167</v>
      </c>
      <c r="C42" s="681">
        <v>487</v>
      </c>
      <c r="D42" s="692">
        <f t="shared" si="8"/>
        <v>487</v>
      </c>
      <c r="E42" s="677">
        <f t="shared" si="9"/>
        <v>487</v>
      </c>
      <c r="F42" s="677"/>
      <c r="G42" s="668"/>
      <c r="H42" s="215"/>
    </row>
    <row r="43" spans="1:8" x14ac:dyDescent="0.2">
      <c r="A43" s="879"/>
      <c r="B43" s="216" t="s">
        <v>168</v>
      </c>
      <c r="C43" s="681">
        <v>270</v>
      </c>
      <c r="D43" s="692">
        <f t="shared" si="8"/>
        <v>270</v>
      </c>
      <c r="E43" s="673"/>
      <c r="F43" s="677">
        <f t="shared" si="9"/>
        <v>270</v>
      </c>
      <c r="G43" s="668"/>
      <c r="H43" s="215"/>
    </row>
    <row r="44" spans="1:8" ht="12.75" customHeight="1" x14ac:dyDescent="0.2">
      <c r="A44" s="880"/>
      <c r="B44" s="678" t="s">
        <v>221</v>
      </c>
      <c r="C44" s="681">
        <v>180</v>
      </c>
      <c r="D44" s="692">
        <f t="shared" si="8"/>
        <v>180</v>
      </c>
      <c r="E44" s="693"/>
      <c r="F44" s="694">
        <f t="shared" si="9"/>
        <v>180</v>
      </c>
      <c r="G44" s="695"/>
      <c r="H44" s="696"/>
    </row>
    <row r="45" spans="1:8" ht="12.75" customHeight="1" thickBot="1" x14ac:dyDescent="0.25">
      <c r="A45" s="697" t="s">
        <v>222</v>
      </c>
      <c r="B45" s="698" t="s">
        <v>223</v>
      </c>
      <c r="C45" s="699">
        <v>630</v>
      </c>
      <c r="D45" s="692">
        <f t="shared" si="8"/>
        <v>630</v>
      </c>
      <c r="E45" s="694">
        <f t="shared" si="9"/>
        <v>630</v>
      </c>
      <c r="F45" s="694"/>
      <c r="G45" s="695"/>
      <c r="H45" s="671" t="s">
        <v>224</v>
      </c>
    </row>
    <row r="46" spans="1:8" ht="15.75" thickBot="1" x14ac:dyDescent="0.3">
      <c r="A46" s="217"/>
      <c r="B46" s="217" t="s">
        <v>128</v>
      </c>
      <c r="C46" s="218">
        <f>SUM(C37:C45)</f>
        <v>24694</v>
      </c>
      <c r="D46" s="559">
        <f>SUM(D37:D45)</f>
        <v>24694</v>
      </c>
      <c r="E46" s="700">
        <f t="shared" ref="E46:G46" si="10">SUM(E37:E45)</f>
        <v>24106</v>
      </c>
      <c r="F46" s="559">
        <f t="shared" si="10"/>
        <v>588</v>
      </c>
      <c r="G46" s="559">
        <f t="shared" si="10"/>
        <v>0</v>
      </c>
      <c r="H46" s="219"/>
    </row>
    <row r="47" spans="1:8" ht="12.75" customHeight="1" thickBot="1" x14ac:dyDescent="0.25">
      <c r="A47" s="701" t="s">
        <v>5</v>
      </c>
      <c r="B47" s="216" t="s">
        <v>225</v>
      </c>
      <c r="C47" s="690">
        <v>15000</v>
      </c>
      <c r="D47" s="692">
        <f>C47</f>
        <v>15000</v>
      </c>
      <c r="E47" s="673">
        <v>9000</v>
      </c>
      <c r="F47" s="674">
        <v>6000</v>
      </c>
      <c r="G47" s="668"/>
      <c r="H47" s="671" t="s">
        <v>226</v>
      </c>
    </row>
    <row r="48" spans="1:8" ht="15.75" thickBot="1" x14ac:dyDescent="0.3">
      <c r="A48" s="217"/>
      <c r="B48" s="217" t="s">
        <v>128</v>
      </c>
      <c r="C48" s="218">
        <f>SUM(C47:C47)</f>
        <v>15000</v>
      </c>
      <c r="D48" s="559">
        <f>SUM(D47:D47)</f>
        <v>15000</v>
      </c>
      <c r="E48" s="560">
        <f>SUM(E47:E47)</f>
        <v>9000</v>
      </c>
      <c r="F48" s="218">
        <f>SUM(F47:F47)</f>
        <v>6000</v>
      </c>
      <c r="G48" s="218">
        <f>SUM(G47:G47)</f>
        <v>0</v>
      </c>
      <c r="H48" s="219"/>
    </row>
    <row r="50" spans="1:8" ht="15.75" x14ac:dyDescent="0.25">
      <c r="A50" s="702" t="s">
        <v>13</v>
      </c>
      <c r="B50" s="703"/>
      <c r="C50" s="704">
        <f>C46+C30+C48</f>
        <v>125591</v>
      </c>
      <c r="D50" s="704">
        <f>D46+D30+D48</f>
        <v>123791</v>
      </c>
      <c r="E50" s="704">
        <f>E46+E30+E48</f>
        <v>33106</v>
      </c>
      <c r="F50" s="704">
        <f>F46+F30+F48</f>
        <v>6588</v>
      </c>
      <c r="G50" s="704">
        <f>G46+G30+G48</f>
        <v>84097</v>
      </c>
      <c r="H50" s="208"/>
    </row>
    <row r="51" spans="1:8" ht="15" x14ac:dyDescent="0.25">
      <c r="D51" s="289"/>
      <c r="E51" s="881">
        <f>E50+F50</f>
        <v>39694</v>
      </c>
      <c r="F51" s="882"/>
      <c r="H51" s="208"/>
    </row>
    <row r="52" spans="1:8" x14ac:dyDescent="0.2">
      <c r="A52" s="290"/>
      <c r="C52" s="209"/>
      <c r="H52" s="208"/>
    </row>
    <row r="53" spans="1:8" x14ac:dyDescent="0.2">
      <c r="A53" s="290"/>
      <c r="C53" s="291"/>
      <c r="D53" s="279"/>
      <c r="H53" s="208"/>
    </row>
    <row r="54" spans="1:8" ht="15" x14ac:dyDescent="0.25">
      <c r="D54" s="289"/>
      <c r="E54" s="289"/>
      <c r="H54" s="208"/>
    </row>
    <row r="55" spans="1:8" x14ac:dyDescent="0.2">
      <c r="A55" s="210"/>
      <c r="B55" s="210"/>
      <c r="H55" s="208"/>
    </row>
    <row r="56" spans="1:8" x14ac:dyDescent="0.2">
      <c r="A56" s="210"/>
      <c r="B56" s="210"/>
      <c r="H56" s="208"/>
    </row>
    <row r="57" spans="1:8" x14ac:dyDescent="0.2">
      <c r="A57" s="210"/>
      <c r="B57" s="210"/>
      <c r="H57" s="208"/>
    </row>
  </sheetData>
  <mergeCells count="11">
    <mergeCell ref="A15:A24"/>
    <mergeCell ref="A25:A29"/>
    <mergeCell ref="A35:A36"/>
    <mergeCell ref="A42:A44"/>
    <mergeCell ref="E51:F51"/>
    <mergeCell ref="A12:A14"/>
    <mergeCell ref="A3:A4"/>
    <mergeCell ref="H3:H4"/>
    <mergeCell ref="A5:A6"/>
    <mergeCell ref="A7:A8"/>
    <mergeCell ref="A9:A11"/>
  </mergeCells>
  <pageMargins left="0.43307086614173229" right="0.27559055118110237" top="0.39370078740157483" bottom="0.39370078740157483" header="0.27559055118110237" footer="0.23622047244094491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13"/>
  <sheetViews>
    <sheetView zoomScale="80" zoomScaleNormal="80" zoomScaleSheetLayoutView="70" workbookViewId="0">
      <pane ySplit="5" topLeftCell="A6" activePane="bottomLeft" state="frozen"/>
      <selection pane="bottomLeft"/>
    </sheetView>
  </sheetViews>
  <sheetFormatPr defaultRowHeight="12.75" outlineLevelRow="1" outlineLevelCol="2" x14ac:dyDescent="0.2"/>
  <cols>
    <col min="1" max="1" width="2.42578125" style="292" customWidth="1"/>
    <col min="2" max="2" width="7.5703125" style="338" customWidth="1"/>
    <col min="3" max="3" width="9.42578125" style="430" customWidth="1"/>
    <col min="4" max="4" width="39.5703125" style="431" customWidth="1"/>
    <col min="5" max="5" width="15.42578125" style="326" customWidth="1" outlineLevel="1"/>
    <col min="6" max="6" width="15.42578125" style="432" customWidth="1" outlineLevel="1"/>
    <col min="7" max="7" width="4.42578125" style="432" customWidth="1" outlineLevel="1"/>
    <col min="8" max="8" width="14.7109375" style="432" customWidth="1" outlineLevel="1"/>
    <col min="9" max="9" width="13.5703125" style="432" customWidth="1" outlineLevel="1"/>
    <col min="10" max="10" width="15.28515625" style="432" customWidth="1" outlineLevel="1"/>
    <col min="11" max="11" width="14" style="432" customWidth="1" outlineLevel="1"/>
    <col min="12" max="12" width="13.85546875" style="432" customWidth="1" outlineLevel="1"/>
    <col min="13" max="13" width="14.140625" style="432" customWidth="1" outlineLevel="1"/>
    <col min="14" max="14" width="13" style="432" customWidth="1" outlineLevel="1"/>
    <col min="15" max="15" width="15" style="432" customWidth="1" outlineLevel="2"/>
    <col min="16" max="16" width="22.140625" style="292" hidden="1" customWidth="1"/>
    <col min="17" max="256" width="9.140625" style="326"/>
    <col min="257" max="257" width="2.42578125" style="326" customWidth="1"/>
    <col min="258" max="258" width="7.5703125" style="326" customWidth="1"/>
    <col min="259" max="259" width="9.42578125" style="326" customWidth="1"/>
    <col min="260" max="260" width="39.5703125" style="326" customWidth="1"/>
    <col min="261" max="262" width="15.42578125" style="326" customWidth="1"/>
    <col min="263" max="263" width="4.42578125" style="326" customWidth="1"/>
    <col min="264" max="264" width="14.7109375" style="326" customWidth="1"/>
    <col min="265" max="265" width="13.5703125" style="326" customWidth="1"/>
    <col min="266" max="266" width="15.28515625" style="326" customWidth="1"/>
    <col min="267" max="267" width="14" style="326" customWidth="1"/>
    <col min="268" max="268" width="13.85546875" style="326" customWidth="1"/>
    <col min="269" max="269" width="14.140625" style="326" customWidth="1"/>
    <col min="270" max="270" width="13" style="326" customWidth="1"/>
    <col min="271" max="271" width="15" style="326" customWidth="1"/>
    <col min="272" max="272" width="0" style="326" hidden="1" customWidth="1"/>
    <col min="273" max="512" width="9.140625" style="326"/>
    <col min="513" max="513" width="2.42578125" style="326" customWidth="1"/>
    <col min="514" max="514" width="7.5703125" style="326" customWidth="1"/>
    <col min="515" max="515" width="9.42578125" style="326" customWidth="1"/>
    <col min="516" max="516" width="39.5703125" style="326" customWidth="1"/>
    <col min="517" max="518" width="15.42578125" style="326" customWidth="1"/>
    <col min="519" max="519" width="4.42578125" style="326" customWidth="1"/>
    <col min="520" max="520" width="14.7109375" style="326" customWidth="1"/>
    <col min="521" max="521" width="13.5703125" style="326" customWidth="1"/>
    <col min="522" max="522" width="15.28515625" style="326" customWidth="1"/>
    <col min="523" max="523" width="14" style="326" customWidth="1"/>
    <col min="524" max="524" width="13.85546875" style="326" customWidth="1"/>
    <col min="525" max="525" width="14.140625" style="326" customWidth="1"/>
    <col min="526" max="526" width="13" style="326" customWidth="1"/>
    <col min="527" max="527" width="15" style="326" customWidth="1"/>
    <col min="528" max="528" width="0" style="326" hidden="1" customWidth="1"/>
    <col min="529" max="768" width="9.140625" style="326"/>
    <col min="769" max="769" width="2.42578125" style="326" customWidth="1"/>
    <col min="770" max="770" width="7.5703125" style="326" customWidth="1"/>
    <col min="771" max="771" width="9.42578125" style="326" customWidth="1"/>
    <col min="772" max="772" width="39.5703125" style="326" customWidth="1"/>
    <col min="773" max="774" width="15.42578125" style="326" customWidth="1"/>
    <col min="775" max="775" width="4.42578125" style="326" customWidth="1"/>
    <col min="776" max="776" width="14.7109375" style="326" customWidth="1"/>
    <col min="777" max="777" width="13.5703125" style="326" customWidth="1"/>
    <col min="778" max="778" width="15.28515625" style="326" customWidth="1"/>
    <col min="779" max="779" width="14" style="326" customWidth="1"/>
    <col min="780" max="780" width="13.85546875" style="326" customWidth="1"/>
    <col min="781" max="781" width="14.140625" style="326" customWidth="1"/>
    <col min="782" max="782" width="13" style="326" customWidth="1"/>
    <col min="783" max="783" width="15" style="326" customWidth="1"/>
    <col min="784" max="784" width="0" style="326" hidden="1" customWidth="1"/>
    <col min="785" max="1024" width="9.140625" style="326"/>
    <col min="1025" max="1025" width="2.42578125" style="326" customWidth="1"/>
    <col min="1026" max="1026" width="7.5703125" style="326" customWidth="1"/>
    <col min="1027" max="1027" width="9.42578125" style="326" customWidth="1"/>
    <col min="1028" max="1028" width="39.5703125" style="326" customWidth="1"/>
    <col min="1029" max="1030" width="15.42578125" style="326" customWidth="1"/>
    <col min="1031" max="1031" width="4.42578125" style="326" customWidth="1"/>
    <col min="1032" max="1032" width="14.7109375" style="326" customWidth="1"/>
    <col min="1033" max="1033" width="13.5703125" style="326" customWidth="1"/>
    <col min="1034" max="1034" width="15.28515625" style="326" customWidth="1"/>
    <col min="1035" max="1035" width="14" style="326" customWidth="1"/>
    <col min="1036" max="1036" width="13.85546875" style="326" customWidth="1"/>
    <col min="1037" max="1037" width="14.140625" style="326" customWidth="1"/>
    <col min="1038" max="1038" width="13" style="326" customWidth="1"/>
    <col min="1039" max="1039" width="15" style="326" customWidth="1"/>
    <col min="1040" max="1040" width="0" style="326" hidden="1" customWidth="1"/>
    <col min="1041" max="1280" width="9.140625" style="326"/>
    <col min="1281" max="1281" width="2.42578125" style="326" customWidth="1"/>
    <col min="1282" max="1282" width="7.5703125" style="326" customWidth="1"/>
    <col min="1283" max="1283" width="9.42578125" style="326" customWidth="1"/>
    <col min="1284" max="1284" width="39.5703125" style="326" customWidth="1"/>
    <col min="1285" max="1286" width="15.42578125" style="326" customWidth="1"/>
    <col min="1287" max="1287" width="4.42578125" style="326" customWidth="1"/>
    <col min="1288" max="1288" width="14.7109375" style="326" customWidth="1"/>
    <col min="1289" max="1289" width="13.5703125" style="326" customWidth="1"/>
    <col min="1290" max="1290" width="15.28515625" style="326" customWidth="1"/>
    <col min="1291" max="1291" width="14" style="326" customWidth="1"/>
    <col min="1292" max="1292" width="13.85546875" style="326" customWidth="1"/>
    <col min="1293" max="1293" width="14.140625" style="326" customWidth="1"/>
    <col min="1294" max="1294" width="13" style="326" customWidth="1"/>
    <col min="1295" max="1295" width="15" style="326" customWidth="1"/>
    <col min="1296" max="1296" width="0" style="326" hidden="1" customWidth="1"/>
    <col min="1297" max="1536" width="9.140625" style="326"/>
    <col min="1537" max="1537" width="2.42578125" style="326" customWidth="1"/>
    <col min="1538" max="1538" width="7.5703125" style="326" customWidth="1"/>
    <col min="1539" max="1539" width="9.42578125" style="326" customWidth="1"/>
    <col min="1540" max="1540" width="39.5703125" style="326" customWidth="1"/>
    <col min="1541" max="1542" width="15.42578125" style="326" customWidth="1"/>
    <col min="1543" max="1543" width="4.42578125" style="326" customWidth="1"/>
    <col min="1544" max="1544" width="14.7109375" style="326" customWidth="1"/>
    <col min="1545" max="1545" width="13.5703125" style="326" customWidth="1"/>
    <col min="1546" max="1546" width="15.28515625" style="326" customWidth="1"/>
    <col min="1547" max="1547" width="14" style="326" customWidth="1"/>
    <col min="1548" max="1548" width="13.85546875" style="326" customWidth="1"/>
    <col min="1549" max="1549" width="14.140625" style="326" customWidth="1"/>
    <col min="1550" max="1550" width="13" style="326" customWidth="1"/>
    <col min="1551" max="1551" width="15" style="326" customWidth="1"/>
    <col min="1552" max="1552" width="0" style="326" hidden="1" customWidth="1"/>
    <col min="1553" max="1792" width="9.140625" style="326"/>
    <col min="1793" max="1793" width="2.42578125" style="326" customWidth="1"/>
    <col min="1794" max="1794" width="7.5703125" style="326" customWidth="1"/>
    <col min="1795" max="1795" width="9.42578125" style="326" customWidth="1"/>
    <col min="1796" max="1796" width="39.5703125" style="326" customWidth="1"/>
    <col min="1797" max="1798" width="15.42578125" style="326" customWidth="1"/>
    <col min="1799" max="1799" width="4.42578125" style="326" customWidth="1"/>
    <col min="1800" max="1800" width="14.7109375" style="326" customWidth="1"/>
    <col min="1801" max="1801" width="13.5703125" style="326" customWidth="1"/>
    <col min="1802" max="1802" width="15.28515625" style="326" customWidth="1"/>
    <col min="1803" max="1803" width="14" style="326" customWidth="1"/>
    <col min="1804" max="1804" width="13.85546875" style="326" customWidth="1"/>
    <col min="1805" max="1805" width="14.140625" style="326" customWidth="1"/>
    <col min="1806" max="1806" width="13" style="326" customWidth="1"/>
    <col min="1807" max="1807" width="15" style="326" customWidth="1"/>
    <col min="1808" max="1808" width="0" style="326" hidden="1" customWidth="1"/>
    <col min="1809" max="2048" width="9.140625" style="326"/>
    <col min="2049" max="2049" width="2.42578125" style="326" customWidth="1"/>
    <col min="2050" max="2050" width="7.5703125" style="326" customWidth="1"/>
    <col min="2051" max="2051" width="9.42578125" style="326" customWidth="1"/>
    <col min="2052" max="2052" width="39.5703125" style="326" customWidth="1"/>
    <col min="2053" max="2054" width="15.42578125" style="326" customWidth="1"/>
    <col min="2055" max="2055" width="4.42578125" style="326" customWidth="1"/>
    <col min="2056" max="2056" width="14.7109375" style="326" customWidth="1"/>
    <col min="2057" max="2057" width="13.5703125" style="326" customWidth="1"/>
    <col min="2058" max="2058" width="15.28515625" style="326" customWidth="1"/>
    <col min="2059" max="2059" width="14" style="326" customWidth="1"/>
    <col min="2060" max="2060" width="13.85546875" style="326" customWidth="1"/>
    <col min="2061" max="2061" width="14.140625" style="326" customWidth="1"/>
    <col min="2062" max="2062" width="13" style="326" customWidth="1"/>
    <col min="2063" max="2063" width="15" style="326" customWidth="1"/>
    <col min="2064" max="2064" width="0" style="326" hidden="1" customWidth="1"/>
    <col min="2065" max="2304" width="9.140625" style="326"/>
    <col min="2305" max="2305" width="2.42578125" style="326" customWidth="1"/>
    <col min="2306" max="2306" width="7.5703125" style="326" customWidth="1"/>
    <col min="2307" max="2307" width="9.42578125" style="326" customWidth="1"/>
    <col min="2308" max="2308" width="39.5703125" style="326" customWidth="1"/>
    <col min="2309" max="2310" width="15.42578125" style="326" customWidth="1"/>
    <col min="2311" max="2311" width="4.42578125" style="326" customWidth="1"/>
    <col min="2312" max="2312" width="14.7109375" style="326" customWidth="1"/>
    <col min="2313" max="2313" width="13.5703125" style="326" customWidth="1"/>
    <col min="2314" max="2314" width="15.28515625" style="326" customWidth="1"/>
    <col min="2315" max="2315" width="14" style="326" customWidth="1"/>
    <col min="2316" max="2316" width="13.85546875" style="326" customWidth="1"/>
    <col min="2317" max="2317" width="14.140625" style="326" customWidth="1"/>
    <col min="2318" max="2318" width="13" style="326" customWidth="1"/>
    <col min="2319" max="2319" width="15" style="326" customWidth="1"/>
    <col min="2320" max="2320" width="0" style="326" hidden="1" customWidth="1"/>
    <col min="2321" max="2560" width="9.140625" style="326"/>
    <col min="2561" max="2561" width="2.42578125" style="326" customWidth="1"/>
    <col min="2562" max="2562" width="7.5703125" style="326" customWidth="1"/>
    <col min="2563" max="2563" width="9.42578125" style="326" customWidth="1"/>
    <col min="2564" max="2564" width="39.5703125" style="326" customWidth="1"/>
    <col min="2565" max="2566" width="15.42578125" style="326" customWidth="1"/>
    <col min="2567" max="2567" width="4.42578125" style="326" customWidth="1"/>
    <col min="2568" max="2568" width="14.7109375" style="326" customWidth="1"/>
    <col min="2569" max="2569" width="13.5703125" style="326" customWidth="1"/>
    <col min="2570" max="2570" width="15.28515625" style="326" customWidth="1"/>
    <col min="2571" max="2571" width="14" style="326" customWidth="1"/>
    <col min="2572" max="2572" width="13.85546875" style="326" customWidth="1"/>
    <col min="2573" max="2573" width="14.140625" style="326" customWidth="1"/>
    <col min="2574" max="2574" width="13" style="326" customWidth="1"/>
    <col min="2575" max="2575" width="15" style="326" customWidth="1"/>
    <col min="2576" max="2576" width="0" style="326" hidden="1" customWidth="1"/>
    <col min="2577" max="2816" width="9.140625" style="326"/>
    <col min="2817" max="2817" width="2.42578125" style="326" customWidth="1"/>
    <col min="2818" max="2818" width="7.5703125" style="326" customWidth="1"/>
    <col min="2819" max="2819" width="9.42578125" style="326" customWidth="1"/>
    <col min="2820" max="2820" width="39.5703125" style="326" customWidth="1"/>
    <col min="2821" max="2822" width="15.42578125" style="326" customWidth="1"/>
    <col min="2823" max="2823" width="4.42578125" style="326" customWidth="1"/>
    <col min="2824" max="2824" width="14.7109375" style="326" customWidth="1"/>
    <col min="2825" max="2825" width="13.5703125" style="326" customWidth="1"/>
    <col min="2826" max="2826" width="15.28515625" style="326" customWidth="1"/>
    <col min="2827" max="2827" width="14" style="326" customWidth="1"/>
    <col min="2828" max="2828" width="13.85546875" style="326" customWidth="1"/>
    <col min="2829" max="2829" width="14.140625" style="326" customWidth="1"/>
    <col min="2830" max="2830" width="13" style="326" customWidth="1"/>
    <col min="2831" max="2831" width="15" style="326" customWidth="1"/>
    <col min="2832" max="2832" width="0" style="326" hidden="1" customWidth="1"/>
    <col min="2833" max="3072" width="9.140625" style="326"/>
    <col min="3073" max="3073" width="2.42578125" style="326" customWidth="1"/>
    <col min="3074" max="3074" width="7.5703125" style="326" customWidth="1"/>
    <col min="3075" max="3075" width="9.42578125" style="326" customWidth="1"/>
    <col min="3076" max="3076" width="39.5703125" style="326" customWidth="1"/>
    <col min="3077" max="3078" width="15.42578125" style="326" customWidth="1"/>
    <col min="3079" max="3079" width="4.42578125" style="326" customWidth="1"/>
    <col min="3080" max="3080" width="14.7109375" style="326" customWidth="1"/>
    <col min="3081" max="3081" width="13.5703125" style="326" customWidth="1"/>
    <col min="3082" max="3082" width="15.28515625" style="326" customWidth="1"/>
    <col min="3083" max="3083" width="14" style="326" customWidth="1"/>
    <col min="3084" max="3084" width="13.85546875" style="326" customWidth="1"/>
    <col min="3085" max="3085" width="14.140625" style="326" customWidth="1"/>
    <col min="3086" max="3086" width="13" style="326" customWidth="1"/>
    <col min="3087" max="3087" width="15" style="326" customWidth="1"/>
    <col min="3088" max="3088" width="0" style="326" hidden="1" customWidth="1"/>
    <col min="3089" max="3328" width="9.140625" style="326"/>
    <col min="3329" max="3329" width="2.42578125" style="326" customWidth="1"/>
    <col min="3330" max="3330" width="7.5703125" style="326" customWidth="1"/>
    <col min="3331" max="3331" width="9.42578125" style="326" customWidth="1"/>
    <col min="3332" max="3332" width="39.5703125" style="326" customWidth="1"/>
    <col min="3333" max="3334" width="15.42578125" style="326" customWidth="1"/>
    <col min="3335" max="3335" width="4.42578125" style="326" customWidth="1"/>
    <col min="3336" max="3336" width="14.7109375" style="326" customWidth="1"/>
    <col min="3337" max="3337" width="13.5703125" style="326" customWidth="1"/>
    <col min="3338" max="3338" width="15.28515625" style="326" customWidth="1"/>
    <col min="3339" max="3339" width="14" style="326" customWidth="1"/>
    <col min="3340" max="3340" width="13.85546875" style="326" customWidth="1"/>
    <col min="3341" max="3341" width="14.140625" style="326" customWidth="1"/>
    <col min="3342" max="3342" width="13" style="326" customWidth="1"/>
    <col min="3343" max="3343" width="15" style="326" customWidth="1"/>
    <col min="3344" max="3344" width="0" style="326" hidden="1" customWidth="1"/>
    <col min="3345" max="3584" width="9.140625" style="326"/>
    <col min="3585" max="3585" width="2.42578125" style="326" customWidth="1"/>
    <col min="3586" max="3586" width="7.5703125" style="326" customWidth="1"/>
    <col min="3587" max="3587" width="9.42578125" style="326" customWidth="1"/>
    <col min="3588" max="3588" width="39.5703125" style="326" customWidth="1"/>
    <col min="3589" max="3590" width="15.42578125" style="326" customWidth="1"/>
    <col min="3591" max="3591" width="4.42578125" style="326" customWidth="1"/>
    <col min="3592" max="3592" width="14.7109375" style="326" customWidth="1"/>
    <col min="3593" max="3593" width="13.5703125" style="326" customWidth="1"/>
    <col min="3594" max="3594" width="15.28515625" style="326" customWidth="1"/>
    <col min="3595" max="3595" width="14" style="326" customWidth="1"/>
    <col min="3596" max="3596" width="13.85546875" style="326" customWidth="1"/>
    <col min="3597" max="3597" width="14.140625" style="326" customWidth="1"/>
    <col min="3598" max="3598" width="13" style="326" customWidth="1"/>
    <col min="3599" max="3599" width="15" style="326" customWidth="1"/>
    <col min="3600" max="3600" width="0" style="326" hidden="1" customWidth="1"/>
    <col min="3601" max="3840" width="9.140625" style="326"/>
    <col min="3841" max="3841" width="2.42578125" style="326" customWidth="1"/>
    <col min="3842" max="3842" width="7.5703125" style="326" customWidth="1"/>
    <col min="3843" max="3843" width="9.42578125" style="326" customWidth="1"/>
    <col min="3844" max="3844" width="39.5703125" style="326" customWidth="1"/>
    <col min="3845" max="3846" width="15.42578125" style="326" customWidth="1"/>
    <col min="3847" max="3847" width="4.42578125" style="326" customWidth="1"/>
    <col min="3848" max="3848" width="14.7109375" style="326" customWidth="1"/>
    <col min="3849" max="3849" width="13.5703125" style="326" customWidth="1"/>
    <col min="3850" max="3850" width="15.28515625" style="326" customWidth="1"/>
    <col min="3851" max="3851" width="14" style="326" customWidth="1"/>
    <col min="3852" max="3852" width="13.85546875" style="326" customWidth="1"/>
    <col min="3853" max="3853" width="14.140625" style="326" customWidth="1"/>
    <col min="3854" max="3854" width="13" style="326" customWidth="1"/>
    <col min="3855" max="3855" width="15" style="326" customWidth="1"/>
    <col min="3856" max="3856" width="0" style="326" hidden="1" customWidth="1"/>
    <col min="3857" max="4096" width="9.140625" style="326"/>
    <col min="4097" max="4097" width="2.42578125" style="326" customWidth="1"/>
    <col min="4098" max="4098" width="7.5703125" style="326" customWidth="1"/>
    <col min="4099" max="4099" width="9.42578125" style="326" customWidth="1"/>
    <col min="4100" max="4100" width="39.5703125" style="326" customWidth="1"/>
    <col min="4101" max="4102" width="15.42578125" style="326" customWidth="1"/>
    <col min="4103" max="4103" width="4.42578125" style="326" customWidth="1"/>
    <col min="4104" max="4104" width="14.7109375" style="326" customWidth="1"/>
    <col min="4105" max="4105" width="13.5703125" style="326" customWidth="1"/>
    <col min="4106" max="4106" width="15.28515625" style="326" customWidth="1"/>
    <col min="4107" max="4107" width="14" style="326" customWidth="1"/>
    <col min="4108" max="4108" width="13.85546875" style="326" customWidth="1"/>
    <col min="4109" max="4109" width="14.140625" style="326" customWidth="1"/>
    <col min="4110" max="4110" width="13" style="326" customWidth="1"/>
    <col min="4111" max="4111" width="15" style="326" customWidth="1"/>
    <col min="4112" max="4112" width="0" style="326" hidden="1" customWidth="1"/>
    <col min="4113" max="4352" width="9.140625" style="326"/>
    <col min="4353" max="4353" width="2.42578125" style="326" customWidth="1"/>
    <col min="4354" max="4354" width="7.5703125" style="326" customWidth="1"/>
    <col min="4355" max="4355" width="9.42578125" style="326" customWidth="1"/>
    <col min="4356" max="4356" width="39.5703125" style="326" customWidth="1"/>
    <col min="4357" max="4358" width="15.42578125" style="326" customWidth="1"/>
    <col min="4359" max="4359" width="4.42578125" style="326" customWidth="1"/>
    <col min="4360" max="4360" width="14.7109375" style="326" customWidth="1"/>
    <col min="4361" max="4361" width="13.5703125" style="326" customWidth="1"/>
    <col min="4362" max="4362" width="15.28515625" style="326" customWidth="1"/>
    <col min="4363" max="4363" width="14" style="326" customWidth="1"/>
    <col min="4364" max="4364" width="13.85546875" style="326" customWidth="1"/>
    <col min="4365" max="4365" width="14.140625" style="326" customWidth="1"/>
    <col min="4366" max="4366" width="13" style="326" customWidth="1"/>
    <col min="4367" max="4367" width="15" style="326" customWidth="1"/>
    <col min="4368" max="4368" width="0" style="326" hidden="1" customWidth="1"/>
    <col min="4369" max="4608" width="9.140625" style="326"/>
    <col min="4609" max="4609" width="2.42578125" style="326" customWidth="1"/>
    <col min="4610" max="4610" width="7.5703125" style="326" customWidth="1"/>
    <col min="4611" max="4611" width="9.42578125" style="326" customWidth="1"/>
    <col min="4612" max="4612" width="39.5703125" style="326" customWidth="1"/>
    <col min="4613" max="4614" width="15.42578125" style="326" customWidth="1"/>
    <col min="4615" max="4615" width="4.42578125" style="326" customWidth="1"/>
    <col min="4616" max="4616" width="14.7109375" style="326" customWidth="1"/>
    <col min="4617" max="4617" width="13.5703125" style="326" customWidth="1"/>
    <col min="4618" max="4618" width="15.28515625" style="326" customWidth="1"/>
    <col min="4619" max="4619" width="14" style="326" customWidth="1"/>
    <col min="4620" max="4620" width="13.85546875" style="326" customWidth="1"/>
    <col min="4621" max="4621" width="14.140625" style="326" customWidth="1"/>
    <col min="4622" max="4622" width="13" style="326" customWidth="1"/>
    <col min="4623" max="4623" width="15" style="326" customWidth="1"/>
    <col min="4624" max="4624" width="0" style="326" hidden="1" customWidth="1"/>
    <col min="4625" max="4864" width="9.140625" style="326"/>
    <col min="4865" max="4865" width="2.42578125" style="326" customWidth="1"/>
    <col min="4866" max="4866" width="7.5703125" style="326" customWidth="1"/>
    <col min="4867" max="4867" width="9.42578125" style="326" customWidth="1"/>
    <col min="4868" max="4868" width="39.5703125" style="326" customWidth="1"/>
    <col min="4869" max="4870" width="15.42578125" style="326" customWidth="1"/>
    <col min="4871" max="4871" width="4.42578125" style="326" customWidth="1"/>
    <col min="4872" max="4872" width="14.7109375" style="326" customWidth="1"/>
    <col min="4873" max="4873" width="13.5703125" style="326" customWidth="1"/>
    <col min="4874" max="4874" width="15.28515625" style="326" customWidth="1"/>
    <col min="4875" max="4875" width="14" style="326" customWidth="1"/>
    <col min="4876" max="4876" width="13.85546875" style="326" customWidth="1"/>
    <col min="4877" max="4877" width="14.140625" style="326" customWidth="1"/>
    <col min="4878" max="4878" width="13" style="326" customWidth="1"/>
    <col min="4879" max="4879" width="15" style="326" customWidth="1"/>
    <col min="4880" max="4880" width="0" style="326" hidden="1" customWidth="1"/>
    <col min="4881" max="5120" width="9.140625" style="326"/>
    <col min="5121" max="5121" width="2.42578125" style="326" customWidth="1"/>
    <col min="5122" max="5122" width="7.5703125" style="326" customWidth="1"/>
    <col min="5123" max="5123" width="9.42578125" style="326" customWidth="1"/>
    <col min="5124" max="5124" width="39.5703125" style="326" customWidth="1"/>
    <col min="5125" max="5126" width="15.42578125" style="326" customWidth="1"/>
    <col min="5127" max="5127" width="4.42578125" style="326" customWidth="1"/>
    <col min="5128" max="5128" width="14.7109375" style="326" customWidth="1"/>
    <col min="5129" max="5129" width="13.5703125" style="326" customWidth="1"/>
    <col min="5130" max="5130" width="15.28515625" style="326" customWidth="1"/>
    <col min="5131" max="5131" width="14" style="326" customWidth="1"/>
    <col min="5132" max="5132" width="13.85546875" style="326" customWidth="1"/>
    <col min="5133" max="5133" width="14.140625" style="326" customWidth="1"/>
    <col min="5134" max="5134" width="13" style="326" customWidth="1"/>
    <col min="5135" max="5135" width="15" style="326" customWidth="1"/>
    <col min="5136" max="5136" width="0" style="326" hidden="1" customWidth="1"/>
    <col min="5137" max="5376" width="9.140625" style="326"/>
    <col min="5377" max="5377" width="2.42578125" style="326" customWidth="1"/>
    <col min="5378" max="5378" width="7.5703125" style="326" customWidth="1"/>
    <col min="5379" max="5379" width="9.42578125" style="326" customWidth="1"/>
    <col min="5380" max="5380" width="39.5703125" style="326" customWidth="1"/>
    <col min="5381" max="5382" width="15.42578125" style="326" customWidth="1"/>
    <col min="5383" max="5383" width="4.42578125" style="326" customWidth="1"/>
    <col min="5384" max="5384" width="14.7109375" style="326" customWidth="1"/>
    <col min="5385" max="5385" width="13.5703125" style="326" customWidth="1"/>
    <col min="5386" max="5386" width="15.28515625" style="326" customWidth="1"/>
    <col min="5387" max="5387" width="14" style="326" customWidth="1"/>
    <col min="5388" max="5388" width="13.85546875" style="326" customWidth="1"/>
    <col min="5389" max="5389" width="14.140625" style="326" customWidth="1"/>
    <col min="5390" max="5390" width="13" style="326" customWidth="1"/>
    <col min="5391" max="5391" width="15" style="326" customWidth="1"/>
    <col min="5392" max="5392" width="0" style="326" hidden="1" customWidth="1"/>
    <col min="5393" max="5632" width="9.140625" style="326"/>
    <col min="5633" max="5633" width="2.42578125" style="326" customWidth="1"/>
    <col min="5634" max="5634" width="7.5703125" style="326" customWidth="1"/>
    <col min="5635" max="5635" width="9.42578125" style="326" customWidth="1"/>
    <col min="5636" max="5636" width="39.5703125" style="326" customWidth="1"/>
    <col min="5637" max="5638" width="15.42578125" style="326" customWidth="1"/>
    <col min="5639" max="5639" width="4.42578125" style="326" customWidth="1"/>
    <col min="5640" max="5640" width="14.7109375" style="326" customWidth="1"/>
    <col min="5641" max="5641" width="13.5703125" style="326" customWidth="1"/>
    <col min="5642" max="5642" width="15.28515625" style="326" customWidth="1"/>
    <col min="5643" max="5643" width="14" style="326" customWidth="1"/>
    <col min="5644" max="5644" width="13.85546875" style="326" customWidth="1"/>
    <col min="5645" max="5645" width="14.140625" style="326" customWidth="1"/>
    <col min="5646" max="5646" width="13" style="326" customWidth="1"/>
    <col min="5647" max="5647" width="15" style="326" customWidth="1"/>
    <col min="5648" max="5648" width="0" style="326" hidden="1" customWidth="1"/>
    <col min="5649" max="5888" width="9.140625" style="326"/>
    <col min="5889" max="5889" width="2.42578125" style="326" customWidth="1"/>
    <col min="5890" max="5890" width="7.5703125" style="326" customWidth="1"/>
    <col min="5891" max="5891" width="9.42578125" style="326" customWidth="1"/>
    <col min="5892" max="5892" width="39.5703125" style="326" customWidth="1"/>
    <col min="5893" max="5894" width="15.42578125" style="326" customWidth="1"/>
    <col min="5895" max="5895" width="4.42578125" style="326" customWidth="1"/>
    <col min="5896" max="5896" width="14.7109375" style="326" customWidth="1"/>
    <col min="5897" max="5897" width="13.5703125" style="326" customWidth="1"/>
    <col min="5898" max="5898" width="15.28515625" style="326" customWidth="1"/>
    <col min="5899" max="5899" width="14" style="326" customWidth="1"/>
    <col min="5900" max="5900" width="13.85546875" style="326" customWidth="1"/>
    <col min="5901" max="5901" width="14.140625" style="326" customWidth="1"/>
    <col min="5902" max="5902" width="13" style="326" customWidth="1"/>
    <col min="5903" max="5903" width="15" style="326" customWidth="1"/>
    <col min="5904" max="5904" width="0" style="326" hidden="1" customWidth="1"/>
    <col min="5905" max="6144" width="9.140625" style="326"/>
    <col min="6145" max="6145" width="2.42578125" style="326" customWidth="1"/>
    <col min="6146" max="6146" width="7.5703125" style="326" customWidth="1"/>
    <col min="6147" max="6147" width="9.42578125" style="326" customWidth="1"/>
    <col min="6148" max="6148" width="39.5703125" style="326" customWidth="1"/>
    <col min="6149" max="6150" width="15.42578125" style="326" customWidth="1"/>
    <col min="6151" max="6151" width="4.42578125" style="326" customWidth="1"/>
    <col min="6152" max="6152" width="14.7109375" style="326" customWidth="1"/>
    <col min="6153" max="6153" width="13.5703125" style="326" customWidth="1"/>
    <col min="6154" max="6154" width="15.28515625" style="326" customWidth="1"/>
    <col min="6155" max="6155" width="14" style="326" customWidth="1"/>
    <col min="6156" max="6156" width="13.85546875" style="326" customWidth="1"/>
    <col min="6157" max="6157" width="14.140625" style="326" customWidth="1"/>
    <col min="6158" max="6158" width="13" style="326" customWidth="1"/>
    <col min="6159" max="6159" width="15" style="326" customWidth="1"/>
    <col min="6160" max="6160" width="0" style="326" hidden="1" customWidth="1"/>
    <col min="6161" max="6400" width="9.140625" style="326"/>
    <col min="6401" max="6401" width="2.42578125" style="326" customWidth="1"/>
    <col min="6402" max="6402" width="7.5703125" style="326" customWidth="1"/>
    <col min="6403" max="6403" width="9.42578125" style="326" customWidth="1"/>
    <col min="6404" max="6404" width="39.5703125" style="326" customWidth="1"/>
    <col min="6405" max="6406" width="15.42578125" style="326" customWidth="1"/>
    <col min="6407" max="6407" width="4.42578125" style="326" customWidth="1"/>
    <col min="6408" max="6408" width="14.7109375" style="326" customWidth="1"/>
    <col min="6409" max="6409" width="13.5703125" style="326" customWidth="1"/>
    <col min="6410" max="6410" width="15.28515625" style="326" customWidth="1"/>
    <col min="6411" max="6411" width="14" style="326" customWidth="1"/>
    <col min="6412" max="6412" width="13.85546875" style="326" customWidth="1"/>
    <col min="6413" max="6413" width="14.140625" style="326" customWidth="1"/>
    <col min="6414" max="6414" width="13" style="326" customWidth="1"/>
    <col min="6415" max="6415" width="15" style="326" customWidth="1"/>
    <col min="6416" max="6416" width="0" style="326" hidden="1" customWidth="1"/>
    <col min="6417" max="6656" width="9.140625" style="326"/>
    <col min="6657" max="6657" width="2.42578125" style="326" customWidth="1"/>
    <col min="6658" max="6658" width="7.5703125" style="326" customWidth="1"/>
    <col min="6659" max="6659" width="9.42578125" style="326" customWidth="1"/>
    <col min="6660" max="6660" width="39.5703125" style="326" customWidth="1"/>
    <col min="6661" max="6662" width="15.42578125" style="326" customWidth="1"/>
    <col min="6663" max="6663" width="4.42578125" style="326" customWidth="1"/>
    <col min="6664" max="6664" width="14.7109375" style="326" customWidth="1"/>
    <col min="6665" max="6665" width="13.5703125" style="326" customWidth="1"/>
    <col min="6666" max="6666" width="15.28515625" style="326" customWidth="1"/>
    <col min="6667" max="6667" width="14" style="326" customWidth="1"/>
    <col min="6668" max="6668" width="13.85546875" style="326" customWidth="1"/>
    <col min="6669" max="6669" width="14.140625" style="326" customWidth="1"/>
    <col min="6670" max="6670" width="13" style="326" customWidth="1"/>
    <col min="6671" max="6671" width="15" style="326" customWidth="1"/>
    <col min="6672" max="6672" width="0" style="326" hidden="1" customWidth="1"/>
    <col min="6673" max="6912" width="9.140625" style="326"/>
    <col min="6913" max="6913" width="2.42578125" style="326" customWidth="1"/>
    <col min="6914" max="6914" width="7.5703125" style="326" customWidth="1"/>
    <col min="6915" max="6915" width="9.42578125" style="326" customWidth="1"/>
    <col min="6916" max="6916" width="39.5703125" style="326" customWidth="1"/>
    <col min="6917" max="6918" width="15.42578125" style="326" customWidth="1"/>
    <col min="6919" max="6919" width="4.42578125" style="326" customWidth="1"/>
    <col min="6920" max="6920" width="14.7109375" style="326" customWidth="1"/>
    <col min="6921" max="6921" width="13.5703125" style="326" customWidth="1"/>
    <col min="6922" max="6922" width="15.28515625" style="326" customWidth="1"/>
    <col min="6923" max="6923" width="14" style="326" customWidth="1"/>
    <col min="6924" max="6924" width="13.85546875" style="326" customWidth="1"/>
    <col min="6925" max="6925" width="14.140625" style="326" customWidth="1"/>
    <col min="6926" max="6926" width="13" style="326" customWidth="1"/>
    <col min="6927" max="6927" width="15" style="326" customWidth="1"/>
    <col min="6928" max="6928" width="0" style="326" hidden="1" customWidth="1"/>
    <col min="6929" max="7168" width="9.140625" style="326"/>
    <col min="7169" max="7169" width="2.42578125" style="326" customWidth="1"/>
    <col min="7170" max="7170" width="7.5703125" style="326" customWidth="1"/>
    <col min="7171" max="7171" width="9.42578125" style="326" customWidth="1"/>
    <col min="7172" max="7172" width="39.5703125" style="326" customWidth="1"/>
    <col min="7173" max="7174" width="15.42578125" style="326" customWidth="1"/>
    <col min="7175" max="7175" width="4.42578125" style="326" customWidth="1"/>
    <col min="7176" max="7176" width="14.7109375" style="326" customWidth="1"/>
    <col min="7177" max="7177" width="13.5703125" style="326" customWidth="1"/>
    <col min="7178" max="7178" width="15.28515625" style="326" customWidth="1"/>
    <col min="7179" max="7179" width="14" style="326" customWidth="1"/>
    <col min="7180" max="7180" width="13.85546875" style="326" customWidth="1"/>
    <col min="7181" max="7181" width="14.140625" style="326" customWidth="1"/>
    <col min="7182" max="7182" width="13" style="326" customWidth="1"/>
    <col min="7183" max="7183" width="15" style="326" customWidth="1"/>
    <col min="7184" max="7184" width="0" style="326" hidden="1" customWidth="1"/>
    <col min="7185" max="7424" width="9.140625" style="326"/>
    <col min="7425" max="7425" width="2.42578125" style="326" customWidth="1"/>
    <col min="7426" max="7426" width="7.5703125" style="326" customWidth="1"/>
    <col min="7427" max="7427" width="9.42578125" style="326" customWidth="1"/>
    <col min="7428" max="7428" width="39.5703125" style="326" customWidth="1"/>
    <col min="7429" max="7430" width="15.42578125" style="326" customWidth="1"/>
    <col min="7431" max="7431" width="4.42578125" style="326" customWidth="1"/>
    <col min="7432" max="7432" width="14.7109375" style="326" customWidth="1"/>
    <col min="7433" max="7433" width="13.5703125" style="326" customWidth="1"/>
    <col min="7434" max="7434" width="15.28515625" style="326" customWidth="1"/>
    <col min="7435" max="7435" width="14" style="326" customWidth="1"/>
    <col min="7436" max="7436" width="13.85546875" style="326" customWidth="1"/>
    <col min="7437" max="7437" width="14.140625" style="326" customWidth="1"/>
    <col min="7438" max="7438" width="13" style="326" customWidth="1"/>
    <col min="7439" max="7439" width="15" style="326" customWidth="1"/>
    <col min="7440" max="7440" width="0" style="326" hidden="1" customWidth="1"/>
    <col min="7441" max="7680" width="9.140625" style="326"/>
    <col min="7681" max="7681" width="2.42578125" style="326" customWidth="1"/>
    <col min="7682" max="7682" width="7.5703125" style="326" customWidth="1"/>
    <col min="7683" max="7683" width="9.42578125" style="326" customWidth="1"/>
    <col min="7684" max="7684" width="39.5703125" style="326" customWidth="1"/>
    <col min="7685" max="7686" width="15.42578125" style="326" customWidth="1"/>
    <col min="7687" max="7687" width="4.42578125" style="326" customWidth="1"/>
    <col min="7688" max="7688" width="14.7109375" style="326" customWidth="1"/>
    <col min="7689" max="7689" width="13.5703125" style="326" customWidth="1"/>
    <col min="7690" max="7690" width="15.28515625" style="326" customWidth="1"/>
    <col min="7691" max="7691" width="14" style="326" customWidth="1"/>
    <col min="7692" max="7692" width="13.85546875" style="326" customWidth="1"/>
    <col min="7693" max="7693" width="14.140625" style="326" customWidth="1"/>
    <col min="7694" max="7694" width="13" style="326" customWidth="1"/>
    <col min="7695" max="7695" width="15" style="326" customWidth="1"/>
    <col min="7696" max="7696" width="0" style="326" hidden="1" customWidth="1"/>
    <col min="7697" max="7936" width="9.140625" style="326"/>
    <col min="7937" max="7937" width="2.42578125" style="326" customWidth="1"/>
    <col min="7938" max="7938" width="7.5703125" style="326" customWidth="1"/>
    <col min="7939" max="7939" width="9.42578125" style="326" customWidth="1"/>
    <col min="7940" max="7940" width="39.5703125" style="326" customWidth="1"/>
    <col min="7941" max="7942" width="15.42578125" style="326" customWidth="1"/>
    <col min="7943" max="7943" width="4.42578125" style="326" customWidth="1"/>
    <col min="7944" max="7944" width="14.7109375" style="326" customWidth="1"/>
    <col min="7945" max="7945" width="13.5703125" style="326" customWidth="1"/>
    <col min="7946" max="7946" width="15.28515625" style="326" customWidth="1"/>
    <col min="7947" max="7947" width="14" style="326" customWidth="1"/>
    <col min="7948" max="7948" width="13.85546875" style="326" customWidth="1"/>
    <col min="7949" max="7949" width="14.140625" style="326" customWidth="1"/>
    <col min="7950" max="7950" width="13" style="326" customWidth="1"/>
    <col min="7951" max="7951" width="15" style="326" customWidth="1"/>
    <col min="7952" max="7952" width="0" style="326" hidden="1" customWidth="1"/>
    <col min="7953" max="8192" width="9.140625" style="326"/>
    <col min="8193" max="8193" width="2.42578125" style="326" customWidth="1"/>
    <col min="8194" max="8194" width="7.5703125" style="326" customWidth="1"/>
    <col min="8195" max="8195" width="9.42578125" style="326" customWidth="1"/>
    <col min="8196" max="8196" width="39.5703125" style="326" customWidth="1"/>
    <col min="8197" max="8198" width="15.42578125" style="326" customWidth="1"/>
    <col min="8199" max="8199" width="4.42578125" style="326" customWidth="1"/>
    <col min="8200" max="8200" width="14.7109375" style="326" customWidth="1"/>
    <col min="8201" max="8201" width="13.5703125" style="326" customWidth="1"/>
    <col min="8202" max="8202" width="15.28515625" style="326" customWidth="1"/>
    <col min="8203" max="8203" width="14" style="326" customWidth="1"/>
    <col min="8204" max="8204" width="13.85546875" style="326" customWidth="1"/>
    <col min="8205" max="8205" width="14.140625" style="326" customWidth="1"/>
    <col min="8206" max="8206" width="13" style="326" customWidth="1"/>
    <col min="8207" max="8207" width="15" style="326" customWidth="1"/>
    <col min="8208" max="8208" width="0" style="326" hidden="1" customWidth="1"/>
    <col min="8209" max="8448" width="9.140625" style="326"/>
    <col min="8449" max="8449" width="2.42578125" style="326" customWidth="1"/>
    <col min="8450" max="8450" width="7.5703125" style="326" customWidth="1"/>
    <col min="8451" max="8451" width="9.42578125" style="326" customWidth="1"/>
    <col min="8452" max="8452" width="39.5703125" style="326" customWidth="1"/>
    <col min="8453" max="8454" width="15.42578125" style="326" customWidth="1"/>
    <col min="8455" max="8455" width="4.42578125" style="326" customWidth="1"/>
    <col min="8456" max="8456" width="14.7109375" style="326" customWidth="1"/>
    <col min="8457" max="8457" width="13.5703125" style="326" customWidth="1"/>
    <col min="8458" max="8458" width="15.28515625" style="326" customWidth="1"/>
    <col min="8459" max="8459" width="14" style="326" customWidth="1"/>
    <col min="8460" max="8460" width="13.85546875" style="326" customWidth="1"/>
    <col min="8461" max="8461" width="14.140625" style="326" customWidth="1"/>
    <col min="8462" max="8462" width="13" style="326" customWidth="1"/>
    <col min="8463" max="8463" width="15" style="326" customWidth="1"/>
    <col min="8464" max="8464" width="0" style="326" hidden="1" customWidth="1"/>
    <col min="8465" max="8704" width="9.140625" style="326"/>
    <col min="8705" max="8705" width="2.42578125" style="326" customWidth="1"/>
    <col min="8706" max="8706" width="7.5703125" style="326" customWidth="1"/>
    <col min="8707" max="8707" width="9.42578125" style="326" customWidth="1"/>
    <col min="8708" max="8708" width="39.5703125" style="326" customWidth="1"/>
    <col min="8709" max="8710" width="15.42578125" style="326" customWidth="1"/>
    <col min="8711" max="8711" width="4.42578125" style="326" customWidth="1"/>
    <col min="8712" max="8712" width="14.7109375" style="326" customWidth="1"/>
    <col min="8713" max="8713" width="13.5703125" style="326" customWidth="1"/>
    <col min="8714" max="8714" width="15.28515625" style="326" customWidth="1"/>
    <col min="8715" max="8715" width="14" style="326" customWidth="1"/>
    <col min="8716" max="8716" width="13.85546875" style="326" customWidth="1"/>
    <col min="8717" max="8717" width="14.140625" style="326" customWidth="1"/>
    <col min="8718" max="8718" width="13" style="326" customWidth="1"/>
    <col min="8719" max="8719" width="15" style="326" customWidth="1"/>
    <col min="8720" max="8720" width="0" style="326" hidden="1" customWidth="1"/>
    <col min="8721" max="8960" width="9.140625" style="326"/>
    <col min="8961" max="8961" width="2.42578125" style="326" customWidth="1"/>
    <col min="8962" max="8962" width="7.5703125" style="326" customWidth="1"/>
    <col min="8963" max="8963" width="9.42578125" style="326" customWidth="1"/>
    <col min="8964" max="8964" width="39.5703125" style="326" customWidth="1"/>
    <col min="8965" max="8966" width="15.42578125" style="326" customWidth="1"/>
    <col min="8967" max="8967" width="4.42578125" style="326" customWidth="1"/>
    <col min="8968" max="8968" width="14.7109375" style="326" customWidth="1"/>
    <col min="8969" max="8969" width="13.5703125" style="326" customWidth="1"/>
    <col min="8970" max="8970" width="15.28515625" style="326" customWidth="1"/>
    <col min="8971" max="8971" width="14" style="326" customWidth="1"/>
    <col min="8972" max="8972" width="13.85546875" style="326" customWidth="1"/>
    <col min="8973" max="8973" width="14.140625" style="326" customWidth="1"/>
    <col min="8974" max="8974" width="13" style="326" customWidth="1"/>
    <col min="8975" max="8975" width="15" style="326" customWidth="1"/>
    <col min="8976" max="8976" width="0" style="326" hidden="1" customWidth="1"/>
    <col min="8977" max="9216" width="9.140625" style="326"/>
    <col min="9217" max="9217" width="2.42578125" style="326" customWidth="1"/>
    <col min="9218" max="9218" width="7.5703125" style="326" customWidth="1"/>
    <col min="9219" max="9219" width="9.42578125" style="326" customWidth="1"/>
    <col min="9220" max="9220" width="39.5703125" style="326" customWidth="1"/>
    <col min="9221" max="9222" width="15.42578125" style="326" customWidth="1"/>
    <col min="9223" max="9223" width="4.42578125" style="326" customWidth="1"/>
    <col min="9224" max="9224" width="14.7109375" style="326" customWidth="1"/>
    <col min="9225" max="9225" width="13.5703125" style="326" customWidth="1"/>
    <col min="9226" max="9226" width="15.28515625" style="326" customWidth="1"/>
    <col min="9227" max="9227" width="14" style="326" customWidth="1"/>
    <col min="9228" max="9228" width="13.85546875" style="326" customWidth="1"/>
    <col min="9229" max="9229" width="14.140625" style="326" customWidth="1"/>
    <col min="9230" max="9230" width="13" style="326" customWidth="1"/>
    <col min="9231" max="9231" width="15" style="326" customWidth="1"/>
    <col min="9232" max="9232" width="0" style="326" hidden="1" customWidth="1"/>
    <col min="9233" max="9472" width="9.140625" style="326"/>
    <col min="9473" max="9473" width="2.42578125" style="326" customWidth="1"/>
    <col min="9474" max="9474" width="7.5703125" style="326" customWidth="1"/>
    <col min="9475" max="9475" width="9.42578125" style="326" customWidth="1"/>
    <col min="9476" max="9476" width="39.5703125" style="326" customWidth="1"/>
    <col min="9477" max="9478" width="15.42578125" style="326" customWidth="1"/>
    <col min="9479" max="9479" width="4.42578125" style="326" customWidth="1"/>
    <col min="9480" max="9480" width="14.7109375" style="326" customWidth="1"/>
    <col min="9481" max="9481" width="13.5703125" style="326" customWidth="1"/>
    <col min="9482" max="9482" width="15.28515625" style="326" customWidth="1"/>
    <col min="9483" max="9483" width="14" style="326" customWidth="1"/>
    <col min="9484" max="9484" width="13.85546875" style="326" customWidth="1"/>
    <col min="9485" max="9485" width="14.140625" style="326" customWidth="1"/>
    <col min="9486" max="9486" width="13" style="326" customWidth="1"/>
    <col min="9487" max="9487" width="15" style="326" customWidth="1"/>
    <col min="9488" max="9488" width="0" style="326" hidden="1" customWidth="1"/>
    <col min="9489" max="9728" width="9.140625" style="326"/>
    <col min="9729" max="9729" width="2.42578125" style="326" customWidth="1"/>
    <col min="9730" max="9730" width="7.5703125" style="326" customWidth="1"/>
    <col min="9731" max="9731" width="9.42578125" style="326" customWidth="1"/>
    <col min="9732" max="9732" width="39.5703125" style="326" customWidth="1"/>
    <col min="9733" max="9734" width="15.42578125" style="326" customWidth="1"/>
    <col min="9735" max="9735" width="4.42578125" style="326" customWidth="1"/>
    <col min="9736" max="9736" width="14.7109375" style="326" customWidth="1"/>
    <col min="9737" max="9737" width="13.5703125" style="326" customWidth="1"/>
    <col min="9738" max="9738" width="15.28515625" style="326" customWidth="1"/>
    <col min="9739" max="9739" width="14" style="326" customWidth="1"/>
    <col min="9740" max="9740" width="13.85546875" style="326" customWidth="1"/>
    <col min="9741" max="9741" width="14.140625" style="326" customWidth="1"/>
    <col min="9742" max="9742" width="13" style="326" customWidth="1"/>
    <col min="9743" max="9743" width="15" style="326" customWidth="1"/>
    <col min="9744" max="9744" width="0" style="326" hidden="1" customWidth="1"/>
    <col min="9745" max="9984" width="9.140625" style="326"/>
    <col min="9985" max="9985" width="2.42578125" style="326" customWidth="1"/>
    <col min="9986" max="9986" width="7.5703125" style="326" customWidth="1"/>
    <col min="9987" max="9987" width="9.42578125" style="326" customWidth="1"/>
    <col min="9988" max="9988" width="39.5703125" style="326" customWidth="1"/>
    <col min="9989" max="9990" width="15.42578125" style="326" customWidth="1"/>
    <col min="9991" max="9991" width="4.42578125" style="326" customWidth="1"/>
    <col min="9992" max="9992" width="14.7109375" style="326" customWidth="1"/>
    <col min="9993" max="9993" width="13.5703125" style="326" customWidth="1"/>
    <col min="9994" max="9994" width="15.28515625" style="326" customWidth="1"/>
    <col min="9995" max="9995" width="14" style="326" customWidth="1"/>
    <col min="9996" max="9996" width="13.85546875" style="326" customWidth="1"/>
    <col min="9997" max="9997" width="14.140625" style="326" customWidth="1"/>
    <col min="9998" max="9998" width="13" style="326" customWidth="1"/>
    <col min="9999" max="9999" width="15" style="326" customWidth="1"/>
    <col min="10000" max="10000" width="0" style="326" hidden="1" customWidth="1"/>
    <col min="10001" max="10240" width="9.140625" style="326"/>
    <col min="10241" max="10241" width="2.42578125" style="326" customWidth="1"/>
    <col min="10242" max="10242" width="7.5703125" style="326" customWidth="1"/>
    <col min="10243" max="10243" width="9.42578125" style="326" customWidth="1"/>
    <col min="10244" max="10244" width="39.5703125" style="326" customWidth="1"/>
    <col min="10245" max="10246" width="15.42578125" style="326" customWidth="1"/>
    <col min="10247" max="10247" width="4.42578125" style="326" customWidth="1"/>
    <col min="10248" max="10248" width="14.7109375" style="326" customWidth="1"/>
    <col min="10249" max="10249" width="13.5703125" style="326" customWidth="1"/>
    <col min="10250" max="10250" width="15.28515625" style="326" customWidth="1"/>
    <col min="10251" max="10251" width="14" style="326" customWidth="1"/>
    <col min="10252" max="10252" width="13.85546875" style="326" customWidth="1"/>
    <col min="10253" max="10253" width="14.140625" style="326" customWidth="1"/>
    <col min="10254" max="10254" width="13" style="326" customWidth="1"/>
    <col min="10255" max="10255" width="15" style="326" customWidth="1"/>
    <col min="10256" max="10256" width="0" style="326" hidden="1" customWidth="1"/>
    <col min="10257" max="10496" width="9.140625" style="326"/>
    <col min="10497" max="10497" width="2.42578125" style="326" customWidth="1"/>
    <col min="10498" max="10498" width="7.5703125" style="326" customWidth="1"/>
    <col min="10499" max="10499" width="9.42578125" style="326" customWidth="1"/>
    <col min="10500" max="10500" width="39.5703125" style="326" customWidth="1"/>
    <col min="10501" max="10502" width="15.42578125" style="326" customWidth="1"/>
    <col min="10503" max="10503" width="4.42578125" style="326" customWidth="1"/>
    <col min="10504" max="10504" width="14.7109375" style="326" customWidth="1"/>
    <col min="10505" max="10505" width="13.5703125" style="326" customWidth="1"/>
    <col min="10506" max="10506" width="15.28515625" style="326" customWidth="1"/>
    <col min="10507" max="10507" width="14" style="326" customWidth="1"/>
    <col min="10508" max="10508" width="13.85546875" style="326" customWidth="1"/>
    <col min="10509" max="10509" width="14.140625" style="326" customWidth="1"/>
    <col min="10510" max="10510" width="13" style="326" customWidth="1"/>
    <col min="10511" max="10511" width="15" style="326" customWidth="1"/>
    <col min="10512" max="10512" width="0" style="326" hidden="1" customWidth="1"/>
    <col min="10513" max="10752" width="9.140625" style="326"/>
    <col min="10753" max="10753" width="2.42578125" style="326" customWidth="1"/>
    <col min="10754" max="10754" width="7.5703125" style="326" customWidth="1"/>
    <col min="10755" max="10755" width="9.42578125" style="326" customWidth="1"/>
    <col min="10756" max="10756" width="39.5703125" style="326" customWidth="1"/>
    <col min="10757" max="10758" width="15.42578125" style="326" customWidth="1"/>
    <col min="10759" max="10759" width="4.42578125" style="326" customWidth="1"/>
    <col min="10760" max="10760" width="14.7109375" style="326" customWidth="1"/>
    <col min="10761" max="10761" width="13.5703125" style="326" customWidth="1"/>
    <col min="10762" max="10762" width="15.28515625" style="326" customWidth="1"/>
    <col min="10763" max="10763" width="14" style="326" customWidth="1"/>
    <col min="10764" max="10764" width="13.85546875" style="326" customWidth="1"/>
    <col min="10765" max="10765" width="14.140625" style="326" customWidth="1"/>
    <col min="10766" max="10766" width="13" style="326" customWidth="1"/>
    <col min="10767" max="10767" width="15" style="326" customWidth="1"/>
    <col min="10768" max="10768" width="0" style="326" hidden="1" customWidth="1"/>
    <col min="10769" max="11008" width="9.140625" style="326"/>
    <col min="11009" max="11009" width="2.42578125" style="326" customWidth="1"/>
    <col min="11010" max="11010" width="7.5703125" style="326" customWidth="1"/>
    <col min="11011" max="11011" width="9.42578125" style="326" customWidth="1"/>
    <col min="11012" max="11012" width="39.5703125" style="326" customWidth="1"/>
    <col min="11013" max="11014" width="15.42578125" style="326" customWidth="1"/>
    <col min="11015" max="11015" width="4.42578125" style="326" customWidth="1"/>
    <col min="11016" max="11016" width="14.7109375" style="326" customWidth="1"/>
    <col min="11017" max="11017" width="13.5703125" style="326" customWidth="1"/>
    <col min="11018" max="11018" width="15.28515625" style="326" customWidth="1"/>
    <col min="11019" max="11019" width="14" style="326" customWidth="1"/>
    <col min="11020" max="11020" width="13.85546875" style="326" customWidth="1"/>
    <col min="11021" max="11021" width="14.140625" style="326" customWidth="1"/>
    <col min="11022" max="11022" width="13" style="326" customWidth="1"/>
    <col min="11023" max="11023" width="15" style="326" customWidth="1"/>
    <col min="11024" max="11024" width="0" style="326" hidden="1" customWidth="1"/>
    <col min="11025" max="11264" width="9.140625" style="326"/>
    <col min="11265" max="11265" width="2.42578125" style="326" customWidth="1"/>
    <col min="11266" max="11266" width="7.5703125" style="326" customWidth="1"/>
    <col min="11267" max="11267" width="9.42578125" style="326" customWidth="1"/>
    <col min="11268" max="11268" width="39.5703125" style="326" customWidth="1"/>
    <col min="11269" max="11270" width="15.42578125" style="326" customWidth="1"/>
    <col min="11271" max="11271" width="4.42578125" style="326" customWidth="1"/>
    <col min="11272" max="11272" width="14.7109375" style="326" customWidth="1"/>
    <col min="11273" max="11273" width="13.5703125" style="326" customWidth="1"/>
    <col min="11274" max="11274" width="15.28515625" style="326" customWidth="1"/>
    <col min="11275" max="11275" width="14" style="326" customWidth="1"/>
    <col min="11276" max="11276" width="13.85546875" style="326" customWidth="1"/>
    <col min="11277" max="11277" width="14.140625" style="326" customWidth="1"/>
    <col min="11278" max="11278" width="13" style="326" customWidth="1"/>
    <col min="11279" max="11279" width="15" style="326" customWidth="1"/>
    <col min="11280" max="11280" width="0" style="326" hidden="1" customWidth="1"/>
    <col min="11281" max="11520" width="9.140625" style="326"/>
    <col min="11521" max="11521" width="2.42578125" style="326" customWidth="1"/>
    <col min="11522" max="11522" width="7.5703125" style="326" customWidth="1"/>
    <col min="11523" max="11523" width="9.42578125" style="326" customWidth="1"/>
    <col min="11524" max="11524" width="39.5703125" style="326" customWidth="1"/>
    <col min="11525" max="11526" width="15.42578125" style="326" customWidth="1"/>
    <col min="11527" max="11527" width="4.42578125" style="326" customWidth="1"/>
    <col min="11528" max="11528" width="14.7109375" style="326" customWidth="1"/>
    <col min="11529" max="11529" width="13.5703125" style="326" customWidth="1"/>
    <col min="11530" max="11530" width="15.28515625" style="326" customWidth="1"/>
    <col min="11531" max="11531" width="14" style="326" customWidth="1"/>
    <col min="11532" max="11532" width="13.85546875" style="326" customWidth="1"/>
    <col min="11533" max="11533" width="14.140625" style="326" customWidth="1"/>
    <col min="11534" max="11534" width="13" style="326" customWidth="1"/>
    <col min="11535" max="11535" width="15" style="326" customWidth="1"/>
    <col min="11536" max="11536" width="0" style="326" hidden="1" customWidth="1"/>
    <col min="11537" max="11776" width="9.140625" style="326"/>
    <col min="11777" max="11777" width="2.42578125" style="326" customWidth="1"/>
    <col min="11778" max="11778" width="7.5703125" style="326" customWidth="1"/>
    <col min="11779" max="11779" width="9.42578125" style="326" customWidth="1"/>
    <col min="11780" max="11780" width="39.5703125" style="326" customWidth="1"/>
    <col min="11781" max="11782" width="15.42578125" style="326" customWidth="1"/>
    <col min="11783" max="11783" width="4.42578125" style="326" customWidth="1"/>
    <col min="11784" max="11784" width="14.7109375" style="326" customWidth="1"/>
    <col min="11785" max="11785" width="13.5703125" style="326" customWidth="1"/>
    <col min="11786" max="11786" width="15.28515625" style="326" customWidth="1"/>
    <col min="11787" max="11787" width="14" style="326" customWidth="1"/>
    <col min="11788" max="11788" width="13.85546875" style="326" customWidth="1"/>
    <col min="11789" max="11789" width="14.140625" style="326" customWidth="1"/>
    <col min="11790" max="11790" width="13" style="326" customWidth="1"/>
    <col min="11791" max="11791" width="15" style="326" customWidth="1"/>
    <col min="11792" max="11792" width="0" style="326" hidden="1" customWidth="1"/>
    <col min="11793" max="12032" width="9.140625" style="326"/>
    <col min="12033" max="12033" width="2.42578125" style="326" customWidth="1"/>
    <col min="12034" max="12034" width="7.5703125" style="326" customWidth="1"/>
    <col min="12035" max="12035" width="9.42578125" style="326" customWidth="1"/>
    <col min="12036" max="12036" width="39.5703125" style="326" customWidth="1"/>
    <col min="12037" max="12038" width="15.42578125" style="326" customWidth="1"/>
    <col min="12039" max="12039" width="4.42578125" style="326" customWidth="1"/>
    <col min="12040" max="12040" width="14.7109375" style="326" customWidth="1"/>
    <col min="12041" max="12041" width="13.5703125" style="326" customWidth="1"/>
    <col min="12042" max="12042" width="15.28515625" style="326" customWidth="1"/>
    <col min="12043" max="12043" width="14" style="326" customWidth="1"/>
    <col min="12044" max="12044" width="13.85546875" style="326" customWidth="1"/>
    <col min="12045" max="12045" width="14.140625" style="326" customWidth="1"/>
    <col min="12046" max="12046" width="13" style="326" customWidth="1"/>
    <col min="12047" max="12047" width="15" style="326" customWidth="1"/>
    <col min="12048" max="12048" width="0" style="326" hidden="1" customWidth="1"/>
    <col min="12049" max="12288" width="9.140625" style="326"/>
    <col min="12289" max="12289" width="2.42578125" style="326" customWidth="1"/>
    <col min="12290" max="12290" width="7.5703125" style="326" customWidth="1"/>
    <col min="12291" max="12291" width="9.42578125" style="326" customWidth="1"/>
    <col min="12292" max="12292" width="39.5703125" style="326" customWidth="1"/>
    <col min="12293" max="12294" width="15.42578125" style="326" customWidth="1"/>
    <col min="12295" max="12295" width="4.42578125" style="326" customWidth="1"/>
    <col min="12296" max="12296" width="14.7109375" style="326" customWidth="1"/>
    <col min="12297" max="12297" width="13.5703125" style="326" customWidth="1"/>
    <col min="12298" max="12298" width="15.28515625" style="326" customWidth="1"/>
    <col min="12299" max="12299" width="14" style="326" customWidth="1"/>
    <col min="12300" max="12300" width="13.85546875" style="326" customWidth="1"/>
    <col min="12301" max="12301" width="14.140625" style="326" customWidth="1"/>
    <col min="12302" max="12302" width="13" style="326" customWidth="1"/>
    <col min="12303" max="12303" width="15" style="326" customWidth="1"/>
    <col min="12304" max="12304" width="0" style="326" hidden="1" customWidth="1"/>
    <col min="12305" max="12544" width="9.140625" style="326"/>
    <col min="12545" max="12545" width="2.42578125" style="326" customWidth="1"/>
    <col min="12546" max="12546" width="7.5703125" style="326" customWidth="1"/>
    <col min="12547" max="12547" width="9.42578125" style="326" customWidth="1"/>
    <col min="12548" max="12548" width="39.5703125" style="326" customWidth="1"/>
    <col min="12549" max="12550" width="15.42578125" style="326" customWidth="1"/>
    <col min="12551" max="12551" width="4.42578125" style="326" customWidth="1"/>
    <col min="12552" max="12552" width="14.7109375" style="326" customWidth="1"/>
    <col min="12553" max="12553" width="13.5703125" style="326" customWidth="1"/>
    <col min="12554" max="12554" width="15.28515625" style="326" customWidth="1"/>
    <col min="12555" max="12555" width="14" style="326" customWidth="1"/>
    <col min="12556" max="12556" width="13.85546875" style="326" customWidth="1"/>
    <col min="12557" max="12557" width="14.140625" style="326" customWidth="1"/>
    <col min="12558" max="12558" width="13" style="326" customWidth="1"/>
    <col min="12559" max="12559" width="15" style="326" customWidth="1"/>
    <col min="12560" max="12560" width="0" style="326" hidden="1" customWidth="1"/>
    <col min="12561" max="12800" width="9.140625" style="326"/>
    <col min="12801" max="12801" width="2.42578125" style="326" customWidth="1"/>
    <col min="12802" max="12802" width="7.5703125" style="326" customWidth="1"/>
    <col min="12803" max="12803" width="9.42578125" style="326" customWidth="1"/>
    <col min="12804" max="12804" width="39.5703125" style="326" customWidth="1"/>
    <col min="12805" max="12806" width="15.42578125" style="326" customWidth="1"/>
    <col min="12807" max="12807" width="4.42578125" style="326" customWidth="1"/>
    <col min="12808" max="12808" width="14.7109375" style="326" customWidth="1"/>
    <col min="12809" max="12809" width="13.5703125" style="326" customWidth="1"/>
    <col min="12810" max="12810" width="15.28515625" style="326" customWidth="1"/>
    <col min="12811" max="12811" width="14" style="326" customWidth="1"/>
    <col min="12812" max="12812" width="13.85546875" style="326" customWidth="1"/>
    <col min="12813" max="12813" width="14.140625" style="326" customWidth="1"/>
    <col min="12814" max="12814" width="13" style="326" customWidth="1"/>
    <col min="12815" max="12815" width="15" style="326" customWidth="1"/>
    <col min="12816" max="12816" width="0" style="326" hidden="1" customWidth="1"/>
    <col min="12817" max="13056" width="9.140625" style="326"/>
    <col min="13057" max="13057" width="2.42578125" style="326" customWidth="1"/>
    <col min="13058" max="13058" width="7.5703125" style="326" customWidth="1"/>
    <col min="13059" max="13059" width="9.42578125" style="326" customWidth="1"/>
    <col min="13060" max="13060" width="39.5703125" style="326" customWidth="1"/>
    <col min="13061" max="13062" width="15.42578125" style="326" customWidth="1"/>
    <col min="13063" max="13063" width="4.42578125" style="326" customWidth="1"/>
    <col min="13064" max="13064" width="14.7109375" style="326" customWidth="1"/>
    <col min="13065" max="13065" width="13.5703125" style="326" customWidth="1"/>
    <col min="13066" max="13066" width="15.28515625" style="326" customWidth="1"/>
    <col min="13067" max="13067" width="14" style="326" customWidth="1"/>
    <col min="13068" max="13068" width="13.85546875" style="326" customWidth="1"/>
    <col min="13069" max="13069" width="14.140625" style="326" customWidth="1"/>
    <col min="13070" max="13070" width="13" style="326" customWidth="1"/>
    <col min="13071" max="13071" width="15" style="326" customWidth="1"/>
    <col min="13072" max="13072" width="0" style="326" hidden="1" customWidth="1"/>
    <col min="13073" max="13312" width="9.140625" style="326"/>
    <col min="13313" max="13313" width="2.42578125" style="326" customWidth="1"/>
    <col min="13314" max="13314" width="7.5703125" style="326" customWidth="1"/>
    <col min="13315" max="13315" width="9.42578125" style="326" customWidth="1"/>
    <col min="13316" max="13316" width="39.5703125" style="326" customWidth="1"/>
    <col min="13317" max="13318" width="15.42578125" style="326" customWidth="1"/>
    <col min="13319" max="13319" width="4.42578125" style="326" customWidth="1"/>
    <col min="13320" max="13320" width="14.7109375" style="326" customWidth="1"/>
    <col min="13321" max="13321" width="13.5703125" style="326" customWidth="1"/>
    <col min="13322" max="13322" width="15.28515625" style="326" customWidth="1"/>
    <col min="13323" max="13323" width="14" style="326" customWidth="1"/>
    <col min="13324" max="13324" width="13.85546875" style="326" customWidth="1"/>
    <col min="13325" max="13325" width="14.140625" style="326" customWidth="1"/>
    <col min="13326" max="13326" width="13" style="326" customWidth="1"/>
    <col min="13327" max="13327" width="15" style="326" customWidth="1"/>
    <col min="13328" max="13328" width="0" style="326" hidden="1" customWidth="1"/>
    <col min="13329" max="13568" width="9.140625" style="326"/>
    <col min="13569" max="13569" width="2.42578125" style="326" customWidth="1"/>
    <col min="13570" max="13570" width="7.5703125" style="326" customWidth="1"/>
    <col min="13571" max="13571" width="9.42578125" style="326" customWidth="1"/>
    <col min="13572" max="13572" width="39.5703125" style="326" customWidth="1"/>
    <col min="13573" max="13574" width="15.42578125" style="326" customWidth="1"/>
    <col min="13575" max="13575" width="4.42578125" style="326" customWidth="1"/>
    <col min="13576" max="13576" width="14.7109375" style="326" customWidth="1"/>
    <col min="13577" max="13577" width="13.5703125" style="326" customWidth="1"/>
    <col min="13578" max="13578" width="15.28515625" style="326" customWidth="1"/>
    <col min="13579" max="13579" width="14" style="326" customWidth="1"/>
    <col min="13580" max="13580" width="13.85546875" style="326" customWidth="1"/>
    <col min="13581" max="13581" width="14.140625" style="326" customWidth="1"/>
    <col min="13582" max="13582" width="13" style="326" customWidth="1"/>
    <col min="13583" max="13583" width="15" style="326" customWidth="1"/>
    <col min="13584" max="13584" width="0" style="326" hidden="1" customWidth="1"/>
    <col min="13585" max="13824" width="9.140625" style="326"/>
    <col min="13825" max="13825" width="2.42578125" style="326" customWidth="1"/>
    <col min="13826" max="13826" width="7.5703125" style="326" customWidth="1"/>
    <col min="13827" max="13827" width="9.42578125" style="326" customWidth="1"/>
    <col min="13828" max="13828" width="39.5703125" style="326" customWidth="1"/>
    <col min="13829" max="13830" width="15.42578125" style="326" customWidth="1"/>
    <col min="13831" max="13831" width="4.42578125" style="326" customWidth="1"/>
    <col min="13832" max="13832" width="14.7109375" style="326" customWidth="1"/>
    <col min="13833" max="13833" width="13.5703125" style="326" customWidth="1"/>
    <col min="13834" max="13834" width="15.28515625" style="326" customWidth="1"/>
    <col min="13835" max="13835" width="14" style="326" customWidth="1"/>
    <col min="13836" max="13836" width="13.85546875" style="326" customWidth="1"/>
    <col min="13837" max="13837" width="14.140625" style="326" customWidth="1"/>
    <col min="13838" max="13838" width="13" style="326" customWidth="1"/>
    <col min="13839" max="13839" width="15" style="326" customWidth="1"/>
    <col min="13840" max="13840" width="0" style="326" hidden="1" customWidth="1"/>
    <col min="13841" max="14080" width="9.140625" style="326"/>
    <col min="14081" max="14081" width="2.42578125" style="326" customWidth="1"/>
    <col min="14082" max="14082" width="7.5703125" style="326" customWidth="1"/>
    <col min="14083" max="14083" width="9.42578125" style="326" customWidth="1"/>
    <col min="14084" max="14084" width="39.5703125" style="326" customWidth="1"/>
    <col min="14085" max="14086" width="15.42578125" style="326" customWidth="1"/>
    <col min="14087" max="14087" width="4.42578125" style="326" customWidth="1"/>
    <col min="14088" max="14088" width="14.7109375" style="326" customWidth="1"/>
    <col min="14089" max="14089" width="13.5703125" style="326" customWidth="1"/>
    <col min="14090" max="14090" width="15.28515625" style="326" customWidth="1"/>
    <col min="14091" max="14091" width="14" style="326" customWidth="1"/>
    <col min="14092" max="14092" width="13.85546875" style="326" customWidth="1"/>
    <col min="14093" max="14093" width="14.140625" style="326" customWidth="1"/>
    <col min="14094" max="14094" width="13" style="326" customWidth="1"/>
    <col min="14095" max="14095" width="15" style="326" customWidth="1"/>
    <col min="14096" max="14096" width="0" style="326" hidden="1" customWidth="1"/>
    <col min="14097" max="14336" width="9.140625" style="326"/>
    <col min="14337" max="14337" width="2.42578125" style="326" customWidth="1"/>
    <col min="14338" max="14338" width="7.5703125" style="326" customWidth="1"/>
    <col min="14339" max="14339" width="9.42578125" style="326" customWidth="1"/>
    <col min="14340" max="14340" width="39.5703125" style="326" customWidth="1"/>
    <col min="14341" max="14342" width="15.42578125" style="326" customWidth="1"/>
    <col min="14343" max="14343" width="4.42578125" style="326" customWidth="1"/>
    <col min="14344" max="14344" width="14.7109375" style="326" customWidth="1"/>
    <col min="14345" max="14345" width="13.5703125" style="326" customWidth="1"/>
    <col min="14346" max="14346" width="15.28515625" style="326" customWidth="1"/>
    <col min="14347" max="14347" width="14" style="326" customWidth="1"/>
    <col min="14348" max="14348" width="13.85546875" style="326" customWidth="1"/>
    <col min="14349" max="14349" width="14.140625" style="326" customWidth="1"/>
    <col min="14350" max="14350" width="13" style="326" customWidth="1"/>
    <col min="14351" max="14351" width="15" style="326" customWidth="1"/>
    <col min="14352" max="14352" width="0" style="326" hidden="1" customWidth="1"/>
    <col min="14353" max="14592" width="9.140625" style="326"/>
    <col min="14593" max="14593" width="2.42578125" style="326" customWidth="1"/>
    <col min="14594" max="14594" width="7.5703125" style="326" customWidth="1"/>
    <col min="14595" max="14595" width="9.42578125" style="326" customWidth="1"/>
    <col min="14596" max="14596" width="39.5703125" style="326" customWidth="1"/>
    <col min="14597" max="14598" width="15.42578125" style="326" customWidth="1"/>
    <col min="14599" max="14599" width="4.42578125" style="326" customWidth="1"/>
    <col min="14600" max="14600" width="14.7109375" style="326" customWidth="1"/>
    <col min="14601" max="14601" width="13.5703125" style="326" customWidth="1"/>
    <col min="14602" max="14602" width="15.28515625" style="326" customWidth="1"/>
    <col min="14603" max="14603" width="14" style="326" customWidth="1"/>
    <col min="14604" max="14604" width="13.85546875" style="326" customWidth="1"/>
    <col min="14605" max="14605" width="14.140625" style="326" customWidth="1"/>
    <col min="14606" max="14606" width="13" style="326" customWidth="1"/>
    <col min="14607" max="14607" width="15" style="326" customWidth="1"/>
    <col min="14608" max="14608" width="0" style="326" hidden="1" customWidth="1"/>
    <col min="14609" max="14848" width="9.140625" style="326"/>
    <col min="14849" max="14849" width="2.42578125" style="326" customWidth="1"/>
    <col min="14850" max="14850" width="7.5703125" style="326" customWidth="1"/>
    <col min="14851" max="14851" width="9.42578125" style="326" customWidth="1"/>
    <col min="14852" max="14852" width="39.5703125" style="326" customWidth="1"/>
    <col min="14853" max="14854" width="15.42578125" style="326" customWidth="1"/>
    <col min="14855" max="14855" width="4.42578125" style="326" customWidth="1"/>
    <col min="14856" max="14856" width="14.7109375" style="326" customWidth="1"/>
    <col min="14857" max="14857" width="13.5703125" style="326" customWidth="1"/>
    <col min="14858" max="14858" width="15.28515625" style="326" customWidth="1"/>
    <col min="14859" max="14859" width="14" style="326" customWidth="1"/>
    <col min="14860" max="14860" width="13.85546875" style="326" customWidth="1"/>
    <col min="14861" max="14861" width="14.140625" style="326" customWidth="1"/>
    <col min="14862" max="14862" width="13" style="326" customWidth="1"/>
    <col min="14863" max="14863" width="15" style="326" customWidth="1"/>
    <col min="14864" max="14864" width="0" style="326" hidden="1" customWidth="1"/>
    <col min="14865" max="15104" width="9.140625" style="326"/>
    <col min="15105" max="15105" width="2.42578125" style="326" customWidth="1"/>
    <col min="15106" max="15106" width="7.5703125" style="326" customWidth="1"/>
    <col min="15107" max="15107" width="9.42578125" style="326" customWidth="1"/>
    <col min="15108" max="15108" width="39.5703125" style="326" customWidth="1"/>
    <col min="15109" max="15110" width="15.42578125" style="326" customWidth="1"/>
    <col min="15111" max="15111" width="4.42578125" style="326" customWidth="1"/>
    <col min="15112" max="15112" width="14.7109375" style="326" customWidth="1"/>
    <col min="15113" max="15113" width="13.5703125" style="326" customWidth="1"/>
    <col min="15114" max="15114" width="15.28515625" style="326" customWidth="1"/>
    <col min="15115" max="15115" width="14" style="326" customWidth="1"/>
    <col min="15116" max="15116" width="13.85546875" style="326" customWidth="1"/>
    <col min="15117" max="15117" width="14.140625" style="326" customWidth="1"/>
    <col min="15118" max="15118" width="13" style="326" customWidth="1"/>
    <col min="15119" max="15119" width="15" style="326" customWidth="1"/>
    <col min="15120" max="15120" width="0" style="326" hidden="1" customWidth="1"/>
    <col min="15121" max="15360" width="9.140625" style="326"/>
    <col min="15361" max="15361" width="2.42578125" style="326" customWidth="1"/>
    <col min="15362" max="15362" width="7.5703125" style="326" customWidth="1"/>
    <col min="15363" max="15363" width="9.42578125" style="326" customWidth="1"/>
    <col min="15364" max="15364" width="39.5703125" style="326" customWidth="1"/>
    <col min="15365" max="15366" width="15.42578125" style="326" customWidth="1"/>
    <col min="15367" max="15367" width="4.42578125" style="326" customWidth="1"/>
    <col min="15368" max="15368" width="14.7109375" style="326" customWidth="1"/>
    <col min="15369" max="15369" width="13.5703125" style="326" customWidth="1"/>
    <col min="15370" max="15370" width="15.28515625" style="326" customWidth="1"/>
    <col min="15371" max="15371" width="14" style="326" customWidth="1"/>
    <col min="15372" max="15372" width="13.85546875" style="326" customWidth="1"/>
    <col min="15373" max="15373" width="14.140625" style="326" customWidth="1"/>
    <col min="15374" max="15374" width="13" style="326" customWidth="1"/>
    <col min="15375" max="15375" width="15" style="326" customWidth="1"/>
    <col min="15376" max="15376" width="0" style="326" hidden="1" customWidth="1"/>
    <col min="15377" max="15616" width="9.140625" style="326"/>
    <col min="15617" max="15617" width="2.42578125" style="326" customWidth="1"/>
    <col min="15618" max="15618" width="7.5703125" style="326" customWidth="1"/>
    <col min="15619" max="15619" width="9.42578125" style="326" customWidth="1"/>
    <col min="15620" max="15620" width="39.5703125" style="326" customWidth="1"/>
    <col min="15621" max="15622" width="15.42578125" style="326" customWidth="1"/>
    <col min="15623" max="15623" width="4.42578125" style="326" customWidth="1"/>
    <col min="15624" max="15624" width="14.7109375" style="326" customWidth="1"/>
    <col min="15625" max="15625" width="13.5703125" style="326" customWidth="1"/>
    <col min="15626" max="15626" width="15.28515625" style="326" customWidth="1"/>
    <col min="15627" max="15627" width="14" style="326" customWidth="1"/>
    <col min="15628" max="15628" width="13.85546875" style="326" customWidth="1"/>
    <col min="15629" max="15629" width="14.140625" style="326" customWidth="1"/>
    <col min="15630" max="15630" width="13" style="326" customWidth="1"/>
    <col min="15631" max="15631" width="15" style="326" customWidth="1"/>
    <col min="15632" max="15632" width="0" style="326" hidden="1" customWidth="1"/>
    <col min="15633" max="15872" width="9.140625" style="326"/>
    <col min="15873" max="15873" width="2.42578125" style="326" customWidth="1"/>
    <col min="15874" max="15874" width="7.5703125" style="326" customWidth="1"/>
    <col min="15875" max="15875" width="9.42578125" style="326" customWidth="1"/>
    <col min="15876" max="15876" width="39.5703125" style="326" customWidth="1"/>
    <col min="15877" max="15878" width="15.42578125" style="326" customWidth="1"/>
    <col min="15879" max="15879" width="4.42578125" style="326" customWidth="1"/>
    <col min="15880" max="15880" width="14.7109375" style="326" customWidth="1"/>
    <col min="15881" max="15881" width="13.5703125" style="326" customWidth="1"/>
    <col min="15882" max="15882" width="15.28515625" style="326" customWidth="1"/>
    <col min="15883" max="15883" width="14" style="326" customWidth="1"/>
    <col min="15884" max="15884" width="13.85546875" style="326" customWidth="1"/>
    <col min="15885" max="15885" width="14.140625" style="326" customWidth="1"/>
    <col min="15886" max="15886" width="13" style="326" customWidth="1"/>
    <col min="15887" max="15887" width="15" style="326" customWidth="1"/>
    <col min="15888" max="15888" width="0" style="326" hidden="1" customWidth="1"/>
    <col min="15889" max="16128" width="9.140625" style="326"/>
    <col min="16129" max="16129" width="2.42578125" style="326" customWidth="1"/>
    <col min="16130" max="16130" width="7.5703125" style="326" customWidth="1"/>
    <col min="16131" max="16131" width="9.42578125" style="326" customWidth="1"/>
    <col min="16132" max="16132" width="39.5703125" style="326" customWidth="1"/>
    <col min="16133" max="16134" width="15.42578125" style="326" customWidth="1"/>
    <col min="16135" max="16135" width="4.42578125" style="326" customWidth="1"/>
    <col min="16136" max="16136" width="14.7109375" style="326" customWidth="1"/>
    <col min="16137" max="16137" width="13.5703125" style="326" customWidth="1"/>
    <col min="16138" max="16138" width="15.28515625" style="326" customWidth="1"/>
    <col min="16139" max="16139" width="14" style="326" customWidth="1"/>
    <col min="16140" max="16140" width="13.85546875" style="326" customWidth="1"/>
    <col min="16141" max="16141" width="14.140625" style="326" customWidth="1"/>
    <col min="16142" max="16142" width="13" style="326" customWidth="1"/>
    <col min="16143" max="16143" width="15" style="326" customWidth="1"/>
    <col min="16144" max="16144" width="0" style="326" hidden="1" customWidth="1"/>
    <col min="16145" max="16384" width="9.140625" style="326"/>
  </cols>
  <sheetData>
    <row r="1" spans="1:16" s="309" customFormat="1" ht="18" outlineLevel="1" x14ac:dyDescent="0.25">
      <c r="A1" s="301"/>
      <c r="B1" s="302" t="s">
        <v>227</v>
      </c>
      <c r="C1" s="303"/>
      <c r="D1" s="304"/>
      <c r="E1" s="305"/>
      <c r="F1" s="306"/>
      <c r="G1" s="306"/>
      <c r="H1" s="307"/>
      <c r="I1" s="302"/>
      <c r="J1" s="306"/>
      <c r="K1" s="306"/>
      <c r="L1" s="306"/>
      <c r="M1" s="308"/>
      <c r="N1" s="306"/>
      <c r="O1" s="306"/>
      <c r="P1" s="301"/>
    </row>
    <row r="2" spans="1:16" s="315" customFormat="1" ht="15.75" outlineLevel="1" thickBot="1" x14ac:dyDescent="0.3">
      <c r="A2" s="310"/>
      <c r="B2" s="305"/>
      <c r="C2" s="311"/>
      <c r="D2" s="312"/>
      <c r="E2" s="313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0"/>
    </row>
    <row r="3" spans="1:16" ht="28.5" customHeight="1" x14ac:dyDescent="0.25">
      <c r="A3" s="316"/>
      <c r="B3" s="883" t="s">
        <v>94</v>
      </c>
      <c r="C3" s="317" t="s">
        <v>95</v>
      </c>
      <c r="D3" s="318"/>
      <c r="E3" s="319"/>
      <c r="F3" s="320" t="s">
        <v>129</v>
      </c>
      <c r="G3" s="321"/>
      <c r="H3" s="322"/>
      <c r="I3" s="323" t="s">
        <v>97</v>
      </c>
      <c r="J3" s="324" t="s">
        <v>97</v>
      </c>
      <c r="K3" s="324" t="s">
        <v>97</v>
      </c>
      <c r="L3" s="324" t="s">
        <v>97</v>
      </c>
      <c r="M3" s="324" t="s">
        <v>97</v>
      </c>
      <c r="N3" s="324" t="s">
        <v>97</v>
      </c>
      <c r="O3" s="562" t="s">
        <v>97</v>
      </c>
      <c r="P3" s="325" t="s">
        <v>138</v>
      </c>
    </row>
    <row r="4" spans="1:16" s="329" customFormat="1" ht="14.25" customHeight="1" x14ac:dyDescent="0.25">
      <c r="A4" s="327"/>
      <c r="B4" s="884"/>
      <c r="C4" s="705"/>
      <c r="D4" s="706"/>
      <c r="E4" s="707"/>
      <c r="F4" s="708"/>
      <c r="G4" s="709"/>
      <c r="H4" s="710" t="s">
        <v>99</v>
      </c>
      <c r="I4" s="711">
        <v>4745</v>
      </c>
      <c r="J4" s="712">
        <v>1119</v>
      </c>
      <c r="K4" s="712">
        <v>1119</v>
      </c>
      <c r="L4" s="712">
        <v>1119</v>
      </c>
      <c r="M4" s="713">
        <v>4746</v>
      </c>
      <c r="N4" s="714">
        <v>4741</v>
      </c>
      <c r="O4" s="715">
        <v>4746</v>
      </c>
      <c r="P4" s="328"/>
    </row>
    <row r="5" spans="1:16" s="338" customFormat="1" ht="80.25" thickBot="1" x14ac:dyDescent="0.35">
      <c r="A5" s="277"/>
      <c r="B5" s="884"/>
      <c r="C5" s="330" t="s">
        <v>169</v>
      </c>
      <c r="D5" s="331" t="s">
        <v>100</v>
      </c>
      <c r="E5" s="332" t="s">
        <v>101</v>
      </c>
      <c r="F5" s="333" t="s">
        <v>102</v>
      </c>
      <c r="G5" s="334" t="s">
        <v>103</v>
      </c>
      <c r="H5" s="335" t="s">
        <v>104</v>
      </c>
      <c r="I5" s="336" t="s">
        <v>105</v>
      </c>
      <c r="J5" s="337" t="s">
        <v>108</v>
      </c>
      <c r="K5" s="337" t="s">
        <v>170</v>
      </c>
      <c r="L5" s="337" t="s">
        <v>109</v>
      </c>
      <c r="M5" s="337" t="s">
        <v>106</v>
      </c>
      <c r="N5" s="337" t="s">
        <v>107</v>
      </c>
      <c r="O5" s="563" t="s">
        <v>171</v>
      </c>
      <c r="P5" s="716"/>
    </row>
    <row r="6" spans="1:16" s="347" customFormat="1" ht="13.5" customHeight="1" x14ac:dyDescent="0.2">
      <c r="A6" s="339"/>
      <c r="B6" s="564"/>
      <c r="C6" s="340"/>
      <c r="D6" s="341"/>
      <c r="E6" s="342" t="s">
        <v>110</v>
      </c>
      <c r="F6" s="343"/>
      <c r="G6" s="343"/>
      <c r="H6" s="344">
        <v>1</v>
      </c>
      <c r="I6" s="345">
        <f t="shared" ref="I6:O6" si="0">H6+1</f>
        <v>2</v>
      </c>
      <c r="J6" s="345">
        <f t="shared" si="0"/>
        <v>3</v>
      </c>
      <c r="K6" s="346">
        <f t="shared" si="0"/>
        <v>4</v>
      </c>
      <c r="L6" s="346">
        <f t="shared" si="0"/>
        <v>5</v>
      </c>
      <c r="M6" s="346">
        <f t="shared" si="0"/>
        <v>6</v>
      </c>
      <c r="N6" s="346">
        <f t="shared" si="0"/>
        <v>7</v>
      </c>
      <c r="O6" s="565">
        <f t="shared" si="0"/>
        <v>8</v>
      </c>
      <c r="P6" s="342"/>
    </row>
    <row r="7" spans="1:16" s="338" customFormat="1" ht="29.25" customHeight="1" x14ac:dyDescent="0.25">
      <c r="A7" s="277"/>
      <c r="B7" s="717"/>
      <c r="C7" s="718"/>
      <c r="D7" s="719"/>
      <c r="E7" s="720"/>
      <c r="F7" s="721"/>
      <c r="G7" s="721"/>
      <c r="H7" s="722" t="s">
        <v>111</v>
      </c>
      <c r="I7" s="723" t="s">
        <v>141</v>
      </c>
      <c r="J7" s="724" t="s">
        <v>113</v>
      </c>
      <c r="K7" s="724" t="s">
        <v>140</v>
      </c>
      <c r="L7" s="724" t="s">
        <v>113</v>
      </c>
      <c r="M7" s="724" t="s">
        <v>113</v>
      </c>
      <c r="N7" s="724" t="s">
        <v>6</v>
      </c>
      <c r="O7" s="725" t="s">
        <v>139</v>
      </c>
      <c r="P7" s="348"/>
    </row>
    <row r="8" spans="1:16" s="338" customFormat="1" ht="31.5" customHeight="1" x14ac:dyDescent="0.25">
      <c r="A8" s="277"/>
      <c r="B8" s="566"/>
      <c r="C8" s="349"/>
      <c r="D8" s="350"/>
      <c r="E8" s="351"/>
      <c r="F8" s="352"/>
      <c r="G8" s="352"/>
      <c r="H8" s="722" t="s">
        <v>114</v>
      </c>
      <c r="I8" s="723" t="s">
        <v>112</v>
      </c>
      <c r="J8" s="724" t="s">
        <v>113</v>
      </c>
      <c r="K8" s="724" t="s">
        <v>113</v>
      </c>
      <c r="L8" s="724" t="s">
        <v>6</v>
      </c>
      <c r="M8" s="724" t="s">
        <v>113</v>
      </c>
      <c r="N8" s="724" t="s">
        <v>6</v>
      </c>
      <c r="O8" s="725" t="s">
        <v>113</v>
      </c>
      <c r="P8" s="348"/>
    </row>
    <row r="9" spans="1:16" s="338" customFormat="1" ht="60.75" customHeight="1" x14ac:dyDescent="0.25">
      <c r="A9" s="277"/>
      <c r="B9" s="566"/>
      <c r="C9" s="349"/>
      <c r="D9" s="350" t="s">
        <v>115</v>
      </c>
      <c r="E9" s="351"/>
      <c r="F9" s="352"/>
      <c r="G9" s="352"/>
      <c r="H9" s="722" t="s">
        <v>116</v>
      </c>
      <c r="I9" s="723" t="s">
        <v>112</v>
      </c>
      <c r="J9" s="724" t="s">
        <v>113</v>
      </c>
      <c r="K9" s="724" t="s">
        <v>113</v>
      </c>
      <c r="L9" s="724" t="s">
        <v>6</v>
      </c>
      <c r="M9" s="724" t="s">
        <v>113</v>
      </c>
      <c r="N9" s="724" t="s">
        <v>6</v>
      </c>
      <c r="O9" s="725" t="s">
        <v>113</v>
      </c>
      <c r="P9" s="348"/>
    </row>
    <row r="10" spans="1:16" s="338" customFormat="1" ht="18" customHeight="1" x14ac:dyDescent="0.25">
      <c r="A10" s="277"/>
      <c r="B10" s="566"/>
      <c r="C10" s="349"/>
      <c r="D10" s="350"/>
      <c r="E10" s="351"/>
      <c r="F10" s="352"/>
      <c r="G10" s="352"/>
      <c r="H10" s="722" t="s">
        <v>117</v>
      </c>
      <c r="I10" s="723" t="s">
        <v>118</v>
      </c>
      <c r="J10" s="724" t="s">
        <v>118</v>
      </c>
      <c r="K10" s="724" t="s">
        <v>118</v>
      </c>
      <c r="L10" s="724" t="s">
        <v>118</v>
      </c>
      <c r="M10" s="724" t="s">
        <v>118</v>
      </c>
      <c r="N10" s="724" t="s">
        <v>118</v>
      </c>
      <c r="O10" s="725" t="s">
        <v>118</v>
      </c>
      <c r="P10" s="348"/>
    </row>
    <row r="11" spans="1:16" s="338" customFormat="1" ht="28.5" customHeight="1" x14ac:dyDescent="0.25">
      <c r="A11" s="277"/>
      <c r="B11" s="566"/>
      <c r="C11" s="349"/>
      <c r="D11" s="350"/>
      <c r="E11" s="351"/>
      <c r="F11" s="352"/>
      <c r="G11" s="352"/>
      <c r="H11" s="722" t="s">
        <v>119</v>
      </c>
      <c r="I11" s="723" t="s">
        <v>120</v>
      </c>
      <c r="J11" s="724" t="s">
        <v>120</v>
      </c>
      <c r="K11" s="724" t="s">
        <v>120</v>
      </c>
      <c r="L11" s="724" t="s">
        <v>120</v>
      </c>
      <c r="M11" s="724" t="s">
        <v>120</v>
      </c>
      <c r="N11" s="724" t="s">
        <v>120</v>
      </c>
      <c r="O11" s="725" t="s">
        <v>120</v>
      </c>
      <c r="P11" s="348"/>
    </row>
    <row r="12" spans="1:16" s="338" customFormat="1" ht="33" customHeight="1" x14ac:dyDescent="0.25">
      <c r="A12" s="277"/>
      <c r="B12" s="567"/>
      <c r="C12" s="353"/>
      <c r="D12" s="354"/>
      <c r="E12" s="355"/>
      <c r="F12" s="356"/>
      <c r="G12" s="356"/>
      <c r="H12" s="722" t="s">
        <v>121</v>
      </c>
      <c r="I12" s="723" t="s">
        <v>120</v>
      </c>
      <c r="J12" s="724" t="s">
        <v>120</v>
      </c>
      <c r="K12" s="724" t="s">
        <v>120</v>
      </c>
      <c r="L12" s="724" t="s">
        <v>120</v>
      </c>
      <c r="M12" s="724" t="s">
        <v>120</v>
      </c>
      <c r="N12" s="724" t="s">
        <v>120</v>
      </c>
      <c r="O12" s="725" t="s">
        <v>120</v>
      </c>
      <c r="P12" s="348"/>
    </row>
    <row r="13" spans="1:16" s="363" customFormat="1" ht="7.5" customHeight="1" thickBot="1" x14ac:dyDescent="0.3">
      <c r="A13" s="357"/>
      <c r="B13" s="568"/>
      <c r="C13" s="358"/>
      <c r="D13" s="359"/>
      <c r="E13" s="360"/>
      <c r="F13" s="361"/>
      <c r="G13" s="361"/>
      <c r="H13" s="362"/>
      <c r="I13" s="361"/>
      <c r="J13" s="361"/>
      <c r="K13" s="361"/>
      <c r="L13" s="357"/>
      <c r="M13" s="361"/>
      <c r="N13" s="361"/>
      <c r="O13" s="569"/>
      <c r="P13" s="357"/>
    </row>
    <row r="14" spans="1:16" ht="29.25" x14ac:dyDescent="0.25">
      <c r="A14" s="316"/>
      <c r="B14" s="364" t="s">
        <v>65</v>
      </c>
      <c r="C14" s="726" t="s">
        <v>228</v>
      </c>
      <c r="D14" s="402" t="s">
        <v>229</v>
      </c>
      <c r="E14" s="570" t="s">
        <v>230</v>
      </c>
      <c r="F14" s="368">
        <v>3630000</v>
      </c>
      <c r="G14" s="369"/>
      <c r="H14" s="370">
        <v>1400000</v>
      </c>
      <c r="I14" s="371"/>
      <c r="J14" s="727"/>
      <c r="K14" s="369"/>
      <c r="L14" s="368"/>
      <c r="M14" s="368"/>
      <c r="N14" s="368"/>
      <c r="O14" s="571">
        <f>H14</f>
        <v>1400000</v>
      </c>
      <c r="P14" s="316"/>
    </row>
    <row r="15" spans="1:16" ht="15.75" thickBot="1" x14ac:dyDescent="0.25">
      <c r="A15" s="316"/>
      <c r="B15" s="578">
        <v>11</v>
      </c>
      <c r="C15" s="728"/>
      <c r="D15" s="729"/>
      <c r="E15" s="572"/>
      <c r="F15" s="401"/>
      <c r="G15" s="275"/>
      <c r="H15" s="373"/>
      <c r="I15" s="374"/>
      <c r="J15" s="730"/>
      <c r="K15" s="375"/>
      <c r="L15" s="376"/>
      <c r="M15" s="376"/>
      <c r="N15" s="376"/>
      <c r="O15" s="573"/>
      <c r="P15" s="316"/>
    </row>
    <row r="16" spans="1:16" ht="16.5" thickBot="1" x14ac:dyDescent="0.3">
      <c r="A16" s="277"/>
      <c r="B16" s="731"/>
      <c r="C16" s="732"/>
      <c r="D16" s="733"/>
      <c r="E16" s="734"/>
      <c r="F16" s="377">
        <f>SUM(F14:F15)</f>
        <v>3630000</v>
      </c>
      <c r="G16" s="294"/>
      <c r="H16" s="378">
        <f>SUM(H14:H15)</f>
        <v>1400000</v>
      </c>
      <c r="I16" s="378"/>
      <c r="J16" s="735"/>
      <c r="K16" s="377"/>
      <c r="L16" s="377"/>
      <c r="M16" s="377"/>
      <c r="N16" s="377"/>
      <c r="O16" s="377">
        <f>SUM(O14:O15)</f>
        <v>1400000</v>
      </c>
      <c r="P16" s="277"/>
    </row>
    <row r="17" spans="1:16" ht="10.5" customHeight="1" thickBot="1" x14ac:dyDescent="0.25">
      <c r="A17" s="316"/>
      <c r="B17" s="381"/>
      <c r="C17" s="382"/>
      <c r="D17" s="383"/>
      <c r="E17" s="384"/>
      <c r="F17" s="385"/>
      <c r="G17" s="386"/>
      <c r="H17" s="387"/>
      <c r="I17" s="388"/>
      <c r="J17" s="736"/>
      <c r="K17" s="386"/>
      <c r="L17" s="389"/>
      <c r="M17" s="385"/>
      <c r="N17" s="385"/>
      <c r="O17" s="389"/>
      <c r="P17" s="390"/>
    </row>
    <row r="18" spans="1:16" ht="15.75" x14ac:dyDescent="0.25">
      <c r="A18" s="316"/>
      <c r="B18" s="574" t="s">
        <v>9</v>
      </c>
      <c r="C18" s="391"/>
      <c r="D18" s="729" t="s">
        <v>231</v>
      </c>
      <c r="E18" s="737" t="s">
        <v>232</v>
      </c>
      <c r="F18" s="738">
        <v>13600000</v>
      </c>
      <c r="G18" s="738"/>
      <c r="H18" s="739"/>
      <c r="I18" s="740"/>
      <c r="J18" s="741"/>
      <c r="K18" s="738"/>
      <c r="L18" s="742"/>
      <c r="M18" s="738"/>
      <c r="N18" s="738"/>
      <c r="O18" s="743"/>
      <c r="P18" s="316"/>
    </row>
    <row r="19" spans="1:16" ht="29.25" thickBot="1" x14ac:dyDescent="0.25">
      <c r="A19" s="316"/>
      <c r="B19" s="372">
        <v>21</v>
      </c>
      <c r="C19" s="391"/>
      <c r="D19" s="729" t="s">
        <v>233</v>
      </c>
      <c r="E19" s="737" t="s">
        <v>234</v>
      </c>
      <c r="F19" s="392">
        <v>800000</v>
      </c>
      <c r="G19" s="392"/>
      <c r="H19" s="393"/>
      <c r="I19" s="394"/>
      <c r="J19" s="744"/>
      <c r="K19" s="395"/>
      <c r="L19" s="396"/>
      <c r="M19" s="392"/>
      <c r="N19" s="392"/>
      <c r="O19" s="575"/>
      <c r="P19" s="316"/>
    </row>
    <row r="20" spans="1:16" s="398" customFormat="1" ht="18.75" customHeight="1" thickBot="1" x14ac:dyDescent="0.3">
      <c r="A20" s="277"/>
      <c r="B20" s="731"/>
      <c r="C20" s="732"/>
      <c r="D20" s="745"/>
      <c r="E20" s="734"/>
      <c r="F20" s="377">
        <f>SUM(F18:F19)</f>
        <v>14400000</v>
      </c>
      <c r="G20" s="377"/>
      <c r="H20" s="377">
        <f t="shared" ref="H20:P20" si="1">SUM(H18:H19)</f>
        <v>0</v>
      </c>
      <c r="I20" s="377"/>
      <c r="J20" s="746"/>
      <c r="K20" s="377"/>
      <c r="L20" s="377"/>
      <c r="M20" s="377">
        <f t="shared" si="1"/>
        <v>0</v>
      </c>
      <c r="N20" s="377"/>
      <c r="O20" s="377">
        <f t="shared" si="1"/>
        <v>0</v>
      </c>
      <c r="P20" s="377">
        <f t="shared" si="1"/>
        <v>0</v>
      </c>
    </row>
    <row r="21" spans="1:16" s="292" customFormat="1" ht="7.5" customHeight="1" thickBot="1" x14ac:dyDescent="0.25">
      <c r="A21" s="316"/>
      <c r="B21" s="381"/>
      <c r="C21" s="382"/>
      <c r="D21" s="383"/>
      <c r="E21" s="384"/>
      <c r="F21" s="385"/>
      <c r="G21" s="386"/>
      <c r="H21" s="387"/>
      <c r="I21" s="388"/>
      <c r="J21" s="736"/>
      <c r="K21" s="386"/>
      <c r="L21" s="385"/>
      <c r="M21" s="385"/>
      <c r="N21" s="385"/>
      <c r="O21" s="389"/>
      <c r="P21" s="390"/>
    </row>
    <row r="22" spans="1:16" ht="43.5" x14ac:dyDescent="0.25">
      <c r="A22" s="316"/>
      <c r="B22" s="399" t="s">
        <v>1</v>
      </c>
      <c r="C22" s="747" t="s">
        <v>235</v>
      </c>
      <c r="D22" s="729" t="s">
        <v>172</v>
      </c>
      <c r="E22" s="748" t="s">
        <v>124</v>
      </c>
      <c r="F22" s="749">
        <v>2150000</v>
      </c>
      <c r="G22" s="395"/>
      <c r="H22" s="373">
        <v>1150000</v>
      </c>
      <c r="I22" s="400"/>
      <c r="J22" s="744"/>
      <c r="K22" s="395"/>
      <c r="L22" s="368"/>
      <c r="M22" s="401"/>
      <c r="N22" s="401"/>
      <c r="O22" s="577">
        <f>H22</f>
        <v>1150000</v>
      </c>
      <c r="P22" s="316"/>
    </row>
    <row r="23" spans="1:16" ht="43.5" thickBot="1" x14ac:dyDescent="0.25">
      <c r="A23" s="316"/>
      <c r="B23" s="578">
        <v>22</v>
      </c>
      <c r="C23" s="750"/>
      <c r="D23" s="751" t="s">
        <v>236</v>
      </c>
      <c r="E23" s="748" t="s">
        <v>124</v>
      </c>
      <c r="F23" s="752">
        <v>500000</v>
      </c>
      <c r="G23" s="752"/>
      <c r="H23" s="576">
        <v>500000</v>
      </c>
      <c r="I23" s="753"/>
      <c r="J23" s="754">
        <f>F23</f>
        <v>500000</v>
      </c>
      <c r="K23" s="755"/>
      <c r="L23" s="749"/>
      <c r="M23" s="752"/>
      <c r="N23" s="752"/>
      <c r="O23" s="756"/>
      <c r="P23" s="316"/>
    </row>
    <row r="24" spans="1:16" ht="16.5" thickBot="1" x14ac:dyDescent="0.3">
      <c r="A24" s="277"/>
      <c r="B24" s="372"/>
      <c r="C24" s="732"/>
      <c r="D24" s="745"/>
      <c r="E24" s="734"/>
      <c r="F24" s="377">
        <f>SUM(F22:F23)</f>
        <v>2650000</v>
      </c>
      <c r="G24" s="294"/>
      <c r="H24" s="378">
        <f>SUM(H22:H23)</f>
        <v>1650000</v>
      </c>
      <c r="I24" s="378"/>
      <c r="J24" s="378">
        <f>SUM(J22:J23)</f>
        <v>500000</v>
      </c>
      <c r="K24" s="378"/>
      <c r="L24" s="378"/>
      <c r="M24" s="378"/>
      <c r="N24" s="378"/>
      <c r="O24" s="378">
        <f>SUM(O22:O23)</f>
        <v>1150000</v>
      </c>
      <c r="P24" s="277"/>
    </row>
    <row r="25" spans="1:16" ht="8.25" customHeight="1" thickBot="1" x14ac:dyDescent="0.25">
      <c r="A25" s="316"/>
      <c r="B25" s="381"/>
      <c r="C25" s="382"/>
      <c r="D25" s="383"/>
      <c r="E25" s="384"/>
      <c r="F25" s="385"/>
      <c r="G25" s="386"/>
      <c r="H25" s="387"/>
      <c r="I25" s="388"/>
      <c r="J25" s="736"/>
      <c r="K25" s="386"/>
      <c r="L25" s="389"/>
      <c r="M25" s="385"/>
      <c r="N25" s="385"/>
      <c r="O25" s="389"/>
      <c r="P25" s="390"/>
    </row>
    <row r="26" spans="1:16" ht="57.75" x14ac:dyDescent="0.25">
      <c r="A26" s="316"/>
      <c r="B26" s="364" t="s">
        <v>66</v>
      </c>
      <c r="C26" s="365"/>
      <c r="D26" s="402" t="s">
        <v>237</v>
      </c>
      <c r="E26" s="367" t="s">
        <v>238</v>
      </c>
      <c r="F26" s="368">
        <v>1180000</v>
      </c>
      <c r="G26" s="369"/>
      <c r="H26" s="370"/>
      <c r="I26" s="371"/>
      <c r="J26" s="727"/>
      <c r="K26" s="369"/>
      <c r="L26" s="368"/>
      <c r="M26" s="368"/>
      <c r="N26" s="368"/>
      <c r="O26" s="571"/>
      <c r="P26" s="316"/>
    </row>
    <row r="27" spans="1:16" s="292" customFormat="1" ht="15.75" thickBot="1" x14ac:dyDescent="0.25">
      <c r="A27" s="316"/>
      <c r="B27" s="578">
        <v>23</v>
      </c>
      <c r="C27" s="747"/>
      <c r="D27" s="729" t="s">
        <v>239</v>
      </c>
      <c r="E27" s="748" t="s">
        <v>240</v>
      </c>
      <c r="F27" s="749">
        <v>1500000</v>
      </c>
      <c r="G27" s="752"/>
      <c r="H27" s="373">
        <f>F27</f>
        <v>1500000</v>
      </c>
      <c r="I27" s="757"/>
      <c r="J27" s="758">
        <f>H27/2</f>
        <v>750000</v>
      </c>
      <c r="K27" s="758">
        <f>H27/2</f>
        <v>750000</v>
      </c>
      <c r="L27" s="749"/>
      <c r="M27" s="749"/>
      <c r="N27" s="749"/>
      <c r="O27" s="756"/>
      <c r="P27" s="316"/>
    </row>
    <row r="28" spans="1:16" ht="16.5" thickBot="1" x14ac:dyDescent="0.3">
      <c r="A28" s="277"/>
      <c r="B28" s="759"/>
      <c r="C28" s="732"/>
      <c r="D28" s="745"/>
      <c r="E28" s="734"/>
      <c r="F28" s="377">
        <f>SUM(F26:F27)</f>
        <v>2680000</v>
      </c>
      <c r="G28" s="294"/>
      <c r="H28" s="378">
        <f>H27</f>
        <v>1500000</v>
      </c>
      <c r="I28" s="380"/>
      <c r="J28" s="379">
        <f>SUM(J26:J27)</f>
        <v>750000</v>
      </c>
      <c r="K28" s="379">
        <f>SUM(K26:K27)</f>
        <v>750000</v>
      </c>
      <c r="L28" s="379"/>
      <c r="M28" s="377"/>
      <c r="N28" s="377"/>
      <c r="O28" s="377"/>
      <c r="P28" s="277"/>
    </row>
    <row r="29" spans="1:16" ht="9" customHeight="1" thickBot="1" x14ac:dyDescent="0.25">
      <c r="A29" s="316"/>
      <c r="B29" s="381"/>
      <c r="C29" s="382"/>
      <c r="D29" s="383"/>
      <c r="E29" s="384"/>
      <c r="F29" s="385"/>
      <c r="G29" s="386"/>
      <c r="H29" s="387"/>
      <c r="I29" s="388"/>
      <c r="J29" s="736"/>
      <c r="K29" s="386"/>
      <c r="L29" s="389"/>
      <c r="M29" s="385"/>
      <c r="N29" s="385"/>
      <c r="O29" s="389"/>
      <c r="P29" s="390"/>
    </row>
    <row r="30" spans="1:16" s="292" customFormat="1" ht="36" customHeight="1" x14ac:dyDescent="0.25">
      <c r="A30" s="316"/>
      <c r="B30" s="399" t="s">
        <v>10</v>
      </c>
      <c r="C30" s="747" t="s">
        <v>241</v>
      </c>
      <c r="D30" s="729" t="s">
        <v>242</v>
      </c>
      <c r="E30" s="748" t="s">
        <v>243</v>
      </c>
      <c r="F30" s="749">
        <v>1407000</v>
      </c>
      <c r="G30" s="395"/>
      <c r="H30" s="373">
        <v>750000</v>
      </c>
      <c r="I30" s="400"/>
      <c r="J30" s="730"/>
      <c r="K30" s="401"/>
      <c r="L30" s="401"/>
      <c r="M30" s="401"/>
      <c r="N30" s="401"/>
      <c r="O30" s="577">
        <f>H30</f>
        <v>750000</v>
      </c>
      <c r="P30" s="316"/>
    </row>
    <row r="31" spans="1:16" s="292" customFormat="1" ht="15" x14ac:dyDescent="0.2">
      <c r="A31" s="316"/>
      <c r="B31" s="372">
        <v>31</v>
      </c>
      <c r="C31" s="760" t="s">
        <v>244</v>
      </c>
      <c r="D31" s="729" t="s">
        <v>245</v>
      </c>
      <c r="E31" s="748" t="s">
        <v>246</v>
      </c>
      <c r="F31" s="742">
        <v>1600000</v>
      </c>
      <c r="G31" s="752"/>
      <c r="H31" s="373">
        <v>1520000</v>
      </c>
      <c r="I31" s="757"/>
      <c r="J31" s="761"/>
      <c r="K31" s="752"/>
      <c r="L31" s="749"/>
      <c r="M31" s="749"/>
      <c r="N31" s="749"/>
      <c r="O31" s="756">
        <f>H31</f>
        <v>1520000</v>
      </c>
      <c r="P31" s="316"/>
    </row>
    <row r="32" spans="1:16" s="292" customFormat="1" ht="28.5" x14ac:dyDescent="0.2">
      <c r="A32" s="316"/>
      <c r="B32" s="579"/>
      <c r="C32" s="747"/>
      <c r="D32" s="729" t="s">
        <v>247</v>
      </c>
      <c r="E32" s="748" t="s">
        <v>243</v>
      </c>
      <c r="F32" s="749">
        <v>7000000</v>
      </c>
      <c r="G32" s="762"/>
      <c r="H32" s="373">
        <f>F32</f>
        <v>7000000</v>
      </c>
      <c r="I32" s="763"/>
      <c r="J32" s="764">
        <f>F32/2</f>
        <v>3500000</v>
      </c>
      <c r="K32" s="764">
        <f>F32/2</f>
        <v>3500000</v>
      </c>
      <c r="L32" s="765"/>
      <c r="M32" s="765"/>
      <c r="N32" s="758"/>
      <c r="O32" s="756"/>
      <c r="P32" s="316"/>
    </row>
    <row r="33" spans="1:16" s="292" customFormat="1" ht="28.5" x14ac:dyDescent="0.2">
      <c r="A33" s="276"/>
      <c r="B33" s="280"/>
      <c r="C33" s="747"/>
      <c r="D33" s="729" t="s">
        <v>248</v>
      </c>
      <c r="E33" s="742" t="s">
        <v>249</v>
      </c>
      <c r="F33" s="749">
        <f>1.21*2500000</f>
        <v>3025000</v>
      </c>
      <c r="G33" s="762"/>
      <c r="H33" s="373"/>
      <c r="I33" s="763"/>
      <c r="J33" s="765"/>
      <c r="K33" s="758"/>
      <c r="L33" s="766"/>
      <c r="M33" s="758"/>
      <c r="N33" s="758"/>
      <c r="O33" s="756"/>
      <c r="P33" s="276"/>
    </row>
    <row r="34" spans="1:16" s="292" customFormat="1" ht="42.75" x14ac:dyDescent="0.2">
      <c r="A34" s="276"/>
      <c r="B34" s="280"/>
      <c r="C34" s="747"/>
      <c r="D34" s="729" t="s">
        <v>250</v>
      </c>
      <c r="E34" s="742" t="s">
        <v>249</v>
      </c>
      <c r="F34" s="749">
        <f>1800000*1.21</f>
        <v>2178000</v>
      </c>
      <c r="G34" s="762"/>
      <c r="H34" s="373">
        <f>F34</f>
        <v>2178000</v>
      </c>
      <c r="I34" s="763"/>
      <c r="J34" s="765"/>
      <c r="K34" s="758"/>
      <c r="L34" s="758"/>
      <c r="M34" s="758"/>
      <c r="N34" s="758"/>
      <c r="O34" s="756">
        <f>F34</f>
        <v>2178000</v>
      </c>
      <c r="P34" s="276"/>
    </row>
    <row r="35" spans="1:16" s="292" customFormat="1" ht="15" x14ac:dyDescent="0.2">
      <c r="A35" s="276"/>
      <c r="B35" s="280"/>
      <c r="C35" s="747"/>
      <c r="D35" s="729" t="s">
        <v>251</v>
      </c>
      <c r="E35" s="742" t="s">
        <v>249</v>
      </c>
      <c r="F35" s="749">
        <v>100000</v>
      </c>
      <c r="G35" s="762"/>
      <c r="H35" s="373">
        <f>F35</f>
        <v>100000</v>
      </c>
      <c r="I35" s="763"/>
      <c r="J35" s="765"/>
      <c r="K35" s="758">
        <f>F35</f>
        <v>100000</v>
      </c>
      <c r="L35" s="758"/>
      <c r="M35" s="758"/>
      <c r="N35" s="758"/>
      <c r="O35" s="756"/>
      <c r="P35" s="276"/>
    </row>
    <row r="36" spans="1:16" s="292" customFormat="1" ht="28.5" x14ac:dyDescent="0.2">
      <c r="A36" s="276"/>
      <c r="B36" s="280"/>
      <c r="C36" s="747"/>
      <c r="D36" s="729" t="s">
        <v>252</v>
      </c>
      <c r="E36" s="742" t="s">
        <v>249</v>
      </c>
      <c r="F36" s="749">
        <v>600000</v>
      </c>
      <c r="G36" s="762"/>
      <c r="H36" s="373">
        <f>F36</f>
        <v>600000</v>
      </c>
      <c r="I36" s="763"/>
      <c r="J36" s="765"/>
      <c r="K36" s="758">
        <f>F36</f>
        <v>600000</v>
      </c>
      <c r="L36" s="758"/>
      <c r="M36" s="758"/>
      <c r="N36" s="758"/>
      <c r="O36" s="756"/>
      <c r="P36" s="276"/>
    </row>
    <row r="37" spans="1:16" s="292" customFormat="1" ht="29.25" thickBot="1" x14ac:dyDescent="0.25">
      <c r="A37" s="316"/>
      <c r="B37" s="767"/>
      <c r="C37" s="747"/>
      <c r="D37" s="729" t="s">
        <v>253</v>
      </c>
      <c r="E37" s="742" t="s">
        <v>249</v>
      </c>
      <c r="F37" s="749">
        <f>140000*1.21</f>
        <v>169400</v>
      </c>
      <c r="G37" s="752"/>
      <c r="H37" s="373">
        <f>F37</f>
        <v>169400</v>
      </c>
      <c r="I37" s="757"/>
      <c r="J37" s="765"/>
      <c r="K37" s="749"/>
      <c r="L37" s="749"/>
      <c r="M37" s="749"/>
      <c r="N37" s="749">
        <f>H37</f>
        <v>169400</v>
      </c>
      <c r="O37" s="756"/>
      <c r="P37" s="316"/>
    </row>
    <row r="38" spans="1:16" s="292" customFormat="1" ht="19.5" customHeight="1" thickBot="1" x14ac:dyDescent="0.3">
      <c r="A38" s="277"/>
      <c r="B38" s="731"/>
      <c r="C38" s="732"/>
      <c r="D38" s="745"/>
      <c r="E38" s="734"/>
      <c r="F38" s="377">
        <f>SUM(F30:F37)</f>
        <v>16079400</v>
      </c>
      <c r="G38" s="294"/>
      <c r="H38" s="768">
        <f>SUM(H30:H37)</f>
        <v>12317400</v>
      </c>
      <c r="I38" s="380"/>
      <c r="J38" s="377">
        <f>SUM(J30:J37)</f>
        <v>3500000</v>
      </c>
      <c r="K38" s="377">
        <f>SUM(K30:K37)</f>
        <v>4200000</v>
      </c>
      <c r="L38" s="746"/>
      <c r="M38" s="377"/>
      <c r="N38" s="377">
        <f>SUM(N30:N37)</f>
        <v>169400</v>
      </c>
      <c r="O38" s="377">
        <f>SUM(O30:O37)</f>
        <v>4448000</v>
      </c>
      <c r="P38" s="277"/>
    </row>
    <row r="39" spans="1:16" s="292" customFormat="1" ht="8.25" customHeight="1" thickBot="1" x14ac:dyDescent="0.25">
      <c r="A39" s="316"/>
      <c r="B39" s="404"/>
      <c r="C39" s="405"/>
      <c r="D39" s="406"/>
      <c r="E39" s="407"/>
      <c r="F39" s="408"/>
      <c r="G39" s="409"/>
      <c r="H39" s="385"/>
      <c r="I39" s="410"/>
      <c r="J39" s="769"/>
      <c r="K39" s="409"/>
      <c r="L39" s="411"/>
      <c r="M39" s="408"/>
      <c r="N39" s="408"/>
      <c r="O39" s="411"/>
      <c r="P39" s="390"/>
    </row>
    <row r="40" spans="1:16" ht="29.25" x14ac:dyDescent="0.25">
      <c r="A40" s="316"/>
      <c r="B40" s="364" t="s">
        <v>67</v>
      </c>
      <c r="C40" s="770"/>
      <c r="D40" s="402" t="s">
        <v>254</v>
      </c>
      <c r="E40" s="367" t="s">
        <v>255</v>
      </c>
      <c r="F40" s="368">
        <v>2750000</v>
      </c>
      <c r="G40" s="369"/>
      <c r="H40" s="370"/>
      <c r="I40" s="371"/>
      <c r="J40" s="771"/>
      <c r="K40" s="369"/>
      <c r="L40" s="368"/>
      <c r="M40" s="368"/>
      <c r="N40" s="368"/>
      <c r="O40" s="571"/>
      <c r="P40" s="316"/>
    </row>
    <row r="41" spans="1:16" s="292" customFormat="1" ht="15.75" thickBot="1" x14ac:dyDescent="0.25">
      <c r="A41" s="316"/>
      <c r="B41" s="578">
        <v>33</v>
      </c>
      <c r="C41" s="772"/>
      <c r="D41" s="729"/>
      <c r="E41" s="729"/>
      <c r="F41" s="742"/>
      <c r="G41" s="738"/>
      <c r="H41" s="739"/>
      <c r="I41" s="773"/>
      <c r="J41" s="741"/>
      <c r="K41" s="738"/>
      <c r="L41" s="742"/>
      <c r="M41" s="742"/>
      <c r="N41" s="742"/>
      <c r="O41" s="743"/>
      <c r="P41" s="316"/>
    </row>
    <row r="42" spans="1:16" ht="16.5" thickBot="1" x14ac:dyDescent="0.3">
      <c r="A42" s="277"/>
      <c r="B42" s="759"/>
      <c r="C42" s="732"/>
      <c r="D42" s="774"/>
      <c r="E42" s="775"/>
      <c r="F42" s="377">
        <f>F40</f>
        <v>2750000</v>
      </c>
      <c r="G42" s="294"/>
      <c r="H42" s="378">
        <f>SUM(H40:H41)</f>
        <v>0</v>
      </c>
      <c r="I42" s="378"/>
      <c r="J42" s="735"/>
      <c r="K42" s="377"/>
      <c r="L42" s="379"/>
      <c r="M42" s="377"/>
      <c r="N42" s="377"/>
      <c r="O42" s="377"/>
      <c r="P42" s="277"/>
    </row>
    <row r="43" spans="1:16" ht="8.25" customHeight="1" thickBot="1" x14ac:dyDescent="0.25">
      <c r="A43" s="316"/>
      <c r="B43" s="381"/>
      <c r="C43" s="382"/>
      <c r="D43" s="383"/>
      <c r="E43" s="384"/>
      <c r="F43" s="385"/>
      <c r="G43" s="386"/>
      <c r="H43" s="387"/>
      <c r="I43" s="388"/>
      <c r="J43" s="736"/>
      <c r="K43" s="386"/>
      <c r="L43" s="389"/>
      <c r="M43" s="385"/>
      <c r="N43" s="385"/>
      <c r="O43" s="389"/>
      <c r="P43" s="390"/>
    </row>
    <row r="44" spans="1:16" s="292" customFormat="1" ht="29.25" x14ac:dyDescent="0.25">
      <c r="A44" s="316"/>
      <c r="B44" s="364" t="s">
        <v>7</v>
      </c>
      <c r="C44" s="770"/>
      <c r="D44" s="402" t="s">
        <v>256</v>
      </c>
      <c r="E44" s="368" t="s">
        <v>257</v>
      </c>
      <c r="F44" s="368">
        <v>1800000</v>
      </c>
      <c r="G44" s="369"/>
      <c r="H44" s="370">
        <f>F44</f>
        <v>1800000</v>
      </c>
      <c r="I44" s="371"/>
      <c r="J44" s="776">
        <f>F44</f>
        <v>1800000</v>
      </c>
      <c r="K44" s="369"/>
      <c r="L44" s="368"/>
      <c r="M44" s="368"/>
      <c r="N44" s="368"/>
      <c r="O44" s="571"/>
      <c r="P44" s="316"/>
    </row>
    <row r="45" spans="1:16" s="292" customFormat="1" ht="28.5" x14ac:dyDescent="0.2">
      <c r="A45" s="316"/>
      <c r="B45" s="372">
        <v>41</v>
      </c>
      <c r="C45" s="777"/>
      <c r="D45" s="403" t="s">
        <v>258</v>
      </c>
      <c r="E45" s="751" t="s">
        <v>257</v>
      </c>
      <c r="F45" s="778">
        <v>1800000</v>
      </c>
      <c r="G45" s="738"/>
      <c r="H45" s="739"/>
      <c r="I45" s="773"/>
      <c r="J45" s="779"/>
      <c r="K45" s="738"/>
      <c r="L45" s="742"/>
      <c r="M45" s="742"/>
      <c r="N45" s="742"/>
      <c r="O45" s="743"/>
      <c r="P45" s="316"/>
    </row>
    <row r="46" spans="1:16" s="292" customFormat="1" ht="15.75" thickBot="1" x14ac:dyDescent="0.25">
      <c r="A46" s="316"/>
      <c r="B46" s="579"/>
      <c r="C46" s="772"/>
      <c r="D46" s="751"/>
      <c r="E46" s="751"/>
      <c r="F46" s="742"/>
      <c r="G46" s="738"/>
      <c r="H46" s="739"/>
      <c r="I46" s="773"/>
      <c r="J46" s="779"/>
      <c r="K46" s="738"/>
      <c r="L46" s="742"/>
      <c r="M46" s="742"/>
      <c r="N46" s="742"/>
      <c r="O46" s="743"/>
      <c r="P46" s="316"/>
    </row>
    <row r="47" spans="1:16" s="293" customFormat="1" ht="16.5" thickBot="1" x14ac:dyDescent="0.3">
      <c r="A47" s="277"/>
      <c r="B47" s="731"/>
      <c r="C47" s="732"/>
      <c r="D47" s="745"/>
      <c r="E47" s="734"/>
      <c r="F47" s="377">
        <f>SUM(F44:F46)</f>
        <v>3600000</v>
      </c>
      <c r="G47" s="294"/>
      <c r="H47" s="378">
        <f>SUM(H44:H46)</f>
        <v>1800000</v>
      </c>
      <c r="I47" s="378"/>
      <c r="J47" s="378">
        <f>SUM(J44:J46)</f>
        <v>1800000</v>
      </c>
      <c r="K47" s="378"/>
      <c r="L47" s="378"/>
      <c r="M47" s="378"/>
      <c r="N47" s="378"/>
      <c r="O47" s="378"/>
      <c r="P47" s="277"/>
    </row>
    <row r="48" spans="1:16" s="292" customFormat="1" ht="9" customHeight="1" thickBot="1" x14ac:dyDescent="0.25">
      <c r="A48" s="316"/>
      <c r="B48" s="780"/>
      <c r="C48" s="781"/>
      <c r="D48" s="782"/>
      <c r="E48" s="783"/>
      <c r="F48" s="784"/>
      <c r="G48" s="785"/>
      <c r="H48" s="786"/>
      <c r="I48" s="787"/>
      <c r="J48" s="788"/>
      <c r="K48" s="785"/>
      <c r="L48" s="789"/>
      <c r="M48" s="784"/>
      <c r="N48" s="784"/>
      <c r="O48" s="789"/>
      <c r="P48" s="316"/>
    </row>
    <row r="49" spans="1:16" ht="29.25" x14ac:dyDescent="0.25">
      <c r="A49" s="316"/>
      <c r="B49" s="364" t="s">
        <v>0</v>
      </c>
      <c r="C49" s="365" t="s">
        <v>259</v>
      </c>
      <c r="D49" s="402" t="s">
        <v>260</v>
      </c>
      <c r="E49" s="367" t="s">
        <v>261</v>
      </c>
      <c r="F49" s="368">
        <v>1686740</v>
      </c>
      <c r="G49" s="369"/>
      <c r="H49" s="580">
        <v>1440000</v>
      </c>
      <c r="I49" s="412"/>
      <c r="J49" s="727"/>
      <c r="K49" s="369"/>
      <c r="L49" s="369"/>
      <c r="M49" s="368"/>
      <c r="N49" s="368"/>
      <c r="O49" s="571">
        <f>H49</f>
        <v>1440000</v>
      </c>
      <c r="P49" s="316"/>
    </row>
    <row r="50" spans="1:16" ht="15" x14ac:dyDescent="0.2">
      <c r="A50" s="316"/>
      <c r="B50" s="578">
        <v>51</v>
      </c>
      <c r="C50" s="391"/>
      <c r="D50" s="403" t="s">
        <v>149</v>
      </c>
      <c r="E50" s="414" t="s">
        <v>122</v>
      </c>
      <c r="F50" s="401">
        <v>14515000</v>
      </c>
      <c r="G50" s="395"/>
      <c r="H50" s="790"/>
      <c r="I50" s="791"/>
      <c r="J50" s="792"/>
      <c r="K50" s="395"/>
      <c r="L50" s="742"/>
      <c r="M50" s="401"/>
      <c r="N50" s="401"/>
      <c r="O50" s="577"/>
      <c r="P50" s="316"/>
    </row>
    <row r="51" spans="1:16" ht="43.5" thickBot="1" x14ac:dyDescent="0.25">
      <c r="A51" s="316"/>
      <c r="B51" s="413"/>
      <c r="C51" s="391"/>
      <c r="D51" s="403" t="s">
        <v>133</v>
      </c>
      <c r="E51" s="414" t="s">
        <v>125</v>
      </c>
      <c r="F51" s="401">
        <v>1920000</v>
      </c>
      <c r="G51" s="395"/>
      <c r="H51" s="415"/>
      <c r="I51" s="416"/>
      <c r="J51" s="792"/>
      <c r="K51" s="395"/>
      <c r="L51" s="401"/>
      <c r="M51" s="401"/>
      <c r="N51" s="401"/>
      <c r="O51" s="577"/>
      <c r="P51" s="316"/>
    </row>
    <row r="52" spans="1:16" ht="16.5" thickBot="1" x14ac:dyDescent="0.3">
      <c r="A52" s="277"/>
      <c r="B52" s="731"/>
      <c r="C52" s="732"/>
      <c r="D52" s="745"/>
      <c r="E52" s="734"/>
      <c r="F52" s="377">
        <f>SUM(F49:F51)</f>
        <v>18121740</v>
      </c>
      <c r="G52" s="294"/>
      <c r="H52" s="378">
        <f>SUM(H49:H51)</f>
        <v>1440000</v>
      </c>
      <c r="I52" s="378"/>
      <c r="J52" s="735"/>
      <c r="K52" s="379"/>
      <c r="L52" s="379"/>
      <c r="M52" s="377"/>
      <c r="N52" s="377"/>
      <c r="O52" s="377">
        <f>SUM(O49:O51)</f>
        <v>1440000</v>
      </c>
      <c r="P52" s="277"/>
    </row>
    <row r="53" spans="1:16" ht="9" customHeight="1" thickBot="1" x14ac:dyDescent="0.25">
      <c r="A53" s="316"/>
      <c r="B53" s="404"/>
      <c r="C53" s="405"/>
      <c r="D53" s="406"/>
      <c r="E53" s="407"/>
      <c r="F53" s="408"/>
      <c r="G53" s="409"/>
      <c r="H53" s="387"/>
      <c r="I53" s="410"/>
      <c r="J53" s="769"/>
      <c r="K53" s="409"/>
      <c r="L53" s="417"/>
      <c r="M53" s="408"/>
      <c r="N53" s="408"/>
      <c r="O53" s="411"/>
      <c r="P53" s="390"/>
    </row>
    <row r="54" spans="1:16" ht="29.25" x14ac:dyDescent="0.25">
      <c r="A54" s="316"/>
      <c r="B54" s="364" t="s">
        <v>2</v>
      </c>
      <c r="C54" s="793" t="s">
        <v>262</v>
      </c>
      <c r="D54" s="402" t="s">
        <v>263</v>
      </c>
      <c r="E54" s="367" t="s">
        <v>150</v>
      </c>
      <c r="F54" s="368">
        <v>800000</v>
      </c>
      <c r="G54" s="369"/>
      <c r="H54" s="370">
        <v>665000</v>
      </c>
      <c r="I54" s="371"/>
      <c r="J54" s="727"/>
      <c r="K54" s="369"/>
      <c r="L54" s="368"/>
      <c r="M54" s="368">
        <f>H54</f>
        <v>665000</v>
      </c>
      <c r="N54" s="368"/>
      <c r="O54" s="571"/>
      <c r="P54" s="316"/>
    </row>
    <row r="55" spans="1:16" ht="29.25" thickBot="1" x14ac:dyDescent="0.25">
      <c r="A55" s="316"/>
      <c r="B55" s="578">
        <v>56</v>
      </c>
      <c r="C55" s="391"/>
      <c r="D55" s="403" t="s">
        <v>264</v>
      </c>
      <c r="E55" s="414" t="s">
        <v>150</v>
      </c>
      <c r="F55" s="401">
        <f>1.21*1200000</f>
        <v>1452000</v>
      </c>
      <c r="G55" s="395"/>
      <c r="H55" s="373">
        <f>F55</f>
        <v>1452000</v>
      </c>
      <c r="I55" s="400"/>
      <c r="J55" s="766">
        <v>1022000</v>
      </c>
      <c r="K55" s="375">
        <v>430000</v>
      </c>
      <c r="L55" s="401"/>
      <c r="M55" s="401"/>
      <c r="N55" s="401"/>
      <c r="O55" s="577"/>
      <c r="P55" s="316"/>
    </row>
    <row r="56" spans="1:16" ht="16.5" thickBot="1" x14ac:dyDescent="0.3">
      <c r="A56" s="277"/>
      <c r="B56" s="759"/>
      <c r="C56" s="732"/>
      <c r="D56" s="745"/>
      <c r="E56" s="734"/>
      <c r="F56" s="377">
        <f>SUM(F54:F55)</f>
        <v>2252000</v>
      </c>
      <c r="G56" s="294"/>
      <c r="H56" s="378">
        <f>SUM(H54:H55)</f>
        <v>2117000</v>
      </c>
      <c r="I56" s="378"/>
      <c r="J56" s="378">
        <f>SUM(J54:J55)</f>
        <v>1022000</v>
      </c>
      <c r="K56" s="378">
        <f>SUM(K54:K55)</f>
        <v>430000</v>
      </c>
      <c r="L56" s="379"/>
      <c r="M56" s="379">
        <f>SUM(M54:M55)</f>
        <v>665000</v>
      </c>
      <c r="N56" s="379"/>
      <c r="O56" s="581"/>
      <c r="P56" s="277"/>
    </row>
    <row r="57" spans="1:16" ht="9" customHeight="1" thickBot="1" x14ac:dyDescent="0.25">
      <c r="A57" s="316"/>
      <c r="B57" s="794"/>
      <c r="C57" s="795"/>
      <c r="D57" s="796"/>
      <c r="E57" s="797"/>
      <c r="F57" s="798"/>
      <c r="G57" s="799"/>
      <c r="H57" s="387"/>
      <c r="I57" s="800"/>
      <c r="J57" s="801"/>
      <c r="K57" s="799"/>
      <c r="L57" s="385"/>
      <c r="M57" s="798"/>
      <c r="N57" s="798"/>
      <c r="O57" s="802"/>
      <c r="P57" s="390"/>
    </row>
    <row r="58" spans="1:16" ht="16.5" thickBot="1" x14ac:dyDescent="0.3">
      <c r="A58" s="316"/>
      <c r="B58" s="399" t="s">
        <v>131</v>
      </c>
      <c r="C58" s="391"/>
      <c r="D58" s="403"/>
      <c r="E58" s="414"/>
      <c r="F58" s="401"/>
      <c r="G58" s="395"/>
      <c r="H58" s="373"/>
      <c r="I58" s="400"/>
      <c r="J58" s="744"/>
      <c r="K58" s="395"/>
      <c r="L58" s="401"/>
      <c r="M58" s="401"/>
      <c r="N58" s="401"/>
      <c r="O58" s="577"/>
      <c r="P58" s="316"/>
    </row>
    <row r="59" spans="1:16" ht="16.5" thickBot="1" x14ac:dyDescent="0.3">
      <c r="A59" s="277"/>
      <c r="B59" s="803">
        <v>71</v>
      </c>
      <c r="C59" s="732"/>
      <c r="D59" s="745"/>
      <c r="E59" s="804"/>
      <c r="F59" s="377"/>
      <c r="G59" s="294"/>
      <c r="H59" s="378"/>
      <c r="I59" s="380"/>
      <c r="J59" s="805"/>
      <c r="K59" s="379"/>
      <c r="L59" s="379"/>
      <c r="M59" s="379"/>
      <c r="N59" s="379"/>
      <c r="O59" s="581"/>
      <c r="P59" s="277"/>
    </row>
    <row r="60" spans="1:16" ht="9" customHeight="1" thickBot="1" x14ac:dyDescent="0.25">
      <c r="A60" s="316"/>
      <c r="B60" s="404"/>
      <c r="C60" s="795"/>
      <c r="D60" s="795"/>
      <c r="E60" s="795"/>
      <c r="F60" s="795"/>
      <c r="G60" s="409"/>
      <c r="H60" s="387"/>
      <c r="I60" s="410"/>
      <c r="J60" s="769"/>
      <c r="K60" s="409"/>
      <c r="L60" s="417"/>
      <c r="M60" s="408"/>
      <c r="N60" s="408"/>
      <c r="O60" s="411"/>
      <c r="P60" s="390"/>
    </row>
    <row r="61" spans="1:16" s="292" customFormat="1" ht="15.75" x14ac:dyDescent="0.25">
      <c r="A61" s="316"/>
      <c r="B61" s="364" t="s">
        <v>8</v>
      </c>
      <c r="C61" s="391"/>
      <c r="D61" s="403" t="s">
        <v>265</v>
      </c>
      <c r="E61" s="403" t="s">
        <v>266</v>
      </c>
      <c r="F61" s="368">
        <v>18000000</v>
      </c>
      <c r="G61" s="369"/>
      <c r="H61" s="370"/>
      <c r="I61" s="371"/>
      <c r="J61" s="727"/>
      <c r="K61" s="369"/>
      <c r="L61" s="368"/>
      <c r="M61" s="368"/>
      <c r="N61" s="368"/>
      <c r="O61" s="571"/>
      <c r="P61" s="316"/>
    </row>
    <row r="62" spans="1:16" ht="15.75" thickBot="1" x14ac:dyDescent="0.25">
      <c r="A62" s="316"/>
      <c r="B62" s="578">
        <v>81</v>
      </c>
      <c r="C62" s="391"/>
      <c r="D62" s="729"/>
      <c r="E62" s="403"/>
      <c r="F62" s="401"/>
      <c r="G62" s="395"/>
      <c r="H62" s="373"/>
      <c r="I62" s="400"/>
      <c r="J62" s="744"/>
      <c r="K62" s="395"/>
      <c r="L62" s="401"/>
      <c r="M62" s="401"/>
      <c r="N62" s="401"/>
      <c r="O62" s="577"/>
      <c r="P62" s="316"/>
    </row>
    <row r="63" spans="1:16" s="292" customFormat="1" ht="17.25" customHeight="1" thickBot="1" x14ac:dyDescent="0.3">
      <c r="A63" s="277"/>
      <c r="B63" s="731"/>
      <c r="C63" s="732"/>
      <c r="D63" s="745"/>
      <c r="E63" s="734"/>
      <c r="F63" s="377">
        <f>SUM(F61:F62)</f>
        <v>18000000</v>
      </c>
      <c r="G63" s="294"/>
      <c r="H63" s="768">
        <f>SUM(H61:H62)</f>
        <v>0</v>
      </c>
      <c r="I63" s="768"/>
      <c r="J63" s="806"/>
      <c r="K63" s="768"/>
      <c r="L63" s="768"/>
      <c r="M63" s="768"/>
      <c r="N63" s="768"/>
      <c r="O63" s="768"/>
      <c r="P63" s="277"/>
    </row>
    <row r="64" spans="1:16" ht="9" customHeight="1" thickBot="1" x14ac:dyDescent="0.25">
      <c r="A64" s="316"/>
      <c r="B64" s="794"/>
      <c r="C64" s="795"/>
      <c r="D64" s="796"/>
      <c r="E64" s="797"/>
      <c r="F64" s="798"/>
      <c r="G64" s="799"/>
      <c r="H64" s="387"/>
      <c r="I64" s="800"/>
      <c r="J64" s="801"/>
      <c r="K64" s="799"/>
      <c r="L64" s="385"/>
      <c r="M64" s="798"/>
      <c r="N64" s="798"/>
      <c r="O64" s="802"/>
      <c r="P64" s="390"/>
    </row>
    <row r="65" spans="1:16" s="292" customFormat="1" ht="43.5" x14ac:dyDescent="0.25">
      <c r="A65" s="276"/>
      <c r="B65" s="582" t="s">
        <v>3</v>
      </c>
      <c r="C65" s="274" t="s">
        <v>267</v>
      </c>
      <c r="D65" s="402" t="s">
        <v>173</v>
      </c>
      <c r="E65" s="418" t="s">
        <v>4</v>
      </c>
      <c r="F65" s="401">
        <f>1800000-135000</f>
        <v>1665000</v>
      </c>
      <c r="G65" s="275"/>
      <c r="H65" s="373">
        <f>F65</f>
        <v>1665000</v>
      </c>
      <c r="I65" s="374"/>
      <c r="J65" s="376">
        <f>F65-K65</f>
        <v>1165000</v>
      </c>
      <c r="K65" s="375">
        <v>500000</v>
      </c>
      <c r="L65" s="376"/>
      <c r="M65" s="376"/>
      <c r="N65" s="376"/>
      <c r="O65" s="573"/>
      <c r="P65" s="276"/>
    </row>
    <row r="66" spans="1:16" s="292" customFormat="1" ht="29.25" thickBot="1" x14ac:dyDescent="0.25">
      <c r="A66" s="276"/>
      <c r="B66" s="578">
        <v>82</v>
      </c>
      <c r="C66" s="274" t="s">
        <v>268</v>
      </c>
      <c r="D66" s="403" t="s">
        <v>269</v>
      </c>
      <c r="E66" s="807" t="s">
        <v>4</v>
      </c>
      <c r="F66" s="396">
        <f>4935000*1.21</f>
        <v>5971350</v>
      </c>
      <c r="G66" s="275"/>
      <c r="H66" s="373">
        <f>F66</f>
        <v>5971350</v>
      </c>
      <c r="I66" s="374">
        <f>H66</f>
        <v>5971350</v>
      </c>
      <c r="J66" s="376"/>
      <c r="K66" s="375"/>
      <c r="L66" s="376"/>
      <c r="M66" s="376"/>
      <c r="N66" s="376"/>
      <c r="O66" s="573"/>
      <c r="P66" s="276"/>
    </row>
    <row r="67" spans="1:16" s="292" customFormat="1" ht="16.5" thickBot="1" x14ac:dyDescent="0.3">
      <c r="A67" s="277"/>
      <c r="B67" s="808"/>
      <c r="C67" s="809"/>
      <c r="D67" s="810"/>
      <c r="E67" s="419"/>
      <c r="F67" s="377">
        <f>SUM(F65:F66)</f>
        <v>7636350</v>
      </c>
      <c r="G67" s="421"/>
      <c r="H67" s="378">
        <f>SUM(H65:H66)</f>
        <v>7636350</v>
      </c>
      <c r="I67" s="378">
        <f>SUM(I65:I66)</f>
        <v>5971350</v>
      </c>
      <c r="J67" s="378">
        <f>SUM(J65:J66)</f>
        <v>1165000</v>
      </c>
      <c r="K67" s="378">
        <f>SUM(K65:K66)</f>
        <v>500000</v>
      </c>
      <c r="L67" s="379"/>
      <c r="M67" s="422"/>
      <c r="N67" s="422"/>
      <c r="O67" s="377"/>
      <c r="P67" s="277"/>
    </row>
    <row r="68" spans="1:16" s="292" customFormat="1" ht="8.25" customHeight="1" thickBot="1" x14ac:dyDescent="0.25">
      <c r="A68" s="316"/>
      <c r="B68" s="381"/>
      <c r="C68" s="382"/>
      <c r="D68" s="384"/>
      <c r="E68" s="384"/>
      <c r="F68" s="385"/>
      <c r="G68" s="389"/>
      <c r="H68" s="387"/>
      <c r="I68" s="388"/>
      <c r="J68" s="736"/>
      <c r="K68" s="386"/>
      <c r="L68" s="389"/>
      <c r="M68" s="385"/>
      <c r="N68" s="385"/>
      <c r="O68" s="389"/>
      <c r="P68" s="390"/>
    </row>
    <row r="69" spans="1:16" ht="16.5" thickBot="1" x14ac:dyDescent="0.3">
      <c r="A69" s="316"/>
      <c r="B69" s="364" t="s">
        <v>132</v>
      </c>
      <c r="C69" s="365"/>
      <c r="D69" s="402"/>
      <c r="E69" s="367"/>
      <c r="F69" s="368"/>
      <c r="G69" s="369"/>
      <c r="H69" s="370"/>
      <c r="I69" s="371"/>
      <c r="J69" s="727"/>
      <c r="K69" s="369"/>
      <c r="L69" s="368"/>
      <c r="M69" s="368"/>
      <c r="N69" s="368"/>
      <c r="O69" s="571"/>
      <c r="P69" s="316"/>
    </row>
    <row r="70" spans="1:16" ht="16.5" thickBot="1" x14ac:dyDescent="0.3">
      <c r="A70" s="277"/>
      <c r="B70" s="803">
        <v>83</v>
      </c>
      <c r="C70" s="809"/>
      <c r="D70" s="810"/>
      <c r="E70" s="811"/>
      <c r="F70" s="420"/>
      <c r="G70" s="294"/>
      <c r="H70" s="378"/>
      <c r="I70" s="380"/>
      <c r="J70" s="805"/>
      <c r="K70" s="379"/>
      <c r="L70" s="379"/>
      <c r="M70" s="377"/>
      <c r="N70" s="377"/>
      <c r="O70" s="377"/>
      <c r="P70" s="277"/>
    </row>
    <row r="71" spans="1:16" ht="9" customHeight="1" thickBot="1" x14ac:dyDescent="0.25">
      <c r="A71" s="316"/>
      <c r="B71" s="583"/>
      <c r="C71" s="584"/>
      <c r="D71" s="383"/>
      <c r="E71" s="384"/>
      <c r="F71" s="389"/>
      <c r="G71" s="585"/>
      <c r="H71" s="387"/>
      <c r="I71" s="410"/>
      <c r="J71" s="769"/>
      <c r="K71" s="409"/>
      <c r="L71" s="411"/>
      <c r="M71" s="408"/>
      <c r="N71" s="408"/>
      <c r="O71" s="411"/>
      <c r="P71" s="390"/>
    </row>
    <row r="72" spans="1:16" ht="29.25" x14ac:dyDescent="0.25">
      <c r="A72" s="316"/>
      <c r="B72" s="364" t="s">
        <v>59</v>
      </c>
      <c r="C72" s="391"/>
      <c r="D72" s="418" t="s">
        <v>270</v>
      </c>
      <c r="E72" s="401" t="s">
        <v>174</v>
      </c>
      <c r="F72" s="401">
        <v>800000</v>
      </c>
      <c r="G72" s="369"/>
      <c r="H72" s="370">
        <f>F72</f>
        <v>800000</v>
      </c>
      <c r="I72" s="371"/>
      <c r="J72" s="776"/>
      <c r="K72" s="776">
        <f>F72</f>
        <v>800000</v>
      </c>
      <c r="L72" s="368"/>
      <c r="M72" s="368"/>
      <c r="N72" s="368"/>
      <c r="O72" s="571"/>
      <c r="P72" s="316"/>
    </row>
    <row r="73" spans="1:16" ht="15" x14ac:dyDescent="0.2">
      <c r="A73" s="316"/>
      <c r="B73" s="578">
        <v>84</v>
      </c>
      <c r="C73" s="391"/>
      <c r="D73" s="418" t="s">
        <v>271</v>
      </c>
      <c r="E73" s="401" t="s">
        <v>174</v>
      </c>
      <c r="F73" s="401">
        <v>400000</v>
      </c>
      <c r="G73" s="395"/>
      <c r="H73" s="373">
        <f>F73</f>
        <v>400000</v>
      </c>
      <c r="I73" s="400"/>
      <c r="J73" s="375">
        <f>F73</f>
        <v>400000</v>
      </c>
      <c r="K73" s="375"/>
      <c r="L73" s="401"/>
      <c r="M73" s="401"/>
      <c r="N73" s="401"/>
      <c r="O73" s="577"/>
      <c r="P73" s="316"/>
    </row>
    <row r="74" spans="1:16" ht="15" x14ac:dyDescent="0.2">
      <c r="A74" s="316"/>
      <c r="B74" s="578"/>
      <c r="C74" s="391"/>
      <c r="D74" s="418" t="s">
        <v>272</v>
      </c>
      <c r="E74" s="401"/>
      <c r="F74" s="401">
        <v>1000000</v>
      </c>
      <c r="G74" s="395"/>
      <c r="H74" s="373"/>
      <c r="I74" s="400"/>
      <c r="J74" s="375"/>
      <c r="K74" s="375"/>
      <c r="L74" s="401"/>
      <c r="M74" s="730"/>
      <c r="N74" s="401"/>
      <c r="O74" s="577"/>
      <c r="P74" s="316"/>
    </row>
    <row r="75" spans="1:16" ht="15.75" thickBot="1" x14ac:dyDescent="0.25">
      <c r="A75" s="316"/>
      <c r="B75" s="578"/>
      <c r="C75" s="772"/>
      <c r="D75" s="418"/>
      <c r="E75" s="729"/>
      <c r="F75" s="401"/>
      <c r="G75" s="395"/>
      <c r="H75" s="373"/>
      <c r="I75" s="400"/>
      <c r="J75" s="375"/>
      <c r="K75" s="375"/>
      <c r="L75" s="401"/>
      <c r="M75" s="401"/>
      <c r="N75" s="401"/>
      <c r="O75" s="577"/>
      <c r="P75" s="316"/>
    </row>
    <row r="76" spans="1:16" ht="16.5" thickBot="1" x14ac:dyDescent="0.3">
      <c r="A76" s="277"/>
      <c r="B76" s="731"/>
      <c r="C76" s="732"/>
      <c r="D76" s="745"/>
      <c r="E76" s="734"/>
      <c r="F76" s="377">
        <f>SUM(F72:F75)</f>
        <v>2200000</v>
      </c>
      <c r="G76" s="294"/>
      <c r="H76" s="378">
        <f>SUM(H72:H75)</f>
        <v>1200000</v>
      </c>
      <c r="I76" s="378"/>
      <c r="J76" s="378">
        <f>SUM(J72:J75)</f>
        <v>400000</v>
      </c>
      <c r="K76" s="378">
        <f>SUM(K72:K75)</f>
        <v>800000</v>
      </c>
      <c r="L76" s="735"/>
      <c r="M76" s="735"/>
      <c r="N76" s="377"/>
      <c r="O76" s="377"/>
      <c r="P76" s="277"/>
    </row>
    <row r="77" spans="1:16" ht="8.25" customHeight="1" thickBot="1" x14ac:dyDescent="0.25">
      <c r="A77" s="316"/>
      <c r="B77" s="381"/>
      <c r="C77" s="382"/>
      <c r="D77" s="383"/>
      <c r="E77" s="384"/>
      <c r="F77" s="385"/>
      <c r="G77" s="386"/>
      <c r="H77" s="387"/>
      <c r="I77" s="388"/>
      <c r="J77" s="736"/>
      <c r="K77" s="386"/>
      <c r="L77" s="389"/>
      <c r="M77" s="385"/>
      <c r="N77" s="385"/>
      <c r="O77" s="389"/>
      <c r="P77" s="390"/>
    </row>
    <row r="78" spans="1:16" ht="16.5" thickBot="1" x14ac:dyDescent="0.3">
      <c r="A78" s="316"/>
      <c r="B78" s="364" t="s">
        <v>47</v>
      </c>
      <c r="C78" s="365"/>
      <c r="D78" s="402"/>
      <c r="E78" s="367"/>
      <c r="F78" s="368"/>
      <c r="G78" s="369"/>
      <c r="H78" s="370"/>
      <c r="I78" s="371"/>
      <c r="J78" s="727"/>
      <c r="K78" s="369"/>
      <c r="L78" s="368"/>
      <c r="M78" s="368"/>
      <c r="N78" s="368"/>
      <c r="O78" s="571"/>
      <c r="P78" s="316"/>
    </row>
    <row r="79" spans="1:16" ht="16.5" thickBot="1" x14ac:dyDescent="0.3">
      <c r="A79" s="277"/>
      <c r="B79" s="803">
        <v>87</v>
      </c>
      <c r="C79" s="732"/>
      <c r="D79" s="745"/>
      <c r="E79" s="734"/>
      <c r="F79" s="397"/>
      <c r="G79" s="294"/>
      <c r="H79" s="378"/>
      <c r="I79" s="380"/>
      <c r="J79" s="805"/>
      <c r="K79" s="379"/>
      <c r="L79" s="379"/>
      <c r="M79" s="377"/>
      <c r="N79" s="377"/>
      <c r="O79" s="377"/>
      <c r="P79" s="277"/>
    </row>
    <row r="80" spans="1:16" ht="9" customHeight="1" thickBot="1" x14ac:dyDescent="0.25">
      <c r="A80" s="316"/>
      <c r="B80" s="381"/>
      <c r="C80" s="382"/>
      <c r="D80" s="383"/>
      <c r="E80" s="384"/>
      <c r="F80" s="385"/>
      <c r="G80" s="386"/>
      <c r="H80" s="387"/>
      <c r="I80" s="388"/>
      <c r="J80" s="736"/>
      <c r="K80" s="386"/>
      <c r="L80" s="389"/>
      <c r="M80" s="385"/>
      <c r="N80" s="385"/>
      <c r="O80" s="389"/>
      <c r="P80" s="390"/>
    </row>
    <row r="81" spans="1:16" s="292" customFormat="1" ht="15" x14ac:dyDescent="0.25">
      <c r="A81" s="316"/>
      <c r="B81" s="399" t="s">
        <v>123</v>
      </c>
      <c r="C81" s="423"/>
      <c r="D81" s="418" t="s">
        <v>273</v>
      </c>
      <c r="E81" s="414"/>
      <c r="F81" s="401">
        <v>4388000</v>
      </c>
      <c r="G81" s="395"/>
      <c r="H81" s="812">
        <f>F81</f>
        <v>4388000</v>
      </c>
      <c r="I81" s="400"/>
      <c r="J81" s="885"/>
      <c r="K81" s="395"/>
      <c r="L81" s="812">
        <f>F81</f>
        <v>4388000</v>
      </c>
      <c r="M81" s="401"/>
      <c r="N81" s="401"/>
      <c r="O81" s="577"/>
      <c r="P81" s="316"/>
    </row>
    <row r="82" spans="1:16" s="292" customFormat="1" ht="14.25" x14ac:dyDescent="0.2">
      <c r="A82" s="316"/>
      <c r="B82" s="578">
        <v>92</v>
      </c>
      <c r="C82" s="813"/>
      <c r="D82" s="418" t="s">
        <v>274</v>
      </c>
      <c r="E82" s="414"/>
      <c r="F82" s="401">
        <v>500000</v>
      </c>
      <c r="G82" s="395"/>
      <c r="H82" s="887">
        <v>1000000</v>
      </c>
      <c r="I82" s="400"/>
      <c r="J82" s="886"/>
      <c r="K82" s="395"/>
      <c r="L82" s="887">
        <v>1000000</v>
      </c>
      <c r="M82" s="401"/>
      <c r="N82" s="401"/>
      <c r="O82" s="577"/>
      <c r="P82" s="316"/>
    </row>
    <row r="83" spans="1:16" s="292" customFormat="1" ht="14.25" x14ac:dyDescent="0.2">
      <c r="A83" s="316"/>
      <c r="B83" s="586"/>
      <c r="C83" s="814"/>
      <c r="D83" s="418" t="s">
        <v>275</v>
      </c>
      <c r="E83" s="414"/>
      <c r="F83" s="401">
        <v>796000</v>
      </c>
      <c r="G83" s="395"/>
      <c r="H83" s="887"/>
      <c r="I83" s="400"/>
      <c r="J83" s="886"/>
      <c r="K83" s="395"/>
      <c r="L83" s="887"/>
      <c r="M83" s="401"/>
      <c r="N83" s="401"/>
      <c r="O83" s="577"/>
      <c r="P83" s="316"/>
    </row>
    <row r="84" spans="1:16" s="292" customFormat="1" ht="14.25" x14ac:dyDescent="0.2">
      <c r="A84" s="316"/>
      <c r="B84" s="586"/>
      <c r="C84" s="814"/>
      <c r="D84" s="418" t="s">
        <v>276</v>
      </c>
      <c r="E84" s="414"/>
      <c r="F84" s="401">
        <v>451000</v>
      </c>
      <c r="G84" s="395"/>
      <c r="H84" s="888"/>
      <c r="I84" s="400"/>
      <c r="J84" s="886"/>
      <c r="K84" s="395"/>
      <c r="L84" s="888"/>
      <c r="M84" s="401"/>
      <c r="N84" s="401"/>
      <c r="O84" s="577"/>
      <c r="P84" s="316"/>
    </row>
    <row r="85" spans="1:16" s="292" customFormat="1" ht="14.25" customHeight="1" thickBot="1" x14ac:dyDescent="0.25">
      <c r="A85" s="316"/>
      <c r="B85" s="586"/>
      <c r="C85" s="813"/>
      <c r="D85" s="815"/>
      <c r="E85" s="414"/>
      <c r="F85" s="401"/>
      <c r="G85" s="395"/>
      <c r="H85" s="816"/>
      <c r="I85" s="400"/>
      <c r="J85" s="730"/>
      <c r="K85" s="395"/>
      <c r="L85" s="817"/>
      <c r="M85" s="401"/>
      <c r="N85" s="401"/>
      <c r="O85" s="577"/>
      <c r="P85" s="316"/>
    </row>
    <row r="86" spans="1:16" ht="16.5" thickBot="1" x14ac:dyDescent="0.3">
      <c r="A86" s="277"/>
      <c r="B86" s="731"/>
      <c r="C86" s="732"/>
      <c r="D86" s="745"/>
      <c r="E86" s="734"/>
      <c r="F86" s="377">
        <f>SUM(F81:F85)</f>
        <v>6135000</v>
      </c>
      <c r="G86" s="294"/>
      <c r="H86" s="378">
        <f>SUM(H81:H85)</f>
        <v>5388000</v>
      </c>
      <c r="I86" s="378"/>
      <c r="J86" s="735"/>
      <c r="K86" s="378"/>
      <c r="L86" s="378">
        <f>SUM(L81:L85)</f>
        <v>5388000</v>
      </c>
      <c r="M86" s="377"/>
      <c r="N86" s="377"/>
      <c r="O86" s="377"/>
      <c r="P86" s="277"/>
    </row>
    <row r="87" spans="1:16" ht="9" customHeight="1" thickBot="1" x14ac:dyDescent="0.25">
      <c r="A87" s="316"/>
      <c r="B87" s="404"/>
      <c r="C87" s="405"/>
      <c r="D87" s="406"/>
      <c r="E87" s="407"/>
      <c r="F87" s="408"/>
      <c r="G87" s="409"/>
      <c r="H87" s="410"/>
      <c r="I87" s="410"/>
      <c r="J87" s="769"/>
      <c r="K87" s="409"/>
      <c r="L87" s="411"/>
      <c r="M87" s="408"/>
      <c r="N87" s="408"/>
      <c r="O87" s="411"/>
      <c r="P87" s="390"/>
    </row>
    <row r="88" spans="1:16" s="292" customFormat="1" ht="15.75" x14ac:dyDescent="0.25">
      <c r="A88" s="316"/>
      <c r="B88" s="364" t="s">
        <v>5</v>
      </c>
      <c r="C88" s="365" t="s">
        <v>175</v>
      </c>
      <c r="D88" s="366" t="s">
        <v>142</v>
      </c>
      <c r="E88" s="402" t="s">
        <v>151</v>
      </c>
      <c r="F88" s="368">
        <v>6000000</v>
      </c>
      <c r="G88" s="369"/>
      <c r="H88" s="587"/>
      <c r="I88" s="371"/>
      <c r="J88" s="818"/>
      <c r="K88" s="369"/>
      <c r="L88" s="368"/>
      <c r="M88" s="368"/>
      <c r="N88" s="368"/>
      <c r="O88" s="571"/>
      <c r="P88" s="316"/>
    </row>
    <row r="89" spans="1:16" s="292" customFormat="1" ht="15" x14ac:dyDescent="0.2">
      <c r="A89" s="316"/>
      <c r="B89" s="578">
        <v>99</v>
      </c>
      <c r="C89" s="772" t="s">
        <v>176</v>
      </c>
      <c r="D89" s="751" t="s">
        <v>153</v>
      </c>
      <c r="E89" s="748" t="s">
        <v>152</v>
      </c>
      <c r="F89" s="752">
        <v>600000</v>
      </c>
      <c r="G89" s="738"/>
      <c r="H89" s="819"/>
      <c r="I89" s="773"/>
      <c r="J89" s="766"/>
      <c r="K89" s="738"/>
      <c r="L89" s="742"/>
      <c r="M89" s="742"/>
      <c r="N89" s="742"/>
      <c r="O89" s="743"/>
      <c r="P89" s="316"/>
    </row>
    <row r="90" spans="1:16" s="292" customFormat="1" ht="15" x14ac:dyDescent="0.2">
      <c r="A90" s="316"/>
      <c r="B90" s="579"/>
      <c r="C90" s="772"/>
      <c r="D90" s="751" t="s">
        <v>277</v>
      </c>
      <c r="E90" s="748" t="s">
        <v>152</v>
      </c>
      <c r="F90" s="752">
        <v>800000</v>
      </c>
      <c r="G90" s="738"/>
      <c r="H90" s="819">
        <f>F90</f>
        <v>800000</v>
      </c>
      <c r="I90" s="773"/>
      <c r="J90" s="766">
        <f>F90</f>
        <v>800000</v>
      </c>
      <c r="K90" s="738"/>
      <c r="L90" s="742"/>
      <c r="M90" s="742"/>
      <c r="N90" s="742"/>
      <c r="O90" s="743"/>
      <c r="P90" s="316"/>
    </row>
    <row r="91" spans="1:16" s="292" customFormat="1" ht="28.5" x14ac:dyDescent="0.2">
      <c r="A91" s="316"/>
      <c r="B91" s="579"/>
      <c r="C91" s="772"/>
      <c r="D91" s="751" t="s">
        <v>278</v>
      </c>
      <c r="E91" s="748" t="s">
        <v>152</v>
      </c>
      <c r="F91" s="752">
        <v>600000</v>
      </c>
      <c r="G91" s="738"/>
      <c r="H91" s="819"/>
      <c r="I91" s="773"/>
      <c r="J91" s="766"/>
      <c r="K91" s="738"/>
      <c r="L91" s="742"/>
      <c r="M91" s="742"/>
      <c r="N91" s="742"/>
      <c r="O91" s="743"/>
      <c r="P91" s="316"/>
    </row>
    <row r="92" spans="1:16" s="292" customFormat="1" ht="28.5" x14ac:dyDescent="0.2">
      <c r="A92" s="316"/>
      <c r="B92" s="579"/>
      <c r="C92" s="772"/>
      <c r="D92" s="751" t="s">
        <v>279</v>
      </c>
      <c r="E92" s="748" t="s">
        <v>152</v>
      </c>
      <c r="F92" s="752">
        <v>400000</v>
      </c>
      <c r="G92" s="738"/>
      <c r="H92" s="819">
        <f>F92</f>
        <v>400000</v>
      </c>
      <c r="I92" s="773"/>
      <c r="J92" s="766">
        <f>F92</f>
        <v>400000</v>
      </c>
      <c r="K92" s="738"/>
      <c r="L92" s="742"/>
      <c r="M92" s="742"/>
      <c r="N92" s="742"/>
      <c r="O92" s="743"/>
      <c r="P92" s="316"/>
    </row>
    <row r="93" spans="1:16" s="292" customFormat="1" ht="28.5" x14ac:dyDescent="0.2">
      <c r="A93" s="316"/>
      <c r="B93" s="579"/>
      <c r="C93" s="772"/>
      <c r="D93" s="751" t="s">
        <v>280</v>
      </c>
      <c r="E93" s="748" t="s">
        <v>152</v>
      </c>
      <c r="F93" s="752">
        <v>280000</v>
      </c>
      <c r="G93" s="738"/>
      <c r="H93" s="819">
        <f>F93</f>
        <v>280000</v>
      </c>
      <c r="I93" s="773"/>
      <c r="J93" s="766">
        <f>F93</f>
        <v>280000</v>
      </c>
      <c r="K93" s="738"/>
      <c r="L93" s="742"/>
      <c r="M93" s="742"/>
      <c r="N93" s="742"/>
      <c r="O93" s="743"/>
      <c r="P93" s="316"/>
    </row>
    <row r="94" spans="1:16" s="292" customFormat="1" ht="15" x14ac:dyDescent="0.2">
      <c r="A94" s="316"/>
      <c r="B94" s="579"/>
      <c r="C94" s="772"/>
      <c r="D94" s="751" t="s">
        <v>281</v>
      </c>
      <c r="E94" s="748" t="s">
        <v>152</v>
      </c>
      <c r="F94" s="752">
        <v>560000</v>
      </c>
      <c r="G94" s="738"/>
      <c r="H94" s="819"/>
      <c r="I94" s="773"/>
      <c r="J94" s="766"/>
      <c r="K94" s="738"/>
      <c r="L94" s="742"/>
      <c r="M94" s="742"/>
      <c r="N94" s="742"/>
      <c r="O94" s="743"/>
      <c r="P94" s="316"/>
    </row>
    <row r="95" spans="1:16" s="292" customFormat="1" ht="28.5" x14ac:dyDescent="0.2">
      <c r="A95" s="316"/>
      <c r="B95" s="579"/>
      <c r="C95" s="772"/>
      <c r="D95" s="751" t="s">
        <v>282</v>
      </c>
      <c r="E95" s="748" t="s">
        <v>152</v>
      </c>
      <c r="F95" s="752">
        <v>380000</v>
      </c>
      <c r="G95" s="738"/>
      <c r="H95" s="819"/>
      <c r="I95" s="773"/>
      <c r="J95" s="792"/>
      <c r="K95" s="738"/>
      <c r="L95" s="742"/>
      <c r="M95" s="742"/>
      <c r="N95" s="742"/>
      <c r="O95" s="743"/>
      <c r="P95" s="316"/>
    </row>
    <row r="96" spans="1:16" s="292" customFormat="1" ht="28.5" x14ac:dyDescent="0.2">
      <c r="A96" s="316"/>
      <c r="B96" s="579"/>
      <c r="C96" s="772"/>
      <c r="D96" s="751" t="s">
        <v>283</v>
      </c>
      <c r="E96" s="748" t="s">
        <v>152</v>
      </c>
      <c r="F96" s="752">
        <v>380000</v>
      </c>
      <c r="G96" s="738"/>
      <c r="H96" s="819"/>
      <c r="I96" s="773"/>
      <c r="J96" s="792"/>
      <c r="K96" s="738"/>
      <c r="L96" s="742"/>
      <c r="M96" s="742"/>
      <c r="N96" s="742"/>
      <c r="O96" s="743"/>
      <c r="P96" s="316"/>
    </row>
    <row r="97" spans="1:16" s="292" customFormat="1" ht="42.75" x14ac:dyDescent="0.2">
      <c r="A97" s="316"/>
      <c r="B97" s="579"/>
      <c r="C97" s="772"/>
      <c r="D97" s="751" t="s">
        <v>284</v>
      </c>
      <c r="E97" s="748" t="s">
        <v>152</v>
      </c>
      <c r="F97" s="752">
        <v>1900000</v>
      </c>
      <c r="G97" s="738"/>
      <c r="H97" s="819"/>
      <c r="I97" s="773"/>
      <c r="J97" s="792"/>
      <c r="K97" s="738"/>
      <c r="L97" s="742"/>
      <c r="M97" s="742"/>
      <c r="N97" s="742"/>
      <c r="O97" s="743"/>
      <c r="P97" s="316"/>
    </row>
    <row r="98" spans="1:16" s="292" customFormat="1" ht="42.75" x14ac:dyDescent="0.2">
      <c r="A98" s="316"/>
      <c r="B98" s="579"/>
      <c r="C98" s="772"/>
      <c r="D98" s="751" t="s">
        <v>285</v>
      </c>
      <c r="E98" s="748" t="s">
        <v>152</v>
      </c>
      <c r="F98" s="752">
        <v>1615000</v>
      </c>
      <c r="G98" s="738"/>
      <c r="H98" s="819"/>
      <c r="I98" s="773"/>
      <c r="J98" s="792"/>
      <c r="K98" s="738"/>
      <c r="L98" s="742"/>
      <c r="M98" s="742"/>
      <c r="N98" s="742"/>
      <c r="O98" s="743"/>
      <c r="P98" s="316"/>
    </row>
    <row r="99" spans="1:16" s="292" customFormat="1" ht="28.5" x14ac:dyDescent="0.2">
      <c r="A99" s="316"/>
      <c r="B99" s="579"/>
      <c r="C99" s="772"/>
      <c r="D99" s="751" t="s">
        <v>286</v>
      </c>
      <c r="E99" s="748" t="s">
        <v>152</v>
      </c>
      <c r="F99" s="752">
        <v>2000000</v>
      </c>
      <c r="G99" s="738"/>
      <c r="H99" s="819"/>
      <c r="I99" s="773"/>
      <c r="J99" s="792"/>
      <c r="K99" s="738"/>
      <c r="L99" s="742"/>
      <c r="M99" s="742"/>
      <c r="N99" s="742"/>
      <c r="O99" s="743"/>
      <c r="P99" s="316"/>
    </row>
    <row r="100" spans="1:16" s="292" customFormat="1" ht="28.5" x14ac:dyDescent="0.2">
      <c r="A100" s="316"/>
      <c r="B100" s="579"/>
      <c r="C100" s="772"/>
      <c r="D100" s="751" t="s">
        <v>287</v>
      </c>
      <c r="E100" s="748" t="s">
        <v>152</v>
      </c>
      <c r="F100" s="752">
        <v>1700000</v>
      </c>
      <c r="G100" s="738"/>
      <c r="H100" s="819"/>
      <c r="I100" s="773"/>
      <c r="J100" s="792"/>
      <c r="K100" s="738"/>
      <c r="L100" s="742"/>
      <c r="M100" s="742"/>
      <c r="N100" s="742"/>
      <c r="O100" s="743"/>
      <c r="P100" s="316"/>
    </row>
    <row r="101" spans="1:16" s="292" customFormat="1" ht="15" x14ac:dyDescent="0.2">
      <c r="A101" s="316"/>
      <c r="B101" s="579"/>
      <c r="C101" s="772"/>
      <c r="D101" s="751"/>
      <c r="E101" s="748"/>
      <c r="F101" s="752"/>
      <c r="G101" s="738"/>
      <c r="H101" s="819"/>
      <c r="I101" s="773"/>
      <c r="J101" s="792"/>
      <c r="K101" s="738"/>
      <c r="L101" s="742"/>
      <c r="M101" s="742"/>
      <c r="N101" s="742"/>
      <c r="O101" s="743"/>
      <c r="P101" s="316"/>
    </row>
    <row r="102" spans="1:16" s="292" customFormat="1" ht="15" x14ac:dyDescent="0.2">
      <c r="A102" s="316"/>
      <c r="B102" s="579"/>
      <c r="C102" s="772"/>
      <c r="D102" s="751" t="s">
        <v>288</v>
      </c>
      <c r="E102" s="748" t="s">
        <v>174</v>
      </c>
      <c r="F102" s="752">
        <v>600000</v>
      </c>
      <c r="G102" s="738"/>
      <c r="H102" s="819"/>
      <c r="I102" s="773"/>
      <c r="J102" s="792"/>
      <c r="K102" s="738"/>
      <c r="L102" s="742"/>
      <c r="M102" s="742"/>
      <c r="N102" s="742"/>
      <c r="O102" s="743"/>
      <c r="P102" s="316"/>
    </row>
    <row r="103" spans="1:16" s="292" customFormat="1" ht="28.5" x14ac:dyDescent="0.2">
      <c r="A103" s="316"/>
      <c r="B103" s="579"/>
      <c r="C103" s="772"/>
      <c r="D103" s="751" t="s">
        <v>289</v>
      </c>
      <c r="E103" s="748"/>
      <c r="F103" s="752">
        <v>400000</v>
      </c>
      <c r="G103" s="738"/>
      <c r="H103" s="819">
        <f>F103</f>
        <v>400000</v>
      </c>
      <c r="I103" s="773"/>
      <c r="J103" s="766">
        <f>F103</f>
        <v>400000</v>
      </c>
      <c r="K103" s="738"/>
      <c r="L103" s="742"/>
      <c r="M103" s="742"/>
      <c r="N103" s="742"/>
      <c r="O103" s="743"/>
      <c r="P103" s="316"/>
    </row>
    <row r="104" spans="1:16" s="292" customFormat="1" ht="28.5" x14ac:dyDescent="0.2">
      <c r="A104" s="316"/>
      <c r="B104" s="579"/>
      <c r="C104" s="772"/>
      <c r="D104" s="751" t="s">
        <v>290</v>
      </c>
      <c r="E104" s="748" t="s">
        <v>124</v>
      </c>
      <c r="F104" s="752">
        <v>300000</v>
      </c>
      <c r="G104" s="738"/>
      <c r="H104" s="819">
        <f>F104</f>
        <v>300000</v>
      </c>
      <c r="I104" s="773"/>
      <c r="J104" s="766">
        <f>F104</f>
        <v>300000</v>
      </c>
      <c r="K104" s="738"/>
      <c r="L104" s="742"/>
      <c r="M104" s="742"/>
      <c r="N104" s="742"/>
      <c r="O104" s="743"/>
      <c r="P104" s="316"/>
    </row>
    <row r="105" spans="1:16" s="293" customFormat="1" ht="15.75" thickBot="1" x14ac:dyDescent="0.25">
      <c r="A105" s="316"/>
      <c r="B105" s="579"/>
      <c r="C105" s="772"/>
      <c r="D105" s="729"/>
      <c r="E105" s="748"/>
      <c r="F105" s="752"/>
      <c r="G105" s="738"/>
      <c r="H105" s="819"/>
      <c r="I105" s="773"/>
      <c r="J105" s="779"/>
      <c r="K105" s="738"/>
      <c r="L105" s="742"/>
      <c r="M105" s="742"/>
      <c r="N105" s="742"/>
      <c r="O105" s="743"/>
      <c r="P105" s="316"/>
    </row>
    <row r="106" spans="1:16" s="292" customFormat="1" ht="22.5" customHeight="1" thickBot="1" x14ac:dyDescent="0.3">
      <c r="A106" s="277"/>
      <c r="B106" s="731"/>
      <c r="C106" s="732"/>
      <c r="D106" s="820"/>
      <c r="E106" s="734"/>
      <c r="F106" s="377">
        <f>SUM(F88:F105)</f>
        <v>18515000</v>
      </c>
      <c r="G106" s="294"/>
      <c r="H106" s="768">
        <f>SUM(H88:H105)</f>
        <v>2180000</v>
      </c>
      <c r="I106" s="768"/>
      <c r="J106" s="768">
        <f>SUM(J88:J105)</f>
        <v>2180000</v>
      </c>
      <c r="K106" s="768">
        <f>SUM(K88:K105)</f>
        <v>0</v>
      </c>
      <c r="L106" s="768">
        <f>SUM(L88:L105)</f>
        <v>0</v>
      </c>
      <c r="M106" s="768">
        <f>SUM(M88:M105)</f>
        <v>0</v>
      </c>
      <c r="N106" s="377"/>
      <c r="O106" s="377"/>
      <c r="P106" s="277"/>
    </row>
    <row r="107" spans="1:16" s="292" customFormat="1" ht="9" customHeight="1" thickBot="1" x14ac:dyDescent="0.3">
      <c r="A107" s="316"/>
      <c r="B107" s="381"/>
      <c r="C107" s="382"/>
      <c r="D107" s="383"/>
      <c r="E107" s="384"/>
      <c r="F107" s="385"/>
      <c r="G107" s="386"/>
      <c r="H107" s="424"/>
      <c r="I107" s="388"/>
      <c r="J107" s="821"/>
      <c r="K107" s="386"/>
      <c r="L107" s="389"/>
      <c r="M107" s="385"/>
      <c r="N107" s="385"/>
      <c r="O107" s="389"/>
      <c r="P107" s="390"/>
    </row>
    <row r="108" spans="1:16" ht="15.75" thickBot="1" x14ac:dyDescent="0.25">
      <c r="A108" s="425"/>
      <c r="B108" s="822"/>
      <c r="C108" s="823"/>
      <c r="D108" s="824" t="s">
        <v>128</v>
      </c>
      <c r="E108" s="825"/>
      <c r="F108" s="826">
        <f>F106+F86+F76+F70+F67+F63+F59+F56+F52+F47+F42+F38+F28+F24+F20+F16+F79</f>
        <v>118649490</v>
      </c>
      <c r="G108" s="826">
        <f>G106+G86+G76+G70+G67+G63+G59+G56+G52+G47+G42+G38+G28+G24+G20+G16+G79</f>
        <v>0</v>
      </c>
      <c r="H108" s="826">
        <f>H106+H86+H76+H70+H67+H63+H59+H56+H52+H47+H42+H38+H28+H24+H20+H16+H79</f>
        <v>38628750</v>
      </c>
      <c r="I108" s="827">
        <f t="shared" ref="I108:O108" si="2">I106+I86+I76+I70+I67+I63+I59+I56+I52+I47+I42+I38+I28+I24+I20+I16+I79</f>
        <v>5971350</v>
      </c>
      <c r="J108" s="827">
        <f t="shared" si="2"/>
        <v>11317000</v>
      </c>
      <c r="K108" s="826">
        <f t="shared" si="2"/>
        <v>6680000</v>
      </c>
      <c r="L108" s="827">
        <f t="shared" si="2"/>
        <v>5388000</v>
      </c>
      <c r="M108" s="827">
        <f t="shared" si="2"/>
        <v>665000</v>
      </c>
      <c r="N108" s="826">
        <f t="shared" si="2"/>
        <v>169400</v>
      </c>
      <c r="O108" s="826">
        <f t="shared" si="2"/>
        <v>8438000</v>
      </c>
      <c r="P108" s="425"/>
    </row>
    <row r="109" spans="1:16" ht="18" x14ac:dyDescent="0.25">
      <c r="A109" s="316"/>
      <c r="B109" s="316"/>
      <c r="C109" s="426"/>
      <c r="D109" s="427"/>
      <c r="E109" s="316"/>
      <c r="F109" s="428"/>
      <c r="G109" s="428"/>
      <c r="H109" s="429"/>
      <c r="I109" s="428"/>
      <c r="J109" s="828"/>
      <c r="K109" s="428"/>
      <c r="L109" s="316"/>
      <c r="M109" s="428"/>
      <c r="N109" s="428"/>
      <c r="O109" s="428"/>
      <c r="P109" s="316"/>
    </row>
    <row r="110" spans="1:16" ht="24" customHeight="1" x14ac:dyDescent="0.2">
      <c r="D110" s="431" t="s">
        <v>154</v>
      </c>
      <c r="E110" s="588"/>
      <c r="I110" s="432">
        <f>I108+J108+L108+M108</f>
        <v>23341350</v>
      </c>
      <c r="J110" s="829"/>
    </row>
    <row r="111" spans="1:16" x14ac:dyDescent="0.2">
      <c r="D111" s="431" t="s">
        <v>155</v>
      </c>
      <c r="E111" s="588"/>
      <c r="J111" s="829"/>
    </row>
    <row r="112" spans="1:16" x14ac:dyDescent="0.2">
      <c r="D112" s="589"/>
      <c r="J112" s="829"/>
    </row>
    <row r="113" spans="10:10" x14ac:dyDescent="0.2">
      <c r="J113" s="829"/>
    </row>
  </sheetData>
  <dataConsolidate link="1"/>
  <mergeCells count="4">
    <mergeCell ref="B3:B5"/>
    <mergeCell ref="J81:J84"/>
    <mergeCell ref="H82:H84"/>
    <mergeCell ref="L82:L84"/>
  </mergeCells>
  <pageMargins left="0.25" right="0.25" top="0.75" bottom="0.75" header="0.3" footer="0.3"/>
  <pageSetup paperSize="8" scale="68" fitToHeight="0" orientation="portrait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8"/>
  <sheetViews>
    <sheetView workbookViewId="0"/>
  </sheetViews>
  <sheetFormatPr defaultRowHeight="12.75" x14ac:dyDescent="0.2"/>
  <cols>
    <col min="1" max="1" width="4.5703125" style="3" customWidth="1"/>
    <col min="2" max="2" width="17.7109375" style="3" customWidth="1"/>
    <col min="3" max="3" width="8.42578125" style="4" customWidth="1"/>
    <col min="4" max="4" width="10" style="3" customWidth="1"/>
    <col min="5" max="5" width="7.7109375" style="4" customWidth="1"/>
    <col min="6" max="6" width="9" style="3" customWidth="1"/>
    <col min="7" max="7" width="10.7109375" style="3" customWidth="1"/>
    <col min="8" max="8" width="10" style="3" customWidth="1"/>
    <col min="9" max="9" width="3.5703125" style="3" customWidth="1"/>
    <col min="10" max="10" width="8.5703125" style="48" customWidth="1"/>
    <col min="11" max="11" width="10" style="3" customWidth="1"/>
    <col min="12" max="12" width="2.140625" style="3" customWidth="1"/>
    <col min="13" max="256" width="9.140625" style="3"/>
    <col min="257" max="257" width="4.5703125" style="3" customWidth="1"/>
    <col min="258" max="258" width="17.7109375" style="3" customWidth="1"/>
    <col min="259" max="259" width="8.42578125" style="3" customWidth="1"/>
    <col min="260" max="260" width="10" style="3" customWidth="1"/>
    <col min="261" max="261" width="7.7109375" style="3" customWidth="1"/>
    <col min="262" max="262" width="9" style="3" customWidth="1"/>
    <col min="263" max="263" width="10.7109375" style="3" customWidth="1"/>
    <col min="264" max="264" width="10" style="3" customWidth="1"/>
    <col min="265" max="265" width="3.5703125" style="3" customWidth="1"/>
    <col min="266" max="266" width="8.5703125" style="3" customWidth="1"/>
    <col min="267" max="267" width="10" style="3" customWidth="1"/>
    <col min="268" max="268" width="2.140625" style="3" customWidth="1"/>
    <col min="269" max="512" width="9.140625" style="3"/>
    <col min="513" max="513" width="4.5703125" style="3" customWidth="1"/>
    <col min="514" max="514" width="17.7109375" style="3" customWidth="1"/>
    <col min="515" max="515" width="8.42578125" style="3" customWidth="1"/>
    <col min="516" max="516" width="10" style="3" customWidth="1"/>
    <col min="517" max="517" width="7.7109375" style="3" customWidth="1"/>
    <col min="518" max="518" width="9" style="3" customWidth="1"/>
    <col min="519" max="519" width="10.7109375" style="3" customWidth="1"/>
    <col min="520" max="520" width="10" style="3" customWidth="1"/>
    <col min="521" max="521" width="3.5703125" style="3" customWidth="1"/>
    <col min="522" max="522" width="8.5703125" style="3" customWidth="1"/>
    <col min="523" max="523" width="10" style="3" customWidth="1"/>
    <col min="524" max="524" width="2.140625" style="3" customWidth="1"/>
    <col min="525" max="768" width="9.140625" style="3"/>
    <col min="769" max="769" width="4.5703125" style="3" customWidth="1"/>
    <col min="770" max="770" width="17.7109375" style="3" customWidth="1"/>
    <col min="771" max="771" width="8.42578125" style="3" customWidth="1"/>
    <col min="772" max="772" width="10" style="3" customWidth="1"/>
    <col min="773" max="773" width="7.7109375" style="3" customWidth="1"/>
    <col min="774" max="774" width="9" style="3" customWidth="1"/>
    <col min="775" max="775" width="10.7109375" style="3" customWidth="1"/>
    <col min="776" max="776" width="10" style="3" customWidth="1"/>
    <col min="777" max="777" width="3.5703125" style="3" customWidth="1"/>
    <col min="778" max="778" width="8.5703125" style="3" customWidth="1"/>
    <col min="779" max="779" width="10" style="3" customWidth="1"/>
    <col min="780" max="780" width="2.140625" style="3" customWidth="1"/>
    <col min="781" max="1024" width="9.140625" style="3"/>
    <col min="1025" max="1025" width="4.5703125" style="3" customWidth="1"/>
    <col min="1026" max="1026" width="17.7109375" style="3" customWidth="1"/>
    <col min="1027" max="1027" width="8.42578125" style="3" customWidth="1"/>
    <col min="1028" max="1028" width="10" style="3" customWidth="1"/>
    <col min="1029" max="1029" width="7.7109375" style="3" customWidth="1"/>
    <col min="1030" max="1030" width="9" style="3" customWidth="1"/>
    <col min="1031" max="1031" width="10.7109375" style="3" customWidth="1"/>
    <col min="1032" max="1032" width="10" style="3" customWidth="1"/>
    <col min="1033" max="1033" width="3.5703125" style="3" customWidth="1"/>
    <col min="1034" max="1034" width="8.5703125" style="3" customWidth="1"/>
    <col min="1035" max="1035" width="10" style="3" customWidth="1"/>
    <col min="1036" max="1036" width="2.140625" style="3" customWidth="1"/>
    <col min="1037" max="1280" width="9.140625" style="3"/>
    <col min="1281" max="1281" width="4.5703125" style="3" customWidth="1"/>
    <col min="1282" max="1282" width="17.7109375" style="3" customWidth="1"/>
    <col min="1283" max="1283" width="8.42578125" style="3" customWidth="1"/>
    <col min="1284" max="1284" width="10" style="3" customWidth="1"/>
    <col min="1285" max="1285" width="7.7109375" style="3" customWidth="1"/>
    <col min="1286" max="1286" width="9" style="3" customWidth="1"/>
    <col min="1287" max="1287" width="10.7109375" style="3" customWidth="1"/>
    <col min="1288" max="1288" width="10" style="3" customWidth="1"/>
    <col min="1289" max="1289" width="3.5703125" style="3" customWidth="1"/>
    <col min="1290" max="1290" width="8.5703125" style="3" customWidth="1"/>
    <col min="1291" max="1291" width="10" style="3" customWidth="1"/>
    <col min="1292" max="1292" width="2.140625" style="3" customWidth="1"/>
    <col min="1293" max="1536" width="9.140625" style="3"/>
    <col min="1537" max="1537" width="4.5703125" style="3" customWidth="1"/>
    <col min="1538" max="1538" width="17.7109375" style="3" customWidth="1"/>
    <col min="1539" max="1539" width="8.42578125" style="3" customWidth="1"/>
    <col min="1540" max="1540" width="10" style="3" customWidth="1"/>
    <col min="1541" max="1541" width="7.7109375" style="3" customWidth="1"/>
    <col min="1542" max="1542" width="9" style="3" customWidth="1"/>
    <col min="1543" max="1543" width="10.7109375" style="3" customWidth="1"/>
    <col min="1544" max="1544" width="10" style="3" customWidth="1"/>
    <col min="1545" max="1545" width="3.5703125" style="3" customWidth="1"/>
    <col min="1546" max="1546" width="8.5703125" style="3" customWidth="1"/>
    <col min="1547" max="1547" width="10" style="3" customWidth="1"/>
    <col min="1548" max="1548" width="2.140625" style="3" customWidth="1"/>
    <col min="1549" max="1792" width="9.140625" style="3"/>
    <col min="1793" max="1793" width="4.5703125" style="3" customWidth="1"/>
    <col min="1794" max="1794" width="17.7109375" style="3" customWidth="1"/>
    <col min="1795" max="1795" width="8.42578125" style="3" customWidth="1"/>
    <col min="1796" max="1796" width="10" style="3" customWidth="1"/>
    <col min="1797" max="1797" width="7.7109375" style="3" customWidth="1"/>
    <col min="1798" max="1798" width="9" style="3" customWidth="1"/>
    <col min="1799" max="1799" width="10.7109375" style="3" customWidth="1"/>
    <col min="1800" max="1800" width="10" style="3" customWidth="1"/>
    <col min="1801" max="1801" width="3.5703125" style="3" customWidth="1"/>
    <col min="1802" max="1802" width="8.5703125" style="3" customWidth="1"/>
    <col min="1803" max="1803" width="10" style="3" customWidth="1"/>
    <col min="1804" max="1804" width="2.140625" style="3" customWidth="1"/>
    <col min="1805" max="2048" width="9.140625" style="3"/>
    <col min="2049" max="2049" width="4.5703125" style="3" customWidth="1"/>
    <col min="2050" max="2050" width="17.7109375" style="3" customWidth="1"/>
    <col min="2051" max="2051" width="8.42578125" style="3" customWidth="1"/>
    <col min="2052" max="2052" width="10" style="3" customWidth="1"/>
    <col min="2053" max="2053" width="7.7109375" style="3" customWidth="1"/>
    <col min="2054" max="2054" width="9" style="3" customWidth="1"/>
    <col min="2055" max="2055" width="10.7109375" style="3" customWidth="1"/>
    <col min="2056" max="2056" width="10" style="3" customWidth="1"/>
    <col min="2057" max="2057" width="3.5703125" style="3" customWidth="1"/>
    <col min="2058" max="2058" width="8.5703125" style="3" customWidth="1"/>
    <col min="2059" max="2059" width="10" style="3" customWidth="1"/>
    <col min="2060" max="2060" width="2.140625" style="3" customWidth="1"/>
    <col min="2061" max="2304" width="9.140625" style="3"/>
    <col min="2305" max="2305" width="4.5703125" style="3" customWidth="1"/>
    <col min="2306" max="2306" width="17.7109375" style="3" customWidth="1"/>
    <col min="2307" max="2307" width="8.42578125" style="3" customWidth="1"/>
    <col min="2308" max="2308" width="10" style="3" customWidth="1"/>
    <col min="2309" max="2309" width="7.7109375" style="3" customWidth="1"/>
    <col min="2310" max="2310" width="9" style="3" customWidth="1"/>
    <col min="2311" max="2311" width="10.7109375" style="3" customWidth="1"/>
    <col min="2312" max="2312" width="10" style="3" customWidth="1"/>
    <col min="2313" max="2313" width="3.5703125" style="3" customWidth="1"/>
    <col min="2314" max="2314" width="8.5703125" style="3" customWidth="1"/>
    <col min="2315" max="2315" width="10" style="3" customWidth="1"/>
    <col min="2316" max="2316" width="2.140625" style="3" customWidth="1"/>
    <col min="2317" max="2560" width="9.140625" style="3"/>
    <col min="2561" max="2561" width="4.5703125" style="3" customWidth="1"/>
    <col min="2562" max="2562" width="17.7109375" style="3" customWidth="1"/>
    <col min="2563" max="2563" width="8.42578125" style="3" customWidth="1"/>
    <col min="2564" max="2564" width="10" style="3" customWidth="1"/>
    <col min="2565" max="2565" width="7.7109375" style="3" customWidth="1"/>
    <col min="2566" max="2566" width="9" style="3" customWidth="1"/>
    <col min="2567" max="2567" width="10.7109375" style="3" customWidth="1"/>
    <col min="2568" max="2568" width="10" style="3" customWidth="1"/>
    <col min="2569" max="2569" width="3.5703125" style="3" customWidth="1"/>
    <col min="2570" max="2570" width="8.5703125" style="3" customWidth="1"/>
    <col min="2571" max="2571" width="10" style="3" customWidth="1"/>
    <col min="2572" max="2572" width="2.140625" style="3" customWidth="1"/>
    <col min="2573" max="2816" width="9.140625" style="3"/>
    <col min="2817" max="2817" width="4.5703125" style="3" customWidth="1"/>
    <col min="2818" max="2818" width="17.7109375" style="3" customWidth="1"/>
    <col min="2819" max="2819" width="8.42578125" style="3" customWidth="1"/>
    <col min="2820" max="2820" width="10" style="3" customWidth="1"/>
    <col min="2821" max="2821" width="7.7109375" style="3" customWidth="1"/>
    <col min="2822" max="2822" width="9" style="3" customWidth="1"/>
    <col min="2823" max="2823" width="10.7109375" style="3" customWidth="1"/>
    <col min="2824" max="2824" width="10" style="3" customWidth="1"/>
    <col min="2825" max="2825" width="3.5703125" style="3" customWidth="1"/>
    <col min="2826" max="2826" width="8.5703125" style="3" customWidth="1"/>
    <col min="2827" max="2827" width="10" style="3" customWidth="1"/>
    <col min="2828" max="2828" width="2.140625" style="3" customWidth="1"/>
    <col min="2829" max="3072" width="9.140625" style="3"/>
    <col min="3073" max="3073" width="4.5703125" style="3" customWidth="1"/>
    <col min="3074" max="3074" width="17.7109375" style="3" customWidth="1"/>
    <col min="3075" max="3075" width="8.42578125" style="3" customWidth="1"/>
    <col min="3076" max="3076" width="10" style="3" customWidth="1"/>
    <col min="3077" max="3077" width="7.7109375" style="3" customWidth="1"/>
    <col min="3078" max="3078" width="9" style="3" customWidth="1"/>
    <col min="3079" max="3079" width="10.7109375" style="3" customWidth="1"/>
    <col min="3080" max="3080" width="10" style="3" customWidth="1"/>
    <col min="3081" max="3081" width="3.5703125" style="3" customWidth="1"/>
    <col min="3082" max="3082" width="8.5703125" style="3" customWidth="1"/>
    <col min="3083" max="3083" width="10" style="3" customWidth="1"/>
    <col min="3084" max="3084" width="2.140625" style="3" customWidth="1"/>
    <col min="3085" max="3328" width="9.140625" style="3"/>
    <col min="3329" max="3329" width="4.5703125" style="3" customWidth="1"/>
    <col min="3330" max="3330" width="17.7109375" style="3" customWidth="1"/>
    <col min="3331" max="3331" width="8.42578125" style="3" customWidth="1"/>
    <col min="3332" max="3332" width="10" style="3" customWidth="1"/>
    <col min="3333" max="3333" width="7.7109375" style="3" customWidth="1"/>
    <col min="3334" max="3334" width="9" style="3" customWidth="1"/>
    <col min="3335" max="3335" width="10.7109375" style="3" customWidth="1"/>
    <col min="3336" max="3336" width="10" style="3" customWidth="1"/>
    <col min="3337" max="3337" width="3.5703125" style="3" customWidth="1"/>
    <col min="3338" max="3338" width="8.5703125" style="3" customWidth="1"/>
    <col min="3339" max="3339" width="10" style="3" customWidth="1"/>
    <col min="3340" max="3340" width="2.140625" style="3" customWidth="1"/>
    <col min="3341" max="3584" width="9.140625" style="3"/>
    <col min="3585" max="3585" width="4.5703125" style="3" customWidth="1"/>
    <col min="3586" max="3586" width="17.7109375" style="3" customWidth="1"/>
    <col min="3587" max="3587" width="8.42578125" style="3" customWidth="1"/>
    <col min="3588" max="3588" width="10" style="3" customWidth="1"/>
    <col min="3589" max="3589" width="7.7109375" style="3" customWidth="1"/>
    <col min="3590" max="3590" width="9" style="3" customWidth="1"/>
    <col min="3591" max="3591" width="10.7109375" style="3" customWidth="1"/>
    <col min="3592" max="3592" width="10" style="3" customWidth="1"/>
    <col min="3593" max="3593" width="3.5703125" style="3" customWidth="1"/>
    <col min="3594" max="3594" width="8.5703125" style="3" customWidth="1"/>
    <col min="3595" max="3595" width="10" style="3" customWidth="1"/>
    <col min="3596" max="3596" width="2.140625" style="3" customWidth="1"/>
    <col min="3597" max="3840" width="9.140625" style="3"/>
    <col min="3841" max="3841" width="4.5703125" style="3" customWidth="1"/>
    <col min="3842" max="3842" width="17.7109375" style="3" customWidth="1"/>
    <col min="3843" max="3843" width="8.42578125" style="3" customWidth="1"/>
    <col min="3844" max="3844" width="10" style="3" customWidth="1"/>
    <col min="3845" max="3845" width="7.7109375" style="3" customWidth="1"/>
    <col min="3846" max="3846" width="9" style="3" customWidth="1"/>
    <col min="3847" max="3847" width="10.7109375" style="3" customWidth="1"/>
    <col min="3848" max="3848" width="10" style="3" customWidth="1"/>
    <col min="3849" max="3849" width="3.5703125" style="3" customWidth="1"/>
    <col min="3850" max="3850" width="8.5703125" style="3" customWidth="1"/>
    <col min="3851" max="3851" width="10" style="3" customWidth="1"/>
    <col min="3852" max="3852" width="2.140625" style="3" customWidth="1"/>
    <col min="3853" max="4096" width="9.140625" style="3"/>
    <col min="4097" max="4097" width="4.5703125" style="3" customWidth="1"/>
    <col min="4098" max="4098" width="17.7109375" style="3" customWidth="1"/>
    <col min="4099" max="4099" width="8.42578125" style="3" customWidth="1"/>
    <col min="4100" max="4100" width="10" style="3" customWidth="1"/>
    <col min="4101" max="4101" width="7.7109375" style="3" customWidth="1"/>
    <col min="4102" max="4102" width="9" style="3" customWidth="1"/>
    <col min="4103" max="4103" width="10.7109375" style="3" customWidth="1"/>
    <col min="4104" max="4104" width="10" style="3" customWidth="1"/>
    <col min="4105" max="4105" width="3.5703125" style="3" customWidth="1"/>
    <col min="4106" max="4106" width="8.5703125" style="3" customWidth="1"/>
    <col min="4107" max="4107" width="10" style="3" customWidth="1"/>
    <col min="4108" max="4108" width="2.140625" style="3" customWidth="1"/>
    <col min="4109" max="4352" width="9.140625" style="3"/>
    <col min="4353" max="4353" width="4.5703125" style="3" customWidth="1"/>
    <col min="4354" max="4354" width="17.7109375" style="3" customWidth="1"/>
    <col min="4355" max="4355" width="8.42578125" style="3" customWidth="1"/>
    <col min="4356" max="4356" width="10" style="3" customWidth="1"/>
    <col min="4357" max="4357" width="7.7109375" style="3" customWidth="1"/>
    <col min="4358" max="4358" width="9" style="3" customWidth="1"/>
    <col min="4359" max="4359" width="10.7109375" style="3" customWidth="1"/>
    <col min="4360" max="4360" width="10" style="3" customWidth="1"/>
    <col min="4361" max="4361" width="3.5703125" style="3" customWidth="1"/>
    <col min="4362" max="4362" width="8.5703125" style="3" customWidth="1"/>
    <col min="4363" max="4363" width="10" style="3" customWidth="1"/>
    <col min="4364" max="4364" width="2.140625" style="3" customWidth="1"/>
    <col min="4365" max="4608" width="9.140625" style="3"/>
    <col min="4609" max="4609" width="4.5703125" style="3" customWidth="1"/>
    <col min="4610" max="4610" width="17.7109375" style="3" customWidth="1"/>
    <col min="4611" max="4611" width="8.42578125" style="3" customWidth="1"/>
    <col min="4612" max="4612" width="10" style="3" customWidth="1"/>
    <col min="4613" max="4613" width="7.7109375" style="3" customWidth="1"/>
    <col min="4614" max="4614" width="9" style="3" customWidth="1"/>
    <col min="4615" max="4615" width="10.7109375" style="3" customWidth="1"/>
    <col min="4616" max="4616" width="10" style="3" customWidth="1"/>
    <col min="4617" max="4617" width="3.5703125" style="3" customWidth="1"/>
    <col min="4618" max="4618" width="8.5703125" style="3" customWidth="1"/>
    <col min="4619" max="4619" width="10" style="3" customWidth="1"/>
    <col min="4620" max="4620" width="2.140625" style="3" customWidth="1"/>
    <col min="4621" max="4864" width="9.140625" style="3"/>
    <col min="4865" max="4865" width="4.5703125" style="3" customWidth="1"/>
    <col min="4866" max="4866" width="17.7109375" style="3" customWidth="1"/>
    <col min="4867" max="4867" width="8.42578125" style="3" customWidth="1"/>
    <col min="4868" max="4868" width="10" style="3" customWidth="1"/>
    <col min="4869" max="4869" width="7.7109375" style="3" customWidth="1"/>
    <col min="4870" max="4870" width="9" style="3" customWidth="1"/>
    <col min="4871" max="4871" width="10.7109375" style="3" customWidth="1"/>
    <col min="4872" max="4872" width="10" style="3" customWidth="1"/>
    <col min="4873" max="4873" width="3.5703125" style="3" customWidth="1"/>
    <col min="4874" max="4874" width="8.5703125" style="3" customWidth="1"/>
    <col min="4875" max="4875" width="10" style="3" customWidth="1"/>
    <col min="4876" max="4876" width="2.140625" style="3" customWidth="1"/>
    <col min="4877" max="5120" width="9.140625" style="3"/>
    <col min="5121" max="5121" width="4.5703125" style="3" customWidth="1"/>
    <col min="5122" max="5122" width="17.7109375" style="3" customWidth="1"/>
    <col min="5123" max="5123" width="8.42578125" style="3" customWidth="1"/>
    <col min="5124" max="5124" width="10" style="3" customWidth="1"/>
    <col min="5125" max="5125" width="7.7109375" style="3" customWidth="1"/>
    <col min="5126" max="5126" width="9" style="3" customWidth="1"/>
    <col min="5127" max="5127" width="10.7109375" style="3" customWidth="1"/>
    <col min="5128" max="5128" width="10" style="3" customWidth="1"/>
    <col min="5129" max="5129" width="3.5703125" style="3" customWidth="1"/>
    <col min="5130" max="5130" width="8.5703125" style="3" customWidth="1"/>
    <col min="5131" max="5131" width="10" style="3" customWidth="1"/>
    <col min="5132" max="5132" width="2.140625" style="3" customWidth="1"/>
    <col min="5133" max="5376" width="9.140625" style="3"/>
    <col min="5377" max="5377" width="4.5703125" style="3" customWidth="1"/>
    <col min="5378" max="5378" width="17.7109375" style="3" customWidth="1"/>
    <col min="5379" max="5379" width="8.42578125" style="3" customWidth="1"/>
    <col min="5380" max="5380" width="10" style="3" customWidth="1"/>
    <col min="5381" max="5381" width="7.7109375" style="3" customWidth="1"/>
    <col min="5382" max="5382" width="9" style="3" customWidth="1"/>
    <col min="5383" max="5383" width="10.7109375" style="3" customWidth="1"/>
    <col min="5384" max="5384" width="10" style="3" customWidth="1"/>
    <col min="5385" max="5385" width="3.5703125" style="3" customWidth="1"/>
    <col min="5386" max="5386" width="8.5703125" style="3" customWidth="1"/>
    <col min="5387" max="5387" width="10" style="3" customWidth="1"/>
    <col min="5388" max="5388" width="2.140625" style="3" customWidth="1"/>
    <col min="5389" max="5632" width="9.140625" style="3"/>
    <col min="5633" max="5633" width="4.5703125" style="3" customWidth="1"/>
    <col min="5634" max="5634" width="17.7109375" style="3" customWidth="1"/>
    <col min="5635" max="5635" width="8.42578125" style="3" customWidth="1"/>
    <col min="5636" max="5636" width="10" style="3" customWidth="1"/>
    <col min="5637" max="5637" width="7.7109375" style="3" customWidth="1"/>
    <col min="5638" max="5638" width="9" style="3" customWidth="1"/>
    <col min="5639" max="5639" width="10.7109375" style="3" customWidth="1"/>
    <col min="5640" max="5640" width="10" style="3" customWidth="1"/>
    <col min="5641" max="5641" width="3.5703125" style="3" customWidth="1"/>
    <col min="5642" max="5642" width="8.5703125" style="3" customWidth="1"/>
    <col min="5643" max="5643" width="10" style="3" customWidth="1"/>
    <col min="5644" max="5644" width="2.140625" style="3" customWidth="1"/>
    <col min="5645" max="5888" width="9.140625" style="3"/>
    <col min="5889" max="5889" width="4.5703125" style="3" customWidth="1"/>
    <col min="5890" max="5890" width="17.7109375" style="3" customWidth="1"/>
    <col min="5891" max="5891" width="8.42578125" style="3" customWidth="1"/>
    <col min="5892" max="5892" width="10" style="3" customWidth="1"/>
    <col min="5893" max="5893" width="7.7109375" style="3" customWidth="1"/>
    <col min="5894" max="5894" width="9" style="3" customWidth="1"/>
    <col min="5895" max="5895" width="10.7109375" style="3" customWidth="1"/>
    <col min="5896" max="5896" width="10" style="3" customWidth="1"/>
    <col min="5897" max="5897" width="3.5703125" style="3" customWidth="1"/>
    <col min="5898" max="5898" width="8.5703125" style="3" customWidth="1"/>
    <col min="5899" max="5899" width="10" style="3" customWidth="1"/>
    <col min="5900" max="5900" width="2.140625" style="3" customWidth="1"/>
    <col min="5901" max="6144" width="9.140625" style="3"/>
    <col min="6145" max="6145" width="4.5703125" style="3" customWidth="1"/>
    <col min="6146" max="6146" width="17.7109375" style="3" customWidth="1"/>
    <col min="6147" max="6147" width="8.42578125" style="3" customWidth="1"/>
    <col min="6148" max="6148" width="10" style="3" customWidth="1"/>
    <col min="6149" max="6149" width="7.7109375" style="3" customWidth="1"/>
    <col min="6150" max="6150" width="9" style="3" customWidth="1"/>
    <col min="6151" max="6151" width="10.7109375" style="3" customWidth="1"/>
    <col min="6152" max="6152" width="10" style="3" customWidth="1"/>
    <col min="6153" max="6153" width="3.5703125" style="3" customWidth="1"/>
    <col min="6154" max="6154" width="8.5703125" style="3" customWidth="1"/>
    <col min="6155" max="6155" width="10" style="3" customWidth="1"/>
    <col min="6156" max="6156" width="2.140625" style="3" customWidth="1"/>
    <col min="6157" max="6400" width="9.140625" style="3"/>
    <col min="6401" max="6401" width="4.5703125" style="3" customWidth="1"/>
    <col min="6402" max="6402" width="17.7109375" style="3" customWidth="1"/>
    <col min="6403" max="6403" width="8.42578125" style="3" customWidth="1"/>
    <col min="6404" max="6404" width="10" style="3" customWidth="1"/>
    <col min="6405" max="6405" width="7.7109375" style="3" customWidth="1"/>
    <col min="6406" max="6406" width="9" style="3" customWidth="1"/>
    <col min="6407" max="6407" width="10.7109375" style="3" customWidth="1"/>
    <col min="6408" max="6408" width="10" style="3" customWidth="1"/>
    <col min="6409" max="6409" width="3.5703125" style="3" customWidth="1"/>
    <col min="6410" max="6410" width="8.5703125" style="3" customWidth="1"/>
    <col min="6411" max="6411" width="10" style="3" customWidth="1"/>
    <col min="6412" max="6412" width="2.140625" style="3" customWidth="1"/>
    <col min="6413" max="6656" width="9.140625" style="3"/>
    <col min="6657" max="6657" width="4.5703125" style="3" customWidth="1"/>
    <col min="6658" max="6658" width="17.7109375" style="3" customWidth="1"/>
    <col min="6659" max="6659" width="8.42578125" style="3" customWidth="1"/>
    <col min="6660" max="6660" width="10" style="3" customWidth="1"/>
    <col min="6661" max="6661" width="7.7109375" style="3" customWidth="1"/>
    <col min="6662" max="6662" width="9" style="3" customWidth="1"/>
    <col min="6663" max="6663" width="10.7109375" style="3" customWidth="1"/>
    <col min="6664" max="6664" width="10" style="3" customWidth="1"/>
    <col min="6665" max="6665" width="3.5703125" style="3" customWidth="1"/>
    <col min="6666" max="6666" width="8.5703125" style="3" customWidth="1"/>
    <col min="6667" max="6667" width="10" style="3" customWidth="1"/>
    <col min="6668" max="6668" width="2.140625" style="3" customWidth="1"/>
    <col min="6669" max="6912" width="9.140625" style="3"/>
    <col min="6913" max="6913" width="4.5703125" style="3" customWidth="1"/>
    <col min="6914" max="6914" width="17.7109375" style="3" customWidth="1"/>
    <col min="6915" max="6915" width="8.42578125" style="3" customWidth="1"/>
    <col min="6916" max="6916" width="10" style="3" customWidth="1"/>
    <col min="6917" max="6917" width="7.7109375" style="3" customWidth="1"/>
    <col min="6918" max="6918" width="9" style="3" customWidth="1"/>
    <col min="6919" max="6919" width="10.7109375" style="3" customWidth="1"/>
    <col min="6920" max="6920" width="10" style="3" customWidth="1"/>
    <col min="6921" max="6921" width="3.5703125" style="3" customWidth="1"/>
    <col min="6922" max="6922" width="8.5703125" style="3" customWidth="1"/>
    <col min="6923" max="6923" width="10" style="3" customWidth="1"/>
    <col min="6924" max="6924" width="2.140625" style="3" customWidth="1"/>
    <col min="6925" max="7168" width="9.140625" style="3"/>
    <col min="7169" max="7169" width="4.5703125" style="3" customWidth="1"/>
    <col min="7170" max="7170" width="17.7109375" style="3" customWidth="1"/>
    <col min="7171" max="7171" width="8.42578125" style="3" customWidth="1"/>
    <col min="7172" max="7172" width="10" style="3" customWidth="1"/>
    <col min="7173" max="7173" width="7.7109375" style="3" customWidth="1"/>
    <col min="7174" max="7174" width="9" style="3" customWidth="1"/>
    <col min="7175" max="7175" width="10.7109375" style="3" customWidth="1"/>
    <col min="7176" max="7176" width="10" style="3" customWidth="1"/>
    <col min="7177" max="7177" width="3.5703125" style="3" customWidth="1"/>
    <col min="7178" max="7178" width="8.5703125" style="3" customWidth="1"/>
    <col min="7179" max="7179" width="10" style="3" customWidth="1"/>
    <col min="7180" max="7180" width="2.140625" style="3" customWidth="1"/>
    <col min="7181" max="7424" width="9.140625" style="3"/>
    <col min="7425" max="7425" width="4.5703125" style="3" customWidth="1"/>
    <col min="7426" max="7426" width="17.7109375" style="3" customWidth="1"/>
    <col min="7427" max="7427" width="8.42578125" style="3" customWidth="1"/>
    <col min="7428" max="7428" width="10" style="3" customWidth="1"/>
    <col min="7429" max="7429" width="7.7109375" style="3" customWidth="1"/>
    <col min="7430" max="7430" width="9" style="3" customWidth="1"/>
    <col min="7431" max="7431" width="10.7109375" style="3" customWidth="1"/>
    <col min="7432" max="7432" width="10" style="3" customWidth="1"/>
    <col min="7433" max="7433" width="3.5703125" style="3" customWidth="1"/>
    <col min="7434" max="7434" width="8.5703125" style="3" customWidth="1"/>
    <col min="7435" max="7435" width="10" style="3" customWidth="1"/>
    <col min="7436" max="7436" width="2.140625" style="3" customWidth="1"/>
    <col min="7437" max="7680" width="9.140625" style="3"/>
    <col min="7681" max="7681" width="4.5703125" style="3" customWidth="1"/>
    <col min="7682" max="7682" width="17.7109375" style="3" customWidth="1"/>
    <col min="7683" max="7683" width="8.42578125" style="3" customWidth="1"/>
    <col min="7684" max="7684" width="10" style="3" customWidth="1"/>
    <col min="7685" max="7685" width="7.7109375" style="3" customWidth="1"/>
    <col min="7686" max="7686" width="9" style="3" customWidth="1"/>
    <col min="7687" max="7687" width="10.7109375" style="3" customWidth="1"/>
    <col min="7688" max="7688" width="10" style="3" customWidth="1"/>
    <col min="7689" max="7689" width="3.5703125" style="3" customWidth="1"/>
    <col min="7690" max="7690" width="8.5703125" style="3" customWidth="1"/>
    <col min="7691" max="7691" width="10" style="3" customWidth="1"/>
    <col min="7692" max="7692" width="2.140625" style="3" customWidth="1"/>
    <col min="7693" max="7936" width="9.140625" style="3"/>
    <col min="7937" max="7937" width="4.5703125" style="3" customWidth="1"/>
    <col min="7938" max="7938" width="17.7109375" style="3" customWidth="1"/>
    <col min="7939" max="7939" width="8.42578125" style="3" customWidth="1"/>
    <col min="7940" max="7940" width="10" style="3" customWidth="1"/>
    <col min="7941" max="7941" width="7.7109375" style="3" customWidth="1"/>
    <col min="7942" max="7942" width="9" style="3" customWidth="1"/>
    <col min="7943" max="7943" width="10.7109375" style="3" customWidth="1"/>
    <col min="7944" max="7944" width="10" style="3" customWidth="1"/>
    <col min="7945" max="7945" width="3.5703125" style="3" customWidth="1"/>
    <col min="7946" max="7946" width="8.5703125" style="3" customWidth="1"/>
    <col min="7947" max="7947" width="10" style="3" customWidth="1"/>
    <col min="7948" max="7948" width="2.140625" style="3" customWidth="1"/>
    <col min="7949" max="8192" width="9.140625" style="3"/>
    <col min="8193" max="8193" width="4.5703125" style="3" customWidth="1"/>
    <col min="8194" max="8194" width="17.7109375" style="3" customWidth="1"/>
    <col min="8195" max="8195" width="8.42578125" style="3" customWidth="1"/>
    <col min="8196" max="8196" width="10" style="3" customWidth="1"/>
    <col min="8197" max="8197" width="7.7109375" style="3" customWidth="1"/>
    <col min="8198" max="8198" width="9" style="3" customWidth="1"/>
    <col min="8199" max="8199" width="10.7109375" style="3" customWidth="1"/>
    <col min="8200" max="8200" width="10" style="3" customWidth="1"/>
    <col min="8201" max="8201" width="3.5703125" style="3" customWidth="1"/>
    <col min="8202" max="8202" width="8.5703125" style="3" customWidth="1"/>
    <col min="8203" max="8203" width="10" style="3" customWidth="1"/>
    <col min="8204" max="8204" width="2.140625" style="3" customWidth="1"/>
    <col min="8205" max="8448" width="9.140625" style="3"/>
    <col min="8449" max="8449" width="4.5703125" style="3" customWidth="1"/>
    <col min="8450" max="8450" width="17.7109375" style="3" customWidth="1"/>
    <col min="8451" max="8451" width="8.42578125" style="3" customWidth="1"/>
    <col min="8452" max="8452" width="10" style="3" customWidth="1"/>
    <col min="8453" max="8453" width="7.7109375" style="3" customWidth="1"/>
    <col min="8454" max="8454" width="9" style="3" customWidth="1"/>
    <col min="8455" max="8455" width="10.7109375" style="3" customWidth="1"/>
    <col min="8456" max="8456" width="10" style="3" customWidth="1"/>
    <col min="8457" max="8457" width="3.5703125" style="3" customWidth="1"/>
    <col min="8458" max="8458" width="8.5703125" style="3" customWidth="1"/>
    <col min="8459" max="8459" width="10" style="3" customWidth="1"/>
    <col min="8460" max="8460" width="2.140625" style="3" customWidth="1"/>
    <col min="8461" max="8704" width="9.140625" style="3"/>
    <col min="8705" max="8705" width="4.5703125" style="3" customWidth="1"/>
    <col min="8706" max="8706" width="17.7109375" style="3" customWidth="1"/>
    <col min="8707" max="8707" width="8.42578125" style="3" customWidth="1"/>
    <col min="8708" max="8708" width="10" style="3" customWidth="1"/>
    <col min="8709" max="8709" width="7.7109375" style="3" customWidth="1"/>
    <col min="8710" max="8710" width="9" style="3" customWidth="1"/>
    <col min="8711" max="8711" width="10.7109375" style="3" customWidth="1"/>
    <col min="8712" max="8712" width="10" style="3" customWidth="1"/>
    <col min="8713" max="8713" width="3.5703125" style="3" customWidth="1"/>
    <col min="8714" max="8714" width="8.5703125" style="3" customWidth="1"/>
    <col min="8715" max="8715" width="10" style="3" customWidth="1"/>
    <col min="8716" max="8716" width="2.140625" style="3" customWidth="1"/>
    <col min="8717" max="8960" width="9.140625" style="3"/>
    <col min="8961" max="8961" width="4.5703125" style="3" customWidth="1"/>
    <col min="8962" max="8962" width="17.7109375" style="3" customWidth="1"/>
    <col min="8963" max="8963" width="8.42578125" style="3" customWidth="1"/>
    <col min="8964" max="8964" width="10" style="3" customWidth="1"/>
    <col min="8965" max="8965" width="7.7109375" style="3" customWidth="1"/>
    <col min="8966" max="8966" width="9" style="3" customWidth="1"/>
    <col min="8967" max="8967" width="10.7109375" style="3" customWidth="1"/>
    <col min="8968" max="8968" width="10" style="3" customWidth="1"/>
    <col min="8969" max="8969" width="3.5703125" style="3" customWidth="1"/>
    <col min="8970" max="8970" width="8.5703125" style="3" customWidth="1"/>
    <col min="8971" max="8971" width="10" style="3" customWidth="1"/>
    <col min="8972" max="8972" width="2.140625" style="3" customWidth="1"/>
    <col min="8973" max="9216" width="9.140625" style="3"/>
    <col min="9217" max="9217" width="4.5703125" style="3" customWidth="1"/>
    <col min="9218" max="9218" width="17.7109375" style="3" customWidth="1"/>
    <col min="9219" max="9219" width="8.42578125" style="3" customWidth="1"/>
    <col min="9220" max="9220" width="10" style="3" customWidth="1"/>
    <col min="9221" max="9221" width="7.7109375" style="3" customWidth="1"/>
    <col min="9222" max="9222" width="9" style="3" customWidth="1"/>
    <col min="9223" max="9223" width="10.7109375" style="3" customWidth="1"/>
    <col min="9224" max="9224" width="10" style="3" customWidth="1"/>
    <col min="9225" max="9225" width="3.5703125" style="3" customWidth="1"/>
    <col min="9226" max="9226" width="8.5703125" style="3" customWidth="1"/>
    <col min="9227" max="9227" width="10" style="3" customWidth="1"/>
    <col min="9228" max="9228" width="2.140625" style="3" customWidth="1"/>
    <col min="9229" max="9472" width="9.140625" style="3"/>
    <col min="9473" max="9473" width="4.5703125" style="3" customWidth="1"/>
    <col min="9474" max="9474" width="17.7109375" style="3" customWidth="1"/>
    <col min="9475" max="9475" width="8.42578125" style="3" customWidth="1"/>
    <col min="9476" max="9476" width="10" style="3" customWidth="1"/>
    <col min="9477" max="9477" width="7.7109375" style="3" customWidth="1"/>
    <col min="9478" max="9478" width="9" style="3" customWidth="1"/>
    <col min="9479" max="9479" width="10.7109375" style="3" customWidth="1"/>
    <col min="9480" max="9480" width="10" style="3" customWidth="1"/>
    <col min="9481" max="9481" width="3.5703125" style="3" customWidth="1"/>
    <col min="9482" max="9482" width="8.5703125" style="3" customWidth="1"/>
    <col min="9483" max="9483" width="10" style="3" customWidth="1"/>
    <col min="9484" max="9484" width="2.140625" style="3" customWidth="1"/>
    <col min="9485" max="9728" width="9.140625" style="3"/>
    <col min="9729" max="9729" width="4.5703125" style="3" customWidth="1"/>
    <col min="9730" max="9730" width="17.7109375" style="3" customWidth="1"/>
    <col min="9731" max="9731" width="8.42578125" style="3" customWidth="1"/>
    <col min="9732" max="9732" width="10" style="3" customWidth="1"/>
    <col min="9733" max="9733" width="7.7109375" style="3" customWidth="1"/>
    <col min="9734" max="9734" width="9" style="3" customWidth="1"/>
    <col min="9735" max="9735" width="10.7109375" style="3" customWidth="1"/>
    <col min="9736" max="9736" width="10" style="3" customWidth="1"/>
    <col min="9737" max="9737" width="3.5703125" style="3" customWidth="1"/>
    <col min="9738" max="9738" width="8.5703125" style="3" customWidth="1"/>
    <col min="9739" max="9739" width="10" style="3" customWidth="1"/>
    <col min="9740" max="9740" width="2.140625" style="3" customWidth="1"/>
    <col min="9741" max="9984" width="9.140625" style="3"/>
    <col min="9985" max="9985" width="4.5703125" style="3" customWidth="1"/>
    <col min="9986" max="9986" width="17.7109375" style="3" customWidth="1"/>
    <col min="9987" max="9987" width="8.42578125" style="3" customWidth="1"/>
    <col min="9988" max="9988" width="10" style="3" customWidth="1"/>
    <col min="9989" max="9989" width="7.7109375" style="3" customWidth="1"/>
    <col min="9990" max="9990" width="9" style="3" customWidth="1"/>
    <col min="9991" max="9991" width="10.7109375" style="3" customWidth="1"/>
    <col min="9992" max="9992" width="10" style="3" customWidth="1"/>
    <col min="9993" max="9993" width="3.5703125" style="3" customWidth="1"/>
    <col min="9994" max="9994" width="8.5703125" style="3" customWidth="1"/>
    <col min="9995" max="9995" width="10" style="3" customWidth="1"/>
    <col min="9996" max="9996" width="2.140625" style="3" customWidth="1"/>
    <col min="9997" max="10240" width="9.140625" style="3"/>
    <col min="10241" max="10241" width="4.5703125" style="3" customWidth="1"/>
    <col min="10242" max="10242" width="17.7109375" style="3" customWidth="1"/>
    <col min="10243" max="10243" width="8.42578125" style="3" customWidth="1"/>
    <col min="10244" max="10244" width="10" style="3" customWidth="1"/>
    <col min="10245" max="10245" width="7.7109375" style="3" customWidth="1"/>
    <col min="10246" max="10246" width="9" style="3" customWidth="1"/>
    <col min="10247" max="10247" width="10.7109375" style="3" customWidth="1"/>
    <col min="10248" max="10248" width="10" style="3" customWidth="1"/>
    <col min="10249" max="10249" width="3.5703125" style="3" customWidth="1"/>
    <col min="10250" max="10250" width="8.5703125" style="3" customWidth="1"/>
    <col min="10251" max="10251" width="10" style="3" customWidth="1"/>
    <col min="10252" max="10252" width="2.140625" style="3" customWidth="1"/>
    <col min="10253" max="10496" width="9.140625" style="3"/>
    <col min="10497" max="10497" width="4.5703125" style="3" customWidth="1"/>
    <col min="10498" max="10498" width="17.7109375" style="3" customWidth="1"/>
    <col min="10499" max="10499" width="8.42578125" style="3" customWidth="1"/>
    <col min="10500" max="10500" width="10" style="3" customWidth="1"/>
    <col min="10501" max="10501" width="7.7109375" style="3" customWidth="1"/>
    <col min="10502" max="10502" width="9" style="3" customWidth="1"/>
    <col min="10503" max="10503" width="10.7109375" style="3" customWidth="1"/>
    <col min="10504" max="10504" width="10" style="3" customWidth="1"/>
    <col min="10505" max="10505" width="3.5703125" style="3" customWidth="1"/>
    <col min="10506" max="10506" width="8.5703125" style="3" customWidth="1"/>
    <col min="10507" max="10507" width="10" style="3" customWidth="1"/>
    <col min="10508" max="10508" width="2.140625" style="3" customWidth="1"/>
    <col min="10509" max="10752" width="9.140625" style="3"/>
    <col min="10753" max="10753" width="4.5703125" style="3" customWidth="1"/>
    <col min="10754" max="10754" width="17.7109375" style="3" customWidth="1"/>
    <col min="10755" max="10755" width="8.42578125" style="3" customWidth="1"/>
    <col min="10756" max="10756" width="10" style="3" customWidth="1"/>
    <col min="10757" max="10757" width="7.7109375" style="3" customWidth="1"/>
    <col min="10758" max="10758" width="9" style="3" customWidth="1"/>
    <col min="10759" max="10759" width="10.7109375" style="3" customWidth="1"/>
    <col min="10760" max="10760" width="10" style="3" customWidth="1"/>
    <col min="10761" max="10761" width="3.5703125" style="3" customWidth="1"/>
    <col min="10762" max="10762" width="8.5703125" style="3" customWidth="1"/>
    <col min="10763" max="10763" width="10" style="3" customWidth="1"/>
    <col min="10764" max="10764" width="2.140625" style="3" customWidth="1"/>
    <col min="10765" max="11008" width="9.140625" style="3"/>
    <col min="11009" max="11009" width="4.5703125" style="3" customWidth="1"/>
    <col min="11010" max="11010" width="17.7109375" style="3" customWidth="1"/>
    <col min="11011" max="11011" width="8.42578125" style="3" customWidth="1"/>
    <col min="11012" max="11012" width="10" style="3" customWidth="1"/>
    <col min="11013" max="11013" width="7.7109375" style="3" customWidth="1"/>
    <col min="11014" max="11014" width="9" style="3" customWidth="1"/>
    <col min="11015" max="11015" width="10.7109375" style="3" customWidth="1"/>
    <col min="11016" max="11016" width="10" style="3" customWidth="1"/>
    <col min="11017" max="11017" width="3.5703125" style="3" customWidth="1"/>
    <col min="11018" max="11018" width="8.5703125" style="3" customWidth="1"/>
    <col min="11019" max="11019" width="10" style="3" customWidth="1"/>
    <col min="11020" max="11020" width="2.140625" style="3" customWidth="1"/>
    <col min="11021" max="11264" width="9.140625" style="3"/>
    <col min="11265" max="11265" width="4.5703125" style="3" customWidth="1"/>
    <col min="11266" max="11266" width="17.7109375" style="3" customWidth="1"/>
    <col min="11267" max="11267" width="8.42578125" style="3" customWidth="1"/>
    <col min="11268" max="11268" width="10" style="3" customWidth="1"/>
    <col min="11269" max="11269" width="7.7109375" style="3" customWidth="1"/>
    <col min="11270" max="11270" width="9" style="3" customWidth="1"/>
    <col min="11271" max="11271" width="10.7109375" style="3" customWidth="1"/>
    <col min="11272" max="11272" width="10" style="3" customWidth="1"/>
    <col min="11273" max="11273" width="3.5703125" style="3" customWidth="1"/>
    <col min="11274" max="11274" width="8.5703125" style="3" customWidth="1"/>
    <col min="11275" max="11275" width="10" style="3" customWidth="1"/>
    <col min="11276" max="11276" width="2.140625" style="3" customWidth="1"/>
    <col min="11277" max="11520" width="9.140625" style="3"/>
    <col min="11521" max="11521" width="4.5703125" style="3" customWidth="1"/>
    <col min="11522" max="11522" width="17.7109375" style="3" customWidth="1"/>
    <col min="11523" max="11523" width="8.42578125" style="3" customWidth="1"/>
    <col min="11524" max="11524" width="10" style="3" customWidth="1"/>
    <col min="11525" max="11525" width="7.7109375" style="3" customWidth="1"/>
    <col min="11526" max="11526" width="9" style="3" customWidth="1"/>
    <col min="11527" max="11527" width="10.7109375" style="3" customWidth="1"/>
    <col min="11528" max="11528" width="10" style="3" customWidth="1"/>
    <col min="11529" max="11529" width="3.5703125" style="3" customWidth="1"/>
    <col min="11530" max="11530" width="8.5703125" style="3" customWidth="1"/>
    <col min="11531" max="11531" width="10" style="3" customWidth="1"/>
    <col min="11532" max="11532" width="2.140625" style="3" customWidth="1"/>
    <col min="11533" max="11776" width="9.140625" style="3"/>
    <col min="11777" max="11777" width="4.5703125" style="3" customWidth="1"/>
    <col min="11778" max="11778" width="17.7109375" style="3" customWidth="1"/>
    <col min="11779" max="11779" width="8.42578125" style="3" customWidth="1"/>
    <col min="11780" max="11780" width="10" style="3" customWidth="1"/>
    <col min="11781" max="11781" width="7.7109375" style="3" customWidth="1"/>
    <col min="11782" max="11782" width="9" style="3" customWidth="1"/>
    <col min="11783" max="11783" width="10.7109375" style="3" customWidth="1"/>
    <col min="11784" max="11784" width="10" style="3" customWidth="1"/>
    <col min="11785" max="11785" width="3.5703125" style="3" customWidth="1"/>
    <col min="11786" max="11786" width="8.5703125" style="3" customWidth="1"/>
    <col min="11787" max="11787" width="10" style="3" customWidth="1"/>
    <col min="11788" max="11788" width="2.140625" style="3" customWidth="1"/>
    <col min="11789" max="12032" width="9.140625" style="3"/>
    <col min="12033" max="12033" width="4.5703125" style="3" customWidth="1"/>
    <col min="12034" max="12034" width="17.7109375" style="3" customWidth="1"/>
    <col min="12035" max="12035" width="8.42578125" style="3" customWidth="1"/>
    <col min="12036" max="12036" width="10" style="3" customWidth="1"/>
    <col min="12037" max="12037" width="7.7109375" style="3" customWidth="1"/>
    <col min="12038" max="12038" width="9" style="3" customWidth="1"/>
    <col min="12039" max="12039" width="10.7109375" style="3" customWidth="1"/>
    <col min="12040" max="12040" width="10" style="3" customWidth="1"/>
    <col min="12041" max="12041" width="3.5703125" style="3" customWidth="1"/>
    <col min="12042" max="12042" width="8.5703125" style="3" customWidth="1"/>
    <col min="12043" max="12043" width="10" style="3" customWidth="1"/>
    <col min="12044" max="12044" width="2.140625" style="3" customWidth="1"/>
    <col min="12045" max="12288" width="9.140625" style="3"/>
    <col min="12289" max="12289" width="4.5703125" style="3" customWidth="1"/>
    <col min="12290" max="12290" width="17.7109375" style="3" customWidth="1"/>
    <col min="12291" max="12291" width="8.42578125" style="3" customWidth="1"/>
    <col min="12292" max="12292" width="10" style="3" customWidth="1"/>
    <col min="12293" max="12293" width="7.7109375" style="3" customWidth="1"/>
    <col min="12294" max="12294" width="9" style="3" customWidth="1"/>
    <col min="12295" max="12295" width="10.7109375" style="3" customWidth="1"/>
    <col min="12296" max="12296" width="10" style="3" customWidth="1"/>
    <col min="12297" max="12297" width="3.5703125" style="3" customWidth="1"/>
    <col min="12298" max="12298" width="8.5703125" style="3" customWidth="1"/>
    <col min="12299" max="12299" width="10" style="3" customWidth="1"/>
    <col min="12300" max="12300" width="2.140625" style="3" customWidth="1"/>
    <col min="12301" max="12544" width="9.140625" style="3"/>
    <col min="12545" max="12545" width="4.5703125" style="3" customWidth="1"/>
    <col min="12546" max="12546" width="17.7109375" style="3" customWidth="1"/>
    <col min="12547" max="12547" width="8.42578125" style="3" customWidth="1"/>
    <col min="12548" max="12548" width="10" style="3" customWidth="1"/>
    <col min="12549" max="12549" width="7.7109375" style="3" customWidth="1"/>
    <col min="12550" max="12550" width="9" style="3" customWidth="1"/>
    <col min="12551" max="12551" width="10.7109375" style="3" customWidth="1"/>
    <col min="12552" max="12552" width="10" style="3" customWidth="1"/>
    <col min="12553" max="12553" width="3.5703125" style="3" customWidth="1"/>
    <col min="12554" max="12554" width="8.5703125" style="3" customWidth="1"/>
    <col min="12555" max="12555" width="10" style="3" customWidth="1"/>
    <col min="12556" max="12556" width="2.140625" style="3" customWidth="1"/>
    <col min="12557" max="12800" width="9.140625" style="3"/>
    <col min="12801" max="12801" width="4.5703125" style="3" customWidth="1"/>
    <col min="12802" max="12802" width="17.7109375" style="3" customWidth="1"/>
    <col min="12803" max="12803" width="8.42578125" style="3" customWidth="1"/>
    <col min="12804" max="12804" width="10" style="3" customWidth="1"/>
    <col min="12805" max="12805" width="7.7109375" style="3" customWidth="1"/>
    <col min="12806" max="12806" width="9" style="3" customWidth="1"/>
    <col min="12807" max="12807" width="10.7109375" style="3" customWidth="1"/>
    <col min="12808" max="12808" width="10" style="3" customWidth="1"/>
    <col min="12809" max="12809" width="3.5703125" style="3" customWidth="1"/>
    <col min="12810" max="12810" width="8.5703125" style="3" customWidth="1"/>
    <col min="12811" max="12811" width="10" style="3" customWidth="1"/>
    <col min="12812" max="12812" width="2.140625" style="3" customWidth="1"/>
    <col min="12813" max="13056" width="9.140625" style="3"/>
    <col min="13057" max="13057" width="4.5703125" style="3" customWidth="1"/>
    <col min="13058" max="13058" width="17.7109375" style="3" customWidth="1"/>
    <col min="13059" max="13059" width="8.42578125" style="3" customWidth="1"/>
    <col min="13060" max="13060" width="10" style="3" customWidth="1"/>
    <col min="13061" max="13061" width="7.7109375" style="3" customWidth="1"/>
    <col min="13062" max="13062" width="9" style="3" customWidth="1"/>
    <col min="13063" max="13063" width="10.7109375" style="3" customWidth="1"/>
    <col min="13064" max="13064" width="10" style="3" customWidth="1"/>
    <col min="13065" max="13065" width="3.5703125" style="3" customWidth="1"/>
    <col min="13066" max="13066" width="8.5703125" style="3" customWidth="1"/>
    <col min="13067" max="13067" width="10" style="3" customWidth="1"/>
    <col min="13068" max="13068" width="2.140625" style="3" customWidth="1"/>
    <col min="13069" max="13312" width="9.140625" style="3"/>
    <col min="13313" max="13313" width="4.5703125" style="3" customWidth="1"/>
    <col min="13314" max="13314" width="17.7109375" style="3" customWidth="1"/>
    <col min="13315" max="13315" width="8.42578125" style="3" customWidth="1"/>
    <col min="13316" max="13316" width="10" style="3" customWidth="1"/>
    <col min="13317" max="13317" width="7.7109375" style="3" customWidth="1"/>
    <col min="13318" max="13318" width="9" style="3" customWidth="1"/>
    <col min="13319" max="13319" width="10.7109375" style="3" customWidth="1"/>
    <col min="13320" max="13320" width="10" style="3" customWidth="1"/>
    <col min="13321" max="13321" width="3.5703125" style="3" customWidth="1"/>
    <col min="13322" max="13322" width="8.5703125" style="3" customWidth="1"/>
    <col min="13323" max="13323" width="10" style="3" customWidth="1"/>
    <col min="13324" max="13324" width="2.140625" style="3" customWidth="1"/>
    <col min="13325" max="13568" width="9.140625" style="3"/>
    <col min="13569" max="13569" width="4.5703125" style="3" customWidth="1"/>
    <col min="13570" max="13570" width="17.7109375" style="3" customWidth="1"/>
    <col min="13571" max="13571" width="8.42578125" style="3" customWidth="1"/>
    <col min="13572" max="13572" width="10" style="3" customWidth="1"/>
    <col min="13573" max="13573" width="7.7109375" style="3" customWidth="1"/>
    <col min="13574" max="13574" width="9" style="3" customWidth="1"/>
    <col min="13575" max="13575" width="10.7109375" style="3" customWidth="1"/>
    <col min="13576" max="13576" width="10" style="3" customWidth="1"/>
    <col min="13577" max="13577" width="3.5703125" style="3" customWidth="1"/>
    <col min="13578" max="13578" width="8.5703125" style="3" customWidth="1"/>
    <col min="13579" max="13579" width="10" style="3" customWidth="1"/>
    <col min="13580" max="13580" width="2.140625" style="3" customWidth="1"/>
    <col min="13581" max="13824" width="9.140625" style="3"/>
    <col min="13825" max="13825" width="4.5703125" style="3" customWidth="1"/>
    <col min="13826" max="13826" width="17.7109375" style="3" customWidth="1"/>
    <col min="13827" max="13827" width="8.42578125" style="3" customWidth="1"/>
    <col min="13828" max="13828" width="10" style="3" customWidth="1"/>
    <col min="13829" max="13829" width="7.7109375" style="3" customWidth="1"/>
    <col min="13830" max="13830" width="9" style="3" customWidth="1"/>
    <col min="13831" max="13831" width="10.7109375" style="3" customWidth="1"/>
    <col min="13832" max="13832" width="10" style="3" customWidth="1"/>
    <col min="13833" max="13833" width="3.5703125" style="3" customWidth="1"/>
    <col min="13834" max="13834" width="8.5703125" style="3" customWidth="1"/>
    <col min="13835" max="13835" width="10" style="3" customWidth="1"/>
    <col min="13836" max="13836" width="2.140625" style="3" customWidth="1"/>
    <col min="13837" max="14080" width="9.140625" style="3"/>
    <col min="14081" max="14081" width="4.5703125" style="3" customWidth="1"/>
    <col min="14082" max="14082" width="17.7109375" style="3" customWidth="1"/>
    <col min="14083" max="14083" width="8.42578125" style="3" customWidth="1"/>
    <col min="14084" max="14084" width="10" style="3" customWidth="1"/>
    <col min="14085" max="14085" width="7.7109375" style="3" customWidth="1"/>
    <col min="14086" max="14086" width="9" style="3" customWidth="1"/>
    <col min="14087" max="14087" width="10.7109375" style="3" customWidth="1"/>
    <col min="14088" max="14088" width="10" style="3" customWidth="1"/>
    <col min="14089" max="14089" width="3.5703125" style="3" customWidth="1"/>
    <col min="14090" max="14090" width="8.5703125" style="3" customWidth="1"/>
    <col min="14091" max="14091" width="10" style="3" customWidth="1"/>
    <col min="14092" max="14092" width="2.140625" style="3" customWidth="1"/>
    <col min="14093" max="14336" width="9.140625" style="3"/>
    <col min="14337" max="14337" width="4.5703125" style="3" customWidth="1"/>
    <col min="14338" max="14338" width="17.7109375" style="3" customWidth="1"/>
    <col min="14339" max="14339" width="8.42578125" style="3" customWidth="1"/>
    <col min="14340" max="14340" width="10" style="3" customWidth="1"/>
    <col min="14341" max="14341" width="7.7109375" style="3" customWidth="1"/>
    <col min="14342" max="14342" width="9" style="3" customWidth="1"/>
    <col min="14343" max="14343" width="10.7109375" style="3" customWidth="1"/>
    <col min="14344" max="14344" width="10" style="3" customWidth="1"/>
    <col min="14345" max="14345" width="3.5703125" style="3" customWidth="1"/>
    <col min="14346" max="14346" width="8.5703125" style="3" customWidth="1"/>
    <col min="14347" max="14347" width="10" style="3" customWidth="1"/>
    <col min="14348" max="14348" width="2.140625" style="3" customWidth="1"/>
    <col min="14349" max="14592" width="9.140625" style="3"/>
    <col min="14593" max="14593" width="4.5703125" style="3" customWidth="1"/>
    <col min="14594" max="14594" width="17.7109375" style="3" customWidth="1"/>
    <col min="14595" max="14595" width="8.42578125" style="3" customWidth="1"/>
    <col min="14596" max="14596" width="10" style="3" customWidth="1"/>
    <col min="14597" max="14597" width="7.7109375" style="3" customWidth="1"/>
    <col min="14598" max="14598" width="9" style="3" customWidth="1"/>
    <col min="14599" max="14599" width="10.7109375" style="3" customWidth="1"/>
    <col min="14600" max="14600" width="10" style="3" customWidth="1"/>
    <col min="14601" max="14601" width="3.5703125" style="3" customWidth="1"/>
    <col min="14602" max="14602" width="8.5703125" style="3" customWidth="1"/>
    <col min="14603" max="14603" width="10" style="3" customWidth="1"/>
    <col min="14604" max="14604" width="2.140625" style="3" customWidth="1"/>
    <col min="14605" max="14848" width="9.140625" style="3"/>
    <col min="14849" max="14849" width="4.5703125" style="3" customWidth="1"/>
    <col min="14850" max="14850" width="17.7109375" style="3" customWidth="1"/>
    <col min="14851" max="14851" width="8.42578125" style="3" customWidth="1"/>
    <col min="14852" max="14852" width="10" style="3" customWidth="1"/>
    <col min="14853" max="14853" width="7.7109375" style="3" customWidth="1"/>
    <col min="14854" max="14854" width="9" style="3" customWidth="1"/>
    <col min="14855" max="14855" width="10.7109375" style="3" customWidth="1"/>
    <col min="14856" max="14856" width="10" style="3" customWidth="1"/>
    <col min="14857" max="14857" width="3.5703125" style="3" customWidth="1"/>
    <col min="14858" max="14858" width="8.5703125" style="3" customWidth="1"/>
    <col min="14859" max="14859" width="10" style="3" customWidth="1"/>
    <col min="14860" max="14860" width="2.140625" style="3" customWidth="1"/>
    <col min="14861" max="15104" width="9.140625" style="3"/>
    <col min="15105" max="15105" width="4.5703125" style="3" customWidth="1"/>
    <col min="15106" max="15106" width="17.7109375" style="3" customWidth="1"/>
    <col min="15107" max="15107" width="8.42578125" style="3" customWidth="1"/>
    <col min="15108" max="15108" width="10" style="3" customWidth="1"/>
    <col min="15109" max="15109" width="7.7109375" style="3" customWidth="1"/>
    <col min="15110" max="15110" width="9" style="3" customWidth="1"/>
    <col min="15111" max="15111" width="10.7109375" style="3" customWidth="1"/>
    <col min="15112" max="15112" width="10" style="3" customWidth="1"/>
    <col min="15113" max="15113" width="3.5703125" style="3" customWidth="1"/>
    <col min="15114" max="15114" width="8.5703125" style="3" customWidth="1"/>
    <col min="15115" max="15115" width="10" style="3" customWidth="1"/>
    <col min="15116" max="15116" width="2.140625" style="3" customWidth="1"/>
    <col min="15117" max="15360" width="9.140625" style="3"/>
    <col min="15361" max="15361" width="4.5703125" style="3" customWidth="1"/>
    <col min="15362" max="15362" width="17.7109375" style="3" customWidth="1"/>
    <col min="15363" max="15363" width="8.42578125" style="3" customWidth="1"/>
    <col min="15364" max="15364" width="10" style="3" customWidth="1"/>
    <col min="15365" max="15365" width="7.7109375" style="3" customWidth="1"/>
    <col min="15366" max="15366" width="9" style="3" customWidth="1"/>
    <col min="15367" max="15367" width="10.7109375" style="3" customWidth="1"/>
    <col min="15368" max="15368" width="10" style="3" customWidth="1"/>
    <col min="15369" max="15369" width="3.5703125" style="3" customWidth="1"/>
    <col min="15370" max="15370" width="8.5703125" style="3" customWidth="1"/>
    <col min="15371" max="15371" width="10" style="3" customWidth="1"/>
    <col min="15372" max="15372" width="2.140625" style="3" customWidth="1"/>
    <col min="15373" max="15616" width="9.140625" style="3"/>
    <col min="15617" max="15617" width="4.5703125" style="3" customWidth="1"/>
    <col min="15618" max="15618" width="17.7109375" style="3" customWidth="1"/>
    <col min="15619" max="15619" width="8.42578125" style="3" customWidth="1"/>
    <col min="15620" max="15620" width="10" style="3" customWidth="1"/>
    <col min="15621" max="15621" width="7.7109375" style="3" customWidth="1"/>
    <col min="15622" max="15622" width="9" style="3" customWidth="1"/>
    <col min="15623" max="15623" width="10.7109375" style="3" customWidth="1"/>
    <col min="15624" max="15624" width="10" style="3" customWidth="1"/>
    <col min="15625" max="15625" width="3.5703125" style="3" customWidth="1"/>
    <col min="15626" max="15626" width="8.5703125" style="3" customWidth="1"/>
    <col min="15627" max="15627" width="10" style="3" customWidth="1"/>
    <col min="15628" max="15628" width="2.140625" style="3" customWidth="1"/>
    <col min="15629" max="15872" width="9.140625" style="3"/>
    <col min="15873" max="15873" width="4.5703125" style="3" customWidth="1"/>
    <col min="15874" max="15874" width="17.7109375" style="3" customWidth="1"/>
    <col min="15875" max="15875" width="8.42578125" style="3" customWidth="1"/>
    <col min="15876" max="15876" width="10" style="3" customWidth="1"/>
    <col min="15877" max="15877" width="7.7109375" style="3" customWidth="1"/>
    <col min="15878" max="15878" width="9" style="3" customWidth="1"/>
    <col min="15879" max="15879" width="10.7109375" style="3" customWidth="1"/>
    <col min="15880" max="15880" width="10" style="3" customWidth="1"/>
    <col min="15881" max="15881" width="3.5703125" style="3" customWidth="1"/>
    <col min="15882" max="15882" width="8.5703125" style="3" customWidth="1"/>
    <col min="15883" max="15883" width="10" style="3" customWidth="1"/>
    <col min="15884" max="15884" width="2.140625" style="3" customWidth="1"/>
    <col min="15885" max="16128" width="9.140625" style="3"/>
    <col min="16129" max="16129" width="4.5703125" style="3" customWidth="1"/>
    <col min="16130" max="16130" width="17.7109375" style="3" customWidth="1"/>
    <col min="16131" max="16131" width="8.42578125" style="3" customWidth="1"/>
    <col min="16132" max="16132" width="10" style="3" customWidth="1"/>
    <col min="16133" max="16133" width="7.7109375" style="3" customWidth="1"/>
    <col min="16134" max="16134" width="9" style="3" customWidth="1"/>
    <col min="16135" max="16135" width="10.7109375" style="3" customWidth="1"/>
    <col min="16136" max="16136" width="10" style="3" customWidth="1"/>
    <col min="16137" max="16137" width="3.5703125" style="3" customWidth="1"/>
    <col min="16138" max="16138" width="8.5703125" style="3" customWidth="1"/>
    <col min="16139" max="16139" width="10" style="3" customWidth="1"/>
    <col min="16140" max="16140" width="2.140625" style="3" customWidth="1"/>
    <col min="16141" max="16384" width="9.140625" style="3"/>
  </cols>
  <sheetData>
    <row r="1" spans="1:14" ht="15.75" x14ac:dyDescent="0.25">
      <c r="A1" s="2" t="s">
        <v>188</v>
      </c>
      <c r="J1" s="295"/>
    </row>
    <row r="3" spans="1:14" x14ac:dyDescent="0.2">
      <c r="E3" s="296"/>
      <c r="F3" s="195" t="s">
        <v>189</v>
      </c>
      <c r="G3" s="195"/>
      <c r="H3" s="297"/>
      <c r="J3" s="610" t="s">
        <v>190</v>
      </c>
    </row>
    <row r="4" spans="1:14" ht="12.75" customHeight="1" x14ac:dyDescent="0.2">
      <c r="A4" s="611"/>
      <c r="B4" s="612"/>
      <c r="C4" s="613"/>
      <c r="D4" s="889" t="s">
        <v>191</v>
      </c>
      <c r="E4" s="890"/>
      <c r="F4" s="890"/>
      <c r="G4" s="890"/>
      <c r="H4" s="891"/>
      <c r="J4" s="892" t="s">
        <v>76</v>
      </c>
    </row>
    <row r="5" spans="1:14" ht="54" customHeight="1" x14ac:dyDescent="0.2">
      <c r="A5" s="5" t="s">
        <v>6</v>
      </c>
      <c r="B5" s="6"/>
      <c r="C5" s="7" t="s">
        <v>192</v>
      </c>
      <c r="D5" s="7" t="s">
        <v>193</v>
      </c>
      <c r="E5" s="8" t="s">
        <v>77</v>
      </c>
      <c r="F5" s="9" t="s">
        <v>194</v>
      </c>
      <c r="G5" s="10" t="s">
        <v>78</v>
      </c>
      <c r="H5" s="11" t="s">
        <v>178</v>
      </c>
      <c r="I5" s="12"/>
      <c r="J5" s="893"/>
    </row>
    <row r="6" spans="1:14" s="21" customFormat="1" x14ac:dyDescent="0.2">
      <c r="A6" s="13"/>
      <c r="B6" s="14"/>
      <c r="C6" s="15">
        <v>1</v>
      </c>
      <c r="D6" s="16">
        <v>2</v>
      </c>
      <c r="E6" s="17" t="s">
        <v>79</v>
      </c>
      <c r="F6" s="18">
        <v>3</v>
      </c>
      <c r="G6" s="19">
        <v>4</v>
      </c>
      <c r="H6" s="20">
        <v>5</v>
      </c>
      <c r="J6" s="22">
        <v>7</v>
      </c>
    </row>
    <row r="7" spans="1:14" ht="15" customHeight="1" x14ac:dyDescent="0.2">
      <c r="A7" s="23">
        <v>11</v>
      </c>
      <c r="B7" s="24" t="s">
        <v>65</v>
      </c>
      <c r="C7" s="614">
        <v>18892</v>
      </c>
      <c r="D7" s="614">
        <v>35965</v>
      </c>
      <c r="E7" s="615">
        <v>1317</v>
      </c>
      <c r="F7" s="197"/>
      <c r="G7" s="196">
        <f t="shared" ref="G7:G27" si="0">C7*0.5</f>
        <v>9446</v>
      </c>
      <c r="H7" s="196">
        <f>D7+F7+G7</f>
        <v>45411</v>
      </c>
      <c r="I7" s="25"/>
      <c r="J7" s="26"/>
      <c r="M7" s="25"/>
      <c r="N7" s="25"/>
    </row>
    <row r="8" spans="1:14" ht="15" customHeight="1" x14ac:dyDescent="0.2">
      <c r="A8" s="27">
        <v>21</v>
      </c>
      <c r="B8" s="28" t="s">
        <v>9</v>
      </c>
      <c r="C8" s="616">
        <v>2263</v>
      </c>
      <c r="D8" s="616">
        <v>13051</v>
      </c>
      <c r="E8" s="617"/>
      <c r="F8" s="199"/>
      <c r="G8" s="198">
        <f t="shared" si="0"/>
        <v>1131.5</v>
      </c>
      <c r="H8" s="198">
        <f t="shared" ref="H8:H29" si="1">D8+F8+G8</f>
        <v>14182.5</v>
      </c>
      <c r="I8" s="25"/>
      <c r="J8" s="29"/>
      <c r="M8" s="25"/>
      <c r="N8" s="25"/>
    </row>
    <row r="9" spans="1:14" ht="15" customHeight="1" x14ac:dyDescent="0.2">
      <c r="A9" s="27">
        <v>22</v>
      </c>
      <c r="B9" s="28" t="s">
        <v>1</v>
      </c>
      <c r="C9" s="616">
        <v>1571</v>
      </c>
      <c r="D9" s="616">
        <v>35847</v>
      </c>
      <c r="E9" s="617"/>
      <c r="F9" s="199"/>
      <c r="G9" s="198">
        <f>C9*0.5</f>
        <v>785.5</v>
      </c>
      <c r="H9" s="198">
        <f t="shared" si="1"/>
        <v>36632.5</v>
      </c>
      <c r="I9" s="25"/>
      <c r="J9" s="29"/>
      <c r="M9" s="25"/>
      <c r="N9" s="25"/>
    </row>
    <row r="10" spans="1:14" ht="15" customHeight="1" x14ac:dyDescent="0.2">
      <c r="A10" s="27">
        <v>23</v>
      </c>
      <c r="B10" s="28" t="s">
        <v>66</v>
      </c>
      <c r="C10" s="616">
        <v>1520</v>
      </c>
      <c r="D10" s="616">
        <v>8214</v>
      </c>
      <c r="E10" s="617"/>
      <c r="F10" s="199"/>
      <c r="G10" s="198">
        <f t="shared" si="0"/>
        <v>760</v>
      </c>
      <c r="H10" s="198">
        <f t="shared" si="1"/>
        <v>8974</v>
      </c>
      <c r="I10" s="25"/>
      <c r="J10" s="29"/>
      <c r="M10" s="25"/>
      <c r="N10" s="25"/>
    </row>
    <row r="11" spans="1:14" ht="15" customHeight="1" x14ac:dyDescent="0.2">
      <c r="A11" s="27">
        <v>31</v>
      </c>
      <c r="B11" s="30" t="s">
        <v>10</v>
      </c>
      <c r="C11" s="616">
        <v>7177</v>
      </c>
      <c r="D11" s="616">
        <v>55980</v>
      </c>
      <c r="E11" s="617">
        <v>27209</v>
      </c>
      <c r="F11" s="199"/>
      <c r="G11" s="198">
        <f t="shared" si="0"/>
        <v>3588.5</v>
      </c>
      <c r="H11" s="198">
        <f t="shared" si="1"/>
        <v>59568.5</v>
      </c>
      <c r="I11" s="25"/>
      <c r="J11" s="29"/>
      <c r="M11" s="25"/>
      <c r="N11" s="25"/>
    </row>
    <row r="12" spans="1:14" ht="15" customHeight="1" x14ac:dyDescent="0.2">
      <c r="A12" s="27">
        <v>33</v>
      </c>
      <c r="B12" s="28" t="s">
        <v>67</v>
      </c>
      <c r="C12" s="616">
        <v>3386</v>
      </c>
      <c r="D12" s="616">
        <v>14480</v>
      </c>
      <c r="E12" s="617">
        <v>1937</v>
      </c>
      <c r="F12" s="199"/>
      <c r="G12" s="198">
        <f t="shared" si="0"/>
        <v>1693</v>
      </c>
      <c r="H12" s="198">
        <f t="shared" si="1"/>
        <v>16173</v>
      </c>
      <c r="I12" s="25"/>
      <c r="J12" s="29"/>
      <c r="M12" s="25"/>
      <c r="N12" s="25"/>
    </row>
    <row r="13" spans="1:14" ht="15" customHeight="1" x14ac:dyDescent="0.2">
      <c r="A13" s="27">
        <v>41</v>
      </c>
      <c r="B13" s="30" t="s">
        <v>7</v>
      </c>
      <c r="C13" s="616">
        <v>775</v>
      </c>
      <c r="D13" s="616">
        <v>1789</v>
      </c>
      <c r="E13" s="617">
        <v>871</v>
      </c>
      <c r="F13" s="199"/>
      <c r="G13" s="198">
        <f t="shared" si="0"/>
        <v>387.5</v>
      </c>
      <c r="H13" s="198">
        <f t="shared" si="1"/>
        <v>2176.5</v>
      </c>
      <c r="I13" s="25"/>
      <c r="J13" s="29"/>
      <c r="M13" s="25"/>
      <c r="N13" s="25"/>
    </row>
    <row r="14" spans="1:14" ht="15" customHeight="1" x14ac:dyDescent="0.2">
      <c r="A14" s="27">
        <v>51</v>
      </c>
      <c r="B14" s="30" t="s">
        <v>0</v>
      </c>
      <c r="C14" s="616">
        <v>1665</v>
      </c>
      <c r="D14" s="616">
        <v>5960</v>
      </c>
      <c r="E14" s="617">
        <v>-628</v>
      </c>
      <c r="F14" s="199"/>
      <c r="G14" s="198">
        <f t="shared" si="0"/>
        <v>832.5</v>
      </c>
      <c r="H14" s="198">
        <f t="shared" si="1"/>
        <v>6792.5</v>
      </c>
      <c r="I14" s="25"/>
      <c r="J14" s="29"/>
      <c r="M14" s="25"/>
      <c r="N14" s="25"/>
    </row>
    <row r="15" spans="1:14" ht="15" customHeight="1" x14ac:dyDescent="0.2">
      <c r="A15" s="27">
        <v>56</v>
      </c>
      <c r="B15" s="30" t="s">
        <v>2</v>
      </c>
      <c r="C15" s="616">
        <v>1265</v>
      </c>
      <c r="D15" s="616">
        <v>1875</v>
      </c>
      <c r="E15" s="617">
        <v>119</v>
      </c>
      <c r="F15" s="199"/>
      <c r="G15" s="198">
        <f t="shared" si="0"/>
        <v>632.5</v>
      </c>
      <c r="H15" s="198">
        <f t="shared" si="1"/>
        <v>2507.5</v>
      </c>
      <c r="I15" s="25"/>
      <c r="J15" s="29"/>
      <c r="M15" s="25"/>
      <c r="N15" s="25"/>
    </row>
    <row r="16" spans="1:14" ht="15" customHeight="1" x14ac:dyDescent="0.2">
      <c r="A16" s="27">
        <v>71</v>
      </c>
      <c r="B16" s="28" t="s">
        <v>184</v>
      </c>
      <c r="C16" s="616">
        <v>3746</v>
      </c>
      <c r="D16" s="616">
        <v>16388</v>
      </c>
      <c r="E16" s="617">
        <v>14219</v>
      </c>
      <c r="F16" s="199"/>
      <c r="G16" s="198">
        <f t="shared" si="0"/>
        <v>1873</v>
      </c>
      <c r="H16" s="198">
        <f t="shared" si="1"/>
        <v>18261</v>
      </c>
      <c r="I16" s="25"/>
      <c r="J16" s="29"/>
      <c r="M16" s="25"/>
      <c r="N16" s="25"/>
    </row>
    <row r="17" spans="1:14" ht="15" customHeight="1" x14ac:dyDescent="0.2">
      <c r="A17" s="27">
        <v>76</v>
      </c>
      <c r="B17" s="28" t="s">
        <v>80</v>
      </c>
      <c r="C17" s="616">
        <v>9</v>
      </c>
      <c r="D17" s="616">
        <v>6</v>
      </c>
      <c r="E17" s="617"/>
      <c r="F17" s="199"/>
      <c r="G17" s="198">
        <f t="shared" si="0"/>
        <v>4.5</v>
      </c>
      <c r="H17" s="198">
        <f t="shared" si="1"/>
        <v>10.5</v>
      </c>
      <c r="I17" s="25"/>
      <c r="J17" s="29"/>
      <c r="M17" s="25"/>
      <c r="N17" s="25"/>
    </row>
    <row r="18" spans="1:14" ht="15" customHeight="1" x14ac:dyDescent="0.2">
      <c r="A18" s="27">
        <v>81</v>
      </c>
      <c r="B18" s="30" t="s">
        <v>8</v>
      </c>
      <c r="C18" s="616">
        <v>6974</v>
      </c>
      <c r="D18" s="616">
        <v>8153</v>
      </c>
      <c r="E18" s="617">
        <v>125</v>
      </c>
      <c r="F18" s="199"/>
      <c r="G18" s="198">
        <f t="shared" si="0"/>
        <v>3487</v>
      </c>
      <c r="H18" s="198">
        <f t="shared" si="1"/>
        <v>11640</v>
      </c>
      <c r="I18" s="25"/>
      <c r="J18" s="29"/>
      <c r="M18" s="25"/>
      <c r="N18" s="25"/>
    </row>
    <row r="19" spans="1:14" ht="15" customHeight="1" x14ac:dyDescent="0.2">
      <c r="A19" s="27">
        <v>82</v>
      </c>
      <c r="B19" s="30" t="s">
        <v>3</v>
      </c>
      <c r="C19" s="616">
        <v>14</v>
      </c>
      <c r="D19" s="616">
        <v>1921</v>
      </c>
      <c r="E19" s="617">
        <v>795</v>
      </c>
      <c r="F19" s="199"/>
      <c r="G19" s="198">
        <f t="shared" si="0"/>
        <v>7</v>
      </c>
      <c r="H19" s="198">
        <f t="shared" si="1"/>
        <v>1928</v>
      </c>
      <c r="I19" s="25"/>
      <c r="J19" s="29"/>
      <c r="M19" s="25"/>
      <c r="N19" s="25"/>
    </row>
    <row r="20" spans="1:14" ht="15" customHeight="1" x14ac:dyDescent="0.2">
      <c r="A20" s="27">
        <v>83</v>
      </c>
      <c r="B20" s="30" t="s">
        <v>58</v>
      </c>
      <c r="C20" s="616">
        <v>642</v>
      </c>
      <c r="D20" s="616">
        <v>2154</v>
      </c>
      <c r="E20" s="617"/>
      <c r="F20" s="199"/>
      <c r="G20" s="198">
        <f t="shared" si="0"/>
        <v>321</v>
      </c>
      <c r="H20" s="198">
        <f t="shared" si="1"/>
        <v>2475</v>
      </c>
      <c r="I20" s="25"/>
      <c r="J20" s="29"/>
      <c r="M20" s="25"/>
      <c r="N20" s="25"/>
    </row>
    <row r="21" spans="1:14" ht="15" customHeight="1" x14ac:dyDescent="0.2">
      <c r="A21" s="27">
        <v>84</v>
      </c>
      <c r="B21" s="30" t="s">
        <v>59</v>
      </c>
      <c r="C21" s="616">
        <v>5</v>
      </c>
      <c r="D21" s="616">
        <v>452</v>
      </c>
      <c r="E21" s="617"/>
      <c r="F21" s="199"/>
      <c r="G21" s="198">
        <f t="shared" si="0"/>
        <v>2.5</v>
      </c>
      <c r="H21" s="198">
        <f t="shared" si="1"/>
        <v>454.5</v>
      </c>
      <c r="I21" s="25"/>
      <c r="J21" s="29"/>
      <c r="M21" s="25"/>
      <c r="N21" s="25"/>
    </row>
    <row r="22" spans="1:14" ht="15" customHeight="1" x14ac:dyDescent="0.2">
      <c r="A22" s="27">
        <v>85</v>
      </c>
      <c r="B22" s="30" t="s">
        <v>60</v>
      </c>
      <c r="C22" s="616"/>
      <c r="D22" s="616"/>
      <c r="E22" s="617"/>
      <c r="F22" s="199"/>
      <c r="G22" s="198">
        <f t="shared" si="0"/>
        <v>0</v>
      </c>
      <c r="H22" s="198">
        <f t="shared" si="1"/>
        <v>0</v>
      </c>
      <c r="I22" s="25"/>
      <c r="J22" s="29"/>
      <c r="N22" s="25"/>
    </row>
    <row r="23" spans="1:14" ht="15" customHeight="1" x14ac:dyDescent="0.2">
      <c r="A23" s="27">
        <v>87</v>
      </c>
      <c r="B23" s="28" t="s">
        <v>47</v>
      </c>
      <c r="C23" s="616">
        <v>312</v>
      </c>
      <c r="D23" s="616">
        <v>1276</v>
      </c>
      <c r="E23" s="617">
        <v>336</v>
      </c>
      <c r="F23" s="199"/>
      <c r="G23" s="198">
        <f t="shared" si="0"/>
        <v>156</v>
      </c>
      <c r="H23" s="198">
        <f t="shared" si="1"/>
        <v>1432</v>
      </c>
      <c r="I23" s="25"/>
      <c r="J23" s="29"/>
      <c r="M23" s="25"/>
      <c r="N23" s="25"/>
    </row>
    <row r="24" spans="1:14" ht="15" customHeight="1" x14ac:dyDescent="0.2">
      <c r="A24" s="27">
        <v>92</v>
      </c>
      <c r="B24" s="30" t="s">
        <v>75</v>
      </c>
      <c r="C24" s="616">
        <v>22779</v>
      </c>
      <c r="D24" s="616">
        <v>25023</v>
      </c>
      <c r="E24" s="617">
        <v>1956</v>
      </c>
      <c r="F24" s="199"/>
      <c r="G24" s="198">
        <v>0</v>
      </c>
      <c r="H24" s="198">
        <f t="shared" si="1"/>
        <v>25023</v>
      </c>
      <c r="I24" s="25"/>
      <c r="J24" s="29"/>
      <c r="M24" s="25"/>
      <c r="N24" s="25"/>
    </row>
    <row r="25" spans="1:14" ht="15" customHeight="1" x14ac:dyDescent="0.2">
      <c r="A25" s="27">
        <v>96</v>
      </c>
      <c r="B25" s="30" t="s">
        <v>62</v>
      </c>
      <c r="C25" s="616">
        <v>0</v>
      </c>
      <c r="D25" s="616">
        <v>1634</v>
      </c>
      <c r="E25" s="617">
        <v>-99</v>
      </c>
      <c r="F25" s="199"/>
      <c r="G25" s="198">
        <f t="shared" si="0"/>
        <v>0</v>
      </c>
      <c r="H25" s="198">
        <f t="shared" si="1"/>
        <v>1634</v>
      </c>
      <c r="I25" s="25"/>
      <c r="J25" s="29"/>
      <c r="M25" s="25"/>
      <c r="N25" s="25"/>
    </row>
    <row r="26" spans="1:14" ht="15" customHeight="1" x14ac:dyDescent="0.2">
      <c r="A26" s="27">
        <v>97</v>
      </c>
      <c r="B26" s="30" t="s">
        <v>63</v>
      </c>
      <c r="C26" s="616">
        <v>53</v>
      </c>
      <c r="D26" s="616">
        <v>1435</v>
      </c>
      <c r="E26" s="617"/>
      <c r="F26" s="199"/>
      <c r="G26" s="198">
        <f t="shared" si="0"/>
        <v>26.5</v>
      </c>
      <c r="H26" s="198">
        <f>D26+F26+G26</f>
        <v>1461.5</v>
      </c>
      <c r="I26" s="25"/>
      <c r="J26" s="29"/>
      <c r="M26" s="25"/>
      <c r="N26" s="25"/>
    </row>
    <row r="27" spans="1:14" ht="15" customHeight="1" x14ac:dyDescent="0.2">
      <c r="A27" s="27">
        <v>99</v>
      </c>
      <c r="B27" s="28" t="s">
        <v>81</v>
      </c>
      <c r="C27" s="616">
        <v>8857</v>
      </c>
      <c r="D27" s="616">
        <f>243086-D28-D29</f>
        <v>25295</v>
      </c>
      <c r="E27" s="617"/>
      <c r="F27" s="199"/>
      <c r="G27" s="198">
        <f t="shared" si="0"/>
        <v>4428.5</v>
      </c>
      <c r="H27" s="198">
        <f t="shared" si="1"/>
        <v>29723.5</v>
      </c>
      <c r="I27" s="25"/>
      <c r="J27" s="29"/>
      <c r="M27" s="25"/>
      <c r="N27" s="25"/>
    </row>
    <row r="28" spans="1:14" s="36" customFormat="1" ht="12" x14ac:dyDescent="0.2">
      <c r="A28" s="31"/>
      <c r="B28" s="32" t="s">
        <v>82</v>
      </c>
      <c r="C28" s="618"/>
      <c r="D28" s="33">
        <v>136344</v>
      </c>
      <c r="E28" s="619"/>
      <c r="F28" s="200"/>
      <c r="G28" s="33"/>
      <c r="H28" s="33">
        <f t="shared" si="1"/>
        <v>136344</v>
      </c>
      <c r="I28" s="34"/>
      <c r="J28" s="35"/>
    </row>
    <row r="29" spans="1:14" ht="12" customHeight="1" x14ac:dyDescent="0.2">
      <c r="A29" s="37"/>
      <c r="B29" s="38" t="s">
        <v>83</v>
      </c>
      <c r="C29" s="202"/>
      <c r="D29" s="298">
        <v>81447</v>
      </c>
      <c r="E29" s="620">
        <v>12634</v>
      </c>
      <c r="F29" s="201"/>
      <c r="G29" s="39">
        <f>C30*0.5+0.5*C24</f>
        <v>52342</v>
      </c>
      <c r="H29" s="39">
        <f t="shared" si="1"/>
        <v>133789</v>
      </c>
      <c r="I29" s="25"/>
      <c r="J29" s="202">
        <f>G29</f>
        <v>52342</v>
      </c>
    </row>
    <row r="30" spans="1:14" ht="15" customHeight="1" x14ac:dyDescent="0.2">
      <c r="A30" s="621" t="s">
        <v>195</v>
      </c>
      <c r="B30" s="622" t="s">
        <v>15</v>
      </c>
      <c r="C30" s="623">
        <f>SUM(C7:C29)</f>
        <v>81905</v>
      </c>
      <c r="D30" s="623">
        <f>SUM(D7:D29)</f>
        <v>474689</v>
      </c>
      <c r="E30" s="624">
        <f>SUM(E7:E29)</f>
        <v>60791</v>
      </c>
      <c r="F30" s="625">
        <f t="shared" ref="F30:G30" si="2">SUM(F7:F29)</f>
        <v>0</v>
      </c>
      <c r="G30" s="623">
        <f t="shared" si="2"/>
        <v>81905</v>
      </c>
      <c r="H30" s="623">
        <f>SUM(H7:H29)</f>
        <v>556594</v>
      </c>
      <c r="I30" s="25"/>
      <c r="J30" s="626">
        <f>SUM(J7:J29)</f>
        <v>52342</v>
      </c>
      <c r="N30" s="25"/>
    </row>
    <row r="31" spans="1:14" s="36" customFormat="1" ht="11.25" x14ac:dyDescent="0.2">
      <c r="A31" s="40" t="s">
        <v>84</v>
      </c>
      <c r="B31" s="41" t="s">
        <v>85</v>
      </c>
      <c r="C31" s="42"/>
      <c r="D31" s="42"/>
      <c r="E31" s="34"/>
      <c r="J31" s="43"/>
    </row>
    <row r="33" spans="1:10" s="44" customFormat="1" ht="12" x14ac:dyDescent="0.2">
      <c r="B33" s="44" t="s">
        <v>86</v>
      </c>
      <c r="C33" s="45">
        <f>SUM(C7:C15)</f>
        <v>38514</v>
      </c>
      <c r="D33" s="299">
        <f>SUM(D7:D15)</f>
        <v>173161</v>
      </c>
      <c r="E33" s="45">
        <f>SUM(E7:E15)</f>
        <v>30825</v>
      </c>
      <c r="F33" s="299">
        <f t="shared" ref="F33:H33" si="3">SUM(F7:F15)</f>
        <v>0</v>
      </c>
      <c r="G33" s="299">
        <f>SUM(G7:G15)</f>
        <v>19257</v>
      </c>
      <c r="H33" s="299">
        <f t="shared" si="3"/>
        <v>192418</v>
      </c>
      <c r="J33" s="46"/>
    </row>
    <row r="34" spans="1:10" s="44" customFormat="1" ht="12" x14ac:dyDescent="0.2">
      <c r="B34" s="44" t="s">
        <v>87</v>
      </c>
      <c r="C34" s="45">
        <f>SUM(C16:C29)</f>
        <v>43391</v>
      </c>
      <c r="D34" s="299">
        <f>SUM(D16:D29)</f>
        <v>301528</v>
      </c>
      <c r="E34" s="45">
        <f>SUM(E16:E29)</f>
        <v>29966</v>
      </c>
      <c r="F34" s="299">
        <f t="shared" ref="F34:H34" si="4">SUM(F16:F29)</f>
        <v>0</v>
      </c>
      <c r="G34" s="299">
        <f t="shared" si="4"/>
        <v>62648</v>
      </c>
      <c r="H34" s="299">
        <f t="shared" si="4"/>
        <v>364176</v>
      </c>
      <c r="J34" s="46"/>
    </row>
    <row r="35" spans="1:10" x14ac:dyDescent="0.2">
      <c r="D35" s="25"/>
      <c r="E35" s="47"/>
    </row>
    <row r="37" spans="1:10" x14ac:dyDescent="0.2">
      <c r="A37" s="49" t="s">
        <v>179</v>
      </c>
    </row>
    <row r="38" spans="1:10" x14ac:dyDescent="0.2">
      <c r="A38" s="49"/>
    </row>
  </sheetData>
  <mergeCells count="2">
    <mergeCell ref="D4:H4"/>
    <mergeCell ref="J4:J5"/>
  </mergeCells>
  <pageMargins left="0.78740157499999996" right="0.34" top="0.984251969" bottom="0.984251969" header="0.4921259845" footer="0.492125984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1"/>
  <sheetViews>
    <sheetView workbookViewId="0"/>
  </sheetViews>
  <sheetFormatPr defaultRowHeight="11.25" x14ac:dyDescent="0.2"/>
  <cols>
    <col min="1" max="1" width="4.42578125" style="79" customWidth="1"/>
    <col min="2" max="2" width="10" style="51" customWidth="1"/>
    <col min="3" max="8" width="9.140625" style="52" customWidth="1"/>
    <col min="9" max="255" width="9.140625" style="52"/>
    <col min="256" max="256" width="4.42578125" style="52" customWidth="1"/>
    <col min="257" max="257" width="10" style="52" customWidth="1"/>
    <col min="258" max="258" width="8.28515625" style="52" customWidth="1"/>
    <col min="259" max="259" width="9.7109375" style="52" customWidth="1"/>
    <col min="260" max="261" width="8.28515625" style="52" customWidth="1"/>
    <col min="262" max="262" width="9.7109375" style="52" customWidth="1"/>
    <col min="263" max="263" width="8.28515625" style="52" customWidth="1"/>
    <col min="264" max="511" width="9.140625" style="52"/>
    <col min="512" max="512" width="4.42578125" style="52" customWidth="1"/>
    <col min="513" max="513" width="10" style="52" customWidth="1"/>
    <col min="514" max="514" width="8.28515625" style="52" customWidth="1"/>
    <col min="515" max="515" width="9.7109375" style="52" customWidth="1"/>
    <col min="516" max="517" width="8.28515625" style="52" customWidth="1"/>
    <col min="518" max="518" width="9.7109375" style="52" customWidth="1"/>
    <col min="519" max="519" width="8.28515625" style="52" customWidth="1"/>
    <col min="520" max="767" width="9.140625" style="52"/>
    <col min="768" max="768" width="4.42578125" style="52" customWidth="1"/>
    <col min="769" max="769" width="10" style="52" customWidth="1"/>
    <col min="770" max="770" width="8.28515625" style="52" customWidth="1"/>
    <col min="771" max="771" width="9.7109375" style="52" customWidth="1"/>
    <col min="772" max="773" width="8.28515625" style="52" customWidth="1"/>
    <col min="774" max="774" width="9.7109375" style="52" customWidth="1"/>
    <col min="775" max="775" width="8.28515625" style="52" customWidth="1"/>
    <col min="776" max="1023" width="9.140625" style="52"/>
    <col min="1024" max="1024" width="4.42578125" style="52" customWidth="1"/>
    <col min="1025" max="1025" width="10" style="52" customWidth="1"/>
    <col min="1026" max="1026" width="8.28515625" style="52" customWidth="1"/>
    <col min="1027" max="1027" width="9.7109375" style="52" customWidth="1"/>
    <col min="1028" max="1029" width="8.28515625" style="52" customWidth="1"/>
    <col min="1030" max="1030" width="9.7109375" style="52" customWidth="1"/>
    <col min="1031" max="1031" width="8.28515625" style="52" customWidth="1"/>
    <col min="1032" max="1279" width="9.140625" style="52"/>
    <col min="1280" max="1280" width="4.42578125" style="52" customWidth="1"/>
    <col min="1281" max="1281" width="10" style="52" customWidth="1"/>
    <col min="1282" max="1282" width="8.28515625" style="52" customWidth="1"/>
    <col min="1283" max="1283" width="9.7109375" style="52" customWidth="1"/>
    <col min="1284" max="1285" width="8.28515625" style="52" customWidth="1"/>
    <col min="1286" max="1286" width="9.7109375" style="52" customWidth="1"/>
    <col min="1287" max="1287" width="8.28515625" style="52" customWidth="1"/>
    <col min="1288" max="1535" width="9.140625" style="52"/>
    <col min="1536" max="1536" width="4.42578125" style="52" customWidth="1"/>
    <col min="1537" max="1537" width="10" style="52" customWidth="1"/>
    <col min="1538" max="1538" width="8.28515625" style="52" customWidth="1"/>
    <col min="1539" max="1539" width="9.7109375" style="52" customWidth="1"/>
    <col min="1540" max="1541" width="8.28515625" style="52" customWidth="1"/>
    <col min="1542" max="1542" width="9.7109375" style="52" customWidth="1"/>
    <col min="1543" max="1543" width="8.28515625" style="52" customWidth="1"/>
    <col min="1544" max="1791" width="9.140625" style="52"/>
    <col min="1792" max="1792" width="4.42578125" style="52" customWidth="1"/>
    <col min="1793" max="1793" width="10" style="52" customWidth="1"/>
    <col min="1794" max="1794" width="8.28515625" style="52" customWidth="1"/>
    <col min="1795" max="1795" width="9.7109375" style="52" customWidth="1"/>
    <col min="1796" max="1797" width="8.28515625" style="52" customWidth="1"/>
    <col min="1798" max="1798" width="9.7109375" style="52" customWidth="1"/>
    <col min="1799" max="1799" width="8.28515625" style="52" customWidth="1"/>
    <col min="1800" max="2047" width="9.140625" style="52"/>
    <col min="2048" max="2048" width="4.42578125" style="52" customWidth="1"/>
    <col min="2049" max="2049" width="10" style="52" customWidth="1"/>
    <col min="2050" max="2050" width="8.28515625" style="52" customWidth="1"/>
    <col min="2051" max="2051" width="9.7109375" style="52" customWidth="1"/>
    <col min="2052" max="2053" width="8.28515625" style="52" customWidth="1"/>
    <col min="2054" max="2054" width="9.7109375" style="52" customWidth="1"/>
    <col min="2055" max="2055" width="8.28515625" style="52" customWidth="1"/>
    <col min="2056" max="2303" width="9.140625" style="52"/>
    <col min="2304" max="2304" width="4.42578125" style="52" customWidth="1"/>
    <col min="2305" max="2305" width="10" style="52" customWidth="1"/>
    <col min="2306" max="2306" width="8.28515625" style="52" customWidth="1"/>
    <col min="2307" max="2307" width="9.7109375" style="52" customWidth="1"/>
    <col min="2308" max="2309" width="8.28515625" style="52" customWidth="1"/>
    <col min="2310" max="2310" width="9.7109375" style="52" customWidth="1"/>
    <col min="2311" max="2311" width="8.28515625" style="52" customWidth="1"/>
    <col min="2312" max="2559" width="9.140625" style="52"/>
    <col min="2560" max="2560" width="4.42578125" style="52" customWidth="1"/>
    <col min="2561" max="2561" width="10" style="52" customWidth="1"/>
    <col min="2562" max="2562" width="8.28515625" style="52" customWidth="1"/>
    <col min="2563" max="2563" width="9.7109375" style="52" customWidth="1"/>
    <col min="2564" max="2565" width="8.28515625" style="52" customWidth="1"/>
    <col min="2566" max="2566" width="9.7109375" style="52" customWidth="1"/>
    <col min="2567" max="2567" width="8.28515625" style="52" customWidth="1"/>
    <col min="2568" max="2815" width="9.140625" style="52"/>
    <col min="2816" max="2816" width="4.42578125" style="52" customWidth="1"/>
    <col min="2817" max="2817" width="10" style="52" customWidth="1"/>
    <col min="2818" max="2818" width="8.28515625" style="52" customWidth="1"/>
    <col min="2819" max="2819" width="9.7109375" style="52" customWidth="1"/>
    <col min="2820" max="2821" width="8.28515625" style="52" customWidth="1"/>
    <col min="2822" max="2822" width="9.7109375" style="52" customWidth="1"/>
    <col min="2823" max="2823" width="8.28515625" style="52" customWidth="1"/>
    <col min="2824" max="3071" width="9.140625" style="52"/>
    <col min="3072" max="3072" width="4.42578125" style="52" customWidth="1"/>
    <col min="3073" max="3073" width="10" style="52" customWidth="1"/>
    <col min="3074" max="3074" width="8.28515625" style="52" customWidth="1"/>
    <col min="3075" max="3075" width="9.7109375" style="52" customWidth="1"/>
    <col min="3076" max="3077" width="8.28515625" style="52" customWidth="1"/>
    <col min="3078" max="3078" width="9.7109375" style="52" customWidth="1"/>
    <col min="3079" max="3079" width="8.28515625" style="52" customWidth="1"/>
    <col min="3080" max="3327" width="9.140625" style="52"/>
    <col min="3328" max="3328" width="4.42578125" style="52" customWidth="1"/>
    <col min="3329" max="3329" width="10" style="52" customWidth="1"/>
    <col min="3330" max="3330" width="8.28515625" style="52" customWidth="1"/>
    <col min="3331" max="3331" width="9.7109375" style="52" customWidth="1"/>
    <col min="3332" max="3333" width="8.28515625" style="52" customWidth="1"/>
    <col min="3334" max="3334" width="9.7109375" style="52" customWidth="1"/>
    <col min="3335" max="3335" width="8.28515625" style="52" customWidth="1"/>
    <col min="3336" max="3583" width="9.140625" style="52"/>
    <col min="3584" max="3584" width="4.42578125" style="52" customWidth="1"/>
    <col min="3585" max="3585" width="10" style="52" customWidth="1"/>
    <col min="3586" max="3586" width="8.28515625" style="52" customWidth="1"/>
    <col min="3587" max="3587" width="9.7109375" style="52" customWidth="1"/>
    <col min="3588" max="3589" width="8.28515625" style="52" customWidth="1"/>
    <col min="3590" max="3590" width="9.7109375" style="52" customWidth="1"/>
    <col min="3591" max="3591" width="8.28515625" style="52" customWidth="1"/>
    <col min="3592" max="3839" width="9.140625" style="52"/>
    <col min="3840" max="3840" width="4.42578125" style="52" customWidth="1"/>
    <col min="3841" max="3841" width="10" style="52" customWidth="1"/>
    <col min="3842" max="3842" width="8.28515625" style="52" customWidth="1"/>
    <col min="3843" max="3843" width="9.7109375" style="52" customWidth="1"/>
    <col min="3844" max="3845" width="8.28515625" style="52" customWidth="1"/>
    <col min="3846" max="3846" width="9.7109375" style="52" customWidth="1"/>
    <col min="3847" max="3847" width="8.28515625" style="52" customWidth="1"/>
    <col min="3848" max="4095" width="9.140625" style="52"/>
    <col min="4096" max="4096" width="4.42578125" style="52" customWidth="1"/>
    <col min="4097" max="4097" width="10" style="52" customWidth="1"/>
    <col min="4098" max="4098" width="8.28515625" style="52" customWidth="1"/>
    <col min="4099" max="4099" width="9.7109375" style="52" customWidth="1"/>
    <col min="4100" max="4101" width="8.28515625" style="52" customWidth="1"/>
    <col min="4102" max="4102" width="9.7109375" style="52" customWidth="1"/>
    <col min="4103" max="4103" width="8.28515625" style="52" customWidth="1"/>
    <col min="4104" max="4351" width="9.140625" style="52"/>
    <col min="4352" max="4352" width="4.42578125" style="52" customWidth="1"/>
    <col min="4353" max="4353" width="10" style="52" customWidth="1"/>
    <col min="4354" max="4354" width="8.28515625" style="52" customWidth="1"/>
    <col min="4355" max="4355" width="9.7109375" style="52" customWidth="1"/>
    <col min="4356" max="4357" width="8.28515625" style="52" customWidth="1"/>
    <col min="4358" max="4358" width="9.7109375" style="52" customWidth="1"/>
    <col min="4359" max="4359" width="8.28515625" style="52" customWidth="1"/>
    <col min="4360" max="4607" width="9.140625" style="52"/>
    <col min="4608" max="4608" width="4.42578125" style="52" customWidth="1"/>
    <col min="4609" max="4609" width="10" style="52" customWidth="1"/>
    <col min="4610" max="4610" width="8.28515625" style="52" customWidth="1"/>
    <col min="4611" max="4611" width="9.7109375" style="52" customWidth="1"/>
    <col min="4612" max="4613" width="8.28515625" style="52" customWidth="1"/>
    <col min="4614" max="4614" width="9.7109375" style="52" customWidth="1"/>
    <col min="4615" max="4615" width="8.28515625" style="52" customWidth="1"/>
    <col min="4616" max="4863" width="9.140625" style="52"/>
    <col min="4864" max="4864" width="4.42578125" style="52" customWidth="1"/>
    <col min="4865" max="4865" width="10" style="52" customWidth="1"/>
    <col min="4866" max="4866" width="8.28515625" style="52" customWidth="1"/>
    <col min="4867" max="4867" width="9.7109375" style="52" customWidth="1"/>
    <col min="4868" max="4869" width="8.28515625" style="52" customWidth="1"/>
    <col min="4870" max="4870" width="9.7109375" style="52" customWidth="1"/>
    <col min="4871" max="4871" width="8.28515625" style="52" customWidth="1"/>
    <col min="4872" max="5119" width="9.140625" style="52"/>
    <col min="5120" max="5120" width="4.42578125" style="52" customWidth="1"/>
    <col min="5121" max="5121" width="10" style="52" customWidth="1"/>
    <col min="5122" max="5122" width="8.28515625" style="52" customWidth="1"/>
    <col min="5123" max="5123" width="9.7109375" style="52" customWidth="1"/>
    <col min="5124" max="5125" width="8.28515625" style="52" customWidth="1"/>
    <col min="5126" max="5126" width="9.7109375" style="52" customWidth="1"/>
    <col min="5127" max="5127" width="8.28515625" style="52" customWidth="1"/>
    <col min="5128" max="5375" width="9.140625" style="52"/>
    <col min="5376" max="5376" width="4.42578125" style="52" customWidth="1"/>
    <col min="5377" max="5377" width="10" style="52" customWidth="1"/>
    <col min="5378" max="5378" width="8.28515625" style="52" customWidth="1"/>
    <col min="5379" max="5379" width="9.7109375" style="52" customWidth="1"/>
    <col min="5380" max="5381" width="8.28515625" style="52" customWidth="1"/>
    <col min="5382" max="5382" width="9.7109375" style="52" customWidth="1"/>
    <col min="5383" max="5383" width="8.28515625" style="52" customWidth="1"/>
    <col min="5384" max="5631" width="9.140625" style="52"/>
    <col min="5632" max="5632" width="4.42578125" style="52" customWidth="1"/>
    <col min="5633" max="5633" width="10" style="52" customWidth="1"/>
    <col min="5634" max="5634" width="8.28515625" style="52" customWidth="1"/>
    <col min="5635" max="5635" width="9.7109375" style="52" customWidth="1"/>
    <col min="5636" max="5637" width="8.28515625" style="52" customWidth="1"/>
    <col min="5638" max="5638" width="9.7109375" style="52" customWidth="1"/>
    <col min="5639" max="5639" width="8.28515625" style="52" customWidth="1"/>
    <col min="5640" max="5887" width="9.140625" style="52"/>
    <col min="5888" max="5888" width="4.42578125" style="52" customWidth="1"/>
    <col min="5889" max="5889" width="10" style="52" customWidth="1"/>
    <col min="5890" max="5890" width="8.28515625" style="52" customWidth="1"/>
    <col min="5891" max="5891" width="9.7109375" style="52" customWidth="1"/>
    <col min="5892" max="5893" width="8.28515625" style="52" customWidth="1"/>
    <col min="5894" max="5894" width="9.7109375" style="52" customWidth="1"/>
    <col min="5895" max="5895" width="8.28515625" style="52" customWidth="1"/>
    <col min="5896" max="6143" width="9.140625" style="52"/>
    <col min="6144" max="6144" width="4.42578125" style="52" customWidth="1"/>
    <col min="6145" max="6145" width="10" style="52" customWidth="1"/>
    <col min="6146" max="6146" width="8.28515625" style="52" customWidth="1"/>
    <col min="6147" max="6147" width="9.7109375" style="52" customWidth="1"/>
    <col min="6148" max="6149" width="8.28515625" style="52" customWidth="1"/>
    <col min="6150" max="6150" width="9.7109375" style="52" customWidth="1"/>
    <col min="6151" max="6151" width="8.28515625" style="52" customWidth="1"/>
    <col min="6152" max="6399" width="9.140625" style="52"/>
    <col min="6400" max="6400" width="4.42578125" style="52" customWidth="1"/>
    <col min="6401" max="6401" width="10" style="52" customWidth="1"/>
    <col min="6402" max="6402" width="8.28515625" style="52" customWidth="1"/>
    <col min="6403" max="6403" width="9.7109375" style="52" customWidth="1"/>
    <col min="6404" max="6405" width="8.28515625" style="52" customWidth="1"/>
    <col min="6406" max="6406" width="9.7109375" style="52" customWidth="1"/>
    <col min="6407" max="6407" width="8.28515625" style="52" customWidth="1"/>
    <col min="6408" max="6655" width="9.140625" style="52"/>
    <col min="6656" max="6656" width="4.42578125" style="52" customWidth="1"/>
    <col min="6657" max="6657" width="10" style="52" customWidth="1"/>
    <col min="6658" max="6658" width="8.28515625" style="52" customWidth="1"/>
    <col min="6659" max="6659" width="9.7109375" style="52" customWidth="1"/>
    <col min="6660" max="6661" width="8.28515625" style="52" customWidth="1"/>
    <col min="6662" max="6662" width="9.7109375" style="52" customWidth="1"/>
    <col min="6663" max="6663" width="8.28515625" style="52" customWidth="1"/>
    <col min="6664" max="6911" width="9.140625" style="52"/>
    <col min="6912" max="6912" width="4.42578125" style="52" customWidth="1"/>
    <col min="6913" max="6913" width="10" style="52" customWidth="1"/>
    <col min="6914" max="6914" width="8.28515625" style="52" customWidth="1"/>
    <col min="6915" max="6915" width="9.7109375" style="52" customWidth="1"/>
    <col min="6916" max="6917" width="8.28515625" style="52" customWidth="1"/>
    <col min="6918" max="6918" width="9.7109375" style="52" customWidth="1"/>
    <col min="6919" max="6919" width="8.28515625" style="52" customWidth="1"/>
    <col min="6920" max="7167" width="9.140625" style="52"/>
    <col min="7168" max="7168" width="4.42578125" style="52" customWidth="1"/>
    <col min="7169" max="7169" width="10" style="52" customWidth="1"/>
    <col min="7170" max="7170" width="8.28515625" style="52" customWidth="1"/>
    <col min="7171" max="7171" width="9.7109375" style="52" customWidth="1"/>
    <col min="7172" max="7173" width="8.28515625" style="52" customWidth="1"/>
    <col min="7174" max="7174" width="9.7109375" style="52" customWidth="1"/>
    <col min="7175" max="7175" width="8.28515625" style="52" customWidth="1"/>
    <col min="7176" max="7423" width="9.140625" style="52"/>
    <col min="7424" max="7424" width="4.42578125" style="52" customWidth="1"/>
    <col min="7425" max="7425" width="10" style="52" customWidth="1"/>
    <col min="7426" max="7426" width="8.28515625" style="52" customWidth="1"/>
    <col min="7427" max="7427" width="9.7109375" style="52" customWidth="1"/>
    <col min="7428" max="7429" width="8.28515625" style="52" customWidth="1"/>
    <col min="7430" max="7430" width="9.7109375" style="52" customWidth="1"/>
    <col min="7431" max="7431" width="8.28515625" style="52" customWidth="1"/>
    <col min="7432" max="7679" width="9.140625" style="52"/>
    <col min="7680" max="7680" width="4.42578125" style="52" customWidth="1"/>
    <col min="7681" max="7681" width="10" style="52" customWidth="1"/>
    <col min="7682" max="7682" width="8.28515625" style="52" customWidth="1"/>
    <col min="7683" max="7683" width="9.7109375" style="52" customWidth="1"/>
    <col min="7684" max="7685" width="8.28515625" style="52" customWidth="1"/>
    <col min="7686" max="7686" width="9.7109375" style="52" customWidth="1"/>
    <col min="7687" max="7687" width="8.28515625" style="52" customWidth="1"/>
    <col min="7688" max="7935" width="9.140625" style="52"/>
    <col min="7936" max="7936" width="4.42578125" style="52" customWidth="1"/>
    <col min="7937" max="7937" width="10" style="52" customWidth="1"/>
    <col min="7938" max="7938" width="8.28515625" style="52" customWidth="1"/>
    <col min="7939" max="7939" width="9.7109375" style="52" customWidth="1"/>
    <col min="7940" max="7941" width="8.28515625" style="52" customWidth="1"/>
    <col min="7942" max="7942" width="9.7109375" style="52" customWidth="1"/>
    <col min="7943" max="7943" width="8.28515625" style="52" customWidth="1"/>
    <col min="7944" max="8191" width="9.140625" style="52"/>
    <col min="8192" max="8192" width="4.42578125" style="52" customWidth="1"/>
    <col min="8193" max="8193" width="10" style="52" customWidth="1"/>
    <col min="8194" max="8194" width="8.28515625" style="52" customWidth="1"/>
    <col min="8195" max="8195" width="9.7109375" style="52" customWidth="1"/>
    <col min="8196" max="8197" width="8.28515625" style="52" customWidth="1"/>
    <col min="8198" max="8198" width="9.7109375" style="52" customWidth="1"/>
    <col min="8199" max="8199" width="8.28515625" style="52" customWidth="1"/>
    <col min="8200" max="8447" width="9.140625" style="52"/>
    <col min="8448" max="8448" width="4.42578125" style="52" customWidth="1"/>
    <col min="8449" max="8449" width="10" style="52" customWidth="1"/>
    <col min="8450" max="8450" width="8.28515625" style="52" customWidth="1"/>
    <col min="8451" max="8451" width="9.7109375" style="52" customWidth="1"/>
    <col min="8452" max="8453" width="8.28515625" style="52" customWidth="1"/>
    <col min="8454" max="8454" width="9.7109375" style="52" customWidth="1"/>
    <col min="8455" max="8455" width="8.28515625" style="52" customWidth="1"/>
    <col min="8456" max="8703" width="9.140625" style="52"/>
    <col min="8704" max="8704" width="4.42578125" style="52" customWidth="1"/>
    <col min="8705" max="8705" width="10" style="52" customWidth="1"/>
    <col min="8706" max="8706" width="8.28515625" style="52" customWidth="1"/>
    <col min="8707" max="8707" width="9.7109375" style="52" customWidth="1"/>
    <col min="8708" max="8709" width="8.28515625" style="52" customWidth="1"/>
    <col min="8710" max="8710" width="9.7109375" style="52" customWidth="1"/>
    <col min="8711" max="8711" width="8.28515625" style="52" customWidth="1"/>
    <col min="8712" max="8959" width="9.140625" style="52"/>
    <col min="8960" max="8960" width="4.42578125" style="52" customWidth="1"/>
    <col min="8961" max="8961" width="10" style="52" customWidth="1"/>
    <col min="8962" max="8962" width="8.28515625" style="52" customWidth="1"/>
    <col min="8963" max="8963" width="9.7109375" style="52" customWidth="1"/>
    <col min="8964" max="8965" width="8.28515625" style="52" customWidth="1"/>
    <col min="8966" max="8966" width="9.7109375" style="52" customWidth="1"/>
    <col min="8967" max="8967" width="8.28515625" style="52" customWidth="1"/>
    <col min="8968" max="9215" width="9.140625" style="52"/>
    <col min="9216" max="9216" width="4.42578125" style="52" customWidth="1"/>
    <col min="9217" max="9217" width="10" style="52" customWidth="1"/>
    <col min="9218" max="9218" width="8.28515625" style="52" customWidth="1"/>
    <col min="9219" max="9219" width="9.7109375" style="52" customWidth="1"/>
    <col min="9220" max="9221" width="8.28515625" style="52" customWidth="1"/>
    <col min="9222" max="9222" width="9.7109375" style="52" customWidth="1"/>
    <col min="9223" max="9223" width="8.28515625" style="52" customWidth="1"/>
    <col min="9224" max="9471" width="9.140625" style="52"/>
    <col min="9472" max="9472" width="4.42578125" style="52" customWidth="1"/>
    <col min="9473" max="9473" width="10" style="52" customWidth="1"/>
    <col min="9474" max="9474" width="8.28515625" style="52" customWidth="1"/>
    <col min="9475" max="9475" width="9.7109375" style="52" customWidth="1"/>
    <col min="9476" max="9477" width="8.28515625" style="52" customWidth="1"/>
    <col min="9478" max="9478" width="9.7109375" style="52" customWidth="1"/>
    <col min="9479" max="9479" width="8.28515625" style="52" customWidth="1"/>
    <col min="9480" max="9727" width="9.140625" style="52"/>
    <col min="9728" max="9728" width="4.42578125" style="52" customWidth="1"/>
    <col min="9729" max="9729" width="10" style="52" customWidth="1"/>
    <col min="9730" max="9730" width="8.28515625" style="52" customWidth="1"/>
    <col min="9731" max="9731" width="9.7109375" style="52" customWidth="1"/>
    <col min="9732" max="9733" width="8.28515625" style="52" customWidth="1"/>
    <col min="9734" max="9734" width="9.7109375" style="52" customWidth="1"/>
    <col min="9735" max="9735" width="8.28515625" style="52" customWidth="1"/>
    <col min="9736" max="9983" width="9.140625" style="52"/>
    <col min="9984" max="9984" width="4.42578125" style="52" customWidth="1"/>
    <col min="9985" max="9985" width="10" style="52" customWidth="1"/>
    <col min="9986" max="9986" width="8.28515625" style="52" customWidth="1"/>
    <col min="9987" max="9987" width="9.7109375" style="52" customWidth="1"/>
    <col min="9988" max="9989" width="8.28515625" style="52" customWidth="1"/>
    <col min="9990" max="9990" width="9.7109375" style="52" customWidth="1"/>
    <col min="9991" max="9991" width="8.28515625" style="52" customWidth="1"/>
    <col min="9992" max="10239" width="9.140625" style="52"/>
    <col min="10240" max="10240" width="4.42578125" style="52" customWidth="1"/>
    <col min="10241" max="10241" width="10" style="52" customWidth="1"/>
    <col min="10242" max="10242" width="8.28515625" style="52" customWidth="1"/>
    <col min="10243" max="10243" width="9.7109375" style="52" customWidth="1"/>
    <col min="10244" max="10245" width="8.28515625" style="52" customWidth="1"/>
    <col min="10246" max="10246" width="9.7109375" style="52" customWidth="1"/>
    <col min="10247" max="10247" width="8.28515625" style="52" customWidth="1"/>
    <col min="10248" max="10495" width="9.140625" style="52"/>
    <col min="10496" max="10496" width="4.42578125" style="52" customWidth="1"/>
    <col min="10497" max="10497" width="10" style="52" customWidth="1"/>
    <col min="10498" max="10498" width="8.28515625" style="52" customWidth="1"/>
    <col min="10499" max="10499" width="9.7109375" style="52" customWidth="1"/>
    <col min="10500" max="10501" width="8.28515625" style="52" customWidth="1"/>
    <col min="10502" max="10502" width="9.7109375" style="52" customWidth="1"/>
    <col min="10503" max="10503" width="8.28515625" style="52" customWidth="1"/>
    <col min="10504" max="10751" width="9.140625" style="52"/>
    <col min="10752" max="10752" width="4.42578125" style="52" customWidth="1"/>
    <col min="10753" max="10753" width="10" style="52" customWidth="1"/>
    <col min="10754" max="10754" width="8.28515625" style="52" customWidth="1"/>
    <col min="10755" max="10755" width="9.7109375" style="52" customWidth="1"/>
    <col min="10756" max="10757" width="8.28515625" style="52" customWidth="1"/>
    <col min="10758" max="10758" width="9.7109375" style="52" customWidth="1"/>
    <col min="10759" max="10759" width="8.28515625" style="52" customWidth="1"/>
    <col min="10760" max="11007" width="9.140625" style="52"/>
    <col min="11008" max="11008" width="4.42578125" style="52" customWidth="1"/>
    <col min="11009" max="11009" width="10" style="52" customWidth="1"/>
    <col min="11010" max="11010" width="8.28515625" style="52" customWidth="1"/>
    <col min="11011" max="11011" width="9.7109375" style="52" customWidth="1"/>
    <col min="11012" max="11013" width="8.28515625" style="52" customWidth="1"/>
    <col min="11014" max="11014" width="9.7109375" style="52" customWidth="1"/>
    <col min="11015" max="11015" width="8.28515625" style="52" customWidth="1"/>
    <col min="11016" max="11263" width="9.140625" style="52"/>
    <col min="11264" max="11264" width="4.42578125" style="52" customWidth="1"/>
    <col min="11265" max="11265" width="10" style="52" customWidth="1"/>
    <col min="11266" max="11266" width="8.28515625" style="52" customWidth="1"/>
    <col min="11267" max="11267" width="9.7109375" style="52" customWidth="1"/>
    <col min="11268" max="11269" width="8.28515625" style="52" customWidth="1"/>
    <col min="11270" max="11270" width="9.7109375" style="52" customWidth="1"/>
    <col min="11271" max="11271" width="8.28515625" style="52" customWidth="1"/>
    <col min="11272" max="11519" width="9.140625" style="52"/>
    <col min="11520" max="11520" width="4.42578125" style="52" customWidth="1"/>
    <col min="11521" max="11521" width="10" style="52" customWidth="1"/>
    <col min="11522" max="11522" width="8.28515625" style="52" customWidth="1"/>
    <col min="11523" max="11523" width="9.7109375" style="52" customWidth="1"/>
    <col min="11524" max="11525" width="8.28515625" style="52" customWidth="1"/>
    <col min="11526" max="11526" width="9.7109375" style="52" customWidth="1"/>
    <col min="11527" max="11527" width="8.28515625" style="52" customWidth="1"/>
    <col min="11528" max="11775" width="9.140625" style="52"/>
    <col min="11776" max="11776" width="4.42578125" style="52" customWidth="1"/>
    <col min="11777" max="11777" width="10" style="52" customWidth="1"/>
    <col min="11778" max="11778" width="8.28515625" style="52" customWidth="1"/>
    <col min="11779" max="11779" width="9.7109375" style="52" customWidth="1"/>
    <col min="11780" max="11781" width="8.28515625" style="52" customWidth="1"/>
    <col min="11782" max="11782" width="9.7109375" style="52" customWidth="1"/>
    <col min="11783" max="11783" width="8.28515625" style="52" customWidth="1"/>
    <col min="11784" max="12031" width="9.140625" style="52"/>
    <col min="12032" max="12032" width="4.42578125" style="52" customWidth="1"/>
    <col min="12033" max="12033" width="10" style="52" customWidth="1"/>
    <col min="12034" max="12034" width="8.28515625" style="52" customWidth="1"/>
    <col min="12035" max="12035" width="9.7109375" style="52" customWidth="1"/>
    <col min="12036" max="12037" width="8.28515625" style="52" customWidth="1"/>
    <col min="12038" max="12038" width="9.7109375" style="52" customWidth="1"/>
    <col min="12039" max="12039" width="8.28515625" style="52" customWidth="1"/>
    <col min="12040" max="12287" width="9.140625" style="52"/>
    <col min="12288" max="12288" width="4.42578125" style="52" customWidth="1"/>
    <col min="12289" max="12289" width="10" style="52" customWidth="1"/>
    <col min="12290" max="12290" width="8.28515625" style="52" customWidth="1"/>
    <col min="12291" max="12291" width="9.7109375" style="52" customWidth="1"/>
    <col min="12292" max="12293" width="8.28515625" style="52" customWidth="1"/>
    <col min="12294" max="12294" width="9.7109375" style="52" customWidth="1"/>
    <col min="12295" max="12295" width="8.28515625" style="52" customWidth="1"/>
    <col min="12296" max="12543" width="9.140625" style="52"/>
    <col min="12544" max="12544" width="4.42578125" style="52" customWidth="1"/>
    <col min="12545" max="12545" width="10" style="52" customWidth="1"/>
    <col min="12546" max="12546" width="8.28515625" style="52" customWidth="1"/>
    <col min="12547" max="12547" width="9.7109375" style="52" customWidth="1"/>
    <col min="12548" max="12549" width="8.28515625" style="52" customWidth="1"/>
    <col min="12550" max="12550" width="9.7109375" style="52" customWidth="1"/>
    <col min="12551" max="12551" width="8.28515625" style="52" customWidth="1"/>
    <col min="12552" max="12799" width="9.140625" style="52"/>
    <col min="12800" max="12800" width="4.42578125" style="52" customWidth="1"/>
    <col min="12801" max="12801" width="10" style="52" customWidth="1"/>
    <col min="12802" max="12802" width="8.28515625" style="52" customWidth="1"/>
    <col min="12803" max="12803" width="9.7109375" style="52" customWidth="1"/>
    <col min="12804" max="12805" width="8.28515625" style="52" customWidth="1"/>
    <col min="12806" max="12806" width="9.7109375" style="52" customWidth="1"/>
    <col min="12807" max="12807" width="8.28515625" style="52" customWidth="1"/>
    <col min="12808" max="13055" width="9.140625" style="52"/>
    <col min="13056" max="13056" width="4.42578125" style="52" customWidth="1"/>
    <col min="13057" max="13057" width="10" style="52" customWidth="1"/>
    <col min="13058" max="13058" width="8.28515625" style="52" customWidth="1"/>
    <col min="13059" max="13059" width="9.7109375" style="52" customWidth="1"/>
    <col min="13060" max="13061" width="8.28515625" style="52" customWidth="1"/>
    <col min="13062" max="13062" width="9.7109375" style="52" customWidth="1"/>
    <col min="13063" max="13063" width="8.28515625" style="52" customWidth="1"/>
    <col min="13064" max="13311" width="9.140625" style="52"/>
    <col min="13312" max="13312" width="4.42578125" style="52" customWidth="1"/>
    <col min="13313" max="13313" width="10" style="52" customWidth="1"/>
    <col min="13314" max="13314" width="8.28515625" style="52" customWidth="1"/>
    <col min="13315" max="13315" width="9.7109375" style="52" customWidth="1"/>
    <col min="13316" max="13317" width="8.28515625" style="52" customWidth="1"/>
    <col min="13318" max="13318" width="9.7109375" style="52" customWidth="1"/>
    <col min="13319" max="13319" width="8.28515625" style="52" customWidth="1"/>
    <col min="13320" max="13567" width="9.140625" style="52"/>
    <col min="13568" max="13568" width="4.42578125" style="52" customWidth="1"/>
    <col min="13569" max="13569" width="10" style="52" customWidth="1"/>
    <col min="13570" max="13570" width="8.28515625" style="52" customWidth="1"/>
    <col min="13571" max="13571" width="9.7109375" style="52" customWidth="1"/>
    <col min="13572" max="13573" width="8.28515625" style="52" customWidth="1"/>
    <col min="13574" max="13574" width="9.7109375" style="52" customWidth="1"/>
    <col min="13575" max="13575" width="8.28515625" style="52" customWidth="1"/>
    <col min="13576" max="13823" width="9.140625" style="52"/>
    <col min="13824" max="13824" width="4.42578125" style="52" customWidth="1"/>
    <col min="13825" max="13825" width="10" style="52" customWidth="1"/>
    <col min="13826" max="13826" width="8.28515625" style="52" customWidth="1"/>
    <col min="13827" max="13827" width="9.7109375" style="52" customWidth="1"/>
    <col min="13828" max="13829" width="8.28515625" style="52" customWidth="1"/>
    <col min="13830" max="13830" width="9.7109375" style="52" customWidth="1"/>
    <col min="13831" max="13831" width="8.28515625" style="52" customWidth="1"/>
    <col min="13832" max="14079" width="9.140625" style="52"/>
    <col min="14080" max="14080" width="4.42578125" style="52" customWidth="1"/>
    <col min="14081" max="14081" width="10" style="52" customWidth="1"/>
    <col min="14082" max="14082" width="8.28515625" style="52" customWidth="1"/>
    <col min="14083" max="14083" width="9.7109375" style="52" customWidth="1"/>
    <col min="14084" max="14085" width="8.28515625" style="52" customWidth="1"/>
    <col min="14086" max="14086" width="9.7109375" style="52" customWidth="1"/>
    <col min="14087" max="14087" width="8.28515625" style="52" customWidth="1"/>
    <col min="14088" max="14335" width="9.140625" style="52"/>
    <col min="14336" max="14336" width="4.42578125" style="52" customWidth="1"/>
    <col min="14337" max="14337" width="10" style="52" customWidth="1"/>
    <col min="14338" max="14338" width="8.28515625" style="52" customWidth="1"/>
    <col min="14339" max="14339" width="9.7109375" style="52" customWidth="1"/>
    <col min="14340" max="14341" width="8.28515625" style="52" customWidth="1"/>
    <col min="14342" max="14342" width="9.7109375" style="52" customWidth="1"/>
    <col min="14343" max="14343" width="8.28515625" style="52" customWidth="1"/>
    <col min="14344" max="14591" width="9.140625" style="52"/>
    <col min="14592" max="14592" width="4.42578125" style="52" customWidth="1"/>
    <col min="14593" max="14593" width="10" style="52" customWidth="1"/>
    <col min="14594" max="14594" width="8.28515625" style="52" customWidth="1"/>
    <col min="14595" max="14595" width="9.7109375" style="52" customWidth="1"/>
    <col min="14596" max="14597" width="8.28515625" style="52" customWidth="1"/>
    <col min="14598" max="14598" width="9.7109375" style="52" customWidth="1"/>
    <col min="14599" max="14599" width="8.28515625" style="52" customWidth="1"/>
    <col min="14600" max="14847" width="9.140625" style="52"/>
    <col min="14848" max="14848" width="4.42578125" style="52" customWidth="1"/>
    <col min="14849" max="14849" width="10" style="52" customWidth="1"/>
    <col min="14850" max="14850" width="8.28515625" style="52" customWidth="1"/>
    <col min="14851" max="14851" width="9.7109375" style="52" customWidth="1"/>
    <col min="14852" max="14853" width="8.28515625" style="52" customWidth="1"/>
    <col min="14854" max="14854" width="9.7109375" style="52" customWidth="1"/>
    <col min="14855" max="14855" width="8.28515625" style="52" customWidth="1"/>
    <col min="14856" max="15103" width="9.140625" style="52"/>
    <col min="15104" max="15104" width="4.42578125" style="52" customWidth="1"/>
    <col min="15105" max="15105" width="10" style="52" customWidth="1"/>
    <col min="15106" max="15106" width="8.28515625" style="52" customWidth="1"/>
    <col min="15107" max="15107" width="9.7109375" style="52" customWidth="1"/>
    <col min="15108" max="15109" width="8.28515625" style="52" customWidth="1"/>
    <col min="15110" max="15110" width="9.7109375" style="52" customWidth="1"/>
    <col min="15111" max="15111" width="8.28515625" style="52" customWidth="1"/>
    <col min="15112" max="15359" width="9.140625" style="52"/>
    <col min="15360" max="15360" width="4.42578125" style="52" customWidth="1"/>
    <col min="15361" max="15361" width="10" style="52" customWidth="1"/>
    <col min="15362" max="15362" width="8.28515625" style="52" customWidth="1"/>
    <col min="15363" max="15363" width="9.7109375" style="52" customWidth="1"/>
    <col min="15364" max="15365" width="8.28515625" style="52" customWidth="1"/>
    <col min="15366" max="15366" width="9.7109375" style="52" customWidth="1"/>
    <col min="15367" max="15367" width="8.28515625" style="52" customWidth="1"/>
    <col min="15368" max="15615" width="9.140625" style="52"/>
    <col min="15616" max="15616" width="4.42578125" style="52" customWidth="1"/>
    <col min="15617" max="15617" width="10" style="52" customWidth="1"/>
    <col min="15618" max="15618" width="8.28515625" style="52" customWidth="1"/>
    <col min="15619" max="15619" width="9.7109375" style="52" customWidth="1"/>
    <col min="15620" max="15621" width="8.28515625" style="52" customWidth="1"/>
    <col min="15622" max="15622" width="9.7109375" style="52" customWidth="1"/>
    <col min="15623" max="15623" width="8.28515625" style="52" customWidth="1"/>
    <col min="15624" max="15871" width="9.140625" style="52"/>
    <col min="15872" max="15872" width="4.42578125" style="52" customWidth="1"/>
    <col min="15873" max="15873" width="10" style="52" customWidth="1"/>
    <col min="15874" max="15874" width="8.28515625" style="52" customWidth="1"/>
    <col min="15875" max="15875" width="9.7109375" style="52" customWidth="1"/>
    <col min="15876" max="15877" width="8.28515625" style="52" customWidth="1"/>
    <col min="15878" max="15878" width="9.7109375" style="52" customWidth="1"/>
    <col min="15879" max="15879" width="8.28515625" style="52" customWidth="1"/>
    <col min="15880" max="16127" width="9.140625" style="52"/>
    <col min="16128" max="16128" width="4.42578125" style="52" customWidth="1"/>
    <col min="16129" max="16129" width="10" style="52" customWidth="1"/>
    <col min="16130" max="16130" width="8.28515625" style="52" customWidth="1"/>
    <col min="16131" max="16131" width="9.7109375" style="52" customWidth="1"/>
    <col min="16132" max="16133" width="8.28515625" style="52" customWidth="1"/>
    <col min="16134" max="16134" width="9.7109375" style="52" customWidth="1"/>
    <col min="16135" max="16135" width="8.28515625" style="52" customWidth="1"/>
    <col min="16136" max="16384" width="9.140625" style="52"/>
  </cols>
  <sheetData>
    <row r="1" spans="1:17" ht="12.75" x14ac:dyDescent="0.2">
      <c r="A1" s="50" t="s">
        <v>196</v>
      </c>
    </row>
    <row r="2" spans="1:17" ht="14.25" customHeight="1" thickBot="1" x14ac:dyDescent="0.25">
      <c r="A2" s="53"/>
      <c r="C2" s="894"/>
      <c r="D2" s="894"/>
      <c r="E2" s="894"/>
      <c r="F2" s="894"/>
      <c r="G2" s="894"/>
      <c r="H2" s="894"/>
    </row>
    <row r="3" spans="1:17" ht="34.5" customHeight="1" x14ac:dyDescent="0.2">
      <c r="A3" s="54"/>
      <c r="B3" s="590"/>
      <c r="C3" s="895" t="s">
        <v>197</v>
      </c>
      <c r="D3" s="896"/>
      <c r="E3" s="897"/>
      <c r="F3" s="895" t="s">
        <v>198</v>
      </c>
      <c r="G3" s="896"/>
      <c r="H3" s="897"/>
    </row>
    <row r="4" spans="1:17" ht="18" customHeight="1" x14ac:dyDescent="0.2">
      <c r="A4" s="627" t="s">
        <v>6</v>
      </c>
      <c r="B4" s="628"/>
      <c r="C4" s="629" t="s">
        <v>88</v>
      </c>
      <c r="D4" s="630" t="s">
        <v>89</v>
      </c>
      <c r="E4" s="631" t="s">
        <v>15</v>
      </c>
      <c r="F4" s="629" t="s">
        <v>90</v>
      </c>
      <c r="G4" s="632" t="s">
        <v>89</v>
      </c>
      <c r="H4" s="633" t="s">
        <v>15</v>
      </c>
    </row>
    <row r="5" spans="1:17" s="55" customFormat="1" x14ac:dyDescent="0.2">
      <c r="A5" s="634"/>
      <c r="B5" s="635"/>
      <c r="C5" s="636">
        <v>4</v>
      </c>
      <c r="D5" s="637">
        <v>5</v>
      </c>
      <c r="E5" s="638">
        <v>6</v>
      </c>
      <c r="F5" s="636">
        <v>7</v>
      </c>
      <c r="G5" s="639">
        <v>8</v>
      </c>
      <c r="H5" s="640">
        <v>9</v>
      </c>
    </row>
    <row r="6" spans="1:17" ht="15" customHeight="1" x14ac:dyDescent="0.2">
      <c r="A6" s="56">
        <v>11</v>
      </c>
      <c r="B6" s="591" t="s">
        <v>65</v>
      </c>
      <c r="C6" s="641">
        <v>9965</v>
      </c>
      <c r="D6" s="642">
        <v>18892</v>
      </c>
      <c r="E6" s="592">
        <f t="shared" ref="E6:E27" si="0">SUM(C6:D6)</f>
        <v>28857</v>
      </c>
      <c r="F6" s="58"/>
      <c r="G6" s="59"/>
      <c r="H6" s="57">
        <f t="shared" ref="H6:H27" si="1">SUM(F6:G6)</f>
        <v>0</v>
      </c>
      <c r="O6" s="643"/>
      <c r="P6" s="643"/>
      <c r="Q6" s="643"/>
    </row>
    <row r="7" spans="1:17" ht="15" customHeight="1" x14ac:dyDescent="0.2">
      <c r="A7" s="60">
        <v>21</v>
      </c>
      <c r="B7" s="593" t="s">
        <v>9</v>
      </c>
      <c r="C7" s="641">
        <v>25077</v>
      </c>
      <c r="D7" s="642">
        <v>2263</v>
      </c>
      <c r="E7" s="594">
        <f t="shared" si="0"/>
        <v>27340</v>
      </c>
      <c r="F7" s="58"/>
      <c r="G7" s="59"/>
      <c r="H7" s="61">
        <f t="shared" si="1"/>
        <v>0</v>
      </c>
      <c r="O7" s="643"/>
      <c r="P7" s="643"/>
      <c r="Q7" s="643"/>
    </row>
    <row r="8" spans="1:17" ht="15" customHeight="1" x14ac:dyDescent="0.2">
      <c r="A8" s="60">
        <v>22</v>
      </c>
      <c r="B8" s="593" t="s">
        <v>1</v>
      </c>
      <c r="C8" s="641">
        <v>4227</v>
      </c>
      <c r="D8" s="642">
        <v>1571</v>
      </c>
      <c r="E8" s="594">
        <f t="shared" si="0"/>
        <v>5798</v>
      </c>
      <c r="F8" s="62"/>
      <c r="G8" s="63"/>
      <c r="H8" s="61">
        <f t="shared" si="1"/>
        <v>0</v>
      </c>
      <c r="O8" s="643"/>
      <c r="P8" s="643"/>
      <c r="Q8" s="643"/>
    </row>
    <row r="9" spans="1:17" ht="15" customHeight="1" x14ac:dyDescent="0.2">
      <c r="A9" s="60">
        <v>23</v>
      </c>
      <c r="B9" s="593" t="s">
        <v>66</v>
      </c>
      <c r="C9" s="641">
        <v>4856</v>
      </c>
      <c r="D9" s="642">
        <v>1520</v>
      </c>
      <c r="E9" s="594">
        <f t="shared" si="0"/>
        <v>6376</v>
      </c>
      <c r="F9" s="62"/>
      <c r="G9" s="63"/>
      <c r="H9" s="61">
        <f t="shared" si="1"/>
        <v>0</v>
      </c>
      <c r="O9" s="643"/>
      <c r="P9" s="643"/>
      <c r="Q9" s="643"/>
    </row>
    <row r="10" spans="1:17" ht="15" customHeight="1" x14ac:dyDescent="0.2">
      <c r="A10" s="60">
        <v>31</v>
      </c>
      <c r="B10" s="593" t="s">
        <v>10</v>
      </c>
      <c r="C10" s="641">
        <v>125344</v>
      </c>
      <c r="D10" s="642">
        <v>7177</v>
      </c>
      <c r="E10" s="594">
        <f t="shared" si="0"/>
        <v>132521</v>
      </c>
      <c r="F10" s="62"/>
      <c r="G10" s="63"/>
      <c r="H10" s="61">
        <f t="shared" si="1"/>
        <v>0</v>
      </c>
      <c r="O10" s="643"/>
      <c r="P10" s="643"/>
      <c r="Q10" s="643"/>
    </row>
    <row r="11" spans="1:17" ht="15" customHeight="1" x14ac:dyDescent="0.2">
      <c r="A11" s="60">
        <v>33</v>
      </c>
      <c r="B11" s="593" t="s">
        <v>67</v>
      </c>
      <c r="C11" s="641">
        <v>26273</v>
      </c>
      <c r="D11" s="642">
        <v>3386</v>
      </c>
      <c r="E11" s="594">
        <f t="shared" si="0"/>
        <v>29659</v>
      </c>
      <c r="F11" s="62"/>
      <c r="G11" s="63"/>
      <c r="H11" s="61">
        <f t="shared" si="1"/>
        <v>0</v>
      </c>
      <c r="O11" s="643"/>
      <c r="P11" s="643"/>
      <c r="Q11" s="643"/>
    </row>
    <row r="12" spans="1:17" ht="15" customHeight="1" x14ac:dyDescent="0.2">
      <c r="A12" s="60">
        <v>41</v>
      </c>
      <c r="B12" s="593" t="s">
        <v>7</v>
      </c>
      <c r="C12" s="641">
        <v>8594</v>
      </c>
      <c r="D12" s="642">
        <v>775</v>
      </c>
      <c r="E12" s="594">
        <f t="shared" si="0"/>
        <v>9369</v>
      </c>
      <c r="F12" s="62"/>
      <c r="G12" s="63"/>
      <c r="H12" s="61">
        <f t="shared" si="1"/>
        <v>0</v>
      </c>
      <c r="O12" s="643"/>
      <c r="P12" s="643"/>
      <c r="Q12" s="643"/>
    </row>
    <row r="13" spans="1:17" ht="15" customHeight="1" x14ac:dyDescent="0.2">
      <c r="A13" s="60">
        <v>51</v>
      </c>
      <c r="B13" s="593" t="s">
        <v>0</v>
      </c>
      <c r="C13" s="641">
        <v>2470</v>
      </c>
      <c r="D13" s="642">
        <v>1665</v>
      </c>
      <c r="E13" s="594">
        <f t="shared" si="0"/>
        <v>4135</v>
      </c>
      <c r="F13" s="62"/>
      <c r="G13" s="63"/>
      <c r="H13" s="61">
        <f t="shared" si="1"/>
        <v>0</v>
      </c>
      <c r="O13" s="643"/>
      <c r="P13" s="643"/>
      <c r="Q13" s="643"/>
    </row>
    <row r="14" spans="1:17" ht="15" customHeight="1" x14ac:dyDescent="0.2">
      <c r="A14" s="64">
        <v>56</v>
      </c>
      <c r="B14" s="595" t="s">
        <v>2</v>
      </c>
      <c r="C14" s="644">
        <v>7091</v>
      </c>
      <c r="D14" s="645">
        <v>1265</v>
      </c>
      <c r="E14" s="596">
        <f t="shared" si="0"/>
        <v>8356</v>
      </c>
      <c r="F14" s="66"/>
      <c r="G14" s="67"/>
      <c r="H14" s="65">
        <f t="shared" si="1"/>
        <v>0</v>
      </c>
      <c r="O14" s="643"/>
      <c r="P14" s="643"/>
      <c r="Q14" s="643"/>
    </row>
    <row r="15" spans="1:17" ht="15" customHeight="1" x14ac:dyDescent="0.2">
      <c r="A15" s="56">
        <v>71</v>
      </c>
      <c r="B15" s="591" t="s">
        <v>184</v>
      </c>
      <c r="C15" s="641">
        <v>280452</v>
      </c>
      <c r="D15" s="642">
        <v>3746</v>
      </c>
      <c r="E15" s="592">
        <f t="shared" si="0"/>
        <v>284198</v>
      </c>
      <c r="F15" s="68"/>
      <c r="G15" s="69"/>
      <c r="H15" s="57"/>
      <c r="O15" s="643"/>
      <c r="P15" s="643"/>
      <c r="Q15" s="643"/>
    </row>
    <row r="16" spans="1:17" ht="15" customHeight="1" x14ac:dyDescent="0.2">
      <c r="A16" s="60">
        <v>79</v>
      </c>
      <c r="B16" s="593" t="s">
        <v>80</v>
      </c>
      <c r="C16" s="641">
        <v>10</v>
      </c>
      <c r="D16" s="642">
        <v>9</v>
      </c>
      <c r="E16" s="594">
        <f t="shared" si="0"/>
        <v>19</v>
      </c>
      <c r="F16" s="58"/>
      <c r="G16" s="59"/>
      <c r="H16" s="61"/>
      <c r="O16" s="643"/>
      <c r="P16" s="643"/>
      <c r="Q16" s="643"/>
    </row>
    <row r="17" spans="1:17" ht="15" customHeight="1" x14ac:dyDescent="0.2">
      <c r="A17" s="70">
        <v>81</v>
      </c>
      <c r="B17" s="597" t="s">
        <v>8</v>
      </c>
      <c r="C17" s="641">
        <v>3592</v>
      </c>
      <c r="D17" s="642">
        <v>6974</v>
      </c>
      <c r="E17" s="598">
        <f t="shared" si="0"/>
        <v>10566</v>
      </c>
      <c r="F17" s="62"/>
      <c r="G17" s="63"/>
      <c r="H17" s="71">
        <f t="shared" si="1"/>
        <v>0</v>
      </c>
      <c r="O17" s="643"/>
      <c r="P17" s="643"/>
      <c r="Q17" s="643"/>
    </row>
    <row r="18" spans="1:17" ht="15" customHeight="1" x14ac:dyDescent="0.2">
      <c r="A18" s="60">
        <v>82</v>
      </c>
      <c r="B18" s="593" t="s">
        <v>3</v>
      </c>
      <c r="C18" s="641">
        <v>71807</v>
      </c>
      <c r="D18" s="642">
        <v>14</v>
      </c>
      <c r="E18" s="594">
        <f t="shared" si="0"/>
        <v>71821</v>
      </c>
      <c r="F18" s="62"/>
      <c r="G18" s="72"/>
      <c r="H18" s="61">
        <f t="shared" si="1"/>
        <v>0</v>
      </c>
      <c r="O18" s="643"/>
      <c r="P18" s="643"/>
      <c r="Q18" s="643"/>
    </row>
    <row r="19" spans="1:17" ht="15" customHeight="1" x14ac:dyDescent="0.2">
      <c r="A19" s="60">
        <v>83</v>
      </c>
      <c r="B19" s="593" t="s">
        <v>58</v>
      </c>
      <c r="C19" s="641">
        <v>2055</v>
      </c>
      <c r="D19" s="642">
        <v>642</v>
      </c>
      <c r="E19" s="594">
        <f t="shared" si="0"/>
        <v>2697</v>
      </c>
      <c r="F19" s="62"/>
      <c r="G19" s="72">
        <v>670</v>
      </c>
      <c r="H19" s="61">
        <f t="shared" si="1"/>
        <v>670</v>
      </c>
      <c r="O19" s="643"/>
      <c r="P19" s="643"/>
      <c r="Q19" s="643"/>
    </row>
    <row r="20" spans="1:17" ht="15" customHeight="1" x14ac:dyDescent="0.2">
      <c r="A20" s="60">
        <v>84</v>
      </c>
      <c r="B20" s="593" t="s">
        <v>59</v>
      </c>
      <c r="C20" s="641">
        <v>575</v>
      </c>
      <c r="D20" s="642">
        <v>5</v>
      </c>
      <c r="E20" s="594">
        <f t="shared" si="0"/>
        <v>580</v>
      </c>
      <c r="F20" s="62"/>
      <c r="G20" s="72">
        <v>10</v>
      </c>
      <c r="H20" s="61">
        <f t="shared" si="1"/>
        <v>10</v>
      </c>
      <c r="O20" s="643"/>
      <c r="P20" s="643"/>
      <c r="Q20" s="643"/>
    </row>
    <row r="21" spans="1:17" ht="15" customHeight="1" x14ac:dyDescent="0.2">
      <c r="A21" s="60">
        <v>85</v>
      </c>
      <c r="B21" s="593" t="s">
        <v>60</v>
      </c>
      <c r="C21" s="641"/>
      <c r="D21" s="642"/>
      <c r="E21" s="599">
        <f t="shared" si="0"/>
        <v>0</v>
      </c>
      <c r="F21" s="58"/>
      <c r="G21" s="59"/>
      <c r="H21" s="73">
        <f t="shared" si="1"/>
        <v>0</v>
      </c>
      <c r="O21" s="643"/>
      <c r="P21" s="643"/>
      <c r="Q21" s="643"/>
    </row>
    <row r="22" spans="1:17" ht="15" customHeight="1" x14ac:dyDescent="0.2">
      <c r="A22" s="60">
        <v>87</v>
      </c>
      <c r="B22" s="593" t="s">
        <v>47</v>
      </c>
      <c r="C22" s="641">
        <v>495</v>
      </c>
      <c r="D22" s="642">
        <v>312</v>
      </c>
      <c r="E22" s="594">
        <f>SUM(C22:D22)</f>
        <v>807</v>
      </c>
      <c r="F22" s="58"/>
      <c r="G22" s="59">
        <v>250</v>
      </c>
      <c r="H22" s="61">
        <f t="shared" si="1"/>
        <v>250</v>
      </c>
      <c r="O22" s="643"/>
      <c r="P22" s="643"/>
      <c r="Q22" s="643"/>
    </row>
    <row r="23" spans="1:17" ht="15" customHeight="1" x14ac:dyDescent="0.2">
      <c r="A23" s="60">
        <v>92</v>
      </c>
      <c r="B23" s="593" t="s">
        <v>75</v>
      </c>
      <c r="C23" s="641">
        <v>18186</v>
      </c>
      <c r="D23" s="642">
        <v>22779</v>
      </c>
      <c r="E23" s="594">
        <f t="shared" si="0"/>
        <v>40965</v>
      </c>
      <c r="F23" s="58"/>
      <c r="G23" s="59">
        <v>23000</v>
      </c>
      <c r="H23" s="61">
        <f t="shared" si="1"/>
        <v>23000</v>
      </c>
      <c r="O23" s="643"/>
      <c r="P23" s="643"/>
      <c r="Q23" s="643"/>
    </row>
    <row r="24" spans="1:17" ht="15" customHeight="1" x14ac:dyDescent="0.2">
      <c r="A24" s="60">
        <v>96</v>
      </c>
      <c r="B24" s="593" t="s">
        <v>62</v>
      </c>
      <c r="C24" s="641">
        <v>77</v>
      </c>
      <c r="D24" s="642"/>
      <c r="E24" s="594">
        <f t="shared" si="0"/>
        <v>77</v>
      </c>
      <c r="F24" s="58"/>
      <c r="G24" s="59"/>
      <c r="H24" s="61">
        <f t="shared" si="1"/>
        <v>0</v>
      </c>
      <c r="O24" s="643"/>
      <c r="P24" s="643"/>
      <c r="Q24" s="643"/>
    </row>
    <row r="25" spans="1:17" ht="15" customHeight="1" x14ac:dyDescent="0.2">
      <c r="A25" s="60">
        <v>97</v>
      </c>
      <c r="B25" s="593" t="s">
        <v>63</v>
      </c>
      <c r="C25" s="641"/>
      <c r="D25" s="642">
        <v>53</v>
      </c>
      <c r="E25" s="594">
        <f t="shared" si="0"/>
        <v>53</v>
      </c>
      <c r="F25" s="58"/>
      <c r="G25" s="59"/>
      <c r="H25" s="61">
        <f t="shared" si="1"/>
        <v>0</v>
      </c>
      <c r="O25" s="643"/>
      <c r="P25" s="643"/>
      <c r="Q25" s="643"/>
    </row>
    <row r="26" spans="1:17" ht="15" customHeight="1" x14ac:dyDescent="0.2">
      <c r="A26" s="64">
        <v>99</v>
      </c>
      <c r="B26" s="595" t="s">
        <v>5</v>
      </c>
      <c r="C26" s="641">
        <v>8536</v>
      </c>
      <c r="D26" s="645">
        <v>8857</v>
      </c>
      <c r="E26" s="600">
        <f t="shared" si="0"/>
        <v>17393</v>
      </c>
      <c r="F26" s="58"/>
      <c r="G26" s="59">
        <v>2200</v>
      </c>
      <c r="H26" s="74">
        <f t="shared" si="1"/>
        <v>2200</v>
      </c>
      <c r="O26" s="643"/>
      <c r="P26" s="643"/>
      <c r="Q26" s="643"/>
    </row>
    <row r="27" spans="1:17" x14ac:dyDescent="0.2">
      <c r="A27" s="646" t="s">
        <v>15</v>
      </c>
      <c r="B27" s="647"/>
      <c r="C27" s="648">
        <f>SUM(C6:C26)</f>
        <v>599682</v>
      </c>
      <c r="D27" s="649">
        <f>SUM(D6:D26)</f>
        <v>81905</v>
      </c>
      <c r="E27" s="650">
        <f t="shared" si="0"/>
        <v>681587</v>
      </c>
      <c r="F27" s="651">
        <f>SUM(F6:F26)</f>
        <v>0</v>
      </c>
      <c r="G27" s="652">
        <f>SUM(G6:G26)</f>
        <v>26130</v>
      </c>
      <c r="H27" s="650">
        <f t="shared" si="1"/>
        <v>26130</v>
      </c>
      <c r="O27" s="643"/>
      <c r="P27" s="643"/>
      <c r="Q27" s="643"/>
    </row>
    <row r="28" spans="1:17" x14ac:dyDescent="0.2">
      <c r="A28" s="75" t="s">
        <v>91</v>
      </c>
      <c r="B28" s="601"/>
      <c r="C28" s="58">
        <f t="shared" ref="C28:H28" si="2">SUM(C6:C14)</f>
        <v>213897</v>
      </c>
      <c r="D28" s="602">
        <f t="shared" si="2"/>
        <v>38514</v>
      </c>
      <c r="E28" s="77">
        <f t="shared" si="2"/>
        <v>252411</v>
      </c>
      <c r="F28" s="76">
        <f t="shared" si="2"/>
        <v>0</v>
      </c>
      <c r="G28" s="78">
        <f t="shared" si="2"/>
        <v>0</v>
      </c>
      <c r="H28" s="77">
        <f t="shared" si="2"/>
        <v>0</v>
      </c>
    </row>
    <row r="29" spans="1:17" ht="12" thickBot="1" x14ac:dyDescent="0.25">
      <c r="A29" s="603" t="s">
        <v>87</v>
      </c>
      <c r="B29" s="604"/>
      <c r="C29" s="605">
        <f>SUM(C15:C26)</f>
        <v>385785</v>
      </c>
      <c r="D29" s="606">
        <f>SUM(D15:D26)</f>
        <v>43391</v>
      </c>
      <c r="E29" s="607">
        <f>SUM(E15:E26)</f>
        <v>429176</v>
      </c>
      <c r="F29" s="608">
        <f>SUM(F17:F26)</f>
        <v>0</v>
      </c>
      <c r="G29" s="609">
        <f>SUM(G17:G26)</f>
        <v>26130</v>
      </c>
      <c r="H29" s="607">
        <f>SUM(H17:H26)</f>
        <v>26130</v>
      </c>
    </row>
    <row r="30" spans="1:17" ht="11.25" hidden="1" customHeight="1" x14ac:dyDescent="0.2">
      <c r="C30" s="80">
        <f>C27/E27*100</f>
        <v>87.983192167690987</v>
      </c>
      <c r="D30" s="80">
        <f t="shared" ref="D30:D35" si="3">D27/E27*100</f>
        <v>12.016807832309008</v>
      </c>
      <c r="E30" s="80">
        <f t="shared" ref="E30:E35" si="4">C30+D30</f>
        <v>100</v>
      </c>
      <c r="F30" s="80">
        <f>F27/H27*100</f>
        <v>0</v>
      </c>
      <c r="G30" s="80">
        <f>G27/H27*100</f>
        <v>100</v>
      </c>
      <c r="H30" s="80">
        <f>F30+G30</f>
        <v>100</v>
      </c>
    </row>
    <row r="31" spans="1:17" ht="11.25" hidden="1" customHeight="1" x14ac:dyDescent="0.2">
      <c r="C31" s="80">
        <f t="shared" ref="C31:C35" si="5">C28/E28*100</f>
        <v>84.741552467998631</v>
      </c>
      <c r="D31" s="80">
        <f t="shared" si="3"/>
        <v>15.258447532001378</v>
      </c>
      <c r="E31" s="80">
        <f t="shared" si="4"/>
        <v>100.00000000000001</v>
      </c>
      <c r="F31" s="80" t="e">
        <f>F28/H28*100</f>
        <v>#DIV/0!</v>
      </c>
      <c r="G31" s="80" t="e">
        <f>G28/H28*100</f>
        <v>#DIV/0!</v>
      </c>
      <c r="H31" s="80" t="e">
        <f>F31+G31</f>
        <v>#DIV/0!</v>
      </c>
    </row>
    <row r="32" spans="1:17" ht="11.25" hidden="1" customHeight="1" x14ac:dyDescent="0.2">
      <c r="C32" s="80">
        <f t="shared" si="5"/>
        <v>89.88969560273641</v>
      </c>
      <c r="D32" s="80">
        <f t="shared" si="3"/>
        <v>10.110304397263594</v>
      </c>
      <c r="E32" s="80">
        <f t="shared" si="4"/>
        <v>100</v>
      </c>
      <c r="F32" s="80">
        <f>F29/H29*100</f>
        <v>0</v>
      </c>
      <c r="G32" s="80">
        <f>G29/H29*100</f>
        <v>100</v>
      </c>
      <c r="H32" s="80">
        <f>F32+G32</f>
        <v>100</v>
      </c>
    </row>
    <row r="33" spans="1:13" hidden="1" x14ac:dyDescent="0.2">
      <c r="C33" s="80">
        <f>C30/E30*100</f>
        <v>87.983192167690987</v>
      </c>
      <c r="D33" s="80">
        <f t="shared" si="3"/>
        <v>12.016807832309008</v>
      </c>
      <c r="E33" s="80">
        <f t="shared" si="4"/>
        <v>100</v>
      </c>
      <c r="F33" s="80"/>
      <c r="G33" s="80"/>
      <c r="H33" s="80"/>
    </row>
    <row r="34" spans="1:13" hidden="1" x14ac:dyDescent="0.2">
      <c r="A34" s="81"/>
      <c r="B34" s="82"/>
      <c r="C34" s="80">
        <f t="shared" si="5"/>
        <v>84.741552467998616</v>
      </c>
      <c r="D34" s="80">
        <f t="shared" si="3"/>
        <v>15.258447532001377</v>
      </c>
      <c r="E34" s="80">
        <f t="shared" si="4"/>
        <v>100</v>
      </c>
      <c r="F34" s="80"/>
      <c r="G34" s="80"/>
      <c r="H34" s="80"/>
    </row>
    <row r="35" spans="1:13" hidden="1" x14ac:dyDescent="0.2">
      <c r="C35" s="80">
        <f t="shared" si="5"/>
        <v>89.88969560273641</v>
      </c>
      <c r="D35" s="80">
        <f t="shared" si="3"/>
        <v>10.110304397263594</v>
      </c>
      <c r="E35" s="80">
        <f t="shared" si="4"/>
        <v>100</v>
      </c>
      <c r="F35" s="80"/>
      <c r="G35" s="80"/>
      <c r="H35" s="80"/>
    </row>
    <row r="36" spans="1:13" s="55" customFormat="1" x14ac:dyDescent="0.2">
      <c r="A36" s="83" t="s">
        <v>92</v>
      </c>
      <c r="B36" s="84"/>
      <c r="K36" s="52"/>
      <c r="L36" s="52"/>
      <c r="M36" s="52"/>
    </row>
    <row r="37" spans="1:13" s="55" customFormat="1" x14ac:dyDescent="0.2">
      <c r="A37" s="85"/>
      <c r="B37" s="84"/>
    </row>
    <row r="38" spans="1:13" x14ac:dyDescent="0.2">
      <c r="K38" s="55"/>
      <c r="L38" s="55"/>
      <c r="M38" s="55"/>
    </row>
    <row r="39" spans="1:13" x14ac:dyDescent="0.2">
      <c r="A39" s="86" t="s">
        <v>156</v>
      </c>
      <c r="B39" s="87"/>
      <c r="C39" s="433">
        <v>43522</v>
      </c>
    </row>
    <row r="40" spans="1:13" x14ac:dyDescent="0.2">
      <c r="A40" s="86"/>
      <c r="B40" s="87"/>
    </row>
    <row r="41" spans="1:13" x14ac:dyDescent="0.2">
      <c r="A41" s="53"/>
    </row>
  </sheetData>
  <mergeCells count="4">
    <mergeCell ref="C2:E2"/>
    <mergeCell ref="F2:H2"/>
    <mergeCell ref="C3:E3"/>
    <mergeCell ref="F3:H3"/>
  </mergeCells>
  <pageMargins left="0.76" right="0.32" top="0.64" bottom="0.56999999999999995" header="0.4921259845" footer="0.4921259845"/>
  <pageSetup paperSize="9" orientation="portrait" r:id="rId1"/>
  <headerFooter alignWithMargins="0">
    <oddHeader>&amp;R&amp;8Příloha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4.425781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10" style="88" customWidth="1"/>
    <col min="10" max="10" width="9" style="88" customWidth="1"/>
    <col min="11" max="12" width="8.7109375" style="89" customWidth="1"/>
    <col min="13" max="16" width="10.85546875" style="91" customWidth="1"/>
    <col min="17" max="16384" width="8.85546875" style="88"/>
  </cols>
  <sheetData>
    <row r="1" spans="1:13" x14ac:dyDescent="0.2">
      <c r="F1" s="88"/>
      <c r="M1" s="88"/>
    </row>
    <row r="2" spans="1:13" x14ac:dyDescent="0.2">
      <c r="M2" s="90" t="s">
        <v>11</v>
      </c>
    </row>
    <row r="3" spans="1:13" x14ac:dyDescent="0.2">
      <c r="A3" s="481"/>
      <c r="B3" s="482"/>
      <c r="C3" s="483"/>
      <c r="D3" s="483"/>
      <c r="E3" s="484"/>
      <c r="F3" s="484"/>
      <c r="G3" s="484"/>
      <c r="H3" s="484"/>
      <c r="I3" s="516"/>
      <c r="J3" s="484"/>
      <c r="K3" s="484"/>
      <c r="L3" s="484"/>
      <c r="M3" s="485"/>
    </row>
    <row r="4" spans="1:13" x14ac:dyDescent="0.2">
      <c r="A4" s="486"/>
      <c r="B4" s="833" t="s">
        <v>186</v>
      </c>
      <c r="C4" s="834"/>
      <c r="D4" s="94"/>
      <c r="E4" s="95"/>
      <c r="F4" s="95"/>
      <c r="G4" s="95"/>
      <c r="H4" s="95"/>
      <c r="I4" s="220"/>
      <c r="J4" s="95"/>
      <c r="K4" s="95"/>
      <c r="L4" s="95"/>
      <c r="M4" s="487"/>
    </row>
    <row r="5" spans="1:13" x14ac:dyDescent="0.2">
      <c r="A5" s="486"/>
      <c r="B5" s="835"/>
      <c r="C5" s="834"/>
      <c r="D5" s="221" t="s">
        <v>65</v>
      </c>
      <c r="E5" s="96" t="s">
        <v>9</v>
      </c>
      <c r="F5" s="96" t="s">
        <v>1</v>
      </c>
      <c r="G5" s="96" t="s">
        <v>66</v>
      </c>
      <c r="H5" s="96" t="s">
        <v>10</v>
      </c>
      <c r="I5" s="222" t="s">
        <v>67</v>
      </c>
      <c r="J5" s="96" t="s">
        <v>7</v>
      </c>
      <c r="K5" s="96" t="s">
        <v>0</v>
      </c>
      <c r="L5" s="96" t="s">
        <v>2</v>
      </c>
      <c r="M5" s="488" t="s">
        <v>69</v>
      </c>
    </row>
    <row r="6" spans="1:13" ht="15.75" x14ac:dyDescent="0.25">
      <c r="A6" s="118"/>
      <c r="B6" s="98" t="s">
        <v>16</v>
      </c>
      <c r="C6" s="99" t="s">
        <v>70</v>
      </c>
      <c r="D6" s="100">
        <v>11</v>
      </c>
      <c r="E6" s="100">
        <v>21</v>
      </c>
      <c r="F6" s="100">
        <v>22</v>
      </c>
      <c r="G6" s="100">
        <v>23</v>
      </c>
      <c r="H6" s="100">
        <v>31</v>
      </c>
      <c r="I6" s="223">
        <v>33</v>
      </c>
      <c r="J6" s="100">
        <v>41</v>
      </c>
      <c r="K6" s="100">
        <v>51</v>
      </c>
      <c r="L6" s="100">
        <v>56</v>
      </c>
      <c r="M6" s="489" t="s">
        <v>15</v>
      </c>
    </row>
    <row r="7" spans="1:13" x14ac:dyDescent="0.2">
      <c r="A7" s="445"/>
      <c r="B7" s="445"/>
      <c r="C7" s="446"/>
      <c r="D7" s="102"/>
      <c r="E7" s="103"/>
      <c r="F7" s="103"/>
      <c r="G7" s="103"/>
      <c r="H7" s="103"/>
      <c r="I7" s="224"/>
      <c r="J7" s="103"/>
      <c r="K7" s="103"/>
      <c r="L7" s="103"/>
      <c r="M7" s="490"/>
    </row>
    <row r="8" spans="1:13" x14ac:dyDescent="0.2">
      <c r="A8" s="491">
        <v>1</v>
      </c>
      <c r="B8" s="447" t="s">
        <v>23</v>
      </c>
      <c r="C8" s="448"/>
      <c r="D8" s="449">
        <f t="shared" ref="D8:L8" si="0">D9+SUM(D15:D21)</f>
        <v>365015</v>
      </c>
      <c r="E8" s="450">
        <f t="shared" si="0"/>
        <v>14600</v>
      </c>
      <c r="F8" s="450">
        <f t="shared" si="0"/>
        <v>4000</v>
      </c>
      <c r="G8" s="450">
        <f t="shared" si="0"/>
        <v>11402</v>
      </c>
      <c r="H8" s="450">
        <f t="shared" si="0"/>
        <v>205255</v>
      </c>
      <c r="I8" s="450">
        <f t="shared" si="0"/>
        <v>16834</v>
      </c>
      <c r="J8" s="450">
        <f t="shared" si="0"/>
        <v>10509</v>
      </c>
      <c r="K8" s="450">
        <f t="shared" si="0"/>
        <v>1642</v>
      </c>
      <c r="L8" s="450">
        <f t="shared" si="0"/>
        <v>20779</v>
      </c>
      <c r="M8" s="492">
        <f t="shared" ref="M8:M21" si="1">SUM(D8:L8)</f>
        <v>650036</v>
      </c>
    </row>
    <row r="9" spans="1:13" x14ac:dyDescent="0.2">
      <c r="A9" s="444">
        <v>2</v>
      </c>
      <c r="B9" s="104" t="s">
        <v>24</v>
      </c>
      <c r="C9" s="105"/>
      <c r="D9" s="451">
        <f t="shared" ref="D9:L9" si="2">SUM(D10:D14)</f>
        <v>347981</v>
      </c>
      <c r="E9" s="452">
        <f t="shared" si="2"/>
        <v>7600</v>
      </c>
      <c r="F9" s="452">
        <f t="shared" si="2"/>
        <v>1000</v>
      </c>
      <c r="G9" s="452">
        <f t="shared" si="2"/>
        <v>6469</v>
      </c>
      <c r="H9" s="452">
        <f t="shared" si="2"/>
        <v>186755</v>
      </c>
      <c r="I9" s="452">
        <f t="shared" si="2"/>
        <v>3804</v>
      </c>
      <c r="J9" s="452">
        <f t="shared" si="2"/>
        <v>6789</v>
      </c>
      <c r="K9" s="452">
        <f t="shared" si="2"/>
        <v>934</v>
      </c>
      <c r="L9" s="452">
        <f t="shared" si="2"/>
        <v>18297</v>
      </c>
      <c r="M9" s="493">
        <f t="shared" si="1"/>
        <v>579629</v>
      </c>
    </row>
    <row r="10" spans="1:13" x14ac:dyDescent="0.2">
      <c r="A10" s="494">
        <v>3</v>
      </c>
      <c r="B10" s="106"/>
      <c r="C10" s="107" t="s">
        <v>25</v>
      </c>
      <c r="D10" s="108">
        <f>LF!D10</f>
        <v>0</v>
      </c>
      <c r="E10" s="109">
        <f>FF!D10</f>
        <v>0</v>
      </c>
      <c r="F10" s="109">
        <f>PrF!D10</f>
        <v>0</v>
      </c>
      <c r="G10" s="109">
        <f>FSS!D10</f>
        <v>0</v>
      </c>
      <c r="H10" s="109">
        <f>PřF!D10</f>
        <v>0</v>
      </c>
      <c r="I10" s="109">
        <f>FI!D10</f>
        <v>100</v>
      </c>
      <c r="J10" s="109">
        <f>PdF!D10</f>
        <v>0</v>
      </c>
      <c r="K10" s="109">
        <f>FSpS!D10</f>
        <v>0</v>
      </c>
      <c r="L10" s="109">
        <f>ESF!D10</f>
        <v>0</v>
      </c>
      <c r="M10" s="495">
        <f t="shared" si="1"/>
        <v>100</v>
      </c>
    </row>
    <row r="11" spans="1:13" x14ac:dyDescent="0.2">
      <c r="A11" s="494">
        <v>4</v>
      </c>
      <c r="B11" s="106"/>
      <c r="C11" s="107" t="s">
        <v>26</v>
      </c>
      <c r="D11" s="108">
        <f>LF!D11</f>
        <v>0</v>
      </c>
      <c r="E11" s="109">
        <f>FF!D11</f>
        <v>0</v>
      </c>
      <c r="F11" s="109">
        <f>PrF!D11</f>
        <v>0</v>
      </c>
      <c r="G11" s="109">
        <f>FSS!D11</f>
        <v>0</v>
      </c>
      <c r="H11" s="109">
        <f>PřF!D11</f>
        <v>0</v>
      </c>
      <c r="I11" s="109">
        <f>FI!D11</f>
        <v>0</v>
      </c>
      <c r="J11" s="109">
        <f>PdF!D11</f>
        <v>0</v>
      </c>
      <c r="K11" s="109">
        <f>FSpS!D11</f>
        <v>0</v>
      </c>
      <c r="L11" s="109">
        <f>ESF!D11</f>
        <v>0</v>
      </c>
      <c r="M11" s="495">
        <f t="shared" si="1"/>
        <v>0</v>
      </c>
    </row>
    <row r="12" spans="1:13" x14ac:dyDescent="0.2">
      <c r="A12" s="494">
        <v>5</v>
      </c>
      <c r="B12" s="106"/>
      <c r="C12" s="107" t="s">
        <v>27</v>
      </c>
      <c r="D12" s="108">
        <f>LF!D12</f>
        <v>0</v>
      </c>
      <c r="E12" s="109">
        <f>FF!D12</f>
        <v>600</v>
      </c>
      <c r="F12" s="109">
        <f>PrF!D12</f>
        <v>0</v>
      </c>
      <c r="G12" s="109">
        <f>FSS!D12</f>
        <v>0</v>
      </c>
      <c r="H12" s="109">
        <f>PřF!D12</f>
        <v>23000</v>
      </c>
      <c r="I12" s="109">
        <f>FI!D12</f>
        <v>0</v>
      </c>
      <c r="J12" s="109">
        <f>PdF!D12</f>
        <v>6789</v>
      </c>
      <c r="K12" s="109">
        <f>FSpS!D12</f>
        <v>0</v>
      </c>
      <c r="L12" s="109">
        <f>ESF!D12</f>
        <v>0</v>
      </c>
      <c r="M12" s="495">
        <f t="shared" si="1"/>
        <v>30389</v>
      </c>
    </row>
    <row r="13" spans="1:13" x14ac:dyDescent="0.2">
      <c r="A13" s="494">
        <v>6</v>
      </c>
      <c r="B13" s="106"/>
      <c r="C13" s="107" t="s">
        <v>143</v>
      </c>
      <c r="D13" s="108">
        <f>LF!D13</f>
        <v>347981</v>
      </c>
      <c r="E13" s="109">
        <f>FF!D13</f>
        <v>4000</v>
      </c>
      <c r="F13" s="109">
        <f>PrF!D13</f>
        <v>1000</v>
      </c>
      <c r="G13" s="109">
        <f>FSS!D13</f>
        <v>6469</v>
      </c>
      <c r="H13" s="109">
        <f>PřF!D13</f>
        <v>163755</v>
      </c>
      <c r="I13" s="109">
        <f>FI!D13</f>
        <v>3704</v>
      </c>
      <c r="J13" s="109">
        <f>PdF!D13</f>
        <v>0</v>
      </c>
      <c r="K13" s="109">
        <f>FSpS!D13</f>
        <v>934</v>
      </c>
      <c r="L13" s="109">
        <f>ESF!D13</f>
        <v>18297</v>
      </c>
      <c r="M13" s="495">
        <f t="shared" si="1"/>
        <v>546140</v>
      </c>
    </row>
    <row r="14" spans="1:13" x14ac:dyDescent="0.2">
      <c r="A14" s="496">
        <v>7</v>
      </c>
      <c r="B14" s="110"/>
      <c r="C14" s="111" t="s">
        <v>28</v>
      </c>
      <c r="D14" s="225">
        <f>LF!D14</f>
        <v>0</v>
      </c>
      <c r="E14" s="226">
        <f>FF!D14</f>
        <v>3000</v>
      </c>
      <c r="F14" s="226">
        <f>PrF!D14</f>
        <v>0</v>
      </c>
      <c r="G14" s="226">
        <f>FSS!D14</f>
        <v>0</v>
      </c>
      <c r="H14" s="226">
        <f>PřF!D14</f>
        <v>0</v>
      </c>
      <c r="I14" s="226">
        <f>FI!D14</f>
        <v>0</v>
      </c>
      <c r="J14" s="226">
        <f>PdF!D14</f>
        <v>0</v>
      </c>
      <c r="K14" s="226">
        <f>FSpS!D14</f>
        <v>0</v>
      </c>
      <c r="L14" s="226">
        <f>ESF!D14</f>
        <v>0</v>
      </c>
      <c r="M14" s="497">
        <f t="shared" si="1"/>
        <v>3000</v>
      </c>
    </row>
    <row r="15" spans="1:13" x14ac:dyDescent="0.2">
      <c r="A15" s="498">
        <v>8</v>
      </c>
      <c r="B15" s="453" t="s">
        <v>29</v>
      </c>
      <c r="C15" s="454"/>
      <c r="D15" s="455">
        <f>LF!D15</f>
        <v>0</v>
      </c>
      <c r="E15" s="456">
        <f>FF!D15</f>
        <v>0</v>
      </c>
      <c r="F15" s="456">
        <f>PrF!D15</f>
        <v>0</v>
      </c>
      <c r="G15" s="456">
        <f>FSS!D15</f>
        <v>0</v>
      </c>
      <c r="H15" s="456">
        <f>PřF!D15</f>
        <v>6000</v>
      </c>
      <c r="I15" s="456">
        <f>FI!D15</f>
        <v>2000</v>
      </c>
      <c r="J15" s="456">
        <f>PdF!D15</f>
        <v>0</v>
      </c>
      <c r="K15" s="456">
        <f>FSpS!D15</f>
        <v>0</v>
      </c>
      <c r="L15" s="456">
        <f>ESF!D15</f>
        <v>0</v>
      </c>
      <c r="M15" s="499">
        <f t="shared" si="1"/>
        <v>8000</v>
      </c>
    </row>
    <row r="16" spans="1:13" x14ac:dyDescent="0.2">
      <c r="A16" s="498">
        <v>9</v>
      </c>
      <c r="B16" s="453" t="s">
        <v>30</v>
      </c>
      <c r="C16" s="454"/>
      <c r="D16" s="455">
        <f>LF!D16</f>
        <v>0</v>
      </c>
      <c r="E16" s="456">
        <f>FF!D16</f>
        <v>0</v>
      </c>
      <c r="F16" s="456">
        <f>PrF!D16</f>
        <v>0</v>
      </c>
      <c r="G16" s="456">
        <f>FSS!D16</f>
        <v>0</v>
      </c>
      <c r="H16" s="456">
        <f>PřF!D16</f>
        <v>0</v>
      </c>
      <c r="I16" s="456">
        <f>FI!D16</f>
        <v>0</v>
      </c>
      <c r="J16" s="456">
        <f>PdF!D16</f>
        <v>0</v>
      </c>
      <c r="K16" s="456">
        <f>FSpS!D16</f>
        <v>0</v>
      </c>
      <c r="L16" s="456">
        <f>ESF!D16</f>
        <v>0</v>
      </c>
      <c r="M16" s="500">
        <f t="shared" si="1"/>
        <v>0</v>
      </c>
    </row>
    <row r="17" spans="1:13" x14ac:dyDescent="0.2">
      <c r="A17" s="498">
        <v>10</v>
      </c>
      <c r="B17" s="453" t="s">
        <v>31</v>
      </c>
      <c r="C17" s="454"/>
      <c r="D17" s="455">
        <f>LF!D17</f>
        <v>131</v>
      </c>
      <c r="E17" s="456">
        <f>FF!D17</f>
        <v>0</v>
      </c>
      <c r="F17" s="456">
        <f>PrF!D17</f>
        <v>0</v>
      </c>
      <c r="G17" s="456">
        <f>FSS!D17</f>
        <v>0</v>
      </c>
      <c r="H17" s="456">
        <f>PřF!D17</f>
        <v>0</v>
      </c>
      <c r="I17" s="456">
        <f>FI!D17</f>
        <v>0</v>
      </c>
      <c r="J17" s="456">
        <f>PdF!D17</f>
        <v>0</v>
      </c>
      <c r="K17" s="456">
        <f>FSpS!D17</f>
        <v>0</v>
      </c>
      <c r="L17" s="456">
        <f>ESF!D17</f>
        <v>0</v>
      </c>
      <c r="M17" s="500">
        <f t="shared" si="1"/>
        <v>131</v>
      </c>
    </row>
    <row r="18" spans="1:13" x14ac:dyDescent="0.2">
      <c r="A18" s="498">
        <v>11</v>
      </c>
      <c r="B18" s="453" t="s">
        <v>144</v>
      </c>
      <c r="C18" s="454"/>
      <c r="D18" s="455">
        <f>LF!D18</f>
        <v>16903</v>
      </c>
      <c r="E18" s="456">
        <f>FF!D18</f>
        <v>7000</v>
      </c>
      <c r="F18" s="456">
        <f>PrF!D18</f>
        <v>3000</v>
      </c>
      <c r="G18" s="456">
        <f>FSS!D18</f>
        <v>4933</v>
      </c>
      <c r="H18" s="456">
        <f>PřF!D18</f>
        <v>12500</v>
      </c>
      <c r="I18" s="456">
        <f>FI!D18</f>
        <v>11030</v>
      </c>
      <c r="J18" s="456">
        <f>PdF!D18</f>
        <v>3720</v>
      </c>
      <c r="K18" s="456">
        <f>FSpS!D18</f>
        <v>708</v>
      </c>
      <c r="L18" s="456">
        <f>ESF!D18</f>
        <v>2482</v>
      </c>
      <c r="M18" s="500">
        <f t="shared" si="1"/>
        <v>62276</v>
      </c>
    </row>
    <row r="19" spans="1:13" x14ac:dyDescent="0.2">
      <c r="A19" s="498">
        <v>12</v>
      </c>
      <c r="B19" s="453" t="s">
        <v>146</v>
      </c>
      <c r="C19" s="454"/>
      <c r="D19" s="455">
        <f>LF!D19</f>
        <v>0</v>
      </c>
      <c r="E19" s="456">
        <f>FF!D19</f>
        <v>0</v>
      </c>
      <c r="F19" s="456">
        <f>PrF!D19</f>
        <v>0</v>
      </c>
      <c r="G19" s="456">
        <f>FSS!D19</f>
        <v>0</v>
      </c>
      <c r="H19" s="456">
        <f>PřF!D19</f>
        <v>0</v>
      </c>
      <c r="I19" s="456">
        <f>FI!D19</f>
        <v>0</v>
      </c>
      <c r="J19" s="456">
        <f>PdF!D19</f>
        <v>0</v>
      </c>
      <c r="K19" s="456">
        <f>FSpS!D19</f>
        <v>0</v>
      </c>
      <c r="L19" s="456">
        <f>ESF!D19</f>
        <v>0</v>
      </c>
      <c r="M19" s="500">
        <f t="shared" ref="M19" si="3">SUM(D19:L19)</f>
        <v>0</v>
      </c>
    </row>
    <row r="20" spans="1:13" x14ac:dyDescent="0.2">
      <c r="A20" s="498">
        <v>13</v>
      </c>
      <c r="B20" s="453" t="s">
        <v>32</v>
      </c>
      <c r="C20" s="454"/>
      <c r="D20" s="455">
        <f>LF!D20</f>
        <v>0</v>
      </c>
      <c r="E20" s="456">
        <f>FF!D20</f>
        <v>0</v>
      </c>
      <c r="F20" s="456">
        <f>PrF!D20</f>
        <v>0</v>
      </c>
      <c r="G20" s="456">
        <f>FSS!D20</f>
        <v>0</v>
      </c>
      <c r="H20" s="456">
        <f>PřF!D20</f>
        <v>0</v>
      </c>
      <c r="I20" s="456">
        <f>FI!D20</f>
        <v>0</v>
      </c>
      <c r="J20" s="456">
        <f>PdF!D20</f>
        <v>0</v>
      </c>
      <c r="K20" s="456">
        <f>FSpS!D20</f>
        <v>0</v>
      </c>
      <c r="L20" s="456">
        <f>ESF!D20</f>
        <v>0</v>
      </c>
      <c r="M20" s="500">
        <f t="shared" si="1"/>
        <v>0</v>
      </c>
    </row>
    <row r="21" spans="1:13" x14ac:dyDescent="0.2">
      <c r="A21" s="498">
        <v>14</v>
      </c>
      <c r="B21" s="453" t="s">
        <v>33</v>
      </c>
      <c r="C21" s="454"/>
      <c r="D21" s="455">
        <f>LF!D21</f>
        <v>0</v>
      </c>
      <c r="E21" s="456">
        <f>FF!D21</f>
        <v>0</v>
      </c>
      <c r="F21" s="456">
        <f>PrF!D21</f>
        <v>0</v>
      </c>
      <c r="G21" s="456">
        <f>FSS!D21</f>
        <v>0</v>
      </c>
      <c r="H21" s="456">
        <f>PřF!D21</f>
        <v>0</v>
      </c>
      <c r="I21" s="456">
        <f>FI!D21</f>
        <v>0</v>
      </c>
      <c r="J21" s="456">
        <f>PdF!D21</f>
        <v>0</v>
      </c>
      <c r="K21" s="456">
        <f>FSpS!D21</f>
        <v>0</v>
      </c>
      <c r="L21" s="456">
        <f>ESF!D21</f>
        <v>0</v>
      </c>
      <c r="M21" s="500">
        <f t="shared" si="1"/>
        <v>0</v>
      </c>
    </row>
    <row r="24" spans="1:13" x14ac:dyDescent="0.2">
      <c r="H24" s="90"/>
      <c r="I24" s="89"/>
      <c r="J24" s="89"/>
      <c r="L24" s="90" t="s">
        <v>11</v>
      </c>
    </row>
    <row r="25" spans="1:13" s="116" customFormat="1" ht="15" customHeight="1" x14ac:dyDescent="0.25">
      <c r="A25" s="481"/>
      <c r="B25" s="481"/>
      <c r="C25" s="501"/>
      <c r="D25" s="836" t="s">
        <v>12</v>
      </c>
      <c r="E25" s="837"/>
      <c r="F25" s="837"/>
      <c r="G25" s="837"/>
      <c r="H25" s="837"/>
      <c r="I25" s="837"/>
      <c r="J25" s="837"/>
      <c r="K25" s="837"/>
      <c r="L25" s="838"/>
    </row>
    <row r="26" spans="1:13" s="116" customFormat="1" x14ac:dyDescent="0.2">
      <c r="A26" s="486"/>
      <c r="B26" s="839" t="s">
        <v>186</v>
      </c>
      <c r="C26" s="840"/>
      <c r="D26" s="469"/>
      <c r="E26" s="842" t="s">
        <v>37</v>
      </c>
      <c r="F26" s="843"/>
      <c r="G26" s="843"/>
      <c r="H26" s="844"/>
      <c r="I26" s="845" t="s">
        <v>36</v>
      </c>
      <c r="J26" s="846"/>
      <c r="K26" s="846"/>
      <c r="L26" s="847"/>
    </row>
    <row r="27" spans="1:13" s="116" customFormat="1" x14ac:dyDescent="0.2">
      <c r="A27" s="486"/>
      <c r="B27" s="841"/>
      <c r="C27" s="840"/>
      <c r="D27" s="469" t="s">
        <v>13</v>
      </c>
      <c r="E27" s="227"/>
      <c r="F27" s="457" t="s">
        <v>14</v>
      </c>
      <c r="G27" s="229"/>
      <c r="H27" s="458" t="s">
        <v>15</v>
      </c>
      <c r="I27" s="227"/>
      <c r="J27" s="457" t="s">
        <v>14</v>
      </c>
      <c r="K27" s="229"/>
      <c r="L27" s="458" t="s">
        <v>15</v>
      </c>
    </row>
    <row r="28" spans="1:13" s="120" customFormat="1" ht="15.75" x14ac:dyDescent="0.25">
      <c r="A28" s="118"/>
      <c r="B28" s="118" t="s">
        <v>16</v>
      </c>
      <c r="C28" s="99" t="s">
        <v>74</v>
      </c>
      <c r="D28" s="470" t="s">
        <v>17</v>
      </c>
      <c r="E28" s="232" t="s">
        <v>18</v>
      </c>
      <c r="F28" s="233" t="s">
        <v>19</v>
      </c>
      <c r="G28" s="234" t="s">
        <v>20</v>
      </c>
      <c r="H28" s="235" t="s">
        <v>21</v>
      </c>
      <c r="I28" s="232" t="s">
        <v>18</v>
      </c>
      <c r="J28" s="233" t="s">
        <v>19</v>
      </c>
      <c r="K28" s="234" t="s">
        <v>20</v>
      </c>
      <c r="L28" s="235" t="s">
        <v>22</v>
      </c>
    </row>
    <row r="29" spans="1:13" s="126" customFormat="1" ht="12" x14ac:dyDescent="0.2">
      <c r="A29" s="461"/>
      <c r="B29" s="459"/>
      <c r="C29" s="446"/>
      <c r="D29" s="471">
        <v>1</v>
      </c>
      <c r="E29" s="459">
        <v>2</v>
      </c>
      <c r="F29" s="460">
        <v>3</v>
      </c>
      <c r="G29" s="446">
        <v>4</v>
      </c>
      <c r="H29" s="461">
        <v>5</v>
      </c>
      <c r="I29" s="459">
        <v>6</v>
      </c>
      <c r="J29" s="460">
        <v>7</v>
      </c>
      <c r="K29" s="446">
        <v>8</v>
      </c>
      <c r="L29" s="461">
        <v>9</v>
      </c>
    </row>
    <row r="30" spans="1:13" s="134" customFormat="1" ht="15" customHeight="1" x14ac:dyDescent="0.2">
      <c r="A30" s="502">
        <v>1</v>
      </c>
      <c r="B30" s="462" t="s">
        <v>23</v>
      </c>
      <c r="C30" s="472"/>
      <c r="D30" s="465">
        <f t="shared" ref="D30:L30" si="4">SUM(D37:D43)+D31</f>
        <v>650036</v>
      </c>
      <c r="E30" s="463">
        <f t="shared" si="4"/>
        <v>408993</v>
      </c>
      <c r="F30" s="464">
        <f t="shared" si="4"/>
        <v>219850</v>
      </c>
      <c r="G30" s="465">
        <f t="shared" si="4"/>
        <v>21193</v>
      </c>
      <c r="H30" s="466">
        <f t="shared" si="4"/>
        <v>650036</v>
      </c>
      <c r="I30" s="463">
        <f t="shared" si="4"/>
        <v>0</v>
      </c>
      <c r="J30" s="464">
        <f t="shared" si="4"/>
        <v>0</v>
      </c>
      <c r="K30" s="465">
        <f t="shared" si="4"/>
        <v>0</v>
      </c>
      <c r="L30" s="466">
        <f t="shared" si="4"/>
        <v>0</v>
      </c>
    </row>
    <row r="31" spans="1:13" s="134" customFormat="1" ht="15" customHeight="1" x14ac:dyDescent="0.2">
      <c r="A31" s="503">
        <v>2</v>
      </c>
      <c r="B31" s="104" t="s">
        <v>24</v>
      </c>
      <c r="C31" s="105"/>
      <c r="D31" s="451">
        <f t="shared" ref="D31:D43" si="5">H31+L31</f>
        <v>579629</v>
      </c>
      <c r="E31" s="452">
        <f>SUM(E32:E36)</f>
        <v>376199</v>
      </c>
      <c r="F31" s="452">
        <f>SUM(F32:F36)</f>
        <v>191536</v>
      </c>
      <c r="G31" s="452">
        <f>SUM(G32:G36)</f>
        <v>11894</v>
      </c>
      <c r="H31" s="452">
        <f>SUM(E31:G31)</f>
        <v>579629</v>
      </c>
      <c r="I31" s="452">
        <f>SUM(I32:I36)</f>
        <v>0</v>
      </c>
      <c r="J31" s="452">
        <f>SUM(J32:J36)</f>
        <v>0</v>
      </c>
      <c r="K31" s="452">
        <f>SUM(K32:K36)</f>
        <v>0</v>
      </c>
      <c r="L31" s="452">
        <f>SUM(I31:K31)</f>
        <v>0</v>
      </c>
    </row>
    <row r="32" spans="1:13" s="154" customFormat="1" ht="15" customHeight="1" x14ac:dyDescent="0.2">
      <c r="A32" s="505">
        <v>3</v>
      </c>
      <c r="B32" s="106"/>
      <c r="C32" s="107" t="s">
        <v>25</v>
      </c>
      <c r="D32" s="108">
        <f t="shared" si="5"/>
        <v>100</v>
      </c>
      <c r="E32" s="109">
        <f>LF!E10+FF!E10+PrF!E10+FSS!E10+PřF!E10+PdF!E10+FSpS!E10+ESF!E10+FI!E10</f>
        <v>0</v>
      </c>
      <c r="F32" s="109">
        <f>LF!F10+FF!F10+PrF!F10+FSS!F10+PřF!F10+PdF!F10+FSpS!F10+ESF!F10+FI!F10</f>
        <v>100</v>
      </c>
      <c r="G32" s="109">
        <f>LF!G10+FF!G10+PrF!G10+FSS!G10+PřF!G10+PdF!G10+FSpS!G10+ESF!G10+FI!G10</f>
        <v>0</v>
      </c>
      <c r="H32" s="239">
        <f>LF!H10+FF!H10+PrF!H10+FSS!H10+PřF!H10+PdF!H10+FSpS!H10+ESF!H10+FI!H10</f>
        <v>100</v>
      </c>
      <c r="I32" s="109">
        <f>LF!I10+FF!I10+PrF!I10+FSS!I10+PřF!I10+PdF!I10+FSpS!I10+ESF!I10+FI!I10</f>
        <v>0</v>
      </c>
      <c r="J32" s="109">
        <f>LF!J10+FF!J10+PrF!J10+FSS!J10+PřF!J10+PdF!J10+FSpS!J10+ESF!J10+FI!J10</f>
        <v>0</v>
      </c>
      <c r="K32" s="109">
        <f>LF!K10+FF!K10+PrF!K10+FSS!K10+PřF!K10+PdF!K10+FSpS!K10+ESF!K10+FI!K10</f>
        <v>0</v>
      </c>
      <c r="L32" s="109">
        <f>LF!L10+FF!L10+PrF!L10+FSS!L10+PřF!L10+PdF!L10+FSpS!L10+ESF!L10+FI!L10</f>
        <v>0</v>
      </c>
    </row>
    <row r="33" spans="1:12" s="154" customFormat="1" ht="15" customHeight="1" x14ac:dyDescent="0.2">
      <c r="A33" s="505">
        <v>4</v>
      </c>
      <c r="B33" s="106"/>
      <c r="C33" s="107" t="s">
        <v>26</v>
      </c>
      <c r="D33" s="108">
        <f t="shared" si="5"/>
        <v>0</v>
      </c>
      <c r="E33" s="109">
        <f>LF!E11+FF!E11+PrF!E11+FSS!E11+PřF!E11+PdF!E11+FSpS!E11+ESF!E11+FI!E11</f>
        <v>0</v>
      </c>
      <c r="F33" s="109">
        <f>LF!F11+FF!F11+PrF!F11+FSS!F11+PřF!F11+PdF!F11+FSpS!F11+ESF!F11+FI!F11</f>
        <v>0</v>
      </c>
      <c r="G33" s="109">
        <f>LF!G11+FF!G11+PrF!G11+FSS!G11+PřF!G11+PdF!G11+FSpS!G11+ESF!G11+FI!G11</f>
        <v>0</v>
      </c>
      <c r="H33" s="239">
        <f>LF!H11+FF!H11+PrF!H11+FSS!H11+PřF!H11+PdF!H11+FSpS!H11+ESF!H11+FI!H11</f>
        <v>0</v>
      </c>
      <c r="I33" s="109">
        <f>LF!I11+FF!I11+PrF!I11+FSS!I11+PřF!I11+PdF!I11+FSpS!I11+ESF!I11+FI!I11</f>
        <v>0</v>
      </c>
      <c r="J33" s="109">
        <f>LF!J11+FF!J11+PrF!J11+FSS!J11+PřF!J11+PdF!J11+FSpS!J11+ESF!J11+FI!J11</f>
        <v>0</v>
      </c>
      <c r="K33" s="109">
        <f>LF!K11+FF!K11+PrF!K11+FSS!K11+PřF!K11+PdF!K11+FSpS!K11+ESF!K11+FI!K11</f>
        <v>0</v>
      </c>
      <c r="L33" s="109">
        <f>LF!L11+FF!L11+PrF!L11+FSS!L11+PřF!L11+PdF!L11+FSpS!L11+ESF!L11+FI!L11</f>
        <v>0</v>
      </c>
    </row>
    <row r="34" spans="1:12" s="154" customFormat="1" ht="15" customHeight="1" x14ac:dyDescent="0.2">
      <c r="A34" s="505">
        <v>5</v>
      </c>
      <c r="B34" s="106"/>
      <c r="C34" s="107" t="s">
        <v>27</v>
      </c>
      <c r="D34" s="108">
        <f t="shared" si="5"/>
        <v>30389</v>
      </c>
      <c r="E34" s="109">
        <f>LF!E12+FF!E12+PrF!E12+FSS!E12+PřF!E12+PdF!E12+FSpS!E12+ESF!E12+FI!E12</f>
        <v>0</v>
      </c>
      <c r="F34" s="109">
        <f>LF!F12+FF!F12+PrF!F12+FSS!F12+PřF!F12+PdF!F12+FSpS!F12+ESF!F12+FI!F12</f>
        <v>30389</v>
      </c>
      <c r="G34" s="109">
        <f>LF!G12+FF!G12+PrF!G12+FSS!G12+PřF!G12+PdF!G12+FSpS!G12+ESF!G12+FI!G12</f>
        <v>0</v>
      </c>
      <c r="H34" s="239">
        <f>LF!H12+FF!H12+PrF!H12+FSS!H12+PřF!H12+PdF!H12+FSpS!H12+ESF!H12+FI!H12</f>
        <v>30389</v>
      </c>
      <c r="I34" s="109">
        <f>LF!I12+FF!I12+PrF!I12+FSS!I12+PřF!I12+PdF!I12+FSpS!I12+ESF!I12+FI!I12</f>
        <v>0</v>
      </c>
      <c r="J34" s="109">
        <f>LF!J12+FF!J12+PrF!J12+FSS!J12+PřF!J12+PdF!J12+FSpS!J12+ESF!J12+FI!J12</f>
        <v>0</v>
      </c>
      <c r="K34" s="109">
        <f>LF!K12+FF!K12+PrF!K12+FSS!K12+PřF!K12+PdF!K12+FSpS!K12+ESF!K12+FI!K12</f>
        <v>0</v>
      </c>
      <c r="L34" s="109">
        <f>LF!L12+FF!L12+PrF!L12+FSS!L12+PřF!L12+PdF!L12+FSpS!L12+ESF!L12+FI!L12</f>
        <v>0</v>
      </c>
    </row>
    <row r="35" spans="1:12" s="154" customFormat="1" ht="15" customHeight="1" x14ac:dyDescent="0.2">
      <c r="A35" s="505">
        <v>6</v>
      </c>
      <c r="B35" s="106"/>
      <c r="C35" s="107" t="s">
        <v>143</v>
      </c>
      <c r="D35" s="108">
        <f t="shared" si="5"/>
        <v>546140</v>
      </c>
      <c r="E35" s="109">
        <f>LF!E13+FF!E13+PrF!E13+FSS!E13+PřF!E13+PdF!E13+FSpS!E13+ESF!E13+FI!E13</f>
        <v>376199</v>
      </c>
      <c r="F35" s="109">
        <f>LF!F13+FF!F13+PrF!F13+FSS!F13+PřF!F13+PdF!F13+FSpS!F13+ESF!F13+FI!F13</f>
        <v>161047</v>
      </c>
      <c r="G35" s="109">
        <f>LF!G13+FF!G13+PrF!G13+FSS!G13+PřF!G13+PdF!G13+FSpS!G13+ESF!G13+FI!G13</f>
        <v>8894</v>
      </c>
      <c r="H35" s="239">
        <f>LF!H13+FF!H13+PrF!H13+FSS!H13+PřF!H13+PdF!H13+FSpS!H13+ESF!H13+FI!H13</f>
        <v>546140</v>
      </c>
      <c r="I35" s="109">
        <f>LF!I13+FF!I13+PrF!I13+FSS!I13+PřF!I13+PdF!I13+FSpS!I13+ESF!I13+FI!I13</f>
        <v>0</v>
      </c>
      <c r="J35" s="109">
        <f>LF!J13+FF!J13+PrF!J13+FSS!J13+PřF!J13+PdF!J13+FSpS!J13+ESF!J13+FI!J13</f>
        <v>0</v>
      </c>
      <c r="K35" s="109">
        <f>LF!K13+FF!K13+PrF!K13+FSS!K13+PřF!K13+PdF!K13+FSpS!K13+ESF!K13+FI!K13</f>
        <v>0</v>
      </c>
      <c r="L35" s="109">
        <f>LF!L13+FF!L13+PrF!L13+FSS!L13+PřF!L13+PdF!L13+FSpS!L13+ESF!L13+FI!L13</f>
        <v>0</v>
      </c>
    </row>
    <row r="36" spans="1:12" s="154" customFormat="1" ht="15" customHeight="1" x14ac:dyDescent="0.2">
      <c r="A36" s="507">
        <v>7</v>
      </c>
      <c r="B36" s="110"/>
      <c r="C36" s="111" t="s">
        <v>28</v>
      </c>
      <c r="D36" s="225">
        <f t="shared" si="5"/>
        <v>3000</v>
      </c>
      <c r="E36" s="226">
        <f>LF!E14+FF!E14+PrF!E14+FSS!E14+PřF!E14+PdF!E14+FSpS!E14+ESF!E14+FI!E14</f>
        <v>0</v>
      </c>
      <c r="F36" s="226">
        <f>LF!F14+FF!F14+PrF!F14+FSS!F14+PřF!F14+PdF!F14+FSpS!F14+ESF!F14+FI!F14</f>
        <v>0</v>
      </c>
      <c r="G36" s="226">
        <f>LF!G14+FF!G14+PrF!G14+FSS!G14+PřF!G14+PdF!G14+FSpS!G14+ESF!G14+FI!G14</f>
        <v>3000</v>
      </c>
      <c r="H36" s="240">
        <f>LF!H14+FF!H14+PrF!H14+FSS!H14+PřF!H14+PdF!H14+FSpS!H14+ESF!H14+FI!H14</f>
        <v>3000</v>
      </c>
      <c r="I36" s="226">
        <f>LF!I14+FF!I14+PrF!I14+FSS!I14+PřF!I14+PdF!I14+FSpS!I14+ESF!I14+FI!I14</f>
        <v>0</v>
      </c>
      <c r="J36" s="226">
        <f>LF!J14+FF!J14+PrF!J14+FSS!J14+PřF!J14+PdF!J14+FSpS!J14+ESF!J14+FI!J14</f>
        <v>0</v>
      </c>
      <c r="K36" s="226">
        <f>LF!K14+FF!K14+PrF!K14+FSS!K14+PřF!K14+PdF!K14+FSpS!K14+ESF!K14+FI!K14</f>
        <v>0</v>
      </c>
      <c r="L36" s="226">
        <f>LF!L14+FF!L14+PrF!L14+FSS!L14+PřF!L14+PdF!L14+FSpS!L14+ESF!L14+FI!L14</f>
        <v>0</v>
      </c>
    </row>
    <row r="37" spans="1:12" s="134" customFormat="1" ht="15" customHeight="1" x14ac:dyDescent="0.2">
      <c r="A37" s="508">
        <v>8</v>
      </c>
      <c r="B37" s="453" t="s">
        <v>29</v>
      </c>
      <c r="C37" s="454"/>
      <c r="D37" s="455">
        <f t="shared" si="5"/>
        <v>8000</v>
      </c>
      <c r="E37" s="456">
        <f>LF!E15+FF!E15+PrF!E15+FSS!E15+PřF!E15+PdF!E15+FSpS!E15+ESF!E15+FI!E15</f>
        <v>500</v>
      </c>
      <c r="F37" s="456">
        <f>LF!F15+FF!F15+PrF!F15+FSS!F15+PřF!F15+PdF!F15+FSpS!F15+ESF!F15+FI!F15</f>
        <v>7500</v>
      </c>
      <c r="G37" s="456">
        <f>LF!G15+FF!G15+PrF!G15+FSS!G15+PřF!G15+PdF!G15+FSpS!G15+ESF!G15+FI!G15</f>
        <v>0</v>
      </c>
      <c r="H37" s="468">
        <f>LF!H15+FF!H15+PrF!H15+FSS!H15+PřF!H15+PdF!H15+FSpS!H15+ESF!H15+FI!H15</f>
        <v>8000</v>
      </c>
      <c r="I37" s="456">
        <f>LF!I15+FF!I15+PrF!I15+FSS!I15+PřF!I15+PdF!I15+FSpS!I15+ESF!I15+FI!I15</f>
        <v>0</v>
      </c>
      <c r="J37" s="456">
        <f>LF!J15+FF!J15+PrF!J15+FSS!J15+PřF!J15+PdF!J15+FSpS!J15+ESF!J15+FI!J15</f>
        <v>0</v>
      </c>
      <c r="K37" s="456">
        <f>LF!K15+FF!K15+PrF!K15+FSS!K15+PřF!K15+PdF!K15+FSpS!K15+ESF!K15+FI!K15</f>
        <v>0</v>
      </c>
      <c r="L37" s="456">
        <f>LF!L15+FF!L15+PrF!L15+FSS!L15+PřF!L15+PdF!L15+FSpS!L15+ESF!L15+FI!L15</f>
        <v>0</v>
      </c>
    </row>
    <row r="38" spans="1:12" s="134" customFormat="1" ht="15" customHeight="1" x14ac:dyDescent="0.2">
      <c r="A38" s="508">
        <v>9</v>
      </c>
      <c r="B38" s="453" t="s">
        <v>30</v>
      </c>
      <c r="C38" s="454"/>
      <c r="D38" s="455">
        <f t="shared" si="5"/>
        <v>0</v>
      </c>
      <c r="E38" s="456">
        <f>LF!E16+FF!E16+PrF!E16+FSS!E16+PřF!E16+PdF!E16+FSpS!E16+ESF!E16+FI!E16</f>
        <v>0</v>
      </c>
      <c r="F38" s="456">
        <f>LF!F16+FF!F16+PrF!F16+FSS!F16+PřF!F16+PdF!F16+FSpS!F16+ESF!F16+FI!F16</f>
        <v>0</v>
      </c>
      <c r="G38" s="456">
        <f>LF!G16+FF!G16+PrF!G16+FSS!G16+PřF!G16+PdF!G16+FSpS!G16+ESF!G16+FI!G16</f>
        <v>0</v>
      </c>
      <c r="H38" s="468">
        <f>LF!H16+FF!H16+PrF!H16+FSS!H16+PřF!H16+PdF!H16+FSpS!H16+ESF!H16+FI!H16</f>
        <v>0</v>
      </c>
      <c r="I38" s="456">
        <f>LF!I16+FF!I16+PrF!I16+FSS!I16+PřF!I16+PdF!I16+FSpS!I16+ESF!I16+FI!I16</f>
        <v>0</v>
      </c>
      <c r="J38" s="456">
        <f>LF!J16+FF!J16+PrF!J16+FSS!J16+PřF!J16+PdF!J16+FSpS!J16+ESF!J16+FI!J16</f>
        <v>0</v>
      </c>
      <c r="K38" s="456">
        <f>LF!K16+FF!K16+PrF!K16+FSS!K16+PřF!K16+PdF!K16+FSpS!K16+ESF!K16+FI!K16</f>
        <v>0</v>
      </c>
      <c r="L38" s="456">
        <f>LF!L16+FF!L16+PrF!L16+FSS!L16+PřF!L16+PdF!L16+FSpS!L16+ESF!L16+FI!L16</f>
        <v>0</v>
      </c>
    </row>
    <row r="39" spans="1:12" s="134" customFormat="1" ht="15" customHeight="1" x14ac:dyDescent="0.2">
      <c r="A39" s="503">
        <v>10</v>
      </c>
      <c r="B39" s="453" t="s">
        <v>31</v>
      </c>
      <c r="C39" s="454"/>
      <c r="D39" s="455">
        <f t="shared" si="5"/>
        <v>131</v>
      </c>
      <c r="E39" s="456">
        <f>LF!E17+FF!E17+PrF!E17+FSS!E17+PřF!E17+PdF!E17+FSpS!E17+ESF!E17+FI!E17</f>
        <v>0</v>
      </c>
      <c r="F39" s="456">
        <f>LF!F17+FF!F17+PrF!F17+FSS!F17+PřF!F17+PdF!F17+FSpS!F17+ESF!F17+FI!F17</f>
        <v>131</v>
      </c>
      <c r="G39" s="456">
        <f>LF!G17+FF!G17+PrF!G17+FSS!G17+PřF!G17+PdF!G17+FSpS!G17+ESF!G17+FI!G17</f>
        <v>0</v>
      </c>
      <c r="H39" s="468">
        <f>LF!H17+FF!H17+PrF!H17+FSS!H17+PřF!H17+PdF!H17+FSpS!H17+ESF!H17+FI!H17</f>
        <v>131</v>
      </c>
      <c r="I39" s="456">
        <f>LF!I17+FF!I17+PrF!I17+FSS!I17+PřF!I17+PdF!I17+FSpS!I17+ESF!I17+FI!I17</f>
        <v>0</v>
      </c>
      <c r="J39" s="456">
        <f>LF!J17+FF!J17+PrF!J17+FSS!J17+PřF!J17+PdF!J17+FSpS!J17+ESF!J17+FI!J17</f>
        <v>0</v>
      </c>
      <c r="K39" s="456">
        <f>LF!K17+FF!K17+PrF!K17+FSS!K17+PřF!K17+PdF!K17+FSpS!K17+ESF!K17+FI!K17</f>
        <v>0</v>
      </c>
      <c r="L39" s="456">
        <f>LF!L17+FF!L17+PrF!L17+FSS!L17+PřF!L17+PdF!L17+FSpS!L17+ESF!L17+FI!L17</f>
        <v>0</v>
      </c>
    </row>
    <row r="40" spans="1:12" s="134" customFormat="1" ht="15" customHeight="1" x14ac:dyDescent="0.2">
      <c r="A40" s="508">
        <v>11</v>
      </c>
      <c r="B40" s="453" t="s">
        <v>144</v>
      </c>
      <c r="C40" s="454"/>
      <c r="D40" s="455">
        <f t="shared" si="5"/>
        <v>62276</v>
      </c>
      <c r="E40" s="456">
        <f>LF!E18+FF!E18+PrF!E18+FSS!E18+PřF!E18+PdF!E18+FSpS!E18+ESF!E18+FI!E18</f>
        <v>32294</v>
      </c>
      <c r="F40" s="456">
        <f>LF!F18+FF!F18+PrF!F18+FSS!F18+PřF!F18+PdF!F18+FSpS!F18+ESF!F18+FI!F18</f>
        <v>20683</v>
      </c>
      <c r="G40" s="456">
        <f>LF!G18+FF!G18+PrF!G18+FSS!G18+PřF!G18+PdF!G18+FSpS!G18+ESF!G18+FI!G18</f>
        <v>9299</v>
      </c>
      <c r="H40" s="468">
        <f>LF!H18+FF!H18+PrF!H18+FSS!H18+PřF!H18+PdF!H18+FSpS!H18+ESF!H18+FI!H18</f>
        <v>62276</v>
      </c>
      <c r="I40" s="456">
        <f>LF!I18+FF!I18+PrF!I18+FSS!I18+PřF!I18+PdF!I18+FSpS!I18+ESF!I18+FI!I18</f>
        <v>0</v>
      </c>
      <c r="J40" s="456">
        <f>LF!J18+FF!J18+PrF!J18+FSS!J18+PřF!J18+PdF!J18+FSpS!J18+ESF!J18+FI!J18</f>
        <v>0</v>
      </c>
      <c r="K40" s="456">
        <f>LF!K18+FF!K18+PrF!K18+FSS!K18+PřF!K18+PdF!K18+FSpS!K18+ESF!K18+FI!K18</f>
        <v>0</v>
      </c>
      <c r="L40" s="456">
        <f>LF!L18+FF!L18+PrF!L18+FSS!L18+PřF!L18+PdF!L18+FSpS!L18+ESF!L18+FI!L18</f>
        <v>0</v>
      </c>
    </row>
    <row r="41" spans="1:12" s="134" customFormat="1" ht="15" customHeight="1" x14ac:dyDescent="0.2">
      <c r="A41" s="508">
        <v>12</v>
      </c>
      <c r="B41" s="453" t="s">
        <v>146</v>
      </c>
      <c r="C41" s="454"/>
      <c r="D41" s="455">
        <f t="shared" ref="D41" si="6">H41+L41</f>
        <v>0</v>
      </c>
      <c r="E41" s="456">
        <f>LF!E19+FF!E19+PrF!E19+FSS!E19+PřF!E19+PdF!E19+FSpS!E19+ESF!E19+FI!E19</f>
        <v>0</v>
      </c>
      <c r="F41" s="456">
        <f>LF!F19+FF!F19+PrF!F19+FSS!F19+PřF!F19+PdF!F19+FSpS!F19+ESF!F19+FI!F19</f>
        <v>0</v>
      </c>
      <c r="G41" s="456">
        <f>LF!G19+FF!G19+PrF!G19+FSS!G19+PřF!G19+PdF!G19+FSpS!G19+ESF!G19+FI!G19</f>
        <v>0</v>
      </c>
      <c r="H41" s="468">
        <f>LF!H19+FF!H19+PrF!H19+FSS!H19+PřF!H19+PdF!H19+FSpS!H19+ESF!H19+FI!H19</f>
        <v>0</v>
      </c>
      <c r="I41" s="456">
        <f>LF!I19+FF!I19+PrF!I19+FSS!I19+PřF!I19+PdF!I19+FSpS!I19+ESF!I19+FI!I19</f>
        <v>0</v>
      </c>
      <c r="J41" s="456">
        <f>LF!J19+FF!J19+PrF!J19+FSS!J19+PřF!J19+PdF!J19+FSpS!J19+ESF!J19+FI!J19</f>
        <v>0</v>
      </c>
      <c r="K41" s="456">
        <f>LF!K19+FF!K19+PrF!K19+FSS!K19+PřF!K19+PdF!K19+FSpS!K19+ESF!K19+FI!K19</f>
        <v>0</v>
      </c>
      <c r="L41" s="456">
        <f>LF!L19+FF!L19+PrF!L19+FSS!L19+PřF!L19+PdF!L19+FSpS!L19+ESF!L19+FI!L19</f>
        <v>0</v>
      </c>
    </row>
    <row r="42" spans="1:12" s="134" customFormat="1" ht="15" customHeight="1" x14ac:dyDescent="0.2">
      <c r="A42" s="508">
        <v>13</v>
      </c>
      <c r="B42" s="453" t="s">
        <v>32</v>
      </c>
      <c r="C42" s="454"/>
      <c r="D42" s="455">
        <f t="shared" si="5"/>
        <v>0</v>
      </c>
      <c r="E42" s="456">
        <f>LF!E20+FF!E20+PrF!E20+FSS!E20+PřF!E20+PdF!E20+FSpS!E20+ESF!E20+FI!E20</f>
        <v>0</v>
      </c>
      <c r="F42" s="456">
        <f>LF!F20+FF!F20+PrF!F20+FSS!F20+PřF!F20+PdF!F20+FSpS!F20+ESF!F20+FI!F20</f>
        <v>0</v>
      </c>
      <c r="G42" s="456">
        <f>LF!G20+FF!G20+PrF!G20+FSS!G20+PřF!G20+PdF!G20+FSpS!G20+ESF!G20+FI!G20</f>
        <v>0</v>
      </c>
      <c r="H42" s="468">
        <f>LF!H20+FF!H20+PrF!H20+FSS!H20+PřF!H20+PdF!H20+FSpS!H20+ESF!H20+FI!H20</f>
        <v>0</v>
      </c>
      <c r="I42" s="456">
        <f>LF!I20+FF!I20+PrF!I20+FSS!I20+PřF!I20+PdF!I20+FSpS!I20+ESF!I20+FI!I20</f>
        <v>0</v>
      </c>
      <c r="J42" s="456">
        <f>LF!J20+FF!J20+PrF!J20+FSS!J20+PřF!J20+PdF!J20+FSpS!J20+ESF!J20+FI!J20</f>
        <v>0</v>
      </c>
      <c r="K42" s="456">
        <f>LF!K20+FF!K20+PrF!K20+FSS!K20+PřF!K20+PdF!K20+FSpS!K20+ESF!K20+FI!K20</f>
        <v>0</v>
      </c>
      <c r="L42" s="456">
        <f>LF!L20+FF!L20+PrF!L20+FSS!L20+PřF!L20+PdF!L20+FSpS!L20+ESF!L20+FI!L20</f>
        <v>0</v>
      </c>
    </row>
    <row r="43" spans="1:12" s="134" customFormat="1" ht="15" customHeight="1" x14ac:dyDescent="0.2">
      <c r="A43" s="512">
        <v>14</v>
      </c>
      <c r="B43" s="453" t="s">
        <v>33</v>
      </c>
      <c r="C43" s="454"/>
      <c r="D43" s="455">
        <f t="shared" si="5"/>
        <v>0</v>
      </c>
      <c r="E43" s="456">
        <f>LF!E21+FF!E21+PrF!E21+FSS!E21+PřF!E21+PdF!E21+FSpS!E21+ESF!E21+FI!E21</f>
        <v>0</v>
      </c>
      <c r="F43" s="456">
        <f>LF!F21+FF!F21+PrF!F21+FSS!F21+PřF!F21+PdF!F21+FSpS!F21+ESF!F21+FI!F21</f>
        <v>0</v>
      </c>
      <c r="G43" s="456">
        <f>LF!G21+FF!G21+PrF!G21+FSS!G21+PřF!G21+PdF!G21+FSpS!G21+ESF!G21+FI!G21</f>
        <v>0</v>
      </c>
      <c r="H43" s="468">
        <f>LF!H21+FF!H21+PrF!H21+FSS!H21+PřF!H21+PdF!H21+FSpS!H21+ESF!H21+FI!H21</f>
        <v>0</v>
      </c>
      <c r="I43" s="456">
        <f>LF!I21+FF!I21+PrF!I21+FSS!I21+PřF!I21+PdF!I21+FSpS!I21+ESF!I21+FI!I21</f>
        <v>0</v>
      </c>
      <c r="J43" s="456">
        <f>LF!J21+FF!J21+PrF!J21+FSS!J21+PřF!J21+PdF!J21+FSpS!J21+ESF!J21+FI!J21</f>
        <v>0</v>
      </c>
      <c r="K43" s="456">
        <f>LF!K21+FF!K21+PrF!K21+FSS!K21+PřF!K21+PdF!K21+FSpS!K21+ESF!K21+FI!K21</f>
        <v>0</v>
      </c>
      <c r="L43" s="456">
        <f>LF!L21+FF!L21+PrF!L21+FSS!L21+PřF!L21+PdF!L21+FSpS!L21+ESF!L21+FI!L21</f>
        <v>0</v>
      </c>
    </row>
    <row r="44" spans="1:12" s="185" customFormat="1" ht="11.25" x14ac:dyDescent="0.2">
      <c r="A44" s="184" t="s">
        <v>135</v>
      </c>
      <c r="B44" s="184" t="s">
        <v>34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1:12" s="185" customFormat="1" ht="11.25" x14ac:dyDescent="0.2">
      <c r="A45" s="184"/>
      <c r="B45" s="184" t="s">
        <v>39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</row>
    <row r="46" spans="1:12" s="185" customFormat="1" ht="11.25" x14ac:dyDescent="0.2">
      <c r="A46" s="184" t="s">
        <v>136</v>
      </c>
      <c r="B46" s="184" t="s">
        <v>147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</row>
    <row r="47" spans="1:12" s="187" customFormat="1" ht="12" x14ac:dyDescent="0.2">
      <c r="A47" s="186" t="s">
        <v>35</v>
      </c>
      <c r="B47" s="186"/>
      <c r="C47" s="186"/>
      <c r="E47" s="188"/>
    </row>
  </sheetData>
  <mergeCells count="5">
    <mergeCell ref="B4:C5"/>
    <mergeCell ref="D25:L25"/>
    <mergeCell ref="B26:C27"/>
    <mergeCell ref="E26:H26"/>
    <mergeCell ref="I26:L26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80" orientation="landscape" r:id="rId1"/>
  <headerFooter alignWithMargins="0">
    <oddHeader>&amp;L&amp;"Arial CE,kurzíva\&amp;11Osnova rozpočtu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6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4.42578125" style="88" customWidth="1"/>
    <col min="4" max="4" width="9.140625" style="88" customWidth="1"/>
    <col min="5" max="5" width="8.42578125" style="88" customWidth="1"/>
    <col min="6" max="6" width="8.85546875" style="89" customWidth="1"/>
    <col min="7" max="7" width="6.85546875" style="89" customWidth="1"/>
    <col min="8" max="8" width="7.85546875" style="89" customWidth="1"/>
    <col min="9" max="10" width="8.140625" style="88" customWidth="1"/>
    <col min="11" max="11" width="7.85546875" style="89" customWidth="1"/>
    <col min="12" max="12" width="8.28515625" style="89" customWidth="1"/>
    <col min="13" max="14" width="7.85546875" style="89" customWidth="1"/>
    <col min="15" max="15" width="8.42578125" style="88" customWidth="1"/>
    <col min="16" max="16" width="9.42578125" style="91" customWidth="1"/>
    <col min="17" max="19" width="10.85546875" style="91" customWidth="1"/>
    <col min="20" max="16384" width="8.85546875" style="88"/>
  </cols>
  <sheetData>
    <row r="1" spans="1:19" x14ac:dyDescent="0.2">
      <c r="F1" s="88"/>
      <c r="P1" s="88"/>
    </row>
    <row r="2" spans="1:19" x14ac:dyDescent="0.2">
      <c r="O2" s="90" t="s">
        <v>11</v>
      </c>
    </row>
    <row r="3" spans="1:19" x14ac:dyDescent="0.2">
      <c r="A3" s="481"/>
      <c r="B3" s="482"/>
      <c r="C3" s="483"/>
      <c r="D3" s="483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531"/>
      <c r="S3" s="88"/>
    </row>
    <row r="4" spans="1:19" x14ac:dyDescent="0.2">
      <c r="A4" s="486"/>
      <c r="B4" s="833" t="s">
        <v>186</v>
      </c>
      <c r="C4" s="834"/>
      <c r="D4" s="94"/>
      <c r="E4" s="95"/>
      <c r="F4" s="95"/>
      <c r="G4" s="95"/>
      <c r="H4" s="95"/>
      <c r="I4" s="95"/>
      <c r="J4" s="95"/>
      <c r="K4" s="95"/>
      <c r="L4" s="95"/>
      <c r="M4" s="95"/>
      <c r="N4" s="95"/>
      <c r="O4" s="521"/>
      <c r="S4" s="88"/>
    </row>
    <row r="5" spans="1:19" x14ac:dyDescent="0.2">
      <c r="A5" s="486"/>
      <c r="B5" s="835"/>
      <c r="C5" s="834"/>
      <c r="D5" s="96" t="s">
        <v>183</v>
      </c>
      <c r="E5" s="96" t="s">
        <v>57</v>
      </c>
      <c r="F5" s="96" t="s">
        <v>8</v>
      </c>
      <c r="G5" s="96" t="s">
        <v>4</v>
      </c>
      <c r="H5" s="96" t="s">
        <v>58</v>
      </c>
      <c r="I5" s="96" t="s">
        <v>59</v>
      </c>
      <c r="J5" s="96" t="s">
        <v>47</v>
      </c>
      <c r="K5" s="96" t="s">
        <v>61</v>
      </c>
      <c r="L5" s="96" t="s">
        <v>62</v>
      </c>
      <c r="M5" s="96" t="s">
        <v>63</v>
      </c>
      <c r="N5" s="96" t="s">
        <v>5</v>
      </c>
      <c r="O5" s="522" t="s">
        <v>64</v>
      </c>
      <c r="S5" s="88"/>
    </row>
    <row r="6" spans="1:19" ht="15.75" x14ac:dyDescent="0.25">
      <c r="A6" s="118"/>
      <c r="B6" s="98" t="s">
        <v>16</v>
      </c>
      <c r="C6" s="99" t="s">
        <v>181</v>
      </c>
      <c r="D6" s="100">
        <v>71</v>
      </c>
      <c r="E6" s="100">
        <v>79</v>
      </c>
      <c r="F6" s="100">
        <v>81</v>
      </c>
      <c r="G6" s="100">
        <v>82</v>
      </c>
      <c r="H6" s="100">
        <v>83</v>
      </c>
      <c r="I6" s="100">
        <v>84</v>
      </c>
      <c r="J6" s="100">
        <v>87</v>
      </c>
      <c r="K6" s="100">
        <v>92</v>
      </c>
      <c r="L6" s="100">
        <v>96</v>
      </c>
      <c r="M6" s="100">
        <v>97</v>
      </c>
      <c r="N6" s="100">
        <v>99</v>
      </c>
      <c r="O6" s="523" t="s">
        <v>15</v>
      </c>
      <c r="S6" s="88"/>
    </row>
    <row r="7" spans="1:19" x14ac:dyDescent="0.2">
      <c r="A7" s="445"/>
      <c r="B7" s="445"/>
      <c r="C7" s="446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524"/>
      <c r="S7" s="88"/>
    </row>
    <row r="8" spans="1:19" x14ac:dyDescent="0.2">
      <c r="A8" s="491">
        <v>1</v>
      </c>
      <c r="B8" s="447" t="s">
        <v>23</v>
      </c>
      <c r="C8" s="448"/>
      <c r="D8" s="449">
        <f t="shared" ref="D8:N8" si="0">D9+SUM(D15:D21)</f>
        <v>43161</v>
      </c>
      <c r="E8" s="450">
        <f t="shared" si="0"/>
        <v>0</v>
      </c>
      <c r="F8" s="450">
        <f t="shared" si="0"/>
        <v>0</v>
      </c>
      <c r="G8" s="450">
        <f t="shared" si="0"/>
        <v>1430</v>
      </c>
      <c r="H8" s="450">
        <f t="shared" si="0"/>
        <v>0</v>
      </c>
      <c r="I8" s="450">
        <f t="shared" si="0"/>
        <v>5460</v>
      </c>
      <c r="J8" s="450">
        <f t="shared" si="0"/>
        <v>1460</v>
      </c>
      <c r="K8" s="450">
        <f t="shared" si="0"/>
        <v>128377</v>
      </c>
      <c r="L8" s="450">
        <f t="shared" si="0"/>
        <v>2104</v>
      </c>
      <c r="M8" s="450">
        <f t="shared" si="0"/>
        <v>150</v>
      </c>
      <c r="N8" s="450">
        <f t="shared" si="0"/>
        <v>401578</v>
      </c>
      <c r="O8" s="525">
        <f t="shared" ref="O8:O21" si="1">SUM(D8:N8)</f>
        <v>583720</v>
      </c>
      <c r="S8" s="88"/>
    </row>
    <row r="9" spans="1:19" x14ac:dyDescent="0.2">
      <c r="A9" s="444">
        <v>2</v>
      </c>
      <c r="B9" s="104" t="s">
        <v>24</v>
      </c>
      <c r="C9" s="105"/>
      <c r="D9" s="451">
        <f t="shared" ref="D9:N9" si="2">SUM(D10:D14)</f>
        <v>43161</v>
      </c>
      <c r="E9" s="452">
        <f t="shared" si="2"/>
        <v>0</v>
      </c>
      <c r="F9" s="452">
        <f t="shared" si="2"/>
        <v>0</v>
      </c>
      <c r="G9" s="452">
        <f t="shared" si="2"/>
        <v>410</v>
      </c>
      <c r="H9" s="452">
        <f t="shared" si="2"/>
        <v>0</v>
      </c>
      <c r="I9" s="452">
        <f t="shared" si="2"/>
        <v>4660</v>
      </c>
      <c r="J9" s="452">
        <f t="shared" si="2"/>
        <v>0</v>
      </c>
      <c r="K9" s="452">
        <f t="shared" si="2"/>
        <v>82496</v>
      </c>
      <c r="L9" s="452">
        <f t="shared" si="2"/>
        <v>604</v>
      </c>
      <c r="M9" s="452">
        <f t="shared" si="2"/>
        <v>0</v>
      </c>
      <c r="N9" s="452">
        <f t="shared" si="2"/>
        <v>252670</v>
      </c>
      <c r="O9" s="526">
        <f t="shared" si="1"/>
        <v>384001</v>
      </c>
      <c r="S9" s="88"/>
    </row>
    <row r="10" spans="1:19" x14ac:dyDescent="0.2">
      <c r="A10" s="494">
        <v>3</v>
      </c>
      <c r="B10" s="106"/>
      <c r="C10" s="146" t="s">
        <v>25</v>
      </c>
      <c r="D10" s="109">
        <f>'Ceitec '!D10</f>
        <v>0</v>
      </c>
      <c r="E10" s="109">
        <f>'Ceitec CŘS'!D10</f>
        <v>0</v>
      </c>
      <c r="F10" s="109">
        <f>SKM!D10</f>
        <v>0</v>
      </c>
      <c r="G10" s="109">
        <f>SUKB!D10</f>
        <v>0</v>
      </c>
      <c r="H10" s="109">
        <f>UCT!D10</f>
        <v>0</v>
      </c>
      <c r="I10" s="109">
        <f>SPSSN!D10</f>
        <v>0</v>
      </c>
      <c r="J10" s="109">
        <f>CTT!D10</f>
        <v>0</v>
      </c>
      <c r="K10" s="109">
        <f>ÚVT!D10</f>
        <v>1230</v>
      </c>
      <c r="L10" s="109">
        <f>CJV!D10</f>
        <v>0</v>
      </c>
      <c r="M10" s="109">
        <f>CZS!D10</f>
        <v>0</v>
      </c>
      <c r="N10" s="109">
        <f>RMU!D10</f>
        <v>70</v>
      </c>
      <c r="O10" s="527">
        <f t="shared" si="1"/>
        <v>1300</v>
      </c>
      <c r="S10" s="88"/>
    </row>
    <row r="11" spans="1:19" x14ac:dyDescent="0.2">
      <c r="A11" s="494">
        <v>4</v>
      </c>
      <c r="B11" s="106"/>
      <c r="C11" s="107" t="s">
        <v>26</v>
      </c>
      <c r="D11" s="108">
        <f>'Ceitec '!D11</f>
        <v>0</v>
      </c>
      <c r="E11" s="109">
        <f>'Ceitec CŘS'!D11</f>
        <v>0</v>
      </c>
      <c r="F11" s="109">
        <f>SKM!D11</f>
        <v>0</v>
      </c>
      <c r="G11" s="109">
        <f>SUKB!D11</f>
        <v>410</v>
      </c>
      <c r="H11" s="109">
        <f>UCT!D11</f>
        <v>0</v>
      </c>
      <c r="I11" s="109">
        <f>SPSSN!D11</f>
        <v>0</v>
      </c>
      <c r="J11" s="109">
        <f>CTT!D11</f>
        <v>0</v>
      </c>
      <c r="K11" s="109">
        <f>ÚVT!D11</f>
        <v>0</v>
      </c>
      <c r="L11" s="109">
        <f>CJV!D11</f>
        <v>0</v>
      </c>
      <c r="M11" s="109">
        <f>CZS!D11</f>
        <v>0</v>
      </c>
      <c r="N11" s="109">
        <f>RMU!D11</f>
        <v>240000</v>
      </c>
      <c r="O11" s="527">
        <f t="shared" si="1"/>
        <v>240410</v>
      </c>
      <c r="S11" s="88"/>
    </row>
    <row r="12" spans="1:19" x14ac:dyDescent="0.2">
      <c r="A12" s="494">
        <v>5</v>
      </c>
      <c r="B12" s="106"/>
      <c r="C12" s="107" t="s">
        <v>27</v>
      </c>
      <c r="D12" s="108">
        <f>'Ceitec '!D12</f>
        <v>5500</v>
      </c>
      <c r="E12" s="109">
        <f>'Ceitec CŘS'!D12</f>
        <v>0</v>
      </c>
      <c r="F12" s="109">
        <f>SKM!D12</f>
        <v>0</v>
      </c>
      <c r="G12" s="109">
        <f>SUKB!D12</f>
        <v>0</v>
      </c>
      <c r="H12" s="109">
        <f>UCT!D12</f>
        <v>0</v>
      </c>
      <c r="I12" s="109">
        <f>SPSSN!D12</f>
        <v>0</v>
      </c>
      <c r="J12" s="109">
        <f>CTT!D12</f>
        <v>0</v>
      </c>
      <c r="K12" s="109">
        <f>ÚVT!D12</f>
        <v>0</v>
      </c>
      <c r="L12" s="109">
        <f>CJV!D12</f>
        <v>0</v>
      </c>
      <c r="M12" s="109">
        <f>CZS!D12</f>
        <v>0</v>
      </c>
      <c r="N12" s="109">
        <f>RMU!D12</f>
        <v>0</v>
      </c>
      <c r="O12" s="527">
        <f t="shared" si="1"/>
        <v>5500</v>
      </c>
      <c r="S12" s="88"/>
    </row>
    <row r="13" spans="1:19" x14ac:dyDescent="0.2">
      <c r="A13" s="494">
        <v>6</v>
      </c>
      <c r="B13" s="106"/>
      <c r="C13" s="107" t="s">
        <v>143</v>
      </c>
      <c r="D13" s="108">
        <f>'Ceitec '!D13</f>
        <v>37661</v>
      </c>
      <c r="E13" s="109">
        <f>'Ceitec CŘS'!D13</f>
        <v>0</v>
      </c>
      <c r="F13" s="109">
        <f>SKM!D13</f>
        <v>0</v>
      </c>
      <c r="G13" s="109">
        <f>SUKB!D13</f>
        <v>0</v>
      </c>
      <c r="H13" s="109">
        <f>UCT!D13</f>
        <v>0</v>
      </c>
      <c r="I13" s="109">
        <f>SPSSN!D13</f>
        <v>4660</v>
      </c>
      <c r="J13" s="109">
        <f>CTT!D13</f>
        <v>0</v>
      </c>
      <c r="K13" s="109">
        <f>ÚVT!D13</f>
        <v>81266</v>
      </c>
      <c r="L13" s="109">
        <f>CJV!D13</f>
        <v>604</v>
      </c>
      <c r="M13" s="109">
        <f>CZS!D13</f>
        <v>0</v>
      </c>
      <c r="N13" s="109">
        <f>RMU!D13</f>
        <v>12600</v>
      </c>
      <c r="O13" s="527">
        <f t="shared" si="1"/>
        <v>136791</v>
      </c>
      <c r="S13" s="88"/>
    </row>
    <row r="14" spans="1:19" x14ac:dyDescent="0.2">
      <c r="A14" s="496">
        <v>7</v>
      </c>
      <c r="B14" s="110"/>
      <c r="C14" s="111" t="s">
        <v>28</v>
      </c>
      <c r="D14" s="112">
        <f>'Ceitec '!D14</f>
        <v>0</v>
      </c>
      <c r="E14" s="113">
        <f>'Ceitec CŘS'!D14</f>
        <v>0</v>
      </c>
      <c r="F14" s="113">
        <f>SKM!D14</f>
        <v>0</v>
      </c>
      <c r="G14" s="113">
        <f>SUKB!D14</f>
        <v>0</v>
      </c>
      <c r="H14" s="113">
        <f>UCT!D14</f>
        <v>0</v>
      </c>
      <c r="I14" s="113">
        <f>SPSSN!D14</f>
        <v>0</v>
      </c>
      <c r="J14" s="113">
        <f>CTT!D14</f>
        <v>0</v>
      </c>
      <c r="K14" s="113">
        <f>ÚVT!D14</f>
        <v>0</v>
      </c>
      <c r="L14" s="113">
        <f>CJV!D14</f>
        <v>0</v>
      </c>
      <c r="M14" s="113">
        <f>CZS!D14</f>
        <v>0</v>
      </c>
      <c r="N14" s="113">
        <f>RMU!D14</f>
        <v>0</v>
      </c>
      <c r="O14" s="528">
        <f t="shared" si="1"/>
        <v>0</v>
      </c>
      <c r="S14" s="88"/>
    </row>
    <row r="15" spans="1:19" x14ac:dyDescent="0.2">
      <c r="A15" s="498">
        <v>8</v>
      </c>
      <c r="B15" s="453" t="s">
        <v>29</v>
      </c>
      <c r="C15" s="454"/>
      <c r="D15" s="455">
        <f>'Ceitec '!D15</f>
        <v>0</v>
      </c>
      <c r="E15" s="456">
        <f>'Ceitec CŘS'!D15</f>
        <v>0</v>
      </c>
      <c r="F15" s="456">
        <f>SKM!D15</f>
        <v>0</v>
      </c>
      <c r="G15" s="456">
        <f>SUKB!D15</f>
        <v>0</v>
      </c>
      <c r="H15" s="456">
        <f>UCT!D15</f>
        <v>0</v>
      </c>
      <c r="I15" s="456">
        <f>SPSSN!D15</f>
        <v>0</v>
      </c>
      <c r="J15" s="456">
        <f>CTT!D15</f>
        <v>0</v>
      </c>
      <c r="K15" s="456">
        <f>ÚVT!D15</f>
        <v>5388</v>
      </c>
      <c r="L15" s="456">
        <f>CJV!D15</f>
        <v>0</v>
      </c>
      <c r="M15" s="456">
        <f>CZS!D15</f>
        <v>0</v>
      </c>
      <c r="N15" s="456">
        <f>RMU!D15</f>
        <v>11317</v>
      </c>
      <c r="O15" s="529">
        <f t="shared" si="1"/>
        <v>16705</v>
      </c>
      <c r="S15" s="88"/>
    </row>
    <row r="16" spans="1:19" x14ac:dyDescent="0.2">
      <c r="A16" s="498">
        <v>9</v>
      </c>
      <c r="B16" s="453" t="s">
        <v>30</v>
      </c>
      <c r="C16" s="454"/>
      <c r="D16" s="517">
        <f>'Ceitec '!D16</f>
        <v>0</v>
      </c>
      <c r="E16" s="518">
        <f>'Ceitec CŘS'!D16</f>
        <v>0</v>
      </c>
      <c r="F16" s="518">
        <f>SKM!D16</f>
        <v>0</v>
      </c>
      <c r="G16" s="518">
        <f>SUKB!D16</f>
        <v>0</v>
      </c>
      <c r="H16" s="518">
        <f>UCT!D16</f>
        <v>0</v>
      </c>
      <c r="I16" s="518">
        <f>SPSSN!D16</f>
        <v>0</v>
      </c>
      <c r="J16" s="518">
        <f>CTT!D16</f>
        <v>0</v>
      </c>
      <c r="K16" s="518">
        <f>ÚVT!D16</f>
        <v>0</v>
      </c>
      <c r="L16" s="518">
        <f>CJV!D16</f>
        <v>0</v>
      </c>
      <c r="M16" s="518">
        <f>CZS!D16</f>
        <v>0</v>
      </c>
      <c r="N16" s="518">
        <f>RMU!D16</f>
        <v>0</v>
      </c>
      <c r="O16" s="530">
        <f t="shared" si="1"/>
        <v>0</v>
      </c>
      <c r="S16" s="88"/>
    </row>
    <row r="17" spans="1:19" x14ac:dyDescent="0.2">
      <c r="A17" s="498">
        <v>10</v>
      </c>
      <c r="B17" s="104" t="s">
        <v>31</v>
      </c>
      <c r="C17" s="105"/>
      <c r="D17" s="517">
        <f>'Ceitec '!D17</f>
        <v>0</v>
      </c>
      <c r="E17" s="518">
        <f>'Ceitec CŘS'!D17</f>
        <v>0</v>
      </c>
      <c r="F17" s="518">
        <f>SKM!D17</f>
        <v>0</v>
      </c>
      <c r="G17" s="518">
        <f>SUKB!D17</f>
        <v>0</v>
      </c>
      <c r="H17" s="518">
        <f>UCT!D17</f>
        <v>0</v>
      </c>
      <c r="I17" s="518">
        <f>SPSSN!D17</f>
        <v>0</v>
      </c>
      <c r="J17" s="518">
        <f>CTT!D17</f>
        <v>0</v>
      </c>
      <c r="K17" s="518">
        <f>ÚVT!D17</f>
        <v>0</v>
      </c>
      <c r="L17" s="518">
        <f>CJV!D17</f>
        <v>0</v>
      </c>
      <c r="M17" s="518">
        <f>CZS!D17</f>
        <v>0</v>
      </c>
      <c r="N17" s="518">
        <f>RMU!D17</f>
        <v>0</v>
      </c>
      <c r="O17" s="530">
        <f t="shared" si="1"/>
        <v>0</v>
      </c>
      <c r="S17" s="88"/>
    </row>
    <row r="18" spans="1:19" x14ac:dyDescent="0.2">
      <c r="A18" s="498">
        <v>11</v>
      </c>
      <c r="B18" s="453" t="s">
        <v>144</v>
      </c>
      <c r="C18" s="454"/>
      <c r="D18" s="517">
        <f>'Ceitec '!D18</f>
        <v>0</v>
      </c>
      <c r="E18" s="518">
        <f>'Ceitec CŘS'!D18</f>
        <v>0</v>
      </c>
      <c r="F18" s="518">
        <f>SKM!D18</f>
        <v>0</v>
      </c>
      <c r="G18" s="518">
        <f>SUKB!D18</f>
        <v>720</v>
      </c>
      <c r="H18" s="518">
        <f>UCT!D18</f>
        <v>0</v>
      </c>
      <c r="I18" s="518">
        <f>SPSSN!D18</f>
        <v>800</v>
      </c>
      <c r="J18" s="518">
        <f>CTT!D18</f>
        <v>0</v>
      </c>
      <c r="K18" s="518">
        <f>ÚVT!D18</f>
        <v>10276</v>
      </c>
      <c r="L18" s="518">
        <f>CJV!D18</f>
        <v>1500</v>
      </c>
      <c r="M18" s="518">
        <f>CZS!D18</f>
        <v>150</v>
      </c>
      <c r="N18" s="518">
        <f>RMU!D18</f>
        <v>700</v>
      </c>
      <c r="O18" s="530">
        <f t="shared" si="1"/>
        <v>14146</v>
      </c>
      <c r="S18" s="88"/>
    </row>
    <row r="19" spans="1:19" x14ac:dyDescent="0.2">
      <c r="A19" s="498">
        <v>12</v>
      </c>
      <c r="B19" s="453" t="s">
        <v>146</v>
      </c>
      <c r="C19" s="454"/>
      <c r="D19" s="517">
        <f>'Ceitec '!D19</f>
        <v>0</v>
      </c>
      <c r="E19" s="518">
        <f>'Ceitec CŘS'!D19</f>
        <v>0</v>
      </c>
      <c r="F19" s="518">
        <f>SKM!D19</f>
        <v>0</v>
      </c>
      <c r="G19" s="518">
        <f>SUKB!D19</f>
        <v>300</v>
      </c>
      <c r="H19" s="518">
        <f>UCT!D19</f>
        <v>0</v>
      </c>
      <c r="I19" s="518">
        <f>SPSSN!D19</f>
        <v>0</v>
      </c>
      <c r="J19" s="518">
        <f>CTT!D19</f>
        <v>1460</v>
      </c>
      <c r="K19" s="518">
        <f>ÚVT!D19</f>
        <v>30217</v>
      </c>
      <c r="L19" s="518">
        <f>CJV!D19</f>
        <v>0</v>
      </c>
      <c r="M19" s="518">
        <f>CZS!D19</f>
        <v>0</v>
      </c>
      <c r="N19" s="518">
        <f>RMU!D19</f>
        <v>136891</v>
      </c>
      <c r="O19" s="530">
        <f t="shared" si="1"/>
        <v>168868</v>
      </c>
      <c r="S19" s="88"/>
    </row>
    <row r="20" spans="1:19" x14ac:dyDescent="0.2">
      <c r="A20" s="498">
        <v>13</v>
      </c>
      <c r="B20" s="453" t="s">
        <v>32</v>
      </c>
      <c r="C20" s="454"/>
      <c r="D20" s="517">
        <f>'Ceitec '!D20</f>
        <v>0</v>
      </c>
      <c r="E20" s="518">
        <f>'Ceitec CŘS'!D20</f>
        <v>0</v>
      </c>
      <c r="F20" s="518">
        <f>SKM!D20</f>
        <v>0</v>
      </c>
      <c r="G20" s="518">
        <f>SUKB!D20</f>
        <v>0</v>
      </c>
      <c r="H20" s="518">
        <f>UCT!D20</f>
        <v>0</v>
      </c>
      <c r="I20" s="518">
        <f>SPSSN!D20</f>
        <v>0</v>
      </c>
      <c r="J20" s="518">
        <f>CTT!D20</f>
        <v>0</v>
      </c>
      <c r="K20" s="518">
        <f>ÚVT!D20</f>
        <v>0</v>
      </c>
      <c r="L20" s="518">
        <f>CJV!D20</f>
        <v>0</v>
      </c>
      <c r="M20" s="518">
        <f>CZS!D20</f>
        <v>0</v>
      </c>
      <c r="N20" s="518">
        <f>RMU!D20</f>
        <v>0</v>
      </c>
      <c r="O20" s="530">
        <f t="shared" si="1"/>
        <v>0</v>
      </c>
      <c r="S20" s="88"/>
    </row>
    <row r="21" spans="1:19" x14ac:dyDescent="0.2">
      <c r="A21" s="498">
        <v>14</v>
      </c>
      <c r="B21" s="519" t="s">
        <v>33</v>
      </c>
      <c r="C21" s="520"/>
      <c r="D21" s="517">
        <f>'Ceitec '!D21</f>
        <v>0</v>
      </c>
      <c r="E21" s="518">
        <f>'Ceitec CŘS'!D21</f>
        <v>0</v>
      </c>
      <c r="F21" s="518">
        <f>SKM!D21</f>
        <v>0</v>
      </c>
      <c r="G21" s="518">
        <f>SUKB!D21</f>
        <v>0</v>
      </c>
      <c r="H21" s="518">
        <f>UCT!D21</f>
        <v>0</v>
      </c>
      <c r="I21" s="518">
        <f>SPSSN!D21</f>
        <v>0</v>
      </c>
      <c r="J21" s="518">
        <f>CTT!D21</f>
        <v>0</v>
      </c>
      <c r="K21" s="518">
        <f>ÚVT!D21</f>
        <v>0</v>
      </c>
      <c r="L21" s="518">
        <f>CJV!D21</f>
        <v>0</v>
      </c>
      <c r="M21" s="518">
        <f>CZS!D21</f>
        <v>0</v>
      </c>
      <c r="N21" s="518">
        <f>RMU!D21</f>
        <v>0</v>
      </c>
      <c r="O21" s="530">
        <f t="shared" si="1"/>
        <v>0</v>
      </c>
      <c r="S21" s="88"/>
    </row>
    <row r="23" spans="1:19" x14ac:dyDescent="0.2">
      <c r="H23" s="90"/>
      <c r="I23" s="89"/>
      <c r="J23" s="89"/>
      <c r="L23" s="90" t="s">
        <v>11</v>
      </c>
    </row>
    <row r="24" spans="1:19" s="116" customFormat="1" ht="15" customHeight="1" x14ac:dyDescent="0.25">
      <c r="A24" s="481"/>
      <c r="B24" s="481"/>
      <c r="C24" s="501"/>
      <c r="D24" s="836" t="s">
        <v>12</v>
      </c>
      <c r="E24" s="837"/>
      <c r="F24" s="837"/>
      <c r="G24" s="837"/>
      <c r="H24" s="837"/>
      <c r="I24" s="837"/>
      <c r="J24" s="837"/>
      <c r="K24" s="837"/>
      <c r="L24" s="838"/>
    </row>
    <row r="25" spans="1:19" s="116" customFormat="1" ht="16.5" customHeight="1" x14ac:dyDescent="0.2">
      <c r="A25" s="486"/>
      <c r="B25" s="833" t="s">
        <v>186</v>
      </c>
      <c r="C25" s="834"/>
      <c r="D25" s="469"/>
      <c r="E25" s="842" t="s">
        <v>37</v>
      </c>
      <c r="F25" s="843"/>
      <c r="G25" s="843"/>
      <c r="H25" s="844"/>
      <c r="I25" s="845" t="s">
        <v>36</v>
      </c>
      <c r="J25" s="846"/>
      <c r="K25" s="846"/>
      <c r="L25" s="847"/>
    </row>
    <row r="26" spans="1:19" s="116" customFormat="1" ht="18.75" customHeight="1" x14ac:dyDescent="0.2">
      <c r="A26" s="486"/>
      <c r="B26" s="835"/>
      <c r="C26" s="834"/>
      <c r="D26" s="469" t="s">
        <v>13</v>
      </c>
      <c r="E26" s="189"/>
      <c r="F26" s="532" t="s">
        <v>14</v>
      </c>
      <c r="G26" s="189"/>
      <c r="H26" s="533" t="s">
        <v>15</v>
      </c>
      <c r="I26" s="189"/>
      <c r="J26" s="532" t="s">
        <v>14</v>
      </c>
      <c r="K26" s="190"/>
      <c r="L26" s="534" t="s">
        <v>15</v>
      </c>
    </row>
    <row r="27" spans="1:19" s="120" customFormat="1" ht="15.75" x14ac:dyDescent="0.25">
      <c r="A27" s="118"/>
      <c r="B27" s="118" t="s">
        <v>16</v>
      </c>
      <c r="C27" s="99" t="s">
        <v>181</v>
      </c>
      <c r="D27" s="470" t="s">
        <v>17</v>
      </c>
      <c r="E27" s="191" t="s">
        <v>18</v>
      </c>
      <c r="F27" s="192" t="s">
        <v>19</v>
      </c>
      <c r="G27" s="191" t="s">
        <v>20</v>
      </c>
      <c r="H27" s="193" t="s">
        <v>21</v>
      </c>
      <c r="I27" s="191" t="s">
        <v>18</v>
      </c>
      <c r="J27" s="192" t="s">
        <v>19</v>
      </c>
      <c r="K27" s="194" t="s">
        <v>20</v>
      </c>
      <c r="L27" s="535" t="s">
        <v>22</v>
      </c>
    </row>
    <row r="28" spans="1:19" s="126" customFormat="1" ht="12" x14ac:dyDescent="0.2">
      <c r="A28" s="461"/>
      <c r="B28" s="459"/>
      <c r="C28" s="446"/>
      <c r="D28" s="471">
        <v>1</v>
      </c>
      <c r="E28" s="459">
        <v>2</v>
      </c>
      <c r="F28" s="460">
        <v>3</v>
      </c>
      <c r="G28" s="459">
        <v>4</v>
      </c>
      <c r="H28" s="536">
        <v>5</v>
      </c>
      <c r="I28" s="459">
        <v>6</v>
      </c>
      <c r="J28" s="460">
        <v>7</v>
      </c>
      <c r="K28" s="446">
        <v>8</v>
      </c>
      <c r="L28" s="461">
        <v>9</v>
      </c>
    </row>
    <row r="29" spans="1:19" s="134" customFormat="1" ht="15" customHeight="1" x14ac:dyDescent="0.2">
      <c r="A29" s="502">
        <v>1</v>
      </c>
      <c r="B29" s="462" t="s">
        <v>23</v>
      </c>
      <c r="C29" s="472"/>
      <c r="D29" s="465">
        <f t="shared" ref="D29:L29" si="3">SUM(D36:D42)+D30</f>
        <v>583720</v>
      </c>
      <c r="E29" s="463">
        <f t="shared" si="3"/>
        <v>61038</v>
      </c>
      <c r="F29" s="464">
        <f t="shared" si="3"/>
        <v>169048</v>
      </c>
      <c r="G29" s="537">
        <f t="shared" si="3"/>
        <v>53634</v>
      </c>
      <c r="H29" s="538">
        <f t="shared" si="3"/>
        <v>283720</v>
      </c>
      <c r="I29" s="463">
        <f t="shared" si="3"/>
        <v>291000</v>
      </c>
      <c r="J29" s="464">
        <f t="shared" si="3"/>
        <v>0</v>
      </c>
      <c r="K29" s="465">
        <f t="shared" si="3"/>
        <v>9000</v>
      </c>
      <c r="L29" s="466">
        <f t="shared" si="3"/>
        <v>300000</v>
      </c>
    </row>
    <row r="30" spans="1:19" s="134" customFormat="1" ht="15" customHeight="1" x14ac:dyDescent="0.2">
      <c r="A30" s="503">
        <v>2</v>
      </c>
      <c r="B30" s="136" t="s">
        <v>24</v>
      </c>
      <c r="C30" s="105"/>
      <c r="D30" s="473">
        <f t="shared" ref="D30:D42" si="4">H30+L30</f>
        <v>384001</v>
      </c>
      <c r="E30" s="139">
        <f>SUM(E31:E35)</f>
        <v>15762</v>
      </c>
      <c r="F30" s="140">
        <f>SUM(F31:F35)</f>
        <v>125603</v>
      </c>
      <c r="G30" s="141">
        <f>SUM(G31:G35)</f>
        <v>2636</v>
      </c>
      <c r="H30" s="539">
        <f t="shared" ref="H30:H42" si="5">SUM(E30:G30)</f>
        <v>144001</v>
      </c>
      <c r="I30" s="139">
        <f>SUM(I31:I35)</f>
        <v>240000</v>
      </c>
      <c r="J30" s="140">
        <f>SUM(J31:J35)</f>
        <v>0</v>
      </c>
      <c r="K30" s="142">
        <f>SUM(K31:K35)</f>
        <v>0</v>
      </c>
      <c r="L30" s="504">
        <f t="shared" ref="L30:L42" si="6">SUM(I30:K30)</f>
        <v>240000</v>
      </c>
    </row>
    <row r="31" spans="1:19" s="154" customFormat="1" ht="15" customHeight="1" x14ac:dyDescent="0.25">
      <c r="A31" s="505">
        <v>3</v>
      </c>
      <c r="B31" s="145"/>
      <c r="C31" s="107" t="s">
        <v>25</v>
      </c>
      <c r="D31" s="474">
        <f t="shared" si="4"/>
        <v>1300</v>
      </c>
      <c r="E31" s="147">
        <f>'Ceitec '!E10+'Ceitec CŘS'!E10+SKM!E10+SUKB!E10+UCT!E10+SPSSN!E10+CTT!E10+ÚVT!E10+CJV!E10+CZS!E10+RMU!E10</f>
        <v>0</v>
      </c>
      <c r="F31" s="148">
        <f>'Ceitec '!F10+'Ceitec CŘS'!F10+SKM!F10+SUKB!F10+UCT!F10+SPSSN!F10+CTT!F10+ÚVT!F10+CJV!F10+CZS!F10+RMU!F10</f>
        <v>0</v>
      </c>
      <c r="G31" s="148">
        <f>'Ceitec '!G10+'Ceitec CŘS'!G10+SKM!G10+SUKB!G10+UCT!G10+SPSSN!G10+CTT!G10+ÚVT!G10+CJV!G10+CZS!G10+RMU!G10</f>
        <v>1300</v>
      </c>
      <c r="H31" s="149">
        <f t="shared" si="5"/>
        <v>1300</v>
      </c>
      <c r="I31" s="150">
        <f>'Ceitec '!I10+'Ceitec CŘS'!I10+SKM!I10+SUKB!I10+UCT!I10+SPSSN!I10+CTT!I10+ÚVT!I10+CJV!I10+CZS!I10+RMU!I10</f>
        <v>0</v>
      </c>
      <c r="J31" s="151">
        <f>'Ceitec '!J10+'Ceitec CŘS'!J10+SKM!J10+SUKB!J10+UCT!J10+SPSSN!J10+CTT!J10+ÚVT!J10+CJV!J10+CZS!J10+RMU!J10</f>
        <v>0</v>
      </c>
      <c r="K31" s="152">
        <f>'Ceitec '!K10+'Ceitec CŘS'!K10+SKM!K10+SUKB!K10+UCT!K10+SPSSN!K10+CTT!K10+ÚVT!K10+CJV!K10+CZS!K10+RMU!K10</f>
        <v>0</v>
      </c>
      <c r="L31" s="243">
        <f t="shared" si="6"/>
        <v>0</v>
      </c>
    </row>
    <row r="32" spans="1:19" s="154" customFormat="1" ht="15" customHeight="1" x14ac:dyDescent="0.25">
      <c r="A32" s="505">
        <v>4</v>
      </c>
      <c r="B32" s="145"/>
      <c r="C32" s="107" t="s">
        <v>26</v>
      </c>
      <c r="D32" s="474">
        <f t="shared" si="4"/>
        <v>240410</v>
      </c>
      <c r="E32" s="147">
        <f>'Ceitec '!E11+'Ceitec CŘS'!E11+SKM!E11+SUKB!E11+UCT!E11+SPSSN!E11+CTT!E11+ÚVT!E11+CJV!E11+CZS!E11+RMU!E11</f>
        <v>0</v>
      </c>
      <c r="F32" s="148">
        <f>'Ceitec '!F11+'Ceitec CŘS'!F11+SKM!F11+SUKB!F11+UCT!F11+SPSSN!F11+CTT!F11+ÚVT!F11+CJV!F11+CZS!F11+RMU!F11</f>
        <v>410</v>
      </c>
      <c r="G32" s="148">
        <f>'Ceitec '!G11+'Ceitec CŘS'!G11+SKM!G11+SUKB!G11+UCT!G11+SPSSN!G11+CTT!G11+ÚVT!G11+CJV!G11+CZS!G11+RMU!G11</f>
        <v>0</v>
      </c>
      <c r="H32" s="149">
        <f t="shared" si="5"/>
        <v>410</v>
      </c>
      <c r="I32" s="150">
        <f>'Ceitec '!I11+'Ceitec CŘS'!I11+SKM!I11+SUKB!I11+UCT!I11+SPSSN!I11+CTT!I11+ÚVT!I11+CJV!I11+CZS!I11+RMU!I11</f>
        <v>240000</v>
      </c>
      <c r="J32" s="151">
        <f>'Ceitec '!J11+'Ceitec CŘS'!J11+SKM!J11+SUKB!J11+UCT!J11+SPSSN!J11+CTT!J11+ÚVT!J11+CJV!J11+CZS!J11+RMU!J11</f>
        <v>0</v>
      </c>
      <c r="K32" s="152">
        <f>'Ceitec '!K11+'Ceitec CŘS'!K11+SKM!K11+SUKB!K11+UCT!K11+SPSSN!K11+CTT!K11+ÚVT!K11+CJV!K11+CZS!K11+RMU!K11</f>
        <v>0</v>
      </c>
      <c r="L32" s="243">
        <f t="shared" si="6"/>
        <v>240000</v>
      </c>
    </row>
    <row r="33" spans="1:16" s="154" customFormat="1" ht="15" customHeight="1" x14ac:dyDescent="0.25">
      <c r="A33" s="505">
        <v>5</v>
      </c>
      <c r="B33" s="145"/>
      <c r="C33" s="107" t="s">
        <v>27</v>
      </c>
      <c r="D33" s="474">
        <f t="shared" si="4"/>
        <v>5500</v>
      </c>
      <c r="E33" s="147">
        <f>'Ceitec '!E12+'Ceitec CŘS'!E12+SKM!E12+SUKB!E12+UCT!E12+SPSSN!E12+CTT!E12+ÚVT!E12+CJV!E12+CZS!E12+RMU!E12</f>
        <v>562</v>
      </c>
      <c r="F33" s="148">
        <f>'Ceitec '!F12+'Ceitec CŘS'!F12+SKM!F12+SUKB!F12+UCT!F12+SPSSN!F12+CTT!F12+ÚVT!F12+CJV!F12+CZS!F12+RMU!F12</f>
        <v>4938</v>
      </c>
      <c r="G33" s="148">
        <f>'Ceitec '!G12+'Ceitec CŘS'!G12+SKM!G12+SUKB!G12+UCT!G12+SPSSN!G12+CTT!G12+ÚVT!G12+CJV!G12+CZS!G12+RMU!G12</f>
        <v>0</v>
      </c>
      <c r="H33" s="149">
        <f t="shared" si="5"/>
        <v>5500</v>
      </c>
      <c r="I33" s="155">
        <f>'Ceitec '!I12+'Ceitec CŘS'!I12+SKM!I12+SUKB!I12+UCT!I12+SPSSN!I12+CTT!I12+ÚVT!I12+CJV!I12+CZS!I12+RMU!I12</f>
        <v>0</v>
      </c>
      <c r="J33" s="156">
        <f>'Ceitec '!J12+'Ceitec CŘS'!J12+SKM!J12+SUKB!J12+UCT!J12+SPSSN!J12+CTT!J12+ÚVT!J12+CJV!J12+CZS!J12+RMU!J12</f>
        <v>0</v>
      </c>
      <c r="K33" s="157">
        <f>'Ceitec '!K12+'Ceitec CŘS'!K12+SKM!K12+SUKB!K12+UCT!K12+SPSSN!K12+CTT!K12+ÚVT!K12+CJV!K12+CZS!K12+RMU!K12</f>
        <v>0</v>
      </c>
      <c r="L33" s="506">
        <f t="shared" si="6"/>
        <v>0</v>
      </c>
    </row>
    <row r="34" spans="1:16" s="154" customFormat="1" ht="15" customHeight="1" x14ac:dyDescent="0.25">
      <c r="A34" s="505">
        <v>6</v>
      </c>
      <c r="B34" s="145"/>
      <c r="C34" s="107" t="s">
        <v>143</v>
      </c>
      <c r="D34" s="474">
        <f t="shared" si="4"/>
        <v>136791</v>
      </c>
      <c r="E34" s="147">
        <f>'Ceitec '!E13+'Ceitec CŘS'!E13+SKM!E13+SUKB!E13+UCT!E13+SPSSN!E13+CTT!E13+ÚVT!E13+CJV!E13+CZS!E13+RMU!E13</f>
        <v>15200</v>
      </c>
      <c r="F34" s="148">
        <f>'Ceitec '!F13+'Ceitec CŘS'!F13+SKM!F13+SUKB!F13+UCT!F13+SPSSN!F13+CTT!F13+ÚVT!F13+CJV!F13+CZS!F13+RMU!F13</f>
        <v>120255</v>
      </c>
      <c r="G34" s="148">
        <f>'Ceitec '!G13+'Ceitec CŘS'!G13+SKM!G13+SUKB!G13+UCT!G13+SPSSN!G13+CTT!G13+ÚVT!G13+CJV!G13+CZS!G13+RMU!G13</f>
        <v>1336</v>
      </c>
      <c r="H34" s="149">
        <f t="shared" si="5"/>
        <v>136791</v>
      </c>
      <c r="I34" s="155">
        <f>'Ceitec '!I13+'Ceitec CŘS'!I13+SKM!I13+SUKB!I13+UCT!I13+SPSSN!I13+CTT!I13+ÚVT!I13+CJV!I13+CZS!I13+RMU!I13</f>
        <v>0</v>
      </c>
      <c r="J34" s="156">
        <f>'Ceitec '!J13+'Ceitec CŘS'!J13+SKM!J13+SUKB!J13+UCT!J13+SPSSN!J13+CTT!J13+ÚVT!J13+CJV!J13+CZS!J13+RMU!J13</f>
        <v>0</v>
      </c>
      <c r="K34" s="157">
        <f>'Ceitec '!K13+'Ceitec CŘS'!K13+SKM!K13+SUKB!K13+UCT!K13+SPSSN!K13+CTT!K13+ÚVT!K13+CJV!K13+CZS!K13+RMU!K13</f>
        <v>0</v>
      </c>
      <c r="L34" s="506">
        <f t="shared" si="6"/>
        <v>0</v>
      </c>
      <c r="O34" s="134"/>
      <c r="P34" s="134"/>
    </row>
    <row r="35" spans="1:16" s="154" customFormat="1" ht="15" customHeight="1" x14ac:dyDescent="0.25">
      <c r="A35" s="507">
        <v>7</v>
      </c>
      <c r="B35" s="159"/>
      <c r="C35" s="111" t="s">
        <v>28</v>
      </c>
      <c r="D35" s="475">
        <f t="shared" si="4"/>
        <v>0</v>
      </c>
      <c r="E35" s="161">
        <f>'Ceitec '!E14+'Ceitec CŘS'!E14+SKM!E14+SUKB!E14+UCT!E14+SPSSN!E14+CTT!E14+ÚVT!E14+CJV!E14+CZS!E14+RMU!E14</f>
        <v>0</v>
      </c>
      <c r="F35" s="162">
        <f>'Ceitec '!F14+'Ceitec CŘS'!F14+SKM!F14+SUKB!F14+UCT!F14+SPSSN!F14+CTT!F14+ÚVT!F14+CJV!F14+CZS!F14+RMU!F14</f>
        <v>0</v>
      </c>
      <c r="G35" s="162">
        <f>'Ceitec '!G14+'Ceitec CŘS'!G14+SKM!G14+SUKB!G14+UCT!G14+SPSSN!G14+CTT!G14+ÚVT!G14+CJV!G14+CZS!G14+RMU!G14</f>
        <v>0</v>
      </c>
      <c r="H35" s="163">
        <f t="shared" si="5"/>
        <v>0</v>
      </c>
      <c r="I35" s="164">
        <f>'Ceitec '!I14+'Ceitec CŘS'!I14+SKM!I14+SUKB!I14+UCT!I14+SPSSN!I14+CTT!I14+ÚVT!I14+CJV!I14+CZS!I14+RMU!I14</f>
        <v>0</v>
      </c>
      <c r="J35" s="165">
        <f>'Ceitec '!J14+'Ceitec CŘS'!J14+SKM!J14+SUKB!J14+UCT!J14+SPSSN!J14+CTT!J14+ÚVT!J14+CJV!J14+CZS!J14+RMU!J14</f>
        <v>0</v>
      </c>
      <c r="K35" s="166">
        <f>'Ceitec '!K14+'Ceitec CŘS'!K14+SKM!K14+SUKB!K14+UCT!K14+SPSSN!K14+CTT!K14+ÚVT!K14+CJV!K14+CZS!K14+RMU!K14</f>
        <v>0</v>
      </c>
      <c r="L35" s="246">
        <f t="shared" si="6"/>
        <v>0</v>
      </c>
      <c r="O35" s="134"/>
      <c r="P35" s="134"/>
    </row>
    <row r="36" spans="1:16" s="134" customFormat="1" ht="15" customHeight="1" x14ac:dyDescent="0.25">
      <c r="A36" s="508">
        <v>8</v>
      </c>
      <c r="B36" s="467" t="s">
        <v>29</v>
      </c>
      <c r="C36" s="477"/>
      <c r="D36" s="476">
        <f t="shared" si="4"/>
        <v>16705</v>
      </c>
      <c r="E36" s="540">
        <f>'Ceitec '!E15+'Ceitec CŘS'!E15+SKM!E15+SUKB!E15+UCT!E15+SPSSN!E15+CTT!E15+ÚVT!E15+CJV!E15+CZS!E15+RMU!E15</f>
        <v>16705</v>
      </c>
      <c r="F36" s="541">
        <f>'Ceitec '!F15+'Ceitec CŘS'!F15+SKM!F15+SUKB!F15+UCT!F15+SPSSN!F15+CTT!F15+ÚVT!F15+CJV!F15+CZS!F15+RMU!F15</f>
        <v>0</v>
      </c>
      <c r="G36" s="541">
        <f>'Ceitec '!G15+'Ceitec CŘS'!G15+SKM!G15+SUKB!G15+UCT!G15+SPSSN!G15+CTT!G15+ÚVT!G15+CJV!G15+CZS!G15+RMU!G15</f>
        <v>0</v>
      </c>
      <c r="H36" s="542">
        <f t="shared" si="5"/>
        <v>16705</v>
      </c>
      <c r="I36" s="543">
        <f>'Ceitec '!I15+'Ceitec CŘS'!I15+SKM!I15+SUKB!I15+UCT!I15+SPSSN!I15+CTT!I15+ÚVT!I15+CJV!I15+CZS!I15+RMU!I15</f>
        <v>0</v>
      </c>
      <c r="J36" s="544">
        <f>'Ceitec '!J15+'Ceitec CŘS'!J15+SKM!J15+SUKB!J15+UCT!J15+SPSSN!J15+CTT!J15+ÚVT!J15+CJV!J15+CZS!J15+RMU!J15</f>
        <v>0</v>
      </c>
      <c r="K36" s="545">
        <f>'Ceitec '!K15+'Ceitec CŘS'!K15+SKM!K15+SUKB!K15+UCT!K15+SPSSN!K15+CTT!K15+ÚVT!K15+CJV!K15+CZS!K15+RMU!K15</f>
        <v>0</v>
      </c>
      <c r="L36" s="510">
        <f t="shared" si="6"/>
        <v>0</v>
      </c>
    </row>
    <row r="37" spans="1:16" s="134" customFormat="1" ht="15" customHeight="1" x14ac:dyDescent="0.25">
      <c r="A37" s="508">
        <v>9</v>
      </c>
      <c r="B37" s="467" t="s">
        <v>30</v>
      </c>
      <c r="C37" s="477"/>
      <c r="D37" s="476">
        <f t="shared" si="4"/>
        <v>0</v>
      </c>
      <c r="E37" s="509">
        <f>'Ceitec '!E16+'Ceitec CŘS'!E16+SKM!E16+SUKB!E16+UCT!E16+SPSSN!E16+CTT!E16+ÚVT!E16+CJV!E16+CZS!E16+RMU!E16</f>
        <v>0</v>
      </c>
      <c r="F37" s="546">
        <f>'Ceitec '!F16+'Ceitec CŘS'!F16+SKM!F16+SUKB!F16+UCT!F16+SPSSN!F16+CTT!F16+ÚVT!F16+CJV!F16+CZS!F16+RMU!F16</f>
        <v>0</v>
      </c>
      <c r="G37" s="546">
        <f>'Ceitec '!G16+'Ceitec CŘS'!G16+SKM!G16+SUKB!G16+UCT!G16+SPSSN!G16+CTT!G16+ÚVT!G16+CJV!G16+CZS!G16+RMU!G16</f>
        <v>0</v>
      </c>
      <c r="H37" s="542">
        <f t="shared" si="5"/>
        <v>0</v>
      </c>
      <c r="I37" s="543">
        <f>'Ceitec '!I16+'Ceitec CŘS'!I16+SKM!I16+SUKB!I16+UCT!I16+SPSSN!I16+CTT!I16+ÚVT!I16+CJV!I16+CZS!I16+RMU!I16</f>
        <v>0</v>
      </c>
      <c r="J37" s="544">
        <f>'Ceitec '!J16+'Ceitec CŘS'!J16+SKM!J16+SUKB!J16+UCT!J16+SPSSN!J16+CTT!J16+ÚVT!J16+CJV!J16+CZS!J16+RMU!J16</f>
        <v>0</v>
      </c>
      <c r="K37" s="545">
        <f>'Ceitec '!K16+'Ceitec CŘS'!K16+SKM!K16+SUKB!K16+UCT!K16+SPSSN!K16+CTT!K16+ÚVT!K16+CJV!K16+CZS!K16+RMU!K16</f>
        <v>0</v>
      </c>
      <c r="L37" s="510">
        <f t="shared" si="6"/>
        <v>0</v>
      </c>
    </row>
    <row r="38" spans="1:16" s="134" customFormat="1" ht="15" customHeight="1" x14ac:dyDescent="0.25">
      <c r="A38" s="503">
        <v>10</v>
      </c>
      <c r="B38" s="136" t="s">
        <v>31</v>
      </c>
      <c r="C38" s="478"/>
      <c r="D38" s="476">
        <f t="shared" si="4"/>
        <v>0</v>
      </c>
      <c r="E38" s="509">
        <f>'Ceitec '!E17+'Ceitec CŘS'!E17+SKM!E17+SUKB!E17+UCT!E17+SPSSN!E17+CTT!E17+ÚVT!E17+CJV!E17+CZS!E17+RMU!E17</f>
        <v>0</v>
      </c>
      <c r="F38" s="546">
        <f>'Ceitec '!F17+'Ceitec CŘS'!F17+SKM!F17+SUKB!F17+UCT!F17+SPSSN!F17+CTT!F17+ÚVT!F17+CJV!F17+CZS!F17+RMU!F17</f>
        <v>0</v>
      </c>
      <c r="G38" s="546">
        <f>'Ceitec '!G17+'Ceitec CŘS'!G17+SKM!G17+SUKB!G17+UCT!G17+SPSSN!G17+CTT!G17+ÚVT!G17+CJV!G17+CZS!G17+RMU!G17</f>
        <v>0</v>
      </c>
      <c r="H38" s="176">
        <f t="shared" si="5"/>
        <v>0</v>
      </c>
      <c r="I38" s="177">
        <f>'Ceitec '!I17+'Ceitec CŘS'!I17+SKM!I17+SUKB!I17+UCT!I17+SPSSN!I17+CTT!I17+ÚVT!I17+CJV!I17+CZS!I17+RMU!I17</f>
        <v>0</v>
      </c>
      <c r="J38" s="178">
        <f>'Ceitec '!J17+'Ceitec CŘS'!J17+SKM!J17+SUKB!J17+UCT!J17+SPSSN!J17+CTT!J17+ÚVT!J17+CJV!J17+CZS!J17+RMU!J17</f>
        <v>0</v>
      </c>
      <c r="K38" s="176">
        <f>'Ceitec '!K17+'Ceitec CŘS'!K17+SKM!K17+SUKB!K17+UCT!K17+SPSSN!K17+CTT!K17+ÚVT!K17+CJV!K17+CZS!K17+RMU!K17</f>
        <v>0</v>
      </c>
      <c r="L38" s="264">
        <f t="shared" si="6"/>
        <v>0</v>
      </c>
    </row>
    <row r="39" spans="1:16" s="134" customFormat="1" ht="15" customHeight="1" x14ac:dyDescent="0.25">
      <c r="A39" s="508">
        <v>11</v>
      </c>
      <c r="B39" s="479" t="s">
        <v>144</v>
      </c>
      <c r="C39" s="477"/>
      <c r="D39" s="480">
        <f t="shared" si="4"/>
        <v>14146</v>
      </c>
      <c r="E39" s="509">
        <f>'Ceitec '!E18+'Ceitec CŘS'!E18+SKM!E18+SUKB!E18+UCT!E18+SPSSN!E18+CTT!E18+ÚVT!E18+CJV!E18+CZS!E18+RMU!E18</f>
        <v>3800</v>
      </c>
      <c r="F39" s="546">
        <f>'Ceitec '!F18+'Ceitec CŘS'!F18+SKM!F18+SUKB!F18+UCT!F18+SPSSN!F18+CTT!F18+ÚVT!F18+CJV!F18+CZS!F18+RMU!F18</f>
        <v>8808</v>
      </c>
      <c r="G39" s="546">
        <f>'Ceitec '!G18+'Ceitec CŘS'!G18+SKM!G18+SUKB!G18+UCT!G18+SPSSN!G18+CTT!G18+ÚVT!G18+CJV!G18+CZS!G18+RMU!G18</f>
        <v>1538</v>
      </c>
      <c r="H39" s="176">
        <f t="shared" si="5"/>
        <v>14146</v>
      </c>
      <c r="I39" s="177">
        <f>'Ceitec '!I18+'Ceitec CŘS'!I18+SKM!I18+SUKB!I18+UCT!I18+SPSSN!I18+CTT!I18+ÚVT!I18+CJV!I18+CZS!I18+RMU!I18</f>
        <v>0</v>
      </c>
      <c r="J39" s="178">
        <f>'Ceitec '!J18+'Ceitec CŘS'!J18+SKM!J18+SUKB!J18+UCT!J18+SPSSN!J18+CTT!J18+ÚVT!J18+CJV!J18+CZS!J18+RMU!J18</f>
        <v>0</v>
      </c>
      <c r="K39" s="176">
        <f>'Ceitec '!K18+'Ceitec CŘS'!K18+SKM!K18+SUKB!K18+UCT!K18+SPSSN!K18+CTT!K18+ÚVT!K18+CJV!K18+CZS!K18+RMU!K18</f>
        <v>0</v>
      </c>
      <c r="L39" s="264">
        <f t="shared" si="6"/>
        <v>0</v>
      </c>
    </row>
    <row r="40" spans="1:16" s="134" customFormat="1" ht="15" customHeight="1" x14ac:dyDescent="0.25">
      <c r="A40" s="508">
        <v>12</v>
      </c>
      <c r="B40" s="479" t="s">
        <v>146</v>
      </c>
      <c r="C40" s="477"/>
      <c r="D40" s="480">
        <f t="shared" si="4"/>
        <v>168868</v>
      </c>
      <c r="E40" s="509">
        <f>'Ceitec '!E19+'Ceitec CŘS'!E19+SKM!E19+SUKB!E19+UCT!E19+SPSSN!E19+CTT!E19+ÚVT!E19+CJV!E19+CZS!E19+RMU!E19</f>
        <v>24771</v>
      </c>
      <c r="F40" s="546">
        <f>'Ceitec '!F19+'Ceitec CŘS'!F19+SKM!F19+SUKB!F19+UCT!F19+SPSSN!F19+CTT!F19+ÚVT!F19+CJV!F19+CZS!F19+RMU!F19</f>
        <v>34637</v>
      </c>
      <c r="G40" s="546">
        <f>'Ceitec '!G19+'Ceitec CŘS'!G19+SKM!G19+SUKB!G19+UCT!G19+SPSSN!G19+CTT!G19+ÚVT!G19+CJV!G19+CZS!G19+RMU!G19</f>
        <v>49460</v>
      </c>
      <c r="H40" s="176">
        <f t="shared" ref="H40" si="7">SUM(E40:G40)</f>
        <v>108868</v>
      </c>
      <c r="I40" s="177">
        <f>'Ceitec '!I19+'Ceitec CŘS'!I19+SKM!I19+SUKB!I19+UCT!I19+SPSSN!I19+CTT!I19+ÚVT!I19+CJV!I19+CZS!I19+RMU!I19</f>
        <v>51000</v>
      </c>
      <c r="J40" s="178">
        <f>'Ceitec '!J19+'Ceitec CŘS'!J19+SKM!J19+SUKB!J19+UCT!J19+SPSSN!J19+CTT!J19+ÚVT!J19+CJV!J19+CZS!J19+RMU!J19</f>
        <v>0</v>
      </c>
      <c r="K40" s="176">
        <f>'Ceitec '!K19+'Ceitec CŘS'!K19+SKM!K19+SUKB!K19+UCT!K19+SPSSN!K19+CTT!K19+ÚVT!K19+CJV!K19+CZS!K19+RMU!K19</f>
        <v>9000</v>
      </c>
      <c r="L40" s="264">
        <f t="shared" si="6"/>
        <v>60000</v>
      </c>
    </row>
    <row r="41" spans="1:16" s="134" customFormat="1" ht="15" customHeight="1" x14ac:dyDescent="0.25">
      <c r="A41" s="508">
        <v>13</v>
      </c>
      <c r="B41" s="479" t="s">
        <v>32</v>
      </c>
      <c r="C41" s="477"/>
      <c r="D41" s="480">
        <f t="shared" si="4"/>
        <v>0</v>
      </c>
      <c r="E41" s="509">
        <f>'Ceitec '!E20+'Ceitec CŘS'!E20+SKM!E20+SUKB!E20+UCT!E20+SPSSN!E20+CTT!E20+ÚVT!E20+CJV!E20+CZS!E20+RMU!E20</f>
        <v>0</v>
      </c>
      <c r="F41" s="546">
        <f>'Ceitec '!F20+'Ceitec CŘS'!F20+SKM!F20+SUKB!F20+UCT!F20+SPSSN!F20+CTT!F20+ÚVT!F20+CJV!F20+CZS!F20+RMU!F20</f>
        <v>0</v>
      </c>
      <c r="G41" s="546">
        <f>'Ceitec '!G20+'Ceitec CŘS'!G20+SKM!G20+SUKB!G20+UCT!G20+SPSSN!G20+CTT!G20+ÚVT!G20+CJV!G20+CZS!G20+RMU!G20</f>
        <v>0</v>
      </c>
      <c r="H41" s="176">
        <f t="shared" si="5"/>
        <v>0</v>
      </c>
      <c r="I41" s="177">
        <f>'Ceitec '!I20+'Ceitec CŘS'!I20+SKM!I20+SUKB!I20+UCT!I20+SPSSN!I20+CTT!I20+ÚVT!I20+CJV!I20+CZS!I20+RMU!I20</f>
        <v>0</v>
      </c>
      <c r="J41" s="178">
        <f>'Ceitec '!J20+'Ceitec CŘS'!J20+SKM!J20+SUKB!J20+UCT!J20+SPSSN!J20+CTT!J20+ÚVT!J20+CJV!J20+CZS!J20+RMU!J20</f>
        <v>0</v>
      </c>
      <c r="K41" s="176">
        <f>'Ceitec '!K20+'Ceitec CŘS'!K20+SKM!K20+SUKB!K20+UCT!K20+SPSSN!K20+CTT!K20+ÚVT!K20+CJV!K20+CZS!K20+RMU!K20</f>
        <v>0</v>
      </c>
      <c r="L41" s="264">
        <f t="shared" si="6"/>
        <v>0</v>
      </c>
    </row>
    <row r="42" spans="1:16" s="134" customFormat="1" ht="15" customHeight="1" x14ac:dyDescent="0.25">
      <c r="A42" s="512">
        <v>14</v>
      </c>
      <c r="B42" s="513" t="s">
        <v>33</v>
      </c>
      <c r="C42" s="514"/>
      <c r="D42" s="480">
        <f t="shared" si="4"/>
        <v>0</v>
      </c>
      <c r="E42" s="547">
        <f>'Ceitec '!E21+'Ceitec CŘS'!E21+SKM!E21+SUKB!E21+UCT!E21+SPSSN!E21+CTT!E21+ÚVT!E21+CJV!E21+CZS!E21+RMU!E21</f>
        <v>0</v>
      </c>
      <c r="F42" s="548">
        <f>'Ceitec '!F21+'Ceitec CŘS'!F21+SKM!F21+SUKB!F21+UCT!F21+SPSSN!F21+CTT!F21+ÚVT!F21+CJV!F21+CZS!F21+RMU!F21</f>
        <v>0</v>
      </c>
      <c r="G42" s="548">
        <f>'Ceitec '!G21+'Ceitec CŘS'!G21+SKM!G21+SUKB!G21+UCT!G21+SPSSN!G21+CTT!G21+ÚVT!G21+CJV!G21+CZS!G21+RMU!G21</f>
        <v>0</v>
      </c>
      <c r="H42" s="549">
        <f t="shared" si="5"/>
        <v>0</v>
      </c>
      <c r="I42" s="550">
        <f>'Ceitec '!I21+'Ceitec CŘS'!I21+SKM!I21+SUKB!I21+UCT!I21+SPSSN!I21+CTT!I21+ÚVT!I21+CJV!I21+CZS!I21+RMU!I21</f>
        <v>0</v>
      </c>
      <c r="J42" s="551">
        <f>'Ceitec '!J21+'Ceitec CŘS'!J21+SKM!J21+SUKB!J21+UCT!J21+SPSSN!J21+CTT!J21+ÚVT!J21+CJV!J21+CZS!J21+RMU!J21</f>
        <v>0</v>
      </c>
      <c r="K42" s="549">
        <f>'Ceitec '!K21+'Ceitec CŘS'!K21+SKM!K21+SUKB!K21+UCT!K21+SPSSN!K21+CTT!K21+ÚVT!K21+CJV!K21+CZS!K21+RMU!K21</f>
        <v>0</v>
      </c>
      <c r="L42" s="552">
        <f t="shared" si="6"/>
        <v>0</v>
      </c>
    </row>
    <row r="43" spans="1:16" s="185" customFormat="1" ht="11.25" x14ac:dyDescent="0.2">
      <c r="A43" s="184" t="s">
        <v>135</v>
      </c>
      <c r="B43" s="184" t="s">
        <v>34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1:16" s="185" customFormat="1" ht="11.25" x14ac:dyDescent="0.2">
      <c r="A44" s="184"/>
      <c r="B44" s="184" t="s">
        <v>39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1:16" s="185" customFormat="1" ht="11.25" x14ac:dyDescent="0.2">
      <c r="A45" s="184" t="s">
        <v>136</v>
      </c>
      <c r="B45" s="184" t="s">
        <v>147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</row>
    <row r="46" spans="1:16" s="187" customFormat="1" ht="12" x14ac:dyDescent="0.2">
      <c r="A46" s="186" t="s">
        <v>35</v>
      </c>
      <c r="B46" s="186"/>
      <c r="C46" s="186"/>
      <c r="E46" s="188"/>
    </row>
  </sheetData>
  <mergeCells count="5">
    <mergeCell ref="B4:C5"/>
    <mergeCell ref="D24:L24"/>
    <mergeCell ref="B25:C26"/>
    <mergeCell ref="E25:H25"/>
    <mergeCell ref="I25:L25"/>
  </mergeCells>
  <phoneticPr fontId="4" type="noConversion"/>
  <printOptions horizontalCentered="1"/>
  <pageMargins left="0.59055118110236227" right="0.31496062992125984" top="0.5" bottom="0.24" header="0.19685039370078741" footer="0.16"/>
  <pageSetup paperSize="9" scale="75" orientation="landscape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48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365015</v>
      </c>
      <c r="E8" s="130">
        <f t="shared" si="0"/>
        <v>320418</v>
      </c>
      <c r="F8" s="131">
        <f t="shared" si="0"/>
        <v>39206</v>
      </c>
      <c r="G8" s="132">
        <f t="shared" si="0"/>
        <v>5391</v>
      </c>
      <c r="H8" s="238">
        <f t="shared" si="0"/>
        <v>365015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347981</v>
      </c>
      <c r="E9" s="139">
        <f>SUM(E10:E14)</f>
        <v>319006</v>
      </c>
      <c r="F9" s="139">
        <f t="shared" ref="F9:G9" si="2">SUM(F10:F14)</f>
        <v>27550</v>
      </c>
      <c r="G9" s="139">
        <f t="shared" si="2"/>
        <v>1425</v>
      </c>
      <c r="H9" s="241">
        <f t="shared" ref="H9:H21" si="3">SUM(E9:G9)</f>
        <v>347981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4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3"/>
        <v>0</v>
      </c>
      <c r="I10" s="150"/>
      <c r="J10" s="151"/>
      <c r="K10" s="152"/>
      <c r="L10" s="153">
        <f t="shared" si="4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3"/>
        <v>0</v>
      </c>
      <c r="I11" s="150"/>
      <c r="J11" s="151"/>
      <c r="K11" s="152"/>
      <c r="L11" s="153">
        <f t="shared" si="4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3"/>
        <v>0</v>
      </c>
      <c r="I12" s="150"/>
      <c r="J12" s="151"/>
      <c r="K12" s="152"/>
      <c r="L12" s="153">
        <f t="shared" si="4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347981</v>
      </c>
      <c r="E13" s="147">
        <v>319006</v>
      </c>
      <c r="F13" s="148">
        <v>27550</v>
      </c>
      <c r="G13" s="152">
        <v>1425</v>
      </c>
      <c r="H13" s="435">
        <f t="shared" si="3"/>
        <v>347981</v>
      </c>
      <c r="I13" s="150"/>
      <c r="J13" s="151"/>
      <c r="K13" s="152"/>
      <c r="L13" s="153">
        <f t="shared" si="4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3"/>
        <v>0</v>
      </c>
      <c r="I14" s="164"/>
      <c r="J14" s="165"/>
      <c r="K14" s="166"/>
      <c r="L14" s="167">
        <f t="shared" si="4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3"/>
        <v>0</v>
      </c>
      <c r="I15" s="172"/>
      <c r="J15" s="173"/>
      <c r="K15" s="174"/>
      <c r="L15" s="175">
        <f t="shared" si="4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3"/>
        <v>0</v>
      </c>
      <c r="I16" s="172"/>
      <c r="J16" s="173"/>
      <c r="K16" s="174"/>
      <c r="L16" s="175">
        <f t="shared" si="4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131</v>
      </c>
      <c r="E17" s="262"/>
      <c r="F17" s="263">
        <v>131</v>
      </c>
      <c r="G17" s="176"/>
      <c r="H17" s="264">
        <f t="shared" si="3"/>
        <v>131</v>
      </c>
      <c r="I17" s="177"/>
      <c r="J17" s="178"/>
      <c r="K17" s="176"/>
      <c r="L17" s="179">
        <f t="shared" si="4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16903</v>
      </c>
      <c r="E18" s="262">
        <v>1412</v>
      </c>
      <c r="F18" s="263">
        <v>11525</v>
      </c>
      <c r="G18" s="176">
        <v>3966</v>
      </c>
      <c r="H18" s="264">
        <f t="shared" si="3"/>
        <v>16903</v>
      </c>
      <c r="I18" s="177"/>
      <c r="J18" s="178"/>
      <c r="K18" s="176"/>
      <c r="L18" s="179">
        <f t="shared" si="4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3"/>
        <v>0</v>
      </c>
      <c r="I19" s="177"/>
      <c r="J19" s="178"/>
      <c r="K19" s="176"/>
      <c r="L19" s="179">
        <f t="shared" si="4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3"/>
        <v>0</v>
      </c>
      <c r="I20" s="177"/>
      <c r="J20" s="178"/>
      <c r="K20" s="176"/>
      <c r="L20" s="179">
        <f t="shared" si="4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3"/>
        <v>0</v>
      </c>
      <c r="I21" s="436"/>
      <c r="J21" s="437"/>
      <c r="K21" s="438"/>
      <c r="L21" s="440">
        <f t="shared" si="4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49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14600</v>
      </c>
      <c r="E8" s="130">
        <f t="shared" si="0"/>
        <v>3000</v>
      </c>
      <c r="F8" s="131">
        <f t="shared" si="0"/>
        <v>8600</v>
      </c>
      <c r="G8" s="132">
        <f t="shared" si="0"/>
        <v>3000</v>
      </c>
      <c r="H8" s="238">
        <f t="shared" si="0"/>
        <v>14600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7600</v>
      </c>
      <c r="E9" s="139">
        <f>SUM(E10:E14)</f>
        <v>1000</v>
      </c>
      <c r="F9" s="139">
        <f>SUM(F10:F14)</f>
        <v>3600</v>
      </c>
      <c r="G9" s="142">
        <f>SUM(G10:G14)</f>
        <v>3000</v>
      </c>
      <c r="H9" s="241">
        <f t="shared" ref="H9:H21" si="2">SUM(E9:G9)</f>
        <v>7600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600</v>
      </c>
      <c r="E12" s="147"/>
      <c r="F12" s="148">
        <v>600</v>
      </c>
      <c r="G12" s="152"/>
      <c r="H12" s="435">
        <f t="shared" si="2"/>
        <v>600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4000</v>
      </c>
      <c r="E13" s="147">
        <v>1000</v>
      </c>
      <c r="F13" s="148">
        <v>3000</v>
      </c>
      <c r="G13" s="152"/>
      <c r="H13" s="435">
        <f t="shared" si="2"/>
        <v>4000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3000</v>
      </c>
      <c r="E14" s="258"/>
      <c r="F14" s="259"/>
      <c r="G14" s="166">
        <v>3000</v>
      </c>
      <c r="H14" s="435">
        <f t="shared" si="2"/>
        <v>3000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7000</v>
      </c>
      <c r="E18" s="262">
        <v>2000</v>
      </c>
      <c r="F18" s="263">
        <v>5000</v>
      </c>
      <c r="G18" s="176"/>
      <c r="H18" s="264">
        <f t="shared" si="2"/>
        <v>7000</v>
      </c>
      <c r="I18" s="177"/>
      <c r="J18" s="178"/>
      <c r="K18" s="176"/>
      <c r="L18" s="179">
        <f t="shared" si="3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50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4000</v>
      </c>
      <c r="E8" s="130">
        <f t="shared" si="0"/>
        <v>1000</v>
      </c>
      <c r="F8" s="131">
        <f t="shared" si="0"/>
        <v>0</v>
      </c>
      <c r="G8" s="132">
        <f t="shared" si="0"/>
        <v>3000</v>
      </c>
      <c r="H8" s="238">
        <f t="shared" si="0"/>
        <v>4000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1000</v>
      </c>
      <c r="E9" s="139">
        <f>SUM(E10:E14)</f>
        <v>0</v>
      </c>
      <c r="F9" s="140">
        <f>SUM(F10:F14)</f>
        <v>0</v>
      </c>
      <c r="G9" s="142">
        <f>SUM(G10:G14)</f>
        <v>1000</v>
      </c>
      <c r="H9" s="241">
        <f t="shared" ref="H9:H21" si="2">SUM(E9:G9)</f>
        <v>1000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1000</v>
      </c>
      <c r="E13" s="147"/>
      <c r="F13" s="148"/>
      <c r="G13" s="152">
        <v>1000</v>
      </c>
      <c r="H13" s="435">
        <f t="shared" si="2"/>
        <v>1000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3000</v>
      </c>
      <c r="E18" s="262">
        <v>1000</v>
      </c>
      <c r="F18" s="263"/>
      <c r="G18" s="176">
        <v>2000</v>
      </c>
      <c r="H18" s="264">
        <f t="shared" si="2"/>
        <v>3000</v>
      </c>
      <c r="I18" s="177"/>
      <c r="J18" s="178"/>
      <c r="K18" s="176"/>
      <c r="L18" s="179">
        <f t="shared" si="3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5" width="10.85546875" style="91" customWidth="1"/>
    <col min="16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51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11402</v>
      </c>
      <c r="E8" s="130">
        <f t="shared" si="0"/>
        <v>800</v>
      </c>
      <c r="F8" s="131">
        <f t="shared" si="0"/>
        <v>800</v>
      </c>
      <c r="G8" s="132">
        <f t="shared" si="0"/>
        <v>9802</v>
      </c>
      <c r="H8" s="238">
        <f t="shared" si="0"/>
        <v>11402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6469</v>
      </c>
      <c r="E9" s="139">
        <f>SUM(E10:E14)</f>
        <v>0</v>
      </c>
      <c r="F9" s="140">
        <f>SUM(F10:F14)</f>
        <v>0</v>
      </c>
      <c r="G9" s="142">
        <f>SUM(G10:G14)</f>
        <v>6469</v>
      </c>
      <c r="H9" s="241">
        <f t="shared" ref="H9:H21" si="2">SUM(E9:G9)</f>
        <v>6469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0</v>
      </c>
      <c r="E12" s="147"/>
      <c r="F12" s="148"/>
      <c r="G12" s="152"/>
      <c r="H12" s="435">
        <f t="shared" si="2"/>
        <v>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6469</v>
      </c>
      <c r="E13" s="147"/>
      <c r="F13" s="148"/>
      <c r="G13" s="152">
        <v>6469</v>
      </c>
      <c r="H13" s="435">
        <f t="shared" si="2"/>
        <v>6469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0</v>
      </c>
      <c r="E15" s="260"/>
      <c r="F15" s="261"/>
      <c r="G15" s="174"/>
      <c r="H15" s="247">
        <f t="shared" si="2"/>
        <v>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4933</v>
      </c>
      <c r="E18" s="262">
        <v>800</v>
      </c>
      <c r="F18" s="263">
        <v>800</v>
      </c>
      <c r="G18" s="176">
        <v>3333</v>
      </c>
      <c r="H18" s="264">
        <f t="shared" si="2"/>
        <v>4933</v>
      </c>
      <c r="I18" s="177"/>
      <c r="J18" s="178"/>
      <c r="K18" s="176"/>
      <c r="L18" s="179">
        <f t="shared" si="3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showGridLines="0" workbookViewId="0"/>
  </sheetViews>
  <sheetFormatPr defaultColWidth="8.85546875" defaultRowHeight="12.75" x14ac:dyDescent="0.2"/>
  <cols>
    <col min="1" max="1" width="4.42578125" style="88" customWidth="1"/>
    <col min="2" max="2" width="5.42578125" style="88" customWidth="1"/>
    <col min="3" max="3" width="37.140625" style="88" customWidth="1"/>
    <col min="4" max="4" width="10.85546875" style="88" customWidth="1"/>
    <col min="5" max="5" width="10.140625" style="88" customWidth="1"/>
    <col min="6" max="6" width="10" style="89" customWidth="1"/>
    <col min="7" max="7" width="9.42578125" style="89" customWidth="1"/>
    <col min="8" max="8" width="10.140625" style="89" customWidth="1"/>
    <col min="9" max="9" width="8" style="88" customWidth="1"/>
    <col min="10" max="10" width="8.7109375" style="88" customWidth="1"/>
    <col min="11" max="11" width="7.85546875" style="89" customWidth="1"/>
    <col min="12" max="12" width="8.7109375" style="89" customWidth="1"/>
    <col min="13" max="14" width="10.85546875" style="91" customWidth="1"/>
    <col min="15" max="16384" width="8.85546875" style="88"/>
  </cols>
  <sheetData>
    <row r="2" spans="1:12" ht="13.5" thickBot="1" x14ac:dyDescent="0.25">
      <c r="H2" s="90"/>
      <c r="I2" s="89"/>
      <c r="J2" s="89"/>
      <c r="L2" s="90" t="s">
        <v>11</v>
      </c>
    </row>
    <row r="3" spans="1:12" s="116" customFormat="1" ht="15" customHeight="1" x14ac:dyDescent="0.25">
      <c r="A3" s="92"/>
      <c r="B3" s="114"/>
      <c r="C3" s="115"/>
      <c r="D3" s="854" t="s">
        <v>12</v>
      </c>
      <c r="E3" s="855"/>
      <c r="F3" s="855"/>
      <c r="G3" s="855"/>
      <c r="H3" s="855"/>
      <c r="I3" s="855"/>
      <c r="J3" s="855"/>
      <c r="K3" s="855"/>
      <c r="L3" s="856"/>
    </row>
    <row r="4" spans="1:12" s="116" customFormat="1" x14ac:dyDescent="0.2">
      <c r="A4" s="93"/>
      <c r="B4" s="839" t="s">
        <v>186</v>
      </c>
      <c r="C4" s="857"/>
      <c r="D4" s="117"/>
      <c r="E4" s="842" t="s">
        <v>37</v>
      </c>
      <c r="F4" s="843"/>
      <c r="G4" s="843"/>
      <c r="H4" s="844"/>
      <c r="I4" s="858" t="s">
        <v>36</v>
      </c>
      <c r="J4" s="859"/>
      <c r="K4" s="859"/>
      <c r="L4" s="860"/>
    </row>
    <row r="5" spans="1:12" s="116" customFormat="1" x14ac:dyDescent="0.2">
      <c r="A5" s="93"/>
      <c r="B5" s="841"/>
      <c r="C5" s="857"/>
      <c r="D5" s="117" t="s">
        <v>13</v>
      </c>
      <c r="E5" s="227"/>
      <c r="F5" s="228" t="s">
        <v>14</v>
      </c>
      <c r="G5" s="229"/>
      <c r="H5" s="230" t="s">
        <v>15</v>
      </c>
      <c r="I5" s="227"/>
      <c r="J5" s="228" t="s">
        <v>14</v>
      </c>
      <c r="K5" s="229"/>
      <c r="L5" s="231" t="s">
        <v>15</v>
      </c>
    </row>
    <row r="6" spans="1:12" s="120" customFormat="1" ht="15.75" x14ac:dyDescent="0.25">
      <c r="A6" s="97"/>
      <c r="B6" s="118" t="s">
        <v>16</v>
      </c>
      <c r="C6" s="257" t="s">
        <v>52</v>
      </c>
      <c r="D6" s="119" t="s">
        <v>17</v>
      </c>
      <c r="E6" s="232" t="s">
        <v>18</v>
      </c>
      <c r="F6" s="233" t="s">
        <v>19</v>
      </c>
      <c r="G6" s="234" t="s">
        <v>20</v>
      </c>
      <c r="H6" s="235" t="s">
        <v>21</v>
      </c>
      <c r="I6" s="232" t="s">
        <v>18</v>
      </c>
      <c r="J6" s="233" t="s">
        <v>19</v>
      </c>
      <c r="K6" s="234" t="s">
        <v>20</v>
      </c>
      <c r="L6" s="236" t="s">
        <v>22</v>
      </c>
    </row>
    <row r="7" spans="1:12" s="126" customFormat="1" ht="12" x14ac:dyDescent="0.2">
      <c r="A7" s="121"/>
      <c r="B7" s="122"/>
      <c r="C7" s="122"/>
      <c r="D7" s="123">
        <v>1</v>
      </c>
      <c r="E7" s="122">
        <v>2</v>
      </c>
      <c r="F7" s="124">
        <v>3</v>
      </c>
      <c r="G7" s="101">
        <v>4</v>
      </c>
      <c r="H7" s="237">
        <v>5</v>
      </c>
      <c r="I7" s="122">
        <v>6</v>
      </c>
      <c r="J7" s="124">
        <v>7</v>
      </c>
      <c r="K7" s="101">
        <v>8</v>
      </c>
      <c r="L7" s="125">
        <v>9</v>
      </c>
    </row>
    <row r="8" spans="1:12" s="134" customFormat="1" ht="15" customHeight="1" x14ac:dyDescent="0.2">
      <c r="A8" s="127">
        <v>1</v>
      </c>
      <c r="B8" s="128" t="s">
        <v>23</v>
      </c>
      <c r="C8" s="128"/>
      <c r="D8" s="129">
        <f t="shared" ref="D8:L8" si="0">SUM(D15:D21)+D9</f>
        <v>205255</v>
      </c>
      <c r="E8" s="130">
        <f t="shared" si="0"/>
        <v>56693</v>
      </c>
      <c r="F8" s="131">
        <f t="shared" si="0"/>
        <v>148562</v>
      </c>
      <c r="G8" s="132">
        <f t="shared" si="0"/>
        <v>0</v>
      </c>
      <c r="H8" s="238">
        <f t="shared" si="0"/>
        <v>205255</v>
      </c>
      <c r="I8" s="130">
        <f t="shared" si="0"/>
        <v>0</v>
      </c>
      <c r="J8" s="131">
        <f t="shared" si="0"/>
        <v>0</v>
      </c>
      <c r="K8" s="132">
        <f t="shared" si="0"/>
        <v>0</v>
      </c>
      <c r="L8" s="133">
        <f t="shared" si="0"/>
        <v>0</v>
      </c>
    </row>
    <row r="9" spans="1:12" s="134" customFormat="1" ht="15" customHeight="1" x14ac:dyDescent="0.2">
      <c r="A9" s="135">
        <v>2</v>
      </c>
      <c r="B9" s="136" t="s">
        <v>24</v>
      </c>
      <c r="C9" s="137"/>
      <c r="D9" s="138">
        <f t="shared" ref="D9:D21" si="1">H9+L9</f>
        <v>186755</v>
      </c>
      <c r="E9" s="139">
        <f>SUM(E10:E14)</f>
        <v>44193</v>
      </c>
      <c r="F9" s="140">
        <f>SUM(F10:F14)</f>
        <v>142562</v>
      </c>
      <c r="G9" s="142">
        <f>SUM(G10:G14)</f>
        <v>0</v>
      </c>
      <c r="H9" s="241">
        <f t="shared" ref="H9:H21" si="2">SUM(E9:G9)</f>
        <v>186755</v>
      </c>
      <c r="I9" s="139">
        <f>SUM(I10:I14)</f>
        <v>0</v>
      </c>
      <c r="J9" s="140">
        <f>SUM(J10:J14)</f>
        <v>0</v>
      </c>
      <c r="K9" s="142">
        <f>SUM(K10:K14)</f>
        <v>0</v>
      </c>
      <c r="L9" s="143">
        <f t="shared" ref="L9:L21" si="3">SUM(I9:K9)</f>
        <v>0</v>
      </c>
    </row>
    <row r="10" spans="1:12" s="154" customFormat="1" ht="15" customHeight="1" x14ac:dyDescent="0.25">
      <c r="A10" s="144">
        <v>3</v>
      </c>
      <c r="B10" s="145"/>
      <c r="C10" s="146" t="s">
        <v>25</v>
      </c>
      <c r="D10" s="434">
        <f t="shared" si="1"/>
        <v>0</v>
      </c>
      <c r="E10" s="147"/>
      <c r="F10" s="148"/>
      <c r="G10" s="152"/>
      <c r="H10" s="435">
        <f t="shared" si="2"/>
        <v>0</v>
      </c>
      <c r="I10" s="150"/>
      <c r="J10" s="151"/>
      <c r="K10" s="152"/>
      <c r="L10" s="153">
        <f t="shared" si="3"/>
        <v>0</v>
      </c>
    </row>
    <row r="11" spans="1:12" s="154" customFormat="1" ht="15" customHeight="1" x14ac:dyDescent="0.25">
      <c r="A11" s="144">
        <v>4</v>
      </c>
      <c r="B11" s="145"/>
      <c r="C11" s="146" t="s">
        <v>26</v>
      </c>
      <c r="D11" s="434">
        <f t="shared" si="1"/>
        <v>0</v>
      </c>
      <c r="E11" s="147"/>
      <c r="F11" s="148"/>
      <c r="G11" s="152"/>
      <c r="H11" s="435">
        <f t="shared" si="2"/>
        <v>0</v>
      </c>
      <c r="I11" s="150"/>
      <c r="J11" s="151"/>
      <c r="K11" s="152"/>
      <c r="L11" s="153">
        <f t="shared" si="3"/>
        <v>0</v>
      </c>
    </row>
    <row r="12" spans="1:12" s="154" customFormat="1" ht="15" customHeight="1" x14ac:dyDescent="0.25">
      <c r="A12" s="144">
        <v>5</v>
      </c>
      <c r="B12" s="145"/>
      <c r="C12" s="146" t="s">
        <v>27</v>
      </c>
      <c r="D12" s="434">
        <f t="shared" si="1"/>
        <v>23000</v>
      </c>
      <c r="E12" s="147"/>
      <c r="F12" s="148">
        <v>23000</v>
      </c>
      <c r="G12" s="152"/>
      <c r="H12" s="435">
        <f t="shared" si="2"/>
        <v>23000</v>
      </c>
      <c r="I12" s="150"/>
      <c r="J12" s="151"/>
      <c r="K12" s="152"/>
      <c r="L12" s="153">
        <f t="shared" si="3"/>
        <v>0</v>
      </c>
    </row>
    <row r="13" spans="1:12" s="154" customFormat="1" ht="15" customHeight="1" x14ac:dyDescent="0.25">
      <c r="A13" s="144">
        <v>6</v>
      </c>
      <c r="B13" s="145"/>
      <c r="C13" s="146" t="s">
        <v>143</v>
      </c>
      <c r="D13" s="434">
        <f t="shared" si="1"/>
        <v>163755</v>
      </c>
      <c r="E13" s="147">
        <v>44193</v>
      </c>
      <c r="F13" s="148">
        <v>119562</v>
      </c>
      <c r="G13" s="152"/>
      <c r="H13" s="435">
        <f t="shared" si="2"/>
        <v>163755</v>
      </c>
      <c r="I13" s="150"/>
      <c r="J13" s="151"/>
      <c r="K13" s="152"/>
      <c r="L13" s="153">
        <f t="shared" si="3"/>
        <v>0</v>
      </c>
    </row>
    <row r="14" spans="1:12" s="154" customFormat="1" ht="15" customHeight="1" x14ac:dyDescent="0.25">
      <c r="A14" s="158">
        <v>7</v>
      </c>
      <c r="B14" s="159"/>
      <c r="C14" s="160" t="s">
        <v>28</v>
      </c>
      <c r="D14" s="434">
        <f t="shared" si="1"/>
        <v>0</v>
      </c>
      <c r="E14" s="258"/>
      <c r="F14" s="259"/>
      <c r="G14" s="166"/>
      <c r="H14" s="435">
        <f t="shared" si="2"/>
        <v>0</v>
      </c>
      <c r="I14" s="164"/>
      <c r="J14" s="165"/>
      <c r="K14" s="166"/>
      <c r="L14" s="167">
        <f t="shared" si="3"/>
        <v>0</v>
      </c>
    </row>
    <row r="15" spans="1:12" s="134" customFormat="1" ht="15" customHeight="1" x14ac:dyDescent="0.25">
      <c r="A15" s="168">
        <v>8</v>
      </c>
      <c r="B15" s="169" t="s">
        <v>29</v>
      </c>
      <c r="C15" s="170"/>
      <c r="D15" s="171">
        <f t="shared" si="1"/>
        <v>6000</v>
      </c>
      <c r="E15" s="260"/>
      <c r="F15" s="261">
        <v>6000</v>
      </c>
      <c r="G15" s="174"/>
      <c r="H15" s="247">
        <f t="shared" si="2"/>
        <v>6000</v>
      </c>
      <c r="I15" s="172"/>
      <c r="J15" s="173"/>
      <c r="K15" s="174"/>
      <c r="L15" s="175">
        <f t="shared" si="3"/>
        <v>0</v>
      </c>
    </row>
    <row r="16" spans="1:12" s="134" customFormat="1" ht="15" customHeight="1" x14ac:dyDescent="0.25">
      <c r="A16" s="168">
        <v>9</v>
      </c>
      <c r="B16" s="169" t="s">
        <v>30</v>
      </c>
      <c r="C16" s="170"/>
      <c r="D16" s="171">
        <f t="shared" si="1"/>
        <v>0</v>
      </c>
      <c r="E16" s="260"/>
      <c r="F16" s="261"/>
      <c r="G16" s="174"/>
      <c r="H16" s="247">
        <f t="shared" si="2"/>
        <v>0</v>
      </c>
      <c r="I16" s="172"/>
      <c r="J16" s="173"/>
      <c r="K16" s="174"/>
      <c r="L16" s="175">
        <f t="shared" si="3"/>
        <v>0</v>
      </c>
    </row>
    <row r="17" spans="1:12" s="134" customFormat="1" ht="15" customHeight="1" x14ac:dyDescent="0.25">
      <c r="A17" s="135">
        <v>10</v>
      </c>
      <c r="B17" s="136" t="s">
        <v>31</v>
      </c>
      <c r="C17" s="136"/>
      <c r="D17" s="171">
        <f t="shared" si="1"/>
        <v>0</v>
      </c>
      <c r="E17" s="262"/>
      <c r="F17" s="263"/>
      <c r="G17" s="176"/>
      <c r="H17" s="264">
        <f t="shared" si="2"/>
        <v>0</v>
      </c>
      <c r="I17" s="177"/>
      <c r="J17" s="178"/>
      <c r="K17" s="176"/>
      <c r="L17" s="179">
        <f t="shared" si="3"/>
        <v>0</v>
      </c>
    </row>
    <row r="18" spans="1:12" s="134" customFormat="1" ht="15" customHeight="1" x14ac:dyDescent="0.25">
      <c r="A18" s="168">
        <v>11</v>
      </c>
      <c r="B18" s="170" t="s">
        <v>144</v>
      </c>
      <c r="C18" s="170"/>
      <c r="D18" s="180">
        <f t="shared" si="1"/>
        <v>12500</v>
      </c>
      <c r="E18" s="262">
        <v>12500</v>
      </c>
      <c r="F18" s="263"/>
      <c r="G18" s="176"/>
      <c r="H18" s="264">
        <f t="shared" si="2"/>
        <v>12500</v>
      </c>
      <c r="I18" s="177"/>
      <c r="J18" s="178"/>
      <c r="K18" s="176"/>
      <c r="L18" s="179">
        <f t="shared" si="3"/>
        <v>0</v>
      </c>
    </row>
    <row r="19" spans="1:12" s="134" customFormat="1" ht="15" customHeight="1" x14ac:dyDescent="0.25">
      <c r="A19" s="283">
        <v>12</v>
      </c>
      <c r="B19" s="284" t="s">
        <v>146</v>
      </c>
      <c r="C19" s="284"/>
      <c r="D19" s="180">
        <f t="shared" si="1"/>
        <v>0</v>
      </c>
      <c r="E19" s="262"/>
      <c r="F19" s="263"/>
      <c r="G19" s="176"/>
      <c r="H19" s="264">
        <f t="shared" si="2"/>
        <v>0</v>
      </c>
      <c r="I19" s="177"/>
      <c r="J19" s="178"/>
      <c r="K19" s="176"/>
      <c r="L19" s="179">
        <f t="shared" si="3"/>
        <v>0</v>
      </c>
    </row>
    <row r="20" spans="1:12" s="134" customFormat="1" ht="15" customHeight="1" x14ac:dyDescent="0.25">
      <c r="A20" s="168">
        <v>13</v>
      </c>
      <c r="B20" s="170" t="s">
        <v>32</v>
      </c>
      <c r="C20" s="170"/>
      <c r="D20" s="180">
        <f t="shared" si="1"/>
        <v>0</v>
      </c>
      <c r="E20" s="177"/>
      <c r="F20" s="178"/>
      <c r="G20" s="176"/>
      <c r="H20" s="264">
        <f t="shared" si="2"/>
        <v>0</v>
      </c>
      <c r="I20" s="177"/>
      <c r="J20" s="178"/>
      <c r="K20" s="176"/>
      <c r="L20" s="179">
        <f t="shared" si="3"/>
        <v>0</v>
      </c>
    </row>
    <row r="21" spans="1:12" s="134" customFormat="1" ht="15" customHeight="1" thickBot="1" x14ac:dyDescent="0.3">
      <c r="A21" s="181">
        <v>14</v>
      </c>
      <c r="B21" s="182" t="s">
        <v>33</v>
      </c>
      <c r="C21" s="182"/>
      <c r="D21" s="183">
        <f t="shared" si="1"/>
        <v>0</v>
      </c>
      <c r="E21" s="436"/>
      <c r="F21" s="437"/>
      <c r="G21" s="438"/>
      <c r="H21" s="439">
        <f t="shared" si="2"/>
        <v>0</v>
      </c>
      <c r="I21" s="436"/>
      <c r="J21" s="437"/>
      <c r="K21" s="438"/>
      <c r="L21" s="440">
        <f t="shared" si="3"/>
        <v>0</v>
      </c>
    </row>
    <row r="22" spans="1:12" s="185" customFormat="1" ht="11.25" x14ac:dyDescent="0.2">
      <c r="A22" s="184" t="s">
        <v>135</v>
      </c>
      <c r="B22" s="184" t="s">
        <v>34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</row>
    <row r="23" spans="1:12" s="185" customFormat="1" ht="11.25" x14ac:dyDescent="0.2">
      <c r="A23" s="184"/>
      <c r="B23" s="184" t="s">
        <v>39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</row>
    <row r="24" spans="1:12" s="185" customFormat="1" ht="11.25" x14ac:dyDescent="0.2">
      <c r="A24" s="184" t="s">
        <v>136</v>
      </c>
      <c r="B24" s="184" t="s">
        <v>147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2" s="187" customFormat="1" ht="12" x14ac:dyDescent="0.2">
      <c r="A25" s="186" t="s">
        <v>35</v>
      </c>
      <c r="B25" s="186"/>
      <c r="C25" s="186"/>
      <c r="E25" s="188"/>
    </row>
    <row r="43" spans="21:32" x14ac:dyDescent="0.2">
      <c r="U43" s="184" t="s">
        <v>135</v>
      </c>
      <c r="V43" s="184" t="s">
        <v>34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21:32" x14ac:dyDescent="0.2">
      <c r="U44" s="184"/>
      <c r="V44" s="184" t="s">
        <v>39</v>
      </c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21:32" x14ac:dyDescent="0.2">
      <c r="U45" s="184" t="s">
        <v>136</v>
      </c>
      <c r="V45" s="184" t="s">
        <v>147</v>
      </c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21:32" x14ac:dyDescent="0.2">
      <c r="U46" s="186" t="s">
        <v>35</v>
      </c>
      <c r="V46" s="186"/>
      <c r="W46" s="186"/>
      <c r="X46" s="187"/>
      <c r="Y46" s="188"/>
      <c r="Z46" s="187"/>
      <c r="AA46" s="187"/>
      <c r="AB46" s="187"/>
      <c r="AC46" s="187"/>
      <c r="AD46" s="187"/>
      <c r="AE46" s="187"/>
      <c r="AF46" s="187"/>
    </row>
    <row r="47" spans="21:32" x14ac:dyDescent="0.2">
      <c r="Z47" s="89"/>
      <c r="AA47" s="89"/>
      <c r="AB47" s="89"/>
      <c r="AE47" s="89"/>
      <c r="AF47" s="89"/>
    </row>
  </sheetData>
  <mergeCells count="4">
    <mergeCell ref="D3:L3"/>
    <mergeCell ref="B4:C5"/>
    <mergeCell ref="E4:H4"/>
    <mergeCell ref="I4:L4"/>
  </mergeCells>
  <phoneticPr fontId="4" type="noConversion"/>
  <printOptions horizontalCentered="1"/>
  <pageMargins left="0.59055118110236227" right="0.31496062992125984" top="0.51181102362204722" bottom="0.23622047244094491" header="0.19685039370078741" footer="0.15748031496062992"/>
  <pageSetup paperSize="9" orientation="landscape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3</vt:i4>
      </vt:variant>
    </vt:vector>
  </HeadingPairs>
  <TitlesOfParts>
    <vt:vector size="32" baseType="lpstr">
      <vt:lpstr>titl</vt:lpstr>
      <vt:lpstr>Celkem</vt:lpstr>
      <vt:lpstr>Fakulty</vt:lpstr>
      <vt:lpstr>Součásti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Ceitec </vt:lpstr>
      <vt:lpstr>Ceitec CŘS</vt:lpstr>
      <vt:lpstr>SKM</vt:lpstr>
      <vt:lpstr>SUKB</vt:lpstr>
      <vt:lpstr>UCT</vt:lpstr>
      <vt:lpstr>SPSSN</vt:lpstr>
      <vt:lpstr>CTT</vt:lpstr>
      <vt:lpstr>ÚVT</vt:lpstr>
      <vt:lpstr>CJV</vt:lpstr>
      <vt:lpstr>CZS</vt:lpstr>
      <vt:lpstr>RMU</vt:lpstr>
      <vt:lpstr>komentar</vt:lpstr>
      <vt:lpstr>jiné</vt:lpstr>
      <vt:lpstr>stavby_2019</vt:lpstr>
      <vt:lpstr>FRIM</vt:lpstr>
      <vt:lpstr>odhad odpisu</vt:lpstr>
      <vt:lpstr>'odhad odpisu'!Názvy_tisku</vt:lpstr>
      <vt:lpstr>stavby_2019!Názvy_tisku</vt:lpstr>
      <vt:lpstr>stavby_2019!Oblast_tisku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Aleš Havránek</cp:lastModifiedBy>
  <cp:lastPrinted>2018-03-26T06:03:38Z</cp:lastPrinted>
  <dcterms:created xsi:type="dcterms:W3CDTF">2011-11-23T15:59:22Z</dcterms:created>
  <dcterms:modified xsi:type="dcterms:W3CDTF">2019-05-07T08:18:43Z</dcterms:modified>
</cp:coreProperties>
</file>