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ucnmuni.sharepoint.com/sites/mu-RECT-STRATEGIE/Sdilene dokumenty/Výroční zpráva/VZ 2023/c_Tabulková část/"/>
    </mc:Choice>
  </mc:AlternateContent>
  <xr:revisionPtr revIDLastSave="55" documentId="8_{60877918-8BC3-468E-8801-FAA0A37168E9}" xr6:coauthVersionLast="47" xr6:coauthVersionMax="47" xr10:uidLastSave="{94895311-09E4-49AA-AB55-48C50B08B6D2}"/>
  <bookViews>
    <workbookView xWindow="-28920" yWindow="-120" windowWidth="29040" windowHeight="17520" tabRatio="771" xr2:uid="{25ADDD76-2FE5-49A4-A74C-546CF90406A3}"/>
  </bookViews>
  <sheets>
    <sheet name="OBSAH" sheetId="199" r:id="rId1"/>
    <sheet name="Tab. 1" sheetId="205" r:id="rId2"/>
    <sheet name="Tab. 2" sheetId="194" r:id="rId3"/>
    <sheet name="Tab. 3" sheetId="128" r:id="rId4"/>
    <sheet name="Tab. 4" sheetId="150" r:id="rId5"/>
    <sheet name="Tab. 5" sheetId="153" r:id="rId6"/>
    <sheet name="Tab. 6" sheetId="157" r:id="rId7"/>
    <sheet name="Tab. 7" sheetId="196" r:id="rId8"/>
    <sheet name="Tab. 8 (MŠMT 2.1)" sheetId="133" r:id="rId9"/>
    <sheet name="Tab. 9 (MŠMT 2.2)" sheetId="134" r:id="rId10"/>
    <sheet name="Tab. 10" sheetId="201" r:id="rId11"/>
    <sheet name="Tab. 11 (MŠMT 2.3)" sheetId="174" r:id="rId12"/>
    <sheet name="Tab. 12 (MŠMT 2.4)" sheetId="175" r:id="rId13"/>
    <sheet name="Tab. 13 (MŠMT 2.6)" sheetId="131" r:id="rId14"/>
    <sheet name="Tab. 14 (MŠMT 2.8)" sheetId="202" r:id="rId15"/>
    <sheet name="Tab. 15 (MŠMT 8.3)" sheetId="178" r:id="rId16"/>
    <sheet name="Tab. 16 (MŠMT 8.2)" sheetId="177" r:id="rId17"/>
    <sheet name="Tab. 17 (MŠMT 3.1)" sheetId="197" r:id="rId18"/>
    <sheet name="Tab. 18 (MŠMT 3.2)" sheetId="136" r:id="rId19"/>
    <sheet name="Tab. 19" sheetId="137" r:id="rId20"/>
    <sheet name="Tab. 20" sheetId="138" r:id="rId21"/>
    <sheet name="Tab. 21" sheetId="139" r:id="rId22"/>
    <sheet name="Tab. 22" sheetId="140" r:id="rId23"/>
    <sheet name="Tab. 23" sheetId="142" r:id="rId24"/>
    <sheet name="Tab. 24" sheetId="143" r:id="rId25"/>
    <sheet name="Tab. 25 (MŠMT 3.5)" sheetId="204" r:id="rId26"/>
    <sheet name="Tab. 26 (MŠMT 5.1)" sheetId="144" r:id="rId27"/>
    <sheet name="Tab. 27" sheetId="171" r:id="rId28"/>
    <sheet name="Tab. 28" sheetId="172" r:id="rId29"/>
    <sheet name="Tab. 29 (MŠMT 2.7)" sheetId="132" r:id="rId30"/>
    <sheet name="Tab. 30 (MŠMT 3.4)" sheetId="173" r:id="rId31"/>
    <sheet name="Tab. 31 (MŠMT 4.1)" sheetId="145" r:id="rId32"/>
    <sheet name="Tab. 32" sheetId="146" r:id="rId33"/>
    <sheet name="Tab. 33 (MŠMT 3.3)" sheetId="101" r:id="rId34"/>
    <sheet name="Tab. 34 (MŠMT 3.6)" sheetId="203" r:id="rId35"/>
    <sheet name="Tab. 35" sheetId="102" r:id="rId36"/>
    <sheet name="Tab. 36" sheetId="109" r:id="rId37"/>
    <sheet name="Tab. 37" sheetId="200" r:id="rId38"/>
    <sheet name="Tab. 38" sheetId="154" r:id="rId39"/>
    <sheet name="Tab. 39" sheetId="155" r:id="rId40"/>
    <sheet name="Tab. 40 (MŠMT 6.6)" sheetId="156" r:id="rId41"/>
    <sheet name="Tab. 41 (MŠMT 6.1)" sheetId="181" r:id="rId42"/>
    <sheet name="Tab. 42" sheetId="193" r:id="rId43"/>
    <sheet name="Tab. 43 (MŠMT 6.2)" sheetId="182" r:id="rId44"/>
    <sheet name="Tab. 44 (MŠMT 6.5)" sheetId="184" r:id="rId45"/>
    <sheet name="Tab. 45 (MŠMT 6.3)" sheetId="185" r:id="rId46"/>
    <sheet name="Tab. 46" sheetId="195" r:id="rId47"/>
    <sheet name="Tab. 47" sheetId="187" r:id="rId48"/>
    <sheet name="Tab. 48" sheetId="188" r:id="rId49"/>
    <sheet name="Tab. 49 (MŠMT 6.4)" sheetId="180" r:id="rId50"/>
    <sheet name="Tab. 50 (MŠMT 7.2)" sheetId="129" r:id="rId51"/>
    <sheet name="Tab. 51 (MŠMT 7.3)" sheetId="130" r:id="rId52"/>
    <sheet name="Tab. 52" sheetId="158" r:id="rId53"/>
    <sheet name="Tab. 53" sheetId="159" r:id="rId54"/>
    <sheet name="Tab. 54" sheetId="160" r:id="rId55"/>
    <sheet name="Tab. 55" sheetId="161" r:id="rId56"/>
    <sheet name="Tab. 56" sheetId="162" r:id="rId57"/>
    <sheet name="Tab. 57" sheetId="163" r:id="rId58"/>
    <sheet name="Tab. 58" sheetId="164" r:id="rId59"/>
    <sheet name="Tab. 59" sheetId="165" r:id="rId60"/>
    <sheet name="Tab. 60" sheetId="166" r:id="rId61"/>
    <sheet name="Tab. 61" sheetId="167" r:id="rId62"/>
    <sheet name="Tab. 62 (MŠMT 7.1)" sheetId="168" r:id="rId63"/>
    <sheet name="Tab. 63" sheetId="169" r:id="rId64"/>
    <sheet name="Tab. 64 (MŠMT 8.1)" sheetId="68" r:id="rId65"/>
    <sheet name="Tab. 65 (MŠMT 8.4)" sheetId="100" r:id="rId66"/>
    <sheet name="Tab. 66" sheetId="198" r:id="rId67"/>
    <sheet name="Tab. 67" sheetId="151" r:id="rId68"/>
    <sheet name="Tab. 68" sheetId="60" r:id="rId69"/>
    <sheet name="Tab. 69" sheetId="152" r:id="rId70"/>
    <sheet name="Tab. 70 (MŠMT 12.2)" sheetId="147" r:id="rId71"/>
    <sheet name="Tab. 71" sheetId="148" r:id="rId72"/>
    <sheet name="Tab. 72 (MŠMT 12.1)" sheetId="170" r:id="rId73"/>
    <sheet name="Tab. 73" sheetId="124" r:id="rId74"/>
    <sheet name="Tab. 74" sheetId="85" r:id="rId75"/>
    <sheet name="Tab. 75" sheetId="189" r:id="rId76"/>
    <sheet name="Tab. 76" sheetId="190" r:id="rId77"/>
    <sheet name="Tab. 77" sheetId="191" r:id="rId78"/>
  </sheets>
  <definedNames>
    <definedName name="_xlnm._FilterDatabase" localSheetId="0" hidden="1">OBSAH!$A$1:$A$81</definedName>
    <definedName name="_xlnm._FilterDatabase" localSheetId="10" hidden="1">'Tab. 10'!$A$2:$F$2</definedName>
    <definedName name="_xlnm._FilterDatabase" localSheetId="11" hidden="1">'Tab. 11 (MŠMT 2.3)'!$A$1:$B$57</definedName>
    <definedName name="_xlnm._FilterDatabase" localSheetId="12" hidden="1">'Tab. 12 (MŠMT 2.4)'!$A$2:$C$187</definedName>
    <definedName name="_xlnm._FilterDatabase" localSheetId="15" hidden="1">'Tab. 15 (MŠMT 8.3)'!$A$4:$J$4</definedName>
    <definedName name="_xlnm._FilterDatabase" localSheetId="17" hidden="1">'Tab. 17 (MŠMT 3.1)'!$A$1:$K$87</definedName>
    <definedName name="_xlnm._FilterDatabase" localSheetId="18" hidden="1">'Tab. 18 (MŠMT 3.2)'!$A$1:$K$46</definedName>
    <definedName name="_xlnm._FilterDatabase" localSheetId="26" hidden="1">'Tab. 26 (MŠMT 5.1)'!$A$1:$S$27</definedName>
    <definedName name="_xlnm._FilterDatabase" localSheetId="3" hidden="1">'Tab. 3'!$A$2:$F$61</definedName>
    <definedName name="_xlnm._FilterDatabase" localSheetId="31" hidden="1">'Tab. 31 (MŠMT 4.1)'!$A$1:$L$86</definedName>
    <definedName name="_xlnm._FilterDatabase" localSheetId="40" hidden="1">'Tab. 40 (MŠMT 6.6)'!$E$2:$F$53</definedName>
    <definedName name="_xlnm._FilterDatabase" localSheetId="5" hidden="1">'Tab. 5'!#REF!</definedName>
    <definedName name="_xlnm._FilterDatabase" localSheetId="6" hidden="1">'Tab. 6'!$C$2:$D$2</definedName>
    <definedName name="_xlnm._FilterDatabase" localSheetId="63" hidden="1">'Tab. 63'!#REF!</definedName>
    <definedName name="_xlnm._FilterDatabase" localSheetId="66" hidden="1">'Tab. 66'!$A$2:$C$35</definedName>
    <definedName name="_xlnm._FilterDatabase" localSheetId="67" hidden="1">'Tab. 67'!$A$2:$B$2</definedName>
    <definedName name="_xlnm._FilterDatabase" localSheetId="7" hidden="1">'Tab. 7'!#REF!</definedName>
    <definedName name="_xlnm._FilterDatabase" localSheetId="8" hidden="1">'Tab. 8 (MŠMT 2.1)'!$A$1:$K$67</definedName>
    <definedName name="_xlnm._FilterDatabase" localSheetId="9" hidden="1">'Tab. 9 (MŠMT 2.2)'!$A$3:$S$54</definedName>
    <definedName name="_GoBack" localSheetId="27">'Tab. 27'!$G$3</definedName>
    <definedName name="_xlnm.Print_Area" localSheetId="43">'Tab. 43 (MŠMT 6.2)'!$A$1:$Y$14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204" l="1"/>
  <c r="M14" i="204"/>
  <c r="L14" i="204"/>
  <c r="O13" i="204"/>
  <c r="M13" i="204"/>
  <c r="L13" i="204"/>
  <c r="O12" i="204"/>
  <c r="M12" i="204"/>
  <c r="L12" i="204"/>
  <c r="O11" i="204"/>
  <c r="M11" i="204"/>
  <c r="L11" i="204"/>
  <c r="O10" i="204"/>
  <c r="M10" i="204"/>
  <c r="L10" i="204"/>
  <c r="O9" i="204"/>
  <c r="M9" i="204"/>
  <c r="L9" i="204"/>
  <c r="O8" i="204"/>
  <c r="M8" i="204"/>
  <c r="L8" i="204"/>
  <c r="O7" i="204"/>
  <c r="M7" i="204"/>
  <c r="L7" i="204"/>
  <c r="O6" i="204"/>
  <c r="M6" i="204"/>
  <c r="L6" i="204"/>
  <c r="O5" i="204"/>
  <c r="M5" i="204"/>
  <c r="L5" i="204"/>
  <c r="O4" i="204"/>
  <c r="M4" i="204"/>
  <c r="L4" i="204"/>
  <c r="E13" i="100"/>
  <c r="H13" i="143" l="1"/>
  <c r="L14" i="187"/>
  <c r="F15" i="68" l="1"/>
  <c r="B15" i="68"/>
  <c r="J4" i="202" l="1"/>
  <c r="G24" i="177" l="1"/>
  <c r="L5" i="130" l="1"/>
  <c r="L6" i="130"/>
  <c r="L7" i="130"/>
  <c r="L8" i="130"/>
  <c r="L9" i="130"/>
  <c r="L10" i="130"/>
  <c r="L11" i="130"/>
  <c r="L12" i="130"/>
  <c r="L13" i="130"/>
  <c r="B14" i="130"/>
  <c r="D14" i="130"/>
  <c r="F14" i="130"/>
  <c r="H14" i="130"/>
  <c r="J14" i="130"/>
  <c r="L14" i="130" l="1"/>
  <c r="O4" i="203" l="1"/>
  <c r="O5" i="203"/>
  <c r="O6" i="203"/>
  <c r="O7" i="203"/>
  <c r="O8" i="203"/>
  <c r="O9" i="203"/>
  <c r="O10" i="203"/>
  <c r="O11" i="203"/>
  <c r="O12" i="203"/>
  <c r="O13" i="203"/>
  <c r="O14" i="203"/>
  <c r="P4" i="203" l="1"/>
  <c r="L3" i="102" l="1"/>
  <c r="L4" i="102"/>
  <c r="L5" i="102"/>
  <c r="L6" i="102"/>
  <c r="L7" i="102"/>
  <c r="L8" i="102"/>
  <c r="L9" i="102"/>
  <c r="L10" i="102"/>
  <c r="L11" i="102"/>
  <c r="L12" i="102"/>
  <c r="L8" i="172"/>
  <c r="L13" i="143"/>
  <c r="L13" i="142"/>
  <c r="L7" i="140"/>
  <c r="L7" i="139"/>
  <c r="L13" i="138" l="1"/>
  <c r="L9" i="172" s="1"/>
  <c r="L13" i="137" l="1"/>
  <c r="H13" i="137"/>
  <c r="K13" i="137"/>
  <c r="L6" i="191"/>
  <c r="L5" i="191"/>
  <c r="L4" i="191"/>
  <c r="L7" i="191" s="1"/>
  <c r="D15" i="68" l="1"/>
  <c r="B28" i="193" l="1"/>
  <c r="L6" i="187"/>
  <c r="L18" i="187"/>
  <c r="L10" i="187"/>
  <c r="C16" i="181" l="1"/>
  <c r="D13" i="145" l="1"/>
  <c r="E13" i="145"/>
  <c r="F13" i="145"/>
  <c r="G13" i="145"/>
  <c r="H13" i="145"/>
  <c r="I13" i="145"/>
  <c r="J13" i="145"/>
  <c r="C13" i="145"/>
  <c r="K11" i="145"/>
  <c r="K12" i="145"/>
  <c r="K13" i="145" s="1"/>
  <c r="D15" i="136"/>
  <c r="E15" i="136"/>
  <c r="F15" i="136"/>
  <c r="G15" i="136"/>
  <c r="H15" i="136"/>
  <c r="I15" i="136"/>
  <c r="J15" i="136"/>
  <c r="C15" i="136"/>
  <c r="K14" i="136"/>
  <c r="K13" i="136"/>
  <c r="K15" i="136" s="1"/>
  <c r="K5" i="136"/>
  <c r="K33" i="136"/>
  <c r="K74" i="197"/>
  <c r="K75" i="197"/>
  <c r="K76" i="197"/>
  <c r="K77" i="197"/>
  <c r="K78" i="197"/>
  <c r="K79" i="197"/>
  <c r="K80" i="197"/>
  <c r="K81" i="197"/>
  <c r="K82" i="197"/>
  <c r="K83" i="197"/>
  <c r="K84" i="197"/>
  <c r="C54" i="133"/>
  <c r="D48" i="133"/>
  <c r="E48" i="133"/>
  <c r="F48" i="133"/>
  <c r="G48" i="133"/>
  <c r="H48" i="133"/>
  <c r="I48" i="133"/>
  <c r="J48" i="133"/>
  <c r="C48" i="133"/>
  <c r="C39" i="133"/>
  <c r="C30" i="133"/>
  <c r="J25" i="133"/>
  <c r="D25" i="133"/>
  <c r="E25" i="133"/>
  <c r="F25" i="133"/>
  <c r="G25" i="133"/>
  <c r="H25" i="133"/>
  <c r="I25" i="133"/>
  <c r="C25" i="133"/>
  <c r="C18" i="133"/>
  <c r="C11" i="133"/>
  <c r="C6" i="133"/>
  <c r="G25" i="177" l="1"/>
  <c r="F25" i="177"/>
  <c r="F24" i="177"/>
  <c r="E25" i="177"/>
  <c r="E24" i="177"/>
  <c r="D25" i="177"/>
  <c r="D24" i="177"/>
  <c r="C25" i="177"/>
  <c r="C24" i="177"/>
  <c r="B25" i="177"/>
  <c r="B24" i="177"/>
  <c r="U15" i="152" l="1"/>
  <c r="T15" i="152"/>
  <c r="S15" i="152"/>
  <c r="R15" i="152"/>
  <c r="U14" i="152"/>
  <c r="U13" i="152"/>
  <c r="U12" i="152"/>
  <c r="U11" i="152"/>
  <c r="U10" i="152"/>
  <c r="U9" i="152"/>
  <c r="U8" i="152"/>
  <c r="U7" i="152"/>
  <c r="U6" i="152"/>
  <c r="U5" i="152"/>
  <c r="U4" i="152"/>
  <c r="C15" i="68" l="1"/>
  <c r="E15" i="68"/>
  <c r="G15" i="68"/>
  <c r="F112" i="129" l="1"/>
  <c r="I14" i="162" l="1"/>
  <c r="H14" i="162"/>
  <c r="G14" i="162"/>
  <c r="F14" i="162"/>
  <c r="E14" i="162"/>
  <c r="D14" i="162"/>
  <c r="C14" i="162"/>
  <c r="B14" i="162"/>
  <c r="J13" i="162"/>
  <c r="J12" i="162"/>
  <c r="J11" i="162"/>
  <c r="J10" i="162"/>
  <c r="J9" i="162"/>
  <c r="J8" i="162"/>
  <c r="J7" i="162"/>
  <c r="J6" i="162"/>
  <c r="J5" i="162"/>
  <c r="J4" i="162"/>
  <c r="J3" i="162"/>
  <c r="B20" i="159"/>
  <c r="C18" i="159" s="1"/>
  <c r="B15" i="158"/>
  <c r="C15" i="158" s="1"/>
  <c r="J14" i="162" l="1"/>
  <c r="C7" i="158"/>
  <c r="C9" i="158"/>
  <c r="C10" i="158"/>
  <c r="C13" i="158"/>
  <c r="C3" i="158"/>
  <c r="C5" i="158"/>
  <c r="C9" i="159"/>
  <c r="C10" i="159"/>
  <c r="C11" i="159"/>
  <c r="C12" i="159"/>
  <c r="C15" i="159"/>
  <c r="C8" i="159"/>
  <c r="C3" i="159"/>
  <c r="C20" i="159" s="1"/>
  <c r="C4" i="159"/>
  <c r="C16" i="159"/>
  <c r="C19" i="159"/>
  <c r="C5" i="159"/>
  <c r="C17" i="159"/>
  <c r="C7" i="159"/>
  <c r="C13" i="159"/>
  <c r="C14" i="159"/>
  <c r="C6" i="159"/>
  <c r="C6" i="158"/>
  <c r="C8" i="158"/>
  <c r="C11" i="158"/>
  <c r="C12" i="158"/>
  <c r="C14" i="158"/>
  <c r="C4" i="158"/>
  <c r="R52" i="144" l="1"/>
  <c r="Q52" i="144"/>
  <c r="P52" i="144"/>
  <c r="N52" i="144"/>
  <c r="M52" i="144"/>
  <c r="L52" i="144"/>
  <c r="J52" i="144"/>
  <c r="I52" i="144"/>
  <c r="H52" i="144"/>
  <c r="F52" i="144"/>
  <c r="E52" i="144"/>
  <c r="D52" i="144"/>
  <c r="R46" i="144"/>
  <c r="Q46" i="144"/>
  <c r="P46" i="144"/>
  <c r="N46" i="144"/>
  <c r="M46" i="144"/>
  <c r="L46" i="144"/>
  <c r="J46" i="144"/>
  <c r="I46" i="144"/>
  <c r="H46" i="144"/>
  <c r="F46" i="144"/>
  <c r="E46" i="144"/>
  <c r="D46" i="144"/>
  <c r="R42" i="144"/>
  <c r="Q42" i="144"/>
  <c r="P42" i="144"/>
  <c r="N42" i="144"/>
  <c r="M42" i="144"/>
  <c r="L42" i="144"/>
  <c r="J42" i="144"/>
  <c r="I42" i="144"/>
  <c r="H42" i="144"/>
  <c r="F42" i="144"/>
  <c r="E42" i="144"/>
  <c r="D42" i="144"/>
  <c r="R38" i="144"/>
  <c r="Q38" i="144"/>
  <c r="P38" i="144"/>
  <c r="N38" i="144"/>
  <c r="M38" i="144"/>
  <c r="L38" i="144"/>
  <c r="J38" i="144"/>
  <c r="I38" i="144"/>
  <c r="H38" i="144"/>
  <c r="F38" i="144"/>
  <c r="E38" i="144"/>
  <c r="D38" i="144"/>
  <c r="R32" i="144"/>
  <c r="Q32" i="144"/>
  <c r="P32" i="144"/>
  <c r="N32" i="144"/>
  <c r="M32" i="144"/>
  <c r="L32" i="144"/>
  <c r="J32" i="144"/>
  <c r="I32" i="144"/>
  <c r="H32" i="144"/>
  <c r="F32" i="144"/>
  <c r="E32" i="144"/>
  <c r="D32" i="144"/>
  <c r="R29" i="144"/>
  <c r="Q29" i="144"/>
  <c r="P29" i="144"/>
  <c r="N29" i="144"/>
  <c r="M29" i="144"/>
  <c r="L29" i="144"/>
  <c r="J29" i="144"/>
  <c r="I29" i="144"/>
  <c r="H29" i="144"/>
  <c r="F29" i="144"/>
  <c r="E29" i="144"/>
  <c r="D29" i="144"/>
  <c r="R24" i="144"/>
  <c r="Q24" i="144"/>
  <c r="P24" i="144"/>
  <c r="N24" i="144"/>
  <c r="M24" i="144"/>
  <c r="L24" i="144"/>
  <c r="J24" i="144"/>
  <c r="I24" i="144"/>
  <c r="H24" i="144"/>
  <c r="F24" i="144"/>
  <c r="E24" i="144"/>
  <c r="D24" i="144"/>
  <c r="R18" i="144"/>
  <c r="Q18" i="144"/>
  <c r="P18" i="144"/>
  <c r="N18" i="144"/>
  <c r="M18" i="144"/>
  <c r="L18" i="144"/>
  <c r="J18" i="144"/>
  <c r="I18" i="144"/>
  <c r="H18" i="144"/>
  <c r="F18" i="144"/>
  <c r="E18" i="144"/>
  <c r="D18" i="144"/>
  <c r="R12" i="144"/>
  <c r="Q12" i="144"/>
  <c r="P12" i="144"/>
  <c r="N12" i="144"/>
  <c r="M12" i="144"/>
  <c r="L12" i="144"/>
  <c r="J12" i="144"/>
  <c r="I12" i="144"/>
  <c r="H12" i="144"/>
  <c r="F12" i="144"/>
  <c r="E12" i="144"/>
  <c r="D12" i="144"/>
  <c r="R7" i="144"/>
  <c r="Q7" i="144"/>
  <c r="P7" i="144"/>
  <c r="N7" i="144"/>
  <c r="M7" i="144"/>
  <c r="L7" i="144"/>
  <c r="J7" i="144"/>
  <c r="I7" i="144"/>
  <c r="H7" i="144"/>
  <c r="F7" i="144"/>
  <c r="E7" i="144"/>
  <c r="D7" i="144"/>
  <c r="D45" i="156" l="1"/>
  <c r="C45" i="156"/>
  <c r="B45" i="156"/>
  <c r="D40" i="156"/>
  <c r="C40" i="156"/>
  <c r="B40" i="156"/>
  <c r="D35" i="156"/>
  <c r="C35" i="156"/>
  <c r="B35" i="156"/>
  <c r="D30" i="156"/>
  <c r="C30" i="156"/>
  <c r="B30" i="156"/>
  <c r="D25" i="156"/>
  <c r="C25" i="156"/>
  <c r="B25" i="156"/>
  <c r="D20" i="156"/>
  <c r="C20" i="156"/>
  <c r="B20" i="156"/>
  <c r="D15" i="156"/>
  <c r="C15" i="156"/>
  <c r="B15" i="156"/>
  <c r="D10" i="156"/>
  <c r="C10" i="156"/>
  <c r="B10" i="156"/>
  <c r="D5" i="156"/>
  <c r="C5" i="156"/>
  <c r="B5" i="156"/>
  <c r="N4" i="203" l="1"/>
  <c r="N6" i="203"/>
  <c r="P6" i="203"/>
  <c r="N7" i="203"/>
  <c r="P7" i="203"/>
  <c r="N8" i="203"/>
  <c r="P8" i="203"/>
  <c r="N9" i="203"/>
  <c r="P9" i="203"/>
  <c r="N10" i="203"/>
  <c r="P10" i="203"/>
  <c r="N11" i="203"/>
  <c r="P11" i="203"/>
  <c r="N12" i="203"/>
  <c r="P12" i="203"/>
  <c r="N13" i="203"/>
  <c r="P13" i="203"/>
  <c r="P5" i="203"/>
  <c r="N5" i="203"/>
  <c r="K95" i="129"/>
  <c r="K75" i="129"/>
  <c r="K59" i="129"/>
  <c r="K53" i="129"/>
  <c r="K38" i="129"/>
  <c r="K25" i="129"/>
  <c r="K22" i="129"/>
  <c r="K21" i="129"/>
  <c r="K16" i="129"/>
  <c r="K14" i="129"/>
  <c r="K12" i="129"/>
  <c r="J112" i="129"/>
  <c r="K10" i="129"/>
  <c r="K11" i="129"/>
  <c r="K110" i="129"/>
  <c r="K13" i="129"/>
  <c r="K15" i="129"/>
  <c r="K103" i="129"/>
  <c r="K17" i="129"/>
  <c r="K18" i="129"/>
  <c r="K19" i="129"/>
  <c r="K20" i="129"/>
  <c r="K23" i="129"/>
  <c r="K24" i="129"/>
  <c r="K26" i="129"/>
  <c r="K27" i="129"/>
  <c r="K30" i="129"/>
  <c r="K31" i="129"/>
  <c r="K32" i="129"/>
  <c r="K33" i="129"/>
  <c r="K34" i="129"/>
  <c r="K35" i="129"/>
  <c r="K36" i="129"/>
  <c r="K37" i="129"/>
  <c r="K40" i="129"/>
  <c r="K41" i="129"/>
  <c r="K43" i="129"/>
  <c r="K44" i="129"/>
  <c r="K47" i="129"/>
  <c r="K48" i="129"/>
  <c r="K49" i="129"/>
  <c r="K42" i="129"/>
  <c r="K50" i="129"/>
  <c r="K51" i="129"/>
  <c r="K52" i="129"/>
  <c r="K54" i="129"/>
  <c r="K55" i="129"/>
  <c r="K56" i="129"/>
  <c r="K57" i="129"/>
  <c r="K58" i="129"/>
  <c r="K60" i="129"/>
  <c r="K62" i="129"/>
  <c r="K63" i="129"/>
  <c r="K64" i="129"/>
  <c r="K65" i="129"/>
  <c r="K67" i="129"/>
  <c r="K68" i="129"/>
  <c r="K70" i="129"/>
  <c r="K71" i="129"/>
  <c r="K72" i="129"/>
  <c r="K73" i="129"/>
  <c r="K76" i="129"/>
  <c r="K77" i="129"/>
  <c r="K78" i="129"/>
  <c r="K79" i="129"/>
  <c r="K80" i="129"/>
  <c r="K28" i="129"/>
  <c r="K46" i="129"/>
  <c r="K86" i="129"/>
  <c r="K104" i="129"/>
  <c r="K81" i="129"/>
  <c r="K82" i="129"/>
  <c r="K83" i="129"/>
  <c r="K84" i="129"/>
  <c r="K85" i="129"/>
  <c r="K88" i="129"/>
  <c r="K89" i="129"/>
  <c r="K90" i="129"/>
  <c r="K91" i="129"/>
  <c r="K93" i="129"/>
  <c r="K94" i="129"/>
  <c r="K66" i="129"/>
  <c r="K87" i="129"/>
  <c r="K69" i="129"/>
  <c r="K39" i="129"/>
  <c r="K45" i="129"/>
  <c r="K92" i="129"/>
  <c r="K96" i="129"/>
  <c r="K74" i="129"/>
  <c r="K97" i="129"/>
  <c r="K98" i="129"/>
  <c r="K99" i="129"/>
  <c r="K100" i="129"/>
  <c r="K101" i="129"/>
  <c r="K102" i="129"/>
  <c r="K105" i="129"/>
  <c r="K106" i="129"/>
  <c r="K107" i="129"/>
  <c r="K108" i="129"/>
  <c r="K109" i="129"/>
  <c r="K111" i="129"/>
  <c r="K29" i="129"/>
  <c r="K61" i="129"/>
  <c r="N14" i="203" l="1"/>
  <c r="P14" i="203"/>
  <c r="L5" i="190" l="1"/>
  <c r="L4" i="189"/>
  <c r="L3" i="189" s="1"/>
  <c r="L4" i="85" l="1"/>
  <c r="L3" i="85"/>
  <c r="B8" i="181" l="1"/>
  <c r="F29" i="180" l="1"/>
  <c r="B28" i="180"/>
  <c r="C28" i="180"/>
  <c r="F28" i="180"/>
  <c r="H28" i="180"/>
  <c r="B29" i="180"/>
  <c r="C29" i="180"/>
  <c r="H29" i="180"/>
  <c r="B62" i="185"/>
  <c r="C62" i="185"/>
  <c r="B68" i="185"/>
  <c r="C68" i="185"/>
  <c r="B32" i="185"/>
  <c r="C32" i="185"/>
  <c r="B26" i="185"/>
  <c r="C26" i="185"/>
  <c r="C6" i="185"/>
  <c r="P15" i="152" l="1"/>
  <c r="B4" i="168"/>
  <c r="I13" i="143" l="1"/>
  <c r="K83" i="145" l="1"/>
  <c r="K82" i="145"/>
  <c r="K81" i="145"/>
  <c r="K80" i="145"/>
  <c r="K79" i="145"/>
  <c r="K78" i="145"/>
  <c r="K77" i="145"/>
  <c r="K76" i="145"/>
  <c r="K75" i="145"/>
  <c r="K74" i="145"/>
  <c r="K73" i="145"/>
  <c r="K71" i="145"/>
  <c r="K70" i="145"/>
  <c r="K68" i="145"/>
  <c r="K67" i="145"/>
  <c r="K66" i="145"/>
  <c r="K65" i="145"/>
  <c r="K63" i="145"/>
  <c r="K62" i="145"/>
  <c r="K60" i="145"/>
  <c r="K59" i="145"/>
  <c r="K57" i="145"/>
  <c r="K56" i="145"/>
  <c r="K54" i="145"/>
  <c r="K53" i="145"/>
  <c r="K51" i="145"/>
  <c r="K50" i="145"/>
  <c r="K48" i="145"/>
  <c r="K47" i="145"/>
  <c r="K46" i="145"/>
  <c r="K84" i="145" l="1"/>
  <c r="K69" i="145"/>
  <c r="K61" i="145"/>
  <c r="K55" i="145"/>
  <c r="K45" i="145"/>
  <c r="K49" i="145" s="1"/>
  <c r="K43" i="145"/>
  <c r="K42" i="145"/>
  <c r="K40" i="145"/>
  <c r="K41" i="145" s="1"/>
  <c r="K38" i="145"/>
  <c r="K37" i="145"/>
  <c r="K35" i="145"/>
  <c r="K34" i="145"/>
  <c r="K33" i="145"/>
  <c r="K31" i="145"/>
  <c r="K30" i="145"/>
  <c r="K28" i="145"/>
  <c r="K27" i="145"/>
  <c r="K26" i="145"/>
  <c r="K25" i="145"/>
  <c r="K23" i="145"/>
  <c r="K22" i="145"/>
  <c r="K20" i="145"/>
  <c r="K19" i="145"/>
  <c r="K18" i="145"/>
  <c r="K17" i="145"/>
  <c r="K15" i="145"/>
  <c r="K14" i="145"/>
  <c r="K9" i="145"/>
  <c r="K8" i="145"/>
  <c r="K6" i="145"/>
  <c r="K5" i="145"/>
  <c r="K7" i="145" s="1"/>
  <c r="K21" i="145" l="1"/>
  <c r="K29" i="145"/>
  <c r="K36" i="145"/>
  <c r="D8" i="136"/>
  <c r="E8" i="136"/>
  <c r="F8" i="136"/>
  <c r="G8" i="136"/>
  <c r="H8" i="136"/>
  <c r="I8" i="136"/>
  <c r="J8" i="136"/>
  <c r="C50" i="197"/>
  <c r="J56" i="197"/>
  <c r="D56" i="197"/>
  <c r="E56" i="197"/>
  <c r="F56" i="197"/>
  <c r="G56" i="197"/>
  <c r="H56" i="197"/>
  <c r="I56" i="197"/>
  <c r="C56" i="197"/>
  <c r="K85" i="197"/>
  <c r="K72" i="197"/>
  <c r="K71" i="197"/>
  <c r="K69" i="197"/>
  <c r="K68" i="197"/>
  <c r="K67" i="197"/>
  <c r="K66" i="197"/>
  <c r="K64" i="197"/>
  <c r="K63" i="197"/>
  <c r="K61" i="197"/>
  <c r="K60" i="197"/>
  <c r="K62" i="197" s="1"/>
  <c r="K58" i="197"/>
  <c r="K57" i="197"/>
  <c r="K55" i="197"/>
  <c r="K54" i="197"/>
  <c r="K56" i="197" s="1"/>
  <c r="K52" i="197"/>
  <c r="K51" i="197"/>
  <c r="K49" i="197"/>
  <c r="K48" i="197"/>
  <c r="K47" i="197"/>
  <c r="K46" i="197"/>
  <c r="K44" i="197"/>
  <c r="K43" i="197"/>
  <c r="K41" i="197"/>
  <c r="K42" i="197" s="1"/>
  <c r="K39" i="197"/>
  <c r="K38" i="197"/>
  <c r="K36" i="197"/>
  <c r="K35" i="197"/>
  <c r="K34" i="197"/>
  <c r="K37" i="197" s="1"/>
  <c r="K32" i="197"/>
  <c r="K31" i="197"/>
  <c r="K29" i="197"/>
  <c r="K28" i="197"/>
  <c r="K27" i="197"/>
  <c r="K26" i="197"/>
  <c r="K24" i="197"/>
  <c r="K23" i="197"/>
  <c r="K21" i="197"/>
  <c r="K20" i="197"/>
  <c r="K19" i="197"/>
  <c r="K18" i="197"/>
  <c r="K17" i="197"/>
  <c r="K15" i="197"/>
  <c r="K14" i="197"/>
  <c r="K12" i="197"/>
  <c r="K11" i="197"/>
  <c r="K10" i="197"/>
  <c r="K70" i="197" l="1"/>
  <c r="K50" i="197"/>
  <c r="K30" i="197"/>
  <c r="K22" i="197"/>
  <c r="K13" i="197"/>
  <c r="W75" i="184"/>
  <c r="V75" i="184"/>
  <c r="U75" i="184"/>
  <c r="T75" i="184"/>
  <c r="S75" i="184"/>
  <c r="R75" i="184"/>
  <c r="Q75" i="184"/>
  <c r="P75" i="184"/>
  <c r="O75" i="184"/>
  <c r="N75" i="184"/>
  <c r="M75" i="184"/>
  <c r="L75" i="184"/>
  <c r="K75" i="184"/>
  <c r="J75" i="184"/>
  <c r="I75" i="184"/>
  <c r="H75" i="184"/>
  <c r="G75" i="184"/>
  <c r="F75" i="184"/>
  <c r="E75" i="184"/>
  <c r="D75" i="184"/>
  <c r="C75" i="184"/>
  <c r="B75" i="184"/>
  <c r="W47" i="184"/>
  <c r="V47" i="184"/>
  <c r="U47" i="184"/>
  <c r="T47" i="184"/>
  <c r="S47" i="184"/>
  <c r="R47" i="184"/>
  <c r="Q47" i="184"/>
  <c r="P47" i="184"/>
  <c r="O47" i="184"/>
  <c r="N47" i="184"/>
  <c r="M47" i="184"/>
  <c r="L47" i="184"/>
  <c r="K47" i="184"/>
  <c r="J47" i="184"/>
  <c r="I47" i="184"/>
  <c r="H47" i="184"/>
  <c r="G47" i="184"/>
  <c r="F47" i="184"/>
  <c r="E47" i="184"/>
  <c r="D47" i="184"/>
  <c r="C47" i="184"/>
  <c r="B47" i="184"/>
  <c r="W68" i="184"/>
  <c r="V68" i="184"/>
  <c r="U68" i="184"/>
  <c r="T68" i="184"/>
  <c r="S68" i="184"/>
  <c r="R68" i="184"/>
  <c r="Q68" i="184"/>
  <c r="P68" i="184"/>
  <c r="O68" i="184"/>
  <c r="N68" i="184"/>
  <c r="M68" i="184"/>
  <c r="L68" i="184"/>
  <c r="K68" i="184"/>
  <c r="J68" i="184"/>
  <c r="I68" i="184"/>
  <c r="H68" i="184"/>
  <c r="G68" i="184"/>
  <c r="F68" i="184"/>
  <c r="E68" i="184"/>
  <c r="D68" i="184"/>
  <c r="C68" i="184"/>
  <c r="B68" i="184"/>
  <c r="W33" i="184"/>
  <c r="V33" i="184"/>
  <c r="U33" i="184"/>
  <c r="T33" i="184"/>
  <c r="S33" i="184"/>
  <c r="R33" i="184"/>
  <c r="Q33" i="184"/>
  <c r="P33" i="184"/>
  <c r="O33" i="184"/>
  <c r="N33" i="184"/>
  <c r="M33" i="184"/>
  <c r="L33" i="184"/>
  <c r="K33" i="184"/>
  <c r="J33" i="184"/>
  <c r="I33" i="184"/>
  <c r="H33" i="184"/>
  <c r="G33" i="184"/>
  <c r="F33" i="184"/>
  <c r="E33" i="184"/>
  <c r="D33" i="184"/>
  <c r="C33" i="184"/>
  <c r="B33" i="184"/>
  <c r="W54" i="184"/>
  <c r="V54" i="184"/>
  <c r="U54" i="184"/>
  <c r="T54" i="184"/>
  <c r="S54" i="184"/>
  <c r="R54" i="184"/>
  <c r="Q54" i="184"/>
  <c r="P54" i="184"/>
  <c r="O54" i="184"/>
  <c r="N54" i="184"/>
  <c r="M54" i="184"/>
  <c r="L54" i="184"/>
  <c r="K54" i="184"/>
  <c r="J54" i="184"/>
  <c r="I54" i="184"/>
  <c r="H54" i="184"/>
  <c r="G54" i="184"/>
  <c r="F54" i="184"/>
  <c r="E54" i="184"/>
  <c r="D54" i="184"/>
  <c r="C54" i="184"/>
  <c r="B54" i="184"/>
  <c r="W19" i="184"/>
  <c r="V19" i="184"/>
  <c r="U19" i="184"/>
  <c r="T19" i="184"/>
  <c r="S19" i="184"/>
  <c r="R19" i="184"/>
  <c r="Q19" i="184"/>
  <c r="P19" i="184"/>
  <c r="O19" i="184"/>
  <c r="N19" i="184"/>
  <c r="M19" i="184"/>
  <c r="L19" i="184"/>
  <c r="K19" i="184"/>
  <c r="J19" i="184"/>
  <c r="I19" i="184"/>
  <c r="H19" i="184"/>
  <c r="G19" i="184"/>
  <c r="F19" i="184"/>
  <c r="E19" i="184"/>
  <c r="D19" i="184"/>
  <c r="C19" i="184"/>
  <c r="B19" i="184"/>
  <c r="W61" i="184"/>
  <c r="V61" i="184"/>
  <c r="U61" i="184"/>
  <c r="T61" i="184"/>
  <c r="S61" i="184"/>
  <c r="R61" i="184"/>
  <c r="Q61" i="184"/>
  <c r="P61" i="184"/>
  <c r="O61" i="184"/>
  <c r="N61" i="184"/>
  <c r="M61" i="184"/>
  <c r="L61" i="184"/>
  <c r="K61" i="184"/>
  <c r="J61" i="184"/>
  <c r="I61" i="184"/>
  <c r="H61" i="184"/>
  <c r="G61" i="184"/>
  <c r="F61" i="184"/>
  <c r="E61" i="184"/>
  <c r="D61" i="184"/>
  <c r="C61" i="184"/>
  <c r="B61" i="184"/>
  <c r="W5" i="184"/>
  <c r="V5" i="184"/>
  <c r="U5" i="184"/>
  <c r="T5" i="184"/>
  <c r="S5" i="184"/>
  <c r="R5" i="184"/>
  <c r="Q5" i="184"/>
  <c r="P5" i="184"/>
  <c r="O5" i="184"/>
  <c r="N5" i="184"/>
  <c r="M5" i="184"/>
  <c r="L5" i="184"/>
  <c r="K5" i="184"/>
  <c r="J5" i="184"/>
  <c r="I5" i="184"/>
  <c r="H5" i="184"/>
  <c r="G5" i="184"/>
  <c r="F5" i="184"/>
  <c r="E5" i="184"/>
  <c r="D5" i="184"/>
  <c r="C5" i="184"/>
  <c r="B5" i="184"/>
  <c r="W26" i="184"/>
  <c r="V26" i="184"/>
  <c r="U26" i="184"/>
  <c r="T26" i="184"/>
  <c r="S26" i="184"/>
  <c r="R26" i="184"/>
  <c r="Q26" i="184"/>
  <c r="P26" i="184"/>
  <c r="O26" i="184"/>
  <c r="N26" i="184"/>
  <c r="M26" i="184"/>
  <c r="L26" i="184"/>
  <c r="K26" i="184"/>
  <c r="J26" i="184"/>
  <c r="I26" i="184"/>
  <c r="H26" i="184"/>
  <c r="G26" i="184"/>
  <c r="F26" i="184"/>
  <c r="E26" i="184"/>
  <c r="D26" i="184"/>
  <c r="C26" i="184"/>
  <c r="B26" i="184"/>
  <c r="W40" i="184"/>
  <c r="V40" i="184"/>
  <c r="U40" i="184"/>
  <c r="T40" i="184"/>
  <c r="S40" i="184"/>
  <c r="R40" i="184"/>
  <c r="Q40" i="184"/>
  <c r="P40" i="184"/>
  <c r="O40" i="184"/>
  <c r="N40" i="184"/>
  <c r="M40" i="184"/>
  <c r="L40" i="184"/>
  <c r="K40" i="184"/>
  <c r="J40" i="184"/>
  <c r="I40" i="184"/>
  <c r="H40" i="184"/>
  <c r="G40" i="184"/>
  <c r="F40" i="184"/>
  <c r="E40" i="184"/>
  <c r="D40" i="184"/>
  <c r="C40" i="184"/>
  <c r="B40" i="184"/>
  <c r="W12" i="184"/>
  <c r="V12" i="184"/>
  <c r="U12" i="184"/>
  <c r="T12" i="184"/>
  <c r="S12" i="184"/>
  <c r="R12" i="184"/>
  <c r="Q12" i="184"/>
  <c r="P12" i="184"/>
  <c r="O12" i="184"/>
  <c r="N12" i="184"/>
  <c r="M12" i="184"/>
  <c r="L12" i="184"/>
  <c r="K12" i="184"/>
  <c r="J12" i="184"/>
  <c r="I12" i="184"/>
  <c r="H12" i="184"/>
  <c r="G12" i="184"/>
  <c r="F12" i="184"/>
  <c r="E12" i="184"/>
  <c r="D12" i="184"/>
  <c r="C12" i="184"/>
  <c r="B12" i="184"/>
  <c r="K6" i="129" l="1"/>
  <c r="K7" i="129"/>
  <c r="K8" i="129"/>
  <c r="K9" i="129"/>
  <c r="K5" i="129" l="1"/>
  <c r="K4" i="189" l="1"/>
  <c r="K13" i="138" l="1"/>
  <c r="D4" i="168" l="1"/>
  <c r="C4" i="168"/>
  <c r="D7" i="145" l="1"/>
  <c r="E7" i="145"/>
  <c r="F7" i="145"/>
  <c r="G7" i="145"/>
  <c r="H7" i="145"/>
  <c r="I7" i="145"/>
  <c r="J7" i="145"/>
  <c r="C7" i="145"/>
  <c r="H21" i="145"/>
  <c r="H29" i="145"/>
  <c r="H36" i="145"/>
  <c r="H41" i="145"/>
  <c r="H49" i="145"/>
  <c r="D55" i="145"/>
  <c r="E55" i="145"/>
  <c r="F55" i="145"/>
  <c r="G55" i="145"/>
  <c r="H55" i="145"/>
  <c r="I55" i="145"/>
  <c r="J55" i="145"/>
  <c r="C55" i="145"/>
  <c r="G61" i="145"/>
  <c r="G69" i="145"/>
  <c r="J49" i="145"/>
  <c r="D36" i="145"/>
  <c r="E36" i="145"/>
  <c r="F36" i="145"/>
  <c r="G36" i="145"/>
  <c r="I36" i="145"/>
  <c r="J36" i="145"/>
  <c r="C36" i="145"/>
  <c r="C21" i="145"/>
  <c r="C8" i="136"/>
  <c r="C6" i="197"/>
  <c r="D6" i="197"/>
  <c r="E6" i="197"/>
  <c r="F6" i="197"/>
  <c r="G6" i="197"/>
  <c r="H6" i="197"/>
  <c r="I6" i="197"/>
  <c r="J6" i="197"/>
  <c r="K5" i="197"/>
  <c r="K6" i="197" l="1"/>
  <c r="C41" i="134"/>
  <c r="D41" i="134"/>
  <c r="E41" i="134"/>
  <c r="F41" i="134"/>
  <c r="G41" i="134"/>
  <c r="H41" i="134"/>
  <c r="I41" i="134"/>
  <c r="J41" i="134"/>
  <c r="J16" i="134"/>
  <c r="C16" i="134"/>
  <c r="D16" i="134"/>
  <c r="E16" i="134"/>
  <c r="F16" i="134"/>
  <c r="G16" i="134"/>
  <c r="H16" i="134"/>
  <c r="I16" i="134"/>
  <c r="D6" i="133"/>
  <c r="E6" i="133"/>
  <c r="F6" i="133"/>
  <c r="G6" i="133"/>
  <c r="H6" i="133"/>
  <c r="J6" i="133"/>
  <c r="I6" i="133"/>
  <c r="I11" i="133"/>
  <c r="I18" i="133"/>
  <c r="I30" i="133"/>
  <c r="I33" i="133"/>
  <c r="I39" i="133"/>
  <c r="I43" i="133"/>
  <c r="I54" i="133"/>
  <c r="F30" i="180"/>
  <c r="K18" i="187"/>
  <c r="K14" i="187"/>
  <c r="K10" i="187"/>
  <c r="K6" i="187"/>
  <c r="I67" i="133" l="1"/>
  <c r="E13" i="197" l="1"/>
  <c r="K4" i="191" l="1"/>
  <c r="K7" i="191" s="1"/>
  <c r="K5" i="190"/>
  <c r="K3" i="189"/>
  <c r="K4" i="85"/>
  <c r="K3" i="85" s="1"/>
  <c r="O15" i="152" l="1"/>
  <c r="N15" i="152"/>
  <c r="Q14" i="152"/>
  <c r="Q13" i="152"/>
  <c r="Q12" i="152"/>
  <c r="Q11" i="152"/>
  <c r="Q10" i="152"/>
  <c r="Q9" i="152"/>
  <c r="Q8" i="152"/>
  <c r="Q7" i="152"/>
  <c r="Q6" i="152"/>
  <c r="Q5" i="152"/>
  <c r="Q4" i="152"/>
  <c r="Q15" i="152" l="1"/>
  <c r="K8" i="172" l="1"/>
  <c r="J8" i="172"/>
  <c r="K13" i="143" l="1"/>
  <c r="K13" i="142"/>
  <c r="K7" i="140"/>
  <c r="K7" i="139"/>
  <c r="K9" i="172"/>
  <c r="B13" i="137"/>
  <c r="C13" i="137"/>
  <c r="D13" i="137"/>
  <c r="E13" i="137"/>
  <c r="F13" i="137"/>
  <c r="G13" i="137"/>
  <c r="I13" i="137"/>
  <c r="J13" i="137"/>
  <c r="J54" i="133" l="1"/>
  <c r="H54" i="133"/>
  <c r="G54" i="133"/>
  <c r="F54" i="133"/>
  <c r="E54" i="133"/>
  <c r="D54" i="133"/>
  <c r="J43" i="133"/>
  <c r="H43" i="133"/>
  <c r="G43" i="133"/>
  <c r="F43" i="133"/>
  <c r="E43" i="133"/>
  <c r="D43" i="133"/>
  <c r="C43" i="133"/>
  <c r="J39" i="133"/>
  <c r="H39" i="133"/>
  <c r="G39" i="133"/>
  <c r="F39" i="133"/>
  <c r="E39" i="133"/>
  <c r="D39" i="133"/>
  <c r="J33" i="133"/>
  <c r="H33" i="133"/>
  <c r="G33" i="133"/>
  <c r="F33" i="133"/>
  <c r="E33" i="133"/>
  <c r="D33" i="133"/>
  <c r="C33" i="133"/>
  <c r="J30" i="133"/>
  <c r="H30" i="133"/>
  <c r="G30" i="133"/>
  <c r="F30" i="133"/>
  <c r="E30" i="133"/>
  <c r="D30" i="133"/>
  <c r="J18" i="133"/>
  <c r="H18" i="133"/>
  <c r="G18" i="133"/>
  <c r="F18" i="133"/>
  <c r="E18" i="133"/>
  <c r="D18" i="133"/>
  <c r="J11" i="133"/>
  <c r="J67" i="133" s="1"/>
  <c r="H11" i="133"/>
  <c r="G11" i="133"/>
  <c r="F11" i="133"/>
  <c r="E11" i="133"/>
  <c r="D11" i="133"/>
  <c r="F67" i="133" l="1"/>
  <c r="C67" i="133"/>
  <c r="H67" i="133"/>
  <c r="G67" i="133"/>
  <c r="E67" i="133"/>
  <c r="D67" i="133"/>
  <c r="I15" i="202"/>
  <c r="H15" i="202"/>
  <c r="G15" i="202"/>
  <c r="J14" i="202"/>
  <c r="J13" i="202"/>
  <c r="J12" i="202"/>
  <c r="J11" i="202"/>
  <c r="J10" i="202"/>
  <c r="J9" i="202"/>
  <c r="J8" i="202"/>
  <c r="J7" i="202"/>
  <c r="J6" i="202"/>
  <c r="J5" i="202"/>
  <c r="F5" i="202"/>
  <c r="F6" i="202"/>
  <c r="F7" i="202"/>
  <c r="F8" i="202"/>
  <c r="F9" i="202"/>
  <c r="F10" i="202"/>
  <c r="F11" i="202"/>
  <c r="F12" i="202"/>
  <c r="F13" i="202"/>
  <c r="F14" i="202"/>
  <c r="F4" i="202"/>
  <c r="D15" i="202"/>
  <c r="E15" i="202"/>
  <c r="C15" i="202"/>
  <c r="J15" i="202" l="1"/>
  <c r="F15" i="202"/>
  <c r="I25" i="136"/>
  <c r="D7" i="100" l="1"/>
  <c r="D8" i="100"/>
  <c r="G84" i="184" l="1"/>
  <c r="N85" i="184"/>
  <c r="W88" i="184"/>
  <c r="V88" i="184"/>
  <c r="U88" i="184"/>
  <c r="T88" i="184"/>
  <c r="S88" i="184"/>
  <c r="R88" i="184"/>
  <c r="Q88" i="184"/>
  <c r="P88" i="184"/>
  <c r="O88" i="184"/>
  <c r="N88" i="184"/>
  <c r="M88" i="184"/>
  <c r="L88" i="184"/>
  <c r="K88" i="184"/>
  <c r="J88" i="184"/>
  <c r="I88" i="184"/>
  <c r="H88" i="184"/>
  <c r="G88" i="184"/>
  <c r="F88" i="184"/>
  <c r="E88" i="184"/>
  <c r="D88" i="184"/>
  <c r="C88" i="184"/>
  <c r="B88" i="184"/>
  <c r="W87" i="184"/>
  <c r="V87" i="184"/>
  <c r="U87" i="184"/>
  <c r="T87" i="184"/>
  <c r="S87" i="184"/>
  <c r="R87" i="184"/>
  <c r="Q87" i="184"/>
  <c r="P87" i="184"/>
  <c r="O87" i="184"/>
  <c r="N87" i="184"/>
  <c r="M87" i="184"/>
  <c r="L87" i="184"/>
  <c r="K87" i="184"/>
  <c r="J87" i="184"/>
  <c r="I87" i="184"/>
  <c r="H87" i="184"/>
  <c r="G87" i="184"/>
  <c r="F87" i="184"/>
  <c r="E87" i="184"/>
  <c r="D87" i="184"/>
  <c r="C87" i="184"/>
  <c r="B87" i="184"/>
  <c r="W86" i="184"/>
  <c r="V86" i="184"/>
  <c r="U86" i="184"/>
  <c r="T86" i="184"/>
  <c r="S86" i="184"/>
  <c r="R86" i="184"/>
  <c r="Q86" i="184"/>
  <c r="P86" i="184"/>
  <c r="O86" i="184"/>
  <c r="N86" i="184"/>
  <c r="M86" i="184"/>
  <c r="L86" i="184"/>
  <c r="K86" i="184"/>
  <c r="J86" i="184"/>
  <c r="I86" i="184"/>
  <c r="H86" i="184"/>
  <c r="G86" i="184"/>
  <c r="F86" i="184"/>
  <c r="E86" i="184"/>
  <c r="D86" i="184"/>
  <c r="C86" i="184"/>
  <c r="B86" i="184"/>
  <c r="W85" i="184"/>
  <c r="V85" i="184"/>
  <c r="U85" i="184"/>
  <c r="T85" i="184"/>
  <c r="S85" i="184"/>
  <c r="R85" i="184"/>
  <c r="Q85" i="184"/>
  <c r="P85" i="184"/>
  <c r="O85" i="184"/>
  <c r="M85" i="184"/>
  <c r="L85" i="184"/>
  <c r="K85" i="184"/>
  <c r="J85" i="184"/>
  <c r="I85" i="184"/>
  <c r="H85" i="184"/>
  <c r="G85" i="184"/>
  <c r="F85" i="184"/>
  <c r="E85" i="184"/>
  <c r="D85" i="184"/>
  <c r="C85" i="184"/>
  <c r="B85" i="184"/>
  <c r="W84" i="184"/>
  <c r="V84" i="184"/>
  <c r="U84" i="184"/>
  <c r="T84" i="184"/>
  <c r="S84" i="184"/>
  <c r="R84" i="184"/>
  <c r="Q84" i="184"/>
  <c r="P84" i="184"/>
  <c r="O84" i="184"/>
  <c r="N84" i="184"/>
  <c r="M84" i="184"/>
  <c r="L84" i="184"/>
  <c r="K84" i="184"/>
  <c r="J84" i="184"/>
  <c r="I84" i="184"/>
  <c r="H84" i="184"/>
  <c r="F84" i="184"/>
  <c r="E84" i="184"/>
  <c r="D84" i="184"/>
  <c r="C84" i="184"/>
  <c r="B84" i="184"/>
  <c r="W83" i="184"/>
  <c r="V83" i="184"/>
  <c r="U83" i="184"/>
  <c r="T83" i="184"/>
  <c r="S83" i="184"/>
  <c r="R83" i="184"/>
  <c r="Q83" i="184"/>
  <c r="P83" i="184"/>
  <c r="O83" i="184"/>
  <c r="N83" i="184"/>
  <c r="M83" i="184"/>
  <c r="L83" i="184"/>
  <c r="K83" i="184"/>
  <c r="J83" i="184"/>
  <c r="I83" i="184"/>
  <c r="H83" i="184"/>
  <c r="G83" i="184"/>
  <c r="F83" i="184"/>
  <c r="E83" i="184"/>
  <c r="D83" i="184"/>
  <c r="C83" i="184"/>
  <c r="B83" i="184"/>
  <c r="B82" i="184" l="1"/>
  <c r="E14" i="168"/>
  <c r="D71" i="185" l="1"/>
  <c r="B112" i="129"/>
  <c r="D13" i="100" l="1"/>
  <c r="D15" i="100" l="1"/>
  <c r="E19" i="168" l="1"/>
  <c r="E23" i="168"/>
  <c r="E16" i="168"/>
  <c r="J21" i="145" l="1"/>
  <c r="I21" i="145"/>
  <c r="G21" i="145"/>
  <c r="F21" i="145"/>
  <c r="E21" i="145"/>
  <c r="D21" i="145"/>
  <c r="C22" i="197"/>
  <c r="J20" i="134"/>
  <c r="J69" i="145"/>
  <c r="I69" i="145"/>
  <c r="H69" i="145"/>
  <c r="F69" i="145"/>
  <c r="E69" i="145"/>
  <c r="D69" i="145"/>
  <c r="C69" i="145"/>
  <c r="C23" i="134" l="1"/>
  <c r="I20" i="134"/>
  <c r="H20" i="134"/>
  <c r="G20" i="134"/>
  <c r="F20" i="134"/>
  <c r="E20" i="134"/>
  <c r="D20" i="134"/>
  <c r="C20" i="134"/>
  <c r="J11" i="134"/>
  <c r="I11" i="134"/>
  <c r="H11" i="134"/>
  <c r="G11" i="134"/>
  <c r="F11" i="134"/>
  <c r="E11" i="134"/>
  <c r="D11" i="134"/>
  <c r="C11" i="134"/>
  <c r="F16" i="181" l="1"/>
  <c r="J87" i="197" l="1"/>
  <c r="I87" i="197"/>
  <c r="H87" i="197"/>
  <c r="G87" i="197"/>
  <c r="F87" i="197"/>
  <c r="E87" i="197"/>
  <c r="D87" i="197"/>
  <c r="C87" i="197"/>
  <c r="J86" i="197"/>
  <c r="I86" i="197"/>
  <c r="H86" i="197"/>
  <c r="G86" i="197"/>
  <c r="F86" i="197"/>
  <c r="E86" i="197"/>
  <c r="D86" i="197"/>
  <c r="C86" i="197"/>
  <c r="J70" i="197"/>
  <c r="I70" i="197"/>
  <c r="H70" i="197"/>
  <c r="G70" i="197"/>
  <c r="F70" i="197"/>
  <c r="E70" i="197"/>
  <c r="D70" i="197"/>
  <c r="C70" i="197"/>
  <c r="J62" i="197"/>
  <c r="I62" i="197"/>
  <c r="H62" i="197"/>
  <c r="G62" i="197"/>
  <c r="F62" i="197"/>
  <c r="E62" i="197"/>
  <c r="D62" i="197"/>
  <c r="C62" i="197"/>
  <c r="J50" i="197"/>
  <c r="I50" i="197"/>
  <c r="H50" i="197"/>
  <c r="G50" i="197"/>
  <c r="F50" i="197"/>
  <c r="E50" i="197"/>
  <c r="D50" i="197"/>
  <c r="J42" i="197"/>
  <c r="I42" i="197"/>
  <c r="H42" i="197"/>
  <c r="G42" i="197"/>
  <c r="F42" i="197"/>
  <c r="E42" i="197"/>
  <c r="D42" i="197"/>
  <c r="C42" i="197"/>
  <c r="J37" i="197"/>
  <c r="I37" i="197"/>
  <c r="H37" i="197"/>
  <c r="G37" i="197"/>
  <c r="F37" i="197"/>
  <c r="E37" i="197"/>
  <c r="D37" i="197"/>
  <c r="C37" i="197"/>
  <c r="J30" i="197"/>
  <c r="I30" i="197"/>
  <c r="H30" i="197"/>
  <c r="G30" i="197"/>
  <c r="F30" i="197"/>
  <c r="E30" i="197"/>
  <c r="D30" i="197"/>
  <c r="C30" i="197"/>
  <c r="J22" i="197"/>
  <c r="I22" i="197"/>
  <c r="H22" i="197"/>
  <c r="G22" i="197"/>
  <c r="F22" i="197"/>
  <c r="E22" i="197"/>
  <c r="D22" i="197"/>
  <c r="J13" i="197"/>
  <c r="I13" i="197"/>
  <c r="H13" i="197"/>
  <c r="G13" i="197"/>
  <c r="F13" i="197"/>
  <c r="D13" i="197"/>
  <c r="C13" i="197"/>
  <c r="K8" i="197"/>
  <c r="K7" i="197"/>
  <c r="K87" i="197" l="1"/>
  <c r="K86" i="197"/>
  <c r="H85" i="197"/>
  <c r="F85" i="197"/>
  <c r="I85" i="197"/>
  <c r="D85" i="197"/>
  <c r="E85" i="197"/>
  <c r="J85" i="197"/>
  <c r="G85" i="197"/>
  <c r="C85" i="197"/>
  <c r="J4" i="191"/>
  <c r="B4" i="191"/>
  <c r="C4" i="191"/>
  <c r="D4" i="191"/>
  <c r="E4" i="191"/>
  <c r="F4" i="191"/>
  <c r="G4" i="191"/>
  <c r="H4" i="191"/>
  <c r="I4" i="191"/>
  <c r="C70" i="185"/>
  <c r="B70" i="185"/>
  <c r="C69" i="185"/>
  <c r="B69" i="185"/>
  <c r="C67" i="185"/>
  <c r="B67" i="185"/>
  <c r="C66" i="185"/>
  <c r="B66" i="185"/>
  <c r="C64" i="185"/>
  <c r="B64" i="185"/>
  <c r="C63" i="185"/>
  <c r="B63" i="185"/>
  <c r="C61" i="185"/>
  <c r="B61" i="185"/>
  <c r="C60" i="185"/>
  <c r="B60" i="185"/>
  <c r="C58" i="185"/>
  <c r="B58" i="185"/>
  <c r="C57" i="185"/>
  <c r="B57" i="185"/>
  <c r="C56" i="185"/>
  <c r="B56" i="185"/>
  <c r="C55" i="185"/>
  <c r="B55" i="185"/>
  <c r="C54" i="185"/>
  <c r="B54" i="185"/>
  <c r="C52" i="185"/>
  <c r="B52" i="185"/>
  <c r="C51" i="185"/>
  <c r="B51" i="185"/>
  <c r="C50" i="185"/>
  <c r="B50" i="185"/>
  <c r="C49" i="185"/>
  <c r="B49" i="185"/>
  <c r="C48" i="185"/>
  <c r="B48" i="185"/>
  <c r="C46" i="185"/>
  <c r="B46" i="185"/>
  <c r="C45" i="185"/>
  <c r="B45" i="185"/>
  <c r="C44" i="185"/>
  <c r="B44" i="185"/>
  <c r="C43" i="185"/>
  <c r="B43" i="185"/>
  <c r="C42" i="185"/>
  <c r="B42" i="185"/>
  <c r="C40" i="185"/>
  <c r="B40" i="185"/>
  <c r="C39" i="185"/>
  <c r="B39" i="185"/>
  <c r="C38" i="185"/>
  <c r="B38" i="185"/>
  <c r="C37" i="185"/>
  <c r="B37" i="185"/>
  <c r="C36" i="185"/>
  <c r="B36" i="185"/>
  <c r="C34" i="185"/>
  <c r="B34" i="185"/>
  <c r="C33" i="185"/>
  <c r="B33" i="185"/>
  <c r="C31" i="185"/>
  <c r="B31" i="185"/>
  <c r="C30" i="185"/>
  <c r="B30" i="185"/>
  <c r="C28" i="185"/>
  <c r="B28" i="185"/>
  <c r="C27" i="185"/>
  <c r="B27" i="185"/>
  <c r="C25" i="185"/>
  <c r="B25" i="185"/>
  <c r="C24" i="185"/>
  <c r="B24" i="185"/>
  <c r="C22" i="185"/>
  <c r="B22" i="185"/>
  <c r="C21" i="185"/>
  <c r="B21" i="185"/>
  <c r="C20" i="185"/>
  <c r="B20" i="185"/>
  <c r="C19" i="185"/>
  <c r="B19" i="185"/>
  <c r="C18" i="185"/>
  <c r="B18" i="185"/>
  <c r="C16" i="185"/>
  <c r="B16" i="185"/>
  <c r="C15" i="185"/>
  <c r="B15" i="185"/>
  <c r="C14" i="185"/>
  <c r="B14" i="185"/>
  <c r="C13" i="185"/>
  <c r="B13" i="185"/>
  <c r="C12" i="185"/>
  <c r="B12" i="185"/>
  <c r="B7" i="185"/>
  <c r="C7" i="185"/>
  <c r="B8" i="185"/>
  <c r="C8" i="185"/>
  <c r="B9" i="185"/>
  <c r="C9" i="185"/>
  <c r="B10" i="185"/>
  <c r="C10" i="185"/>
  <c r="B6" i="185"/>
  <c r="D16" i="193"/>
  <c r="C71" i="185" l="1"/>
  <c r="I9" i="152"/>
  <c r="B5" i="181" l="1"/>
  <c r="N5" i="181" s="1"/>
  <c r="B13" i="181"/>
  <c r="B12" i="181"/>
  <c r="B11" i="181"/>
  <c r="B10" i="181"/>
  <c r="B9" i="181"/>
  <c r="C17" i="195" l="1"/>
  <c r="I112" i="129" l="1"/>
  <c r="J7" i="139" l="1"/>
  <c r="E112" i="129" l="1"/>
  <c r="C112" i="129"/>
  <c r="I4" i="85" l="1"/>
  <c r="I3" i="85" s="1"/>
  <c r="I31" i="180" l="1"/>
  <c r="H31" i="180"/>
  <c r="G31" i="180"/>
  <c r="I30" i="180"/>
  <c r="H30" i="180"/>
  <c r="G30" i="180"/>
  <c r="F31" i="180"/>
  <c r="C31" i="180"/>
  <c r="B31" i="180"/>
  <c r="C30" i="180"/>
  <c r="B30" i="180"/>
  <c r="C15" i="178"/>
  <c r="B15" i="178"/>
  <c r="G15" i="131"/>
  <c r="C6" i="147" l="1"/>
  <c r="M8" i="152" l="1"/>
  <c r="L15" i="152"/>
  <c r="I8" i="172"/>
  <c r="H8" i="172"/>
  <c r="G8" i="172"/>
  <c r="F8" i="172"/>
  <c r="E8" i="172"/>
  <c r="D8" i="172"/>
  <c r="C8" i="172"/>
  <c r="B8" i="172"/>
  <c r="G12" i="171"/>
  <c r="G11" i="171"/>
  <c r="G10" i="171"/>
  <c r="G9" i="171"/>
  <c r="G8" i="171"/>
  <c r="G7" i="171"/>
  <c r="G6" i="171"/>
  <c r="G5" i="171"/>
  <c r="G4" i="171"/>
  <c r="G3" i="171"/>
  <c r="G13" i="171" l="1"/>
  <c r="E11" i="168"/>
  <c r="B6" i="147" l="1"/>
  <c r="D61" i="145" l="1"/>
  <c r="E61" i="145"/>
  <c r="F61" i="145"/>
  <c r="H61" i="145"/>
  <c r="I61" i="145"/>
  <c r="J61" i="145"/>
  <c r="C61" i="145"/>
  <c r="D49" i="145"/>
  <c r="E49" i="145"/>
  <c r="F49" i="145"/>
  <c r="G49" i="145"/>
  <c r="I49" i="145"/>
  <c r="C49" i="145"/>
  <c r="J86" i="145"/>
  <c r="I86" i="145"/>
  <c r="H86" i="145"/>
  <c r="G86" i="145"/>
  <c r="F86" i="145"/>
  <c r="E86" i="145"/>
  <c r="D86" i="145"/>
  <c r="C86" i="145"/>
  <c r="K86" i="145" s="1"/>
  <c r="J85" i="145"/>
  <c r="I85" i="145"/>
  <c r="H85" i="145"/>
  <c r="G85" i="145"/>
  <c r="F85" i="145"/>
  <c r="E85" i="145"/>
  <c r="D85" i="145"/>
  <c r="C85" i="145"/>
  <c r="J41" i="145"/>
  <c r="I41" i="145"/>
  <c r="G41" i="145"/>
  <c r="F41" i="145"/>
  <c r="E41" i="145"/>
  <c r="D41" i="145"/>
  <c r="C41" i="145"/>
  <c r="H30" i="195"/>
  <c r="G30" i="195"/>
  <c r="F30" i="195"/>
  <c r="D30" i="195"/>
  <c r="C30" i="195"/>
  <c r="B30" i="195"/>
  <c r="I29" i="195"/>
  <c r="E29" i="195"/>
  <c r="I28" i="195"/>
  <c r="E28" i="195"/>
  <c r="I27" i="195"/>
  <c r="E27" i="195"/>
  <c r="I26" i="195"/>
  <c r="E26" i="195"/>
  <c r="I25" i="195"/>
  <c r="E25" i="195"/>
  <c r="I24" i="195"/>
  <c r="E24" i="195"/>
  <c r="I23" i="195"/>
  <c r="E23" i="195"/>
  <c r="I22" i="195"/>
  <c r="E22" i="195"/>
  <c r="I21" i="195"/>
  <c r="E21" i="195"/>
  <c r="I20" i="195"/>
  <c r="E20" i="195"/>
  <c r="I19" i="195"/>
  <c r="E19" i="195"/>
  <c r="H17" i="195"/>
  <c r="G17" i="195"/>
  <c r="F17" i="195"/>
  <c r="L13" i="102" s="1"/>
  <c r="D17" i="195"/>
  <c r="B17" i="195"/>
  <c r="I16" i="195"/>
  <c r="E16" i="195"/>
  <c r="I15" i="195"/>
  <c r="E15" i="195"/>
  <c r="I14" i="195"/>
  <c r="E14" i="195"/>
  <c r="I13" i="195"/>
  <c r="E13" i="195"/>
  <c r="I12" i="195"/>
  <c r="E12" i="195"/>
  <c r="I11" i="195"/>
  <c r="E11" i="195"/>
  <c r="I10" i="195"/>
  <c r="E10" i="195"/>
  <c r="I9" i="195"/>
  <c r="E9" i="195"/>
  <c r="I8" i="195"/>
  <c r="E8" i="195"/>
  <c r="I7" i="195"/>
  <c r="E7" i="195"/>
  <c r="I6" i="195"/>
  <c r="E6" i="195"/>
  <c r="K85" i="145" l="1"/>
  <c r="I30" i="195"/>
  <c r="E30" i="195"/>
  <c r="I17" i="195"/>
  <c r="E17" i="195"/>
  <c r="J13" i="143"/>
  <c r="G13" i="143"/>
  <c r="F13" i="143"/>
  <c r="E13" i="143"/>
  <c r="D13" i="143"/>
  <c r="C13" i="143"/>
  <c r="B13" i="143"/>
  <c r="J13" i="142"/>
  <c r="I13" i="142"/>
  <c r="H13" i="142"/>
  <c r="G13" i="142"/>
  <c r="F13" i="142"/>
  <c r="E13" i="142"/>
  <c r="D13" i="142"/>
  <c r="C13" i="142"/>
  <c r="B13" i="142"/>
  <c r="J7" i="140"/>
  <c r="I7" i="140"/>
  <c r="H7" i="140"/>
  <c r="G7" i="140"/>
  <c r="F7" i="140"/>
  <c r="E7" i="140"/>
  <c r="D7" i="140"/>
  <c r="C7" i="140"/>
  <c r="B7" i="140"/>
  <c r="H7" i="139"/>
  <c r="I7" i="139"/>
  <c r="G7" i="139"/>
  <c r="F7" i="139"/>
  <c r="E7" i="139"/>
  <c r="D7" i="139"/>
  <c r="C7" i="139"/>
  <c r="B7" i="139"/>
  <c r="J13" i="138"/>
  <c r="J9" i="172" s="1"/>
  <c r="I13" i="138"/>
  <c r="I9" i="172" s="1"/>
  <c r="H13" i="138"/>
  <c r="H9" i="172" s="1"/>
  <c r="G13" i="138"/>
  <c r="G9" i="172" s="1"/>
  <c r="F13" i="138"/>
  <c r="F9" i="172" s="1"/>
  <c r="E13" i="138"/>
  <c r="E9" i="172" s="1"/>
  <c r="D13" i="138"/>
  <c r="D9" i="172" s="1"/>
  <c r="C13" i="138"/>
  <c r="C9" i="172" s="1"/>
  <c r="B13" i="138"/>
  <c r="B9" i="172" s="1"/>
  <c r="D25" i="136"/>
  <c r="J21" i="136"/>
  <c r="I21" i="136"/>
  <c r="H21" i="136"/>
  <c r="G21" i="136"/>
  <c r="F21" i="136"/>
  <c r="E21" i="136"/>
  <c r="D21" i="136"/>
  <c r="C21" i="136"/>
  <c r="K20" i="136"/>
  <c r="K21" i="136" s="1"/>
  <c r="K38" i="136" l="1"/>
  <c r="J23" i="134" l="1"/>
  <c r="I23" i="134"/>
  <c r="H23" i="134"/>
  <c r="G23" i="134"/>
  <c r="F23" i="134"/>
  <c r="E23" i="134"/>
  <c r="D23" i="134"/>
  <c r="J26" i="134" l="1"/>
  <c r="I26" i="134"/>
  <c r="H26" i="134"/>
  <c r="G26" i="134"/>
  <c r="F26" i="134"/>
  <c r="E26" i="134"/>
  <c r="D26" i="134"/>
  <c r="C26" i="134"/>
  <c r="C37" i="134"/>
  <c r="C33" i="134"/>
  <c r="C30" i="134"/>
  <c r="C6" i="134"/>
  <c r="C54" i="134" l="1"/>
  <c r="F4" i="189" l="1"/>
  <c r="J4" i="189"/>
  <c r="I4" i="189"/>
  <c r="H4" i="189"/>
  <c r="G4" i="189"/>
  <c r="E4" i="189"/>
  <c r="D4" i="189"/>
  <c r="C4" i="189"/>
  <c r="B4" i="189"/>
  <c r="B4" i="85"/>
  <c r="C4" i="85"/>
  <c r="D4" i="85"/>
  <c r="E4" i="85"/>
  <c r="F4" i="85"/>
  <c r="G4" i="85"/>
  <c r="H4" i="85"/>
  <c r="J4" i="85"/>
  <c r="K4" i="129" l="1"/>
  <c r="J7" i="191" l="1"/>
  <c r="B7" i="191"/>
  <c r="C7" i="191"/>
  <c r="D7" i="191"/>
  <c r="E7" i="191"/>
  <c r="F7" i="191"/>
  <c r="G7" i="191"/>
  <c r="H7" i="191"/>
  <c r="I7" i="191"/>
  <c r="B5" i="190"/>
  <c r="C5" i="190"/>
  <c r="D5" i="190"/>
  <c r="E5" i="190"/>
  <c r="F5" i="190"/>
  <c r="G5" i="190"/>
  <c r="H5" i="190"/>
  <c r="I5" i="190"/>
  <c r="J5" i="190"/>
  <c r="B3" i="189"/>
  <c r="C3" i="189"/>
  <c r="D3" i="189"/>
  <c r="E3" i="189"/>
  <c r="F3" i="189"/>
  <c r="G3" i="189"/>
  <c r="H3" i="189"/>
  <c r="I3" i="189"/>
  <c r="J3" i="189"/>
  <c r="B3" i="85"/>
  <c r="C3" i="85"/>
  <c r="D3" i="85"/>
  <c r="E3" i="85"/>
  <c r="F3" i="85"/>
  <c r="G3" i="85"/>
  <c r="H3" i="85"/>
  <c r="J3" i="85"/>
  <c r="E13" i="148"/>
  <c r="L12" i="147"/>
  <c r="L10" i="147"/>
  <c r="L8" i="147"/>
  <c r="L5" i="147"/>
  <c r="I8" i="152"/>
  <c r="E8" i="152"/>
  <c r="M5" i="152"/>
  <c r="M6" i="152"/>
  <c r="M7" i="152"/>
  <c r="M9" i="152"/>
  <c r="M10" i="152"/>
  <c r="M11" i="152"/>
  <c r="M12" i="152"/>
  <c r="M13" i="152"/>
  <c r="M14" i="152"/>
  <c r="M4" i="152"/>
  <c r="I5" i="152"/>
  <c r="I6" i="152"/>
  <c r="I7" i="152"/>
  <c r="I10" i="152"/>
  <c r="I11" i="152"/>
  <c r="I12" i="152"/>
  <c r="I13" i="152"/>
  <c r="I14" i="152"/>
  <c r="I4" i="152"/>
  <c r="K15" i="152"/>
  <c r="J15" i="152"/>
  <c r="H15" i="152"/>
  <c r="G15" i="152"/>
  <c r="F15" i="152"/>
  <c r="D15" i="152"/>
  <c r="C15" i="152"/>
  <c r="B15" i="152"/>
  <c r="E5" i="152"/>
  <c r="E6" i="152"/>
  <c r="E7" i="152"/>
  <c r="E10" i="152"/>
  <c r="E11" i="152"/>
  <c r="E12" i="152"/>
  <c r="E13" i="152"/>
  <c r="E14" i="152"/>
  <c r="E4" i="152"/>
  <c r="J18" i="187"/>
  <c r="I18" i="187"/>
  <c r="H18" i="187"/>
  <c r="G18" i="187"/>
  <c r="F18" i="187"/>
  <c r="E18" i="187"/>
  <c r="D18" i="187"/>
  <c r="C18" i="187"/>
  <c r="B18" i="187"/>
  <c r="B14" i="187"/>
  <c r="C14" i="187"/>
  <c r="D14" i="187"/>
  <c r="E14" i="187"/>
  <c r="F14" i="187"/>
  <c r="G14" i="187"/>
  <c r="H14" i="187"/>
  <c r="I14" i="187"/>
  <c r="J14" i="187"/>
  <c r="B10" i="187"/>
  <c r="C10" i="187"/>
  <c r="D10" i="187"/>
  <c r="E10" i="187"/>
  <c r="F10" i="187"/>
  <c r="G10" i="187"/>
  <c r="H10" i="187"/>
  <c r="I10" i="187"/>
  <c r="J10" i="187"/>
  <c r="B6" i="187"/>
  <c r="C6" i="187"/>
  <c r="D6" i="187"/>
  <c r="E6" i="187"/>
  <c r="F6" i="187"/>
  <c r="G6" i="187"/>
  <c r="H6" i="187"/>
  <c r="I6" i="187"/>
  <c r="J6" i="187"/>
  <c r="I71" i="185"/>
  <c r="Y8" i="182"/>
  <c r="X6" i="182"/>
  <c r="B11" i="182"/>
  <c r="B23" i="193"/>
  <c r="L23" i="193" s="1"/>
  <c r="B10" i="193"/>
  <c r="L10" i="193" s="1"/>
  <c r="C29" i="181"/>
  <c r="B23" i="181"/>
  <c r="N23" i="181" s="1"/>
  <c r="N10" i="181"/>
  <c r="I16" i="181"/>
  <c r="D5" i="100"/>
  <c r="E15" i="152" l="1"/>
  <c r="M15" i="152"/>
  <c r="I15" i="152"/>
  <c r="E21" i="168" l="1"/>
  <c r="E22" i="168"/>
  <c r="E20" i="168"/>
  <c r="E10" i="168"/>
  <c r="E6" i="168"/>
  <c r="H112" i="129"/>
  <c r="G112" i="129"/>
  <c r="D112" i="129"/>
  <c r="K112" i="129" l="1"/>
  <c r="F13" i="171"/>
  <c r="E13" i="171"/>
  <c r="D13" i="171"/>
  <c r="C13" i="171"/>
  <c r="B13" i="171"/>
  <c r="D15" i="178"/>
  <c r="F15" i="131"/>
  <c r="C13" i="148" l="1"/>
  <c r="D13" i="148"/>
  <c r="F13" i="148"/>
  <c r="G13" i="148"/>
  <c r="L11" i="147"/>
  <c r="D6" i="147"/>
  <c r="E6" i="147"/>
  <c r="F6" i="147"/>
  <c r="G6" i="147"/>
  <c r="H6" i="147"/>
  <c r="I6" i="147"/>
  <c r="J6" i="147"/>
  <c r="K6" i="147"/>
  <c r="C3" i="147"/>
  <c r="D3" i="147"/>
  <c r="E3" i="147"/>
  <c r="F3" i="147"/>
  <c r="G3" i="147"/>
  <c r="H3" i="147"/>
  <c r="I3" i="147"/>
  <c r="J3" i="147"/>
  <c r="K3" i="147"/>
  <c r="B3" i="147"/>
  <c r="L6" i="147" l="1"/>
  <c r="L3" i="147"/>
  <c r="E71" i="185"/>
  <c r="F71" i="185"/>
  <c r="G71" i="185"/>
  <c r="H71" i="185"/>
  <c r="J71" i="185"/>
  <c r="K71" i="185"/>
  <c r="L71" i="185"/>
  <c r="M71" i="185"/>
  <c r="Y5" i="182"/>
  <c r="Y6" i="182"/>
  <c r="X7" i="182"/>
  <c r="Y7" i="182"/>
  <c r="X8" i="182"/>
  <c r="X9" i="182"/>
  <c r="Y9" i="182"/>
  <c r="X10" i="182"/>
  <c r="Y10" i="182"/>
  <c r="X5" i="182"/>
  <c r="C11" i="182"/>
  <c r="D11" i="182"/>
  <c r="E11" i="182"/>
  <c r="F11" i="182"/>
  <c r="G11" i="182"/>
  <c r="H11" i="182"/>
  <c r="I11" i="182"/>
  <c r="J11" i="182"/>
  <c r="K11" i="182"/>
  <c r="L11" i="182"/>
  <c r="M11" i="182"/>
  <c r="N11" i="182"/>
  <c r="O11" i="182"/>
  <c r="P11" i="182"/>
  <c r="Q11" i="182"/>
  <c r="R11" i="182"/>
  <c r="S11" i="182"/>
  <c r="T11" i="182"/>
  <c r="U11" i="182"/>
  <c r="V11" i="182"/>
  <c r="W11" i="182"/>
  <c r="K29" i="193"/>
  <c r="E29" i="193"/>
  <c r="B21" i="193"/>
  <c r="L21" i="193" s="1"/>
  <c r="G16" i="193"/>
  <c r="D29" i="181"/>
  <c r="E29" i="181"/>
  <c r="F29" i="181"/>
  <c r="G29" i="181"/>
  <c r="H29" i="181"/>
  <c r="I29" i="181"/>
  <c r="J29" i="181"/>
  <c r="K29" i="181"/>
  <c r="L29" i="181"/>
  <c r="M29" i="181"/>
  <c r="D16" i="181"/>
  <c r="E16" i="181"/>
  <c r="G16" i="181"/>
  <c r="H16" i="181"/>
  <c r="J16" i="181"/>
  <c r="K16" i="181"/>
  <c r="L16" i="181"/>
  <c r="M16" i="181"/>
  <c r="B19" i="181"/>
  <c r="N19" i="181" s="1"/>
  <c r="B20" i="181"/>
  <c r="N20" i="181" s="1"/>
  <c r="B21" i="181"/>
  <c r="N21" i="181" s="1"/>
  <c r="B22" i="181"/>
  <c r="N22" i="181" s="1"/>
  <c r="B24" i="181"/>
  <c r="N24" i="181" s="1"/>
  <c r="B25" i="181"/>
  <c r="N25" i="181" s="1"/>
  <c r="B26" i="181"/>
  <c r="N26" i="181" s="1"/>
  <c r="B27" i="181"/>
  <c r="N27" i="181" s="1"/>
  <c r="B28" i="181"/>
  <c r="N28" i="181" s="1"/>
  <c r="B6" i="181"/>
  <c r="N6" i="181" s="1"/>
  <c r="B7" i="181"/>
  <c r="N7" i="181" s="1"/>
  <c r="N8" i="181"/>
  <c r="N9" i="181"/>
  <c r="N11" i="181"/>
  <c r="N12" i="181"/>
  <c r="N13" i="181"/>
  <c r="B14" i="181"/>
  <c r="N14" i="181" s="1"/>
  <c r="B15" i="181"/>
  <c r="N15" i="181" s="1"/>
  <c r="B16" i="181" l="1"/>
  <c r="Y11" i="182"/>
  <c r="X11" i="182"/>
  <c r="B71" i="185"/>
  <c r="G15" i="178" l="1"/>
  <c r="F15" i="178"/>
  <c r="E15" i="178"/>
  <c r="S82" i="184" l="1"/>
  <c r="D82" i="184"/>
  <c r="K82" i="184"/>
  <c r="O82" i="184"/>
  <c r="I82" i="184"/>
  <c r="H82" i="184"/>
  <c r="C82" i="184"/>
  <c r="W82" i="184"/>
  <c r="L82" i="184"/>
  <c r="M82" i="184"/>
  <c r="Q82" i="184"/>
  <c r="P82" i="184"/>
  <c r="U82" i="184"/>
  <c r="T82" i="184"/>
  <c r="G82" i="184"/>
  <c r="E82" i="184"/>
  <c r="F82" i="184"/>
  <c r="J82" i="184"/>
  <c r="N82" i="184"/>
  <c r="R82" i="184"/>
  <c r="V82" i="184"/>
  <c r="J29" i="193"/>
  <c r="I29" i="193"/>
  <c r="H29" i="193"/>
  <c r="G29" i="193"/>
  <c r="F29" i="193"/>
  <c r="D29" i="193"/>
  <c r="C29" i="193"/>
  <c r="L28" i="193"/>
  <c r="B27" i="193"/>
  <c r="L27" i="193" s="1"/>
  <c r="B26" i="193"/>
  <c r="L26" i="193" s="1"/>
  <c r="B25" i="193"/>
  <c r="L25" i="193" s="1"/>
  <c r="B24" i="193"/>
  <c r="L24" i="193" s="1"/>
  <c r="B22" i="193"/>
  <c r="L22" i="193" s="1"/>
  <c r="B20" i="193"/>
  <c r="L20" i="193" s="1"/>
  <c r="B19" i="193"/>
  <c r="L19" i="193" s="1"/>
  <c r="B18" i="193"/>
  <c r="K16" i="193"/>
  <c r="J16" i="193"/>
  <c r="I16" i="193"/>
  <c r="H16" i="193"/>
  <c r="F16" i="193"/>
  <c r="E16" i="193"/>
  <c r="C16" i="193"/>
  <c r="B15" i="193"/>
  <c r="L15" i="193" s="1"/>
  <c r="B14" i="193"/>
  <c r="L14" i="193" s="1"/>
  <c r="B13" i="193"/>
  <c r="L13" i="193" s="1"/>
  <c r="B12" i="193"/>
  <c r="L12" i="193" s="1"/>
  <c r="B11" i="193"/>
  <c r="L11" i="193" s="1"/>
  <c r="B9" i="193"/>
  <c r="L9" i="193" s="1"/>
  <c r="B8" i="193"/>
  <c r="L8" i="193" s="1"/>
  <c r="B7" i="193"/>
  <c r="L7" i="193" s="1"/>
  <c r="B6" i="193"/>
  <c r="L6" i="193" s="1"/>
  <c r="B5" i="193"/>
  <c r="L5" i="193" s="1"/>
  <c r="L16" i="193" l="1"/>
  <c r="B29" i="193"/>
  <c r="L18" i="193"/>
  <c r="L29" i="193" s="1"/>
  <c r="B16" i="193"/>
  <c r="B29" i="181" l="1"/>
  <c r="B18" i="181"/>
  <c r="N18" i="181" s="1"/>
  <c r="N29" i="181" s="1"/>
  <c r="N16" i="181" l="1"/>
  <c r="L7" i="147"/>
  <c r="L4" i="147"/>
  <c r="D6" i="100" l="1"/>
  <c r="D4" i="100"/>
  <c r="E18" i="168" l="1"/>
  <c r="E17" i="168"/>
  <c r="E15" i="168"/>
  <c r="E13" i="168"/>
  <c r="E12" i="168"/>
  <c r="E9" i="168"/>
  <c r="E8" i="168"/>
  <c r="E7" i="168"/>
  <c r="E5" i="168"/>
  <c r="E4" i="168" l="1"/>
  <c r="J29" i="145"/>
  <c r="I29" i="145"/>
  <c r="G29" i="145"/>
  <c r="F29" i="145"/>
  <c r="E29" i="145"/>
  <c r="D29" i="145"/>
  <c r="C29" i="145"/>
  <c r="C84" i="145" s="1"/>
  <c r="J84" i="145" l="1"/>
  <c r="F84" i="145"/>
  <c r="D84" i="145"/>
  <c r="H84" i="145"/>
  <c r="G84" i="145"/>
  <c r="E84" i="145"/>
  <c r="I84" i="145"/>
  <c r="J37" i="134"/>
  <c r="I37" i="134"/>
  <c r="H37" i="134"/>
  <c r="G37" i="134"/>
  <c r="F37" i="134"/>
  <c r="E37" i="134"/>
  <c r="D37" i="134"/>
  <c r="J33" i="134"/>
  <c r="I33" i="134"/>
  <c r="H33" i="134"/>
  <c r="G33" i="134"/>
  <c r="F33" i="134"/>
  <c r="E33" i="134"/>
  <c r="D33" i="134"/>
  <c r="J30" i="134"/>
  <c r="I30" i="134"/>
  <c r="H30" i="134"/>
  <c r="G30" i="134"/>
  <c r="F30" i="134"/>
  <c r="E30" i="134"/>
  <c r="D30" i="134"/>
  <c r="J6" i="134"/>
  <c r="I6" i="134"/>
  <c r="H6" i="134"/>
  <c r="G6" i="134"/>
  <c r="F6" i="134"/>
  <c r="E6" i="134"/>
  <c r="D6" i="134"/>
  <c r="K37" i="136"/>
  <c r="K36" i="136"/>
  <c r="K35" i="136"/>
  <c r="J31" i="136"/>
  <c r="I31" i="136"/>
  <c r="H31" i="136"/>
  <c r="G31" i="136"/>
  <c r="F31" i="136"/>
  <c r="E31" i="136"/>
  <c r="D31" i="136"/>
  <c r="C31" i="136"/>
  <c r="C46" i="136" s="1"/>
  <c r="K30" i="136"/>
  <c r="J28" i="136"/>
  <c r="I28" i="136"/>
  <c r="H28" i="136"/>
  <c r="G28" i="136"/>
  <c r="F28" i="136"/>
  <c r="E28" i="136"/>
  <c r="D28" i="136"/>
  <c r="C28" i="136"/>
  <c r="K27" i="136"/>
  <c r="J25" i="136"/>
  <c r="H25" i="136"/>
  <c r="G25" i="136"/>
  <c r="F25" i="136"/>
  <c r="E25" i="136"/>
  <c r="C25" i="136"/>
  <c r="K24" i="136"/>
  <c r="K23" i="136"/>
  <c r="J18" i="136"/>
  <c r="I18" i="136"/>
  <c r="H18" i="136"/>
  <c r="G18" i="136"/>
  <c r="F18" i="136"/>
  <c r="E18" i="136"/>
  <c r="D18" i="136"/>
  <c r="C18" i="136"/>
  <c r="K17" i="136"/>
  <c r="J11" i="136"/>
  <c r="I11" i="136"/>
  <c r="H11" i="136"/>
  <c r="G11" i="136"/>
  <c r="F11" i="136"/>
  <c r="E11" i="136"/>
  <c r="D11" i="136"/>
  <c r="C11" i="136"/>
  <c r="K10" i="136"/>
  <c r="K7" i="136"/>
  <c r="K8" i="136" s="1"/>
  <c r="I46" i="136" l="1"/>
  <c r="F46" i="136"/>
  <c r="G46" i="136"/>
  <c r="H46" i="136"/>
  <c r="J46" i="136"/>
  <c r="J54" i="134"/>
  <c r="D46" i="136"/>
  <c r="E46" i="136"/>
  <c r="G54" i="134"/>
  <c r="D54" i="134"/>
  <c r="H54" i="134"/>
  <c r="E54" i="134"/>
  <c r="I54" i="134"/>
  <c r="F54" i="134"/>
  <c r="K25" i="136"/>
  <c r="K39" i="136"/>
  <c r="K46" i="136" s="1"/>
  <c r="K40" i="136"/>
  <c r="K41" i="136"/>
  <c r="K42" i="136"/>
  <c r="K43" i="136"/>
  <c r="K44" i="136"/>
  <c r="K45" i="136"/>
  <c r="K18" i="136"/>
  <c r="K31" i="136"/>
  <c r="K11" i="136"/>
  <c r="K28" i="136"/>
  <c r="H15" i="178" l="1"/>
  <c r="I15" i="131" l="1"/>
  <c r="H15" i="131"/>
  <c r="E15" i="131"/>
  <c r="D15" i="131"/>
  <c r="C15" i="131"/>
  <c r="J14" i="131"/>
  <c r="J13" i="131"/>
  <c r="J12" i="131"/>
  <c r="J11" i="131"/>
  <c r="J10" i="131"/>
  <c r="J9" i="131"/>
  <c r="J8" i="131"/>
  <c r="J7" i="131"/>
  <c r="J6" i="131"/>
  <c r="J5" i="131"/>
  <c r="J4" i="131"/>
  <c r="J15" i="131" l="1"/>
</calcChain>
</file>

<file path=xl/sharedStrings.xml><?xml version="1.0" encoding="utf-8"?>
<sst xmlns="http://schemas.openxmlformats.org/spreadsheetml/2006/main" count="4325" uniqueCount="1401">
  <si>
    <t>Anthropology</t>
  </si>
  <si>
    <t>Počet lůžek v pronajatých zařízeních</t>
  </si>
  <si>
    <t>Individuální kariérové poradenství, konzultace CV, koučování, diagnostika</t>
  </si>
  <si>
    <t>Kurzy kariérního plánování a rozvoje kompetencí</t>
  </si>
  <si>
    <t>Postdoktorandi („postdok“)***</t>
  </si>
  <si>
    <t>European Governance</t>
  </si>
  <si>
    <t>doktorský</t>
  </si>
  <si>
    <t>Vysoké učení technické v Brně</t>
  </si>
  <si>
    <t>Pozn.: P = prezenční, K/D = kombinované/distanční; vykazují se počty studií (nikoliv fyzické osoby)</t>
  </si>
  <si>
    <t>Počty celkem</t>
  </si>
  <si>
    <t>Počty žen</t>
  </si>
  <si>
    <t>Celkem žen na MU</t>
  </si>
  <si>
    <t>Fakulty</t>
  </si>
  <si>
    <t>Joint Degree</t>
  </si>
  <si>
    <t>Učební texty</t>
  </si>
  <si>
    <t>Vědecké publikace</t>
  </si>
  <si>
    <t>Odborné časopisy</t>
  </si>
  <si>
    <t>Fyzické počty</t>
  </si>
  <si>
    <t>Akademičtí</t>
  </si>
  <si>
    <t>Neakademičtí</t>
  </si>
  <si>
    <t>MŠMT</t>
  </si>
  <si>
    <t xml:space="preserve">          koleje a menzy</t>
  </si>
  <si>
    <t xml:space="preserve">          ostatní odbory</t>
  </si>
  <si>
    <t xml:space="preserve">          výzkumné záměry</t>
  </si>
  <si>
    <t>Doplňková činnost</t>
  </si>
  <si>
    <t>Vlastní příjmy ve výnosech</t>
  </si>
  <si>
    <t>Přírůstek knihovního fondu za rok</t>
  </si>
  <si>
    <t>Knihovní fond celkem</t>
  </si>
  <si>
    <t>SPSSN</t>
  </si>
  <si>
    <t>MU celkem</t>
  </si>
  <si>
    <t>Počet odebíraných titulů periodik</t>
  </si>
  <si>
    <t>Mezinárodní výpůjční služba</t>
  </si>
  <si>
    <t>Počet hodin školení pro uživatele</t>
  </si>
  <si>
    <t>Janáčkova akademie múzických umění v Brně</t>
  </si>
  <si>
    <t>Počet</t>
  </si>
  <si>
    <t>přihlášek</t>
  </si>
  <si>
    <t>Pozn.: P = prezenční, K/D = kombinované/distanční; vykazují se počty absolvovaných studií (nikoliv fyzické osoby)</t>
  </si>
  <si>
    <t>Průměrná délka studia v semestrech</t>
  </si>
  <si>
    <t>skutečná</t>
  </si>
  <si>
    <t>standardní</t>
  </si>
  <si>
    <t>Průměr na MU</t>
  </si>
  <si>
    <t>Ostatní</t>
  </si>
  <si>
    <t>Počet projektů</t>
  </si>
  <si>
    <t>Bosna a Hercegovina</t>
  </si>
  <si>
    <t>Irsko</t>
  </si>
  <si>
    <t>Ukrajina</t>
  </si>
  <si>
    <t>Kurzy zájmové</t>
  </si>
  <si>
    <t>U3V</t>
  </si>
  <si>
    <t>do 15 hod.</t>
  </si>
  <si>
    <t>Účel stipendia</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</si>
  <si>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</si>
  <si>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</si>
  <si>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 2 písm. c)</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</si>
  <si>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</si>
  <si>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</si>
  <si>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</si>
  <si>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</si>
  <si>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Pohybové postižení</t>
  </si>
  <si>
    <t>Sluchové postižení</t>
  </si>
  <si>
    <t>Zrakové postižení</t>
  </si>
  <si>
    <t>Specifické poruchy učení</t>
  </si>
  <si>
    <t>Psychické poruchy, chronická somatická onemocnění aj.</t>
  </si>
  <si>
    <t>Poradenství</t>
  </si>
  <si>
    <t>Poradci</t>
  </si>
  <si>
    <t>Osobně</t>
  </si>
  <si>
    <t>Akademičtí pracovníci</t>
  </si>
  <si>
    <t>Celkem akademičtí pracovníci</t>
  </si>
  <si>
    <t>Odborní asistenti</t>
  </si>
  <si>
    <t>Asistenti</t>
  </si>
  <si>
    <t>Lektoři</t>
  </si>
  <si>
    <t xml:space="preserve">Vědečtí, výzkumní a vývojoví pracovníci podílející se na pedagog. činnosti </t>
  </si>
  <si>
    <t>Ostatní pracoviště MU</t>
  </si>
  <si>
    <t>v případě tíživé sociální situace studenta dle § 91 odst. 2 písm. d)</t>
  </si>
  <si>
    <t>Ostatní SR a ÚSC*</t>
  </si>
  <si>
    <t>Zahraniční a jiné**</t>
  </si>
  <si>
    <t>Ostatní SR a ÚSC***</t>
  </si>
  <si>
    <t xml:space="preserve">          ostatní účelové dotace na VaV**</t>
  </si>
  <si>
    <t>Ostatní vědečtí, výzkumní a vývojoví pracovníci****</t>
  </si>
  <si>
    <t>Asociace malých a středních podniků a živnostníků (AMSP)</t>
  </si>
  <si>
    <t>prof. PhDr. Stanislav Balík, Ph.D.</t>
  </si>
  <si>
    <t>předsedkyně</t>
  </si>
  <si>
    <t>Počet osob podílejících se na výuce</t>
  </si>
  <si>
    <t>Počet osob podílejících se na vedení závěrečné práce</t>
  </si>
  <si>
    <t>přijetí</t>
  </si>
  <si>
    <t>zápisů</t>
  </si>
  <si>
    <t xml:space="preserve">Doktorské studium </t>
  </si>
  <si>
    <t xml:space="preserve">Země </t>
  </si>
  <si>
    <t>Pozn.: ** = Jedná se o věkový průměr v rámci všech ukončených řízení (tj. nejen řízení zakončených jmenováním) na MU.</t>
  </si>
  <si>
    <t>Pozn.: *** = Do počtu titulů v obou formách se uvádějí pouze tituly, kde jsou obě formy placené zvlášť (tzn. v případě, že je předplácena tištěná forma a elektronická je jako bonus zdarma, uvádí se pouze tištěná forma atd.).</t>
  </si>
  <si>
    <t>uchazečů*</t>
  </si>
  <si>
    <t>Ústav biologie obratlovců AV ČR</t>
  </si>
  <si>
    <t>Biofyzikální ústav AV ČR</t>
  </si>
  <si>
    <t>Ústav pro českou literaturu AV ČR</t>
  </si>
  <si>
    <t>Ústav výzkumu globální změny AV ČR</t>
  </si>
  <si>
    <t>místopředseda</t>
  </si>
  <si>
    <t>Mgr. Jiří Hamza</t>
  </si>
  <si>
    <t>Mons. Ing. Mgr. Pavel Konzbul, Dr.</t>
  </si>
  <si>
    <t>JUDr. Dagmar Lastovecká</t>
  </si>
  <si>
    <t>Ing. Eduard Palíšek, Ph.D., MBA</t>
  </si>
  <si>
    <t>Dotace v Kč****</t>
  </si>
  <si>
    <t>Celkem (v Kč)</t>
  </si>
  <si>
    <t>Pozn.: ** = Uvádí se počty docentů a profesorů, kteří kmenově spadají pod MU, ale byli jmenováni na jiné VŠ.</t>
  </si>
  <si>
    <t>Věkový průměr nově jmenovaných***</t>
  </si>
  <si>
    <t>Pozn.: *** = Jedná se o věkový průměr nově jmenovaných na MU.</t>
  </si>
  <si>
    <t>30–39 let</t>
  </si>
  <si>
    <t>40–49 let</t>
  </si>
  <si>
    <t>50–59 let</t>
  </si>
  <si>
    <t>60–69 let</t>
  </si>
  <si>
    <t>Černá Hora</t>
  </si>
  <si>
    <t>Pozn.: *** = Jeden student může být příjemcem více typů stipendií, na řádku Celkem na MU je uveden celkový počet studentů, bez duplicit.</t>
  </si>
  <si>
    <t>Ostatní zaměstnanci*****</t>
  </si>
  <si>
    <t>Pozn.: * = Zahrnuta jsou veškerá ukončená řízení na MU, tj. nejen řízení ukončená jmenováním docentem/profesorem, ale také řízení zastavená VR fakulty / VR MU / děkanem, zpětvzetí návrhu uchazečem aj.</t>
  </si>
  <si>
    <t>Université Libre de Bruxelles, Belgie</t>
  </si>
  <si>
    <t>Category Normalized Citation Impact***</t>
  </si>
  <si>
    <t>Souhrnné informace k tabulce</t>
  </si>
  <si>
    <t xml:space="preserve">Pozn.: * = Bez ohledu na zdroj prostředků, netýká se pouze prostředků z MŠMT. </t>
  </si>
  <si>
    <t xml:space="preserve">Celkem </t>
  </si>
  <si>
    <t>Z toho kmenoví zaměstnanci MU</t>
  </si>
  <si>
    <t>Kmenoví zaměstnanci MU jmenovaní na jiné VŠ**</t>
  </si>
  <si>
    <t>Z toho absolventské stáže*****</t>
  </si>
  <si>
    <t>Celkové příjmy</t>
  </si>
  <si>
    <t>V ČR</t>
  </si>
  <si>
    <t>V zahraničí</t>
  </si>
  <si>
    <t>Počet nových spin-off/start-up podniků*</t>
  </si>
  <si>
    <t>Průměrný příjem na 1 zakázku</t>
  </si>
  <si>
    <t>Patentové přihlášky podané</t>
  </si>
  <si>
    <t>Udělené patenty**</t>
  </si>
  <si>
    <t>Zapsané užitné vzory</t>
  </si>
  <si>
    <t>Pozn.: ** = Jedná se o osoby mající přímou zodpovědnost za výkon odborné praxe studenta.</t>
  </si>
  <si>
    <t>Pozn.: **** = Category Normalized Citation Impact = počet aktuálních citací v porovnání s očekávanými citacemi pro daný obor, rok a typ záznamu celosvětově (1 = citovanost je na světovém průměru; číslo větší než 1 značí, že počet citací je větší než průměr). V tabulce se jedná o průměrnou hodnotu za všechny sledované články.</t>
  </si>
  <si>
    <t>Nově uzavřené licenční smlouvy, smluvní výzkum, konzultace, poradenství a placené vzdělávací kurzy pro zaměstnance subjektů aplikační sféry</t>
  </si>
  <si>
    <t>Věk</t>
  </si>
  <si>
    <t>Vědečtí, výzkumní a vývojoví pracovníci podílející se na pedagog. činnosti</t>
  </si>
  <si>
    <t>Ženy</t>
  </si>
  <si>
    <t>Rozsahy úvazků</t>
  </si>
  <si>
    <t>prof.</t>
  </si>
  <si>
    <t>doc.</t>
  </si>
  <si>
    <t>DrSc., CSc., Dr., Ph.D., Th.D.</t>
  </si>
  <si>
    <t>Celkový počet</t>
  </si>
  <si>
    <t>Jméno</t>
  </si>
  <si>
    <t>Funkce</t>
  </si>
  <si>
    <t>rektor</t>
  </si>
  <si>
    <t xml:space="preserve">Organizace </t>
  </si>
  <si>
    <t>Compostela Group of Universities (CGU)</t>
  </si>
  <si>
    <t>Španělsko</t>
  </si>
  <si>
    <t>Česká republika</t>
  </si>
  <si>
    <t>člen</t>
  </si>
  <si>
    <t>Nizozemsko</t>
  </si>
  <si>
    <t>Belgie</t>
  </si>
  <si>
    <t>European University Association (EUA)</t>
  </si>
  <si>
    <t>International Association of Universities (IAU)</t>
  </si>
  <si>
    <t>Francie</t>
  </si>
  <si>
    <t>USA</t>
  </si>
  <si>
    <t>Chorvatsko</t>
  </si>
  <si>
    <t>Rada vysokých škol (RVŠ)</t>
  </si>
  <si>
    <t>Utrecht Network (UN)</t>
  </si>
  <si>
    <t>PhDr. Jindřich Fryč</t>
  </si>
  <si>
    <t>Mgr. Jiří Gruber</t>
  </si>
  <si>
    <t>Mgr. Marta Valešová, MBA</t>
  </si>
  <si>
    <t>předseda</t>
  </si>
  <si>
    <t>prof. MUDr. Martin Bareš, Ph.D.</t>
  </si>
  <si>
    <t>Lékařská fakulta</t>
  </si>
  <si>
    <t>Právnická fakulta</t>
  </si>
  <si>
    <t>prof. RNDr. Ivana Černá, CSc.</t>
  </si>
  <si>
    <t>Fakulta informatiky</t>
  </si>
  <si>
    <t>doc. PhDr. Břetislav Dančák, Ph.D.</t>
  </si>
  <si>
    <t>Fakulta sociálních studií</t>
  </si>
  <si>
    <t>Přírodovědecká fakulta</t>
  </si>
  <si>
    <t>Fakulta sportovních studií</t>
  </si>
  <si>
    <t>Ekonomicko-správní fakulta</t>
  </si>
  <si>
    <t>Filozofická fakulta</t>
  </si>
  <si>
    <t>Pedagogická fakulta</t>
  </si>
  <si>
    <t>prof. PhDr. Ladislav Rabušic, CSc.</t>
  </si>
  <si>
    <t>Vysoká škola ekonomická v Praze</t>
  </si>
  <si>
    <t>Univerzita Palackého v Olomouci</t>
  </si>
  <si>
    <t>Univerzita Komenského v Bratislave</t>
  </si>
  <si>
    <t>Obor</t>
  </si>
  <si>
    <t>Instituce</t>
  </si>
  <si>
    <t>Masarykova univerzita</t>
  </si>
  <si>
    <t>Součást</t>
  </si>
  <si>
    <t>Fakulta</t>
  </si>
  <si>
    <t>Datum od</t>
  </si>
  <si>
    <t>Datum do</t>
  </si>
  <si>
    <t>Studentská komora</t>
  </si>
  <si>
    <t>ESF</t>
  </si>
  <si>
    <t>LF</t>
  </si>
  <si>
    <t>Komora akademických pracovníků</t>
  </si>
  <si>
    <t>PřF</t>
  </si>
  <si>
    <t>PrF</t>
  </si>
  <si>
    <t>FSpS</t>
  </si>
  <si>
    <t>PdF</t>
  </si>
  <si>
    <t>Mgr. Michal Bulant, Ph.D.</t>
  </si>
  <si>
    <t>Akademický senát</t>
  </si>
  <si>
    <t>FF</t>
  </si>
  <si>
    <t>FSS</t>
  </si>
  <si>
    <t>FI</t>
  </si>
  <si>
    <t>doc. RNDr. Josef Tomandl, Ph.D.</t>
  </si>
  <si>
    <t>Profesoři</t>
  </si>
  <si>
    <t>Docenti</t>
  </si>
  <si>
    <t>Bakalářské studium</t>
  </si>
  <si>
    <t>Magisterské studium</t>
  </si>
  <si>
    <t>Navazující magisterské studium</t>
  </si>
  <si>
    <t>Doktorské studium</t>
  </si>
  <si>
    <t>Celkem</t>
  </si>
  <si>
    <t>P</t>
  </si>
  <si>
    <t>K/D</t>
  </si>
  <si>
    <t>Celkem na MU</t>
  </si>
  <si>
    <t>Pozn.: P = prezenční, K/D = kombinované/distanční</t>
  </si>
  <si>
    <t>Partnerské organizace</t>
  </si>
  <si>
    <t>Přidružené organizace</t>
  </si>
  <si>
    <t>Double Degree</t>
  </si>
  <si>
    <t>bakalářský</t>
  </si>
  <si>
    <t>navazující magisterský</t>
  </si>
  <si>
    <t>Zahraniční a jiné</t>
  </si>
  <si>
    <t>Nehmotný majetek</t>
  </si>
  <si>
    <t>Hmotný majetek</t>
  </si>
  <si>
    <t>Celkem zaměstnanci</t>
  </si>
  <si>
    <t>Pozn.: ** = V položce „V zahraničí“ se v případě evropského patentu tento v tabulce vykazuje pouze jednou, bez ohledu na počet designovaných zemí.</t>
  </si>
  <si>
    <t>Průměrné přepočtené počty</t>
  </si>
  <si>
    <t>Průměrná výše stipendia** (v Kč)</t>
  </si>
  <si>
    <t>Pozn.: Uvádí se pouze nejvyšší dosažený akademický titul.</t>
  </si>
  <si>
    <t>Druh výstupu</t>
  </si>
  <si>
    <t>Počet záznamů</t>
  </si>
  <si>
    <t>Podíl</t>
  </si>
  <si>
    <t>Rok</t>
  </si>
  <si>
    <t>Q1</t>
  </si>
  <si>
    <t>Q2</t>
  </si>
  <si>
    <t>Q3</t>
  </si>
  <si>
    <t>Q4</t>
  </si>
  <si>
    <t>Category Normalized Citation Impact****</t>
  </si>
  <si>
    <t>Podíl publikací v 10 % nejcitovanějších článků*****</t>
  </si>
  <si>
    <t>Podíl publikací v 1 % nejcitovanějších článků******</t>
  </si>
  <si>
    <t>Zahraniční instituce</t>
  </si>
  <si>
    <t>University of California System</t>
  </si>
  <si>
    <t>University of Toronto</t>
  </si>
  <si>
    <t>University of Barcelona</t>
  </si>
  <si>
    <t>Centre National de la Recherche Scientifique (CNRS)</t>
  </si>
  <si>
    <t>Harvard University</t>
  </si>
  <si>
    <t>Max Planck Society</t>
  </si>
  <si>
    <t>University of London</t>
  </si>
  <si>
    <t>Oncology</t>
  </si>
  <si>
    <t>Hematology</t>
  </si>
  <si>
    <t>Ecology</t>
  </si>
  <si>
    <t>Neurosciences</t>
  </si>
  <si>
    <t>Microbiology</t>
  </si>
  <si>
    <t>Economics</t>
  </si>
  <si>
    <t>Sociology</t>
  </si>
  <si>
    <t>Archaeology</t>
  </si>
  <si>
    <t>Geography</t>
  </si>
  <si>
    <t>Celkem*</t>
  </si>
  <si>
    <t>Počet aktivních uživatelů*</t>
  </si>
  <si>
    <t>Celkový počet výpůjček</t>
  </si>
  <si>
    <t>kvestorka</t>
  </si>
  <si>
    <t>Svaz průmyslu a dopravy (SP)</t>
  </si>
  <si>
    <t>Regionální hospodářská komora Brno (RHK)</t>
  </si>
  <si>
    <t>International Student Exchange Programs (ISEP)</t>
  </si>
  <si>
    <t>Interní členové</t>
  </si>
  <si>
    <t>Externí členové</t>
  </si>
  <si>
    <t>České vysoké učení technické v Praze</t>
  </si>
  <si>
    <t>Pozn.: *** = Zahrnuta jsou veškerá řízení, která proběhla v daném kalendářním roce na MU, bez ohledu na to, zda nově jmenovaní docenti a profesoři kmenově spadali pod MU.</t>
  </si>
  <si>
    <t>Jmenovaní na MU</t>
  </si>
  <si>
    <t>Pozn.: * = Zahrnuta jsou veškerá řízení, která proběhla v daném kalendářním roce na MU, bez ohledu na to, zda nově jmenovaní docenti a profesoři kmenově spadali pod MU.</t>
  </si>
  <si>
    <t>Article</t>
  </si>
  <si>
    <t>Proceedings Paper</t>
  </si>
  <si>
    <t>Meeting Abstract</t>
  </si>
  <si>
    <t>Review</t>
  </si>
  <si>
    <t>Editorial Material</t>
  </si>
  <si>
    <t>Book Review</t>
  </si>
  <si>
    <t>Letter</t>
  </si>
  <si>
    <t>Book Chapter</t>
  </si>
  <si>
    <t>Correction</t>
  </si>
  <si>
    <t>Biographical-Item</t>
  </si>
  <si>
    <t>Data Paper</t>
  </si>
  <si>
    <t>News Item</t>
  </si>
  <si>
    <t>Bibliography</t>
  </si>
  <si>
    <t>Reprint</t>
  </si>
  <si>
    <t>Theater Review</t>
  </si>
  <si>
    <t xml:space="preserve">Pozn.: V roce 2018 MU zakoupila licenci na databázi Book Citation Index včetně backfiles za roky 2008–2017. </t>
  </si>
  <si>
    <t>University of Texas System</t>
  </si>
  <si>
    <t>Helmholtz Association</t>
  </si>
  <si>
    <t>z toho v případě tíživé sociální situace studenta dle § 91 odst. 3</t>
  </si>
  <si>
    <t>Zapojené fakulty MU</t>
  </si>
  <si>
    <t>neeviduje se</t>
  </si>
  <si>
    <t>Pozn.: *** = Jedná se o kvalifikovaný odhad.</t>
  </si>
  <si>
    <t>Správní rada</t>
  </si>
  <si>
    <t>do 0,2</t>
  </si>
  <si>
    <t>0,21–0,3</t>
  </si>
  <si>
    <t>0,31–0,5</t>
  </si>
  <si>
    <t>0,51–0,7</t>
  </si>
  <si>
    <t>0,71–1</t>
  </si>
  <si>
    <t>Celkem za zemi</t>
  </si>
  <si>
    <t>Partnerská vysoká škola / instituce</t>
  </si>
  <si>
    <t>Gruzie</t>
  </si>
  <si>
    <t>Japonsko</t>
  </si>
  <si>
    <t>Kanada</t>
  </si>
  <si>
    <t>Maďarsko</t>
  </si>
  <si>
    <t>Mongolsko</t>
  </si>
  <si>
    <t>Nový Zéland</t>
  </si>
  <si>
    <t>Rumunsko</t>
  </si>
  <si>
    <t>VÚ</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</si>
  <si>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</si>
  <si>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prof. JUDr. Naděžda Rozehnalová, CSc.</t>
  </si>
  <si>
    <t>Česká konference rektorů (ČKR)</t>
  </si>
  <si>
    <t>Akademie věd ČR</t>
  </si>
  <si>
    <t>CERGE-EI</t>
  </si>
  <si>
    <t>Počet aktivních studií k 31. 12.</t>
  </si>
  <si>
    <t>Vedoucí pracovníci celkem</t>
  </si>
  <si>
    <t>Příjmy celkem</t>
  </si>
  <si>
    <t>poskytují kariéroví poradci Kariérního centra MU</t>
  </si>
  <si>
    <t>organizují pracovníci Kariérního centra MU a proškolení studenti</t>
  </si>
  <si>
    <t>Vědečtí a odborní pracovníci**</t>
  </si>
  <si>
    <t>Vědečtí a odborní pracovníci nespadající do ostatních kategorií</t>
  </si>
  <si>
    <t>Pozn.: * = Vědeckým a odborným pracovníkem se v tomto případě rozumí osoba, která není akademickým pracovníkem dle § 70 zákona č. 111/1998 Sb., o vysokých školách.</t>
  </si>
  <si>
    <t>Pozn.: ** = Vědeckým a odborným pracovníkem se v tomto případě rozumí osoba, která není akademickým pracovníkem dle § 70 zákona č. 111/1998 Sb., o vysokých školách.</t>
  </si>
  <si>
    <t>prof. RNDr. Šárka Pospíšilová, Ph.D.</t>
  </si>
  <si>
    <t>prof. PhDr. Jiří Hanuš, Ph.D.</t>
  </si>
  <si>
    <t>doc. Ing. Vladimír Žítek, Ph.D.</t>
  </si>
  <si>
    <t>Marián Kišš, M.A., Ph.D.</t>
  </si>
  <si>
    <t>kancléř</t>
  </si>
  <si>
    <t>Široce vymezené obory ISCED-F</t>
  </si>
  <si>
    <t>Programy a kvalifikace – všeobecné vzdělání</t>
  </si>
  <si>
    <t>00</t>
  </si>
  <si>
    <t>Vzdělávání a výchova</t>
  </si>
  <si>
    <t>01</t>
  </si>
  <si>
    <t>Umění a humanitní vědy</t>
  </si>
  <si>
    <t>02</t>
  </si>
  <si>
    <t>Společenské vědy, žurnalistika a informační vědy</t>
  </si>
  <si>
    <t>03</t>
  </si>
  <si>
    <t>Obchod, administrativa a právo</t>
  </si>
  <si>
    <t>04</t>
  </si>
  <si>
    <t>Přírodní vědy, matematika a statistika</t>
  </si>
  <si>
    <t>05</t>
  </si>
  <si>
    <t>Informační a komunikační technologie</t>
  </si>
  <si>
    <t>06</t>
  </si>
  <si>
    <t>Technika, výroba a stavebnictví</t>
  </si>
  <si>
    <t>07</t>
  </si>
  <si>
    <t>Zemědělství, lesnictví, rybářství a veterinářství</t>
  </si>
  <si>
    <t>08</t>
  </si>
  <si>
    <t>Zdravotní a sociální péče, péče o příznivé životní podmínky</t>
  </si>
  <si>
    <t>09</t>
  </si>
  <si>
    <t>Služby</t>
  </si>
  <si>
    <t>10</t>
  </si>
  <si>
    <t>Kód</t>
  </si>
  <si>
    <t>Široce vymezený obor ISCED-F</t>
  </si>
  <si>
    <t>Akademický profil</t>
  </si>
  <si>
    <t>Profesní profil</t>
  </si>
  <si>
    <t>Počet celkem</t>
  </si>
  <si>
    <t>Mimořádní profesoři</t>
  </si>
  <si>
    <t>KU Leuven</t>
  </si>
  <si>
    <t>University of Copenhagen</t>
  </si>
  <si>
    <t>Ostravská univerzita</t>
  </si>
  <si>
    <t>Vysoká škola chemicko-technologická v Praze</t>
  </si>
  <si>
    <t>předseda (rektor)</t>
  </si>
  <si>
    <t>Mgr. Josef Menšík, Ph.D.</t>
  </si>
  <si>
    <t>doc. Mgr. Světlana Hanušová, Ph.D.</t>
  </si>
  <si>
    <t>doc. PaedDr. Emanuel Hurych, Ph.D.</t>
  </si>
  <si>
    <t>člen (předseda akademického senátu)</t>
  </si>
  <si>
    <t>člen (externí)</t>
  </si>
  <si>
    <t>Fyzická geografie</t>
  </si>
  <si>
    <t>prof. MUDr. Martin Repko, Ph.D.</t>
  </si>
  <si>
    <t>Mikrobiologie</t>
  </si>
  <si>
    <t>Genomika a proteomika</t>
  </si>
  <si>
    <t>Pozn.: Podíl = počet studií k 31. 12. / průměrný přepočtený počet akad. prac. (kat. 11–20)</t>
  </si>
  <si>
    <t>European Association for International Education (EAIE)</t>
  </si>
  <si>
    <t>European Digital UniverCity (EDUC)</t>
  </si>
  <si>
    <t>Mgr. Petr Hladík</t>
  </si>
  <si>
    <t>Mgr. Martin Maleček</t>
  </si>
  <si>
    <t>tajemník</t>
  </si>
  <si>
    <t>Ústav analytické chemie AV ČR</t>
  </si>
  <si>
    <t>Psychologický ústav AV ČR</t>
  </si>
  <si>
    <t>Katalánský jazyk a literatura</t>
  </si>
  <si>
    <t>Bioanalytická chemie</t>
  </si>
  <si>
    <t>Biochemie</t>
  </si>
  <si>
    <t>Kartografie, geoinformatika a dálkový průzkum Země</t>
  </si>
  <si>
    <t>Ekologická a evoluční biologie</t>
  </si>
  <si>
    <t>Životní prostředí a zdraví</t>
  </si>
  <si>
    <t>Fyzika</t>
  </si>
  <si>
    <t>Chemie</t>
  </si>
  <si>
    <t>Molekulární a buněčná biologie a genetika</t>
  </si>
  <si>
    <t>Sociální geografie a regionální rozvoj</t>
  </si>
  <si>
    <t>Animal physiology, immunology and developmental biology</t>
  </si>
  <si>
    <t>Bioanalytical chemistry</t>
  </si>
  <si>
    <t>Biochemistry</t>
  </si>
  <si>
    <t>Cartography, geoinformatics and remote sensing</t>
  </si>
  <si>
    <t>Ecological and Evolutionary Biology</t>
  </si>
  <si>
    <t>Environmental Health Sciences</t>
  </si>
  <si>
    <t>Physics</t>
  </si>
  <si>
    <t>Physical Geography</t>
  </si>
  <si>
    <t>Genomics and Proteomics</t>
  </si>
  <si>
    <t>Chemistry</t>
  </si>
  <si>
    <t>Molecular and Cell Biology and Genetics</t>
  </si>
  <si>
    <t>Social Geography and Regional Development</t>
  </si>
  <si>
    <t>Universitat Rovira i Virgili, Španělsko</t>
  </si>
  <si>
    <t>Pozn.: *** = Údaj vztahující se k nejnižší akreditované jednotce, tj. studijní obor, pokud se studijní program nedělí na studijní obory, pak studijní program.</t>
  </si>
  <si>
    <t>Počet osob podílejících se na zajištění praxí**</t>
  </si>
  <si>
    <t>Pozn.: * = Průměrným přepočteným počtem se rozumí průměrný počet zaměstnanců přepočtený na roční plný pracovní úvazek (full-time equivalent). Tabulka zahrnuje osoby, které mají s vysokou školou uzavřený pracovněprávní vztah ve formě pracovní smlouvy nebo DPČ.</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</si>
  <si>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</si>
  <si>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</si>
  <si>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Vykazují se počty fyzických osob k 31. 12. (pouze osoby v pracovním poměru, tedy bez zahrnutí osob pracujících na DPP a DPČ).</t>
  </si>
  <si>
    <t>jiná stipendia</t>
  </si>
  <si>
    <t>z toho ubytovací stipendium</t>
  </si>
  <si>
    <t>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t>
  </si>
  <si>
    <t>Pozn.: ***** = Absolventskou stáží se rozumí praktická stáž v zahraničním podniku nebo organizaci v délce 2–12 měsíců, která je započata po úspěšném absolvování studia a ukončena do jednoho roku od absolvování studia. Absolventská stáž je realizována na základě trojstranné dohody mezi studentem, vysílající vysokoškolskou institucí a přijímající organizací, institucí, podnikem.</t>
  </si>
  <si>
    <t>Pozn.: ** = V dotacích na VaV nejsou kvůli zachování časové řady zahrnuty vybrané projekty OP VK, které jsou v CEP. Všechny dotace OP VK jsou zahrnuty v dotacích na vzdělávání.</t>
  </si>
  <si>
    <t>EUNIS-CZ</t>
  </si>
  <si>
    <t>Jihomoravské centrum pro mezinárodní mobilitu (JCMM)</t>
  </si>
  <si>
    <t>Astronomický ústav AV ČR; Biofyzikální ústav AV ČR; Ústav fyziky materiálů AV ČR; Ústav přístrojové techniky AV ČR</t>
  </si>
  <si>
    <t>Celkem na MU***</t>
  </si>
  <si>
    <t>Fyziologie, imunologie a vývojová biologie živočichů</t>
  </si>
  <si>
    <t>Pozn.: * = Samoplátcem se rozumí osoba (student), která si své studium hradí v plné výši sama, vysoká škola ji nevykazuje v počtech studentů rozhodných pro určení výše státního příspěvku na vzdělávací činnost.</t>
  </si>
  <si>
    <t>Pozn.: P = prezenční, K/D = kombinované/distanční; vykazují se počty studií (nikoliv fyzické osoby)</t>
  </si>
  <si>
    <t>Pozn.: * = Sledován je počet aktivních registrovaných uživatelů, tj. pouze těch, kteří v uvedeném roce provedli v knihovním systému rezervaci, výpůjčku či jinou transakci.</t>
  </si>
  <si>
    <t>Fakulty a vysokoškolské ústavy celkem</t>
  </si>
  <si>
    <t>od 16
do 100 hod.</t>
  </si>
  <si>
    <t>více
než 100 hod.</t>
  </si>
  <si>
    <t xml:space="preserve">Pozn.: ** = Doba trvání jednotlivých povinných praxí mohla být i kratší, ale v součtu musela dosahovat alespoň 1 měsíce. </t>
  </si>
  <si>
    <t>&gt;50 %</t>
  </si>
  <si>
    <t>Pozn.: * = Tabulka neobsahuje vyčerpávající přehled a počty vedoucích pracovních pozic. V tabulce nejsou obsaženi členové vedení MU z řad neakademických pracovníků, vedoucí a ředitelé tzv. účelových zařízení (např. Nakladatelství, Správa Univerzitního kampusu Bohunice atd.) a vedoucí a ředitelé tzv. jiných pracovišť (např. Centrum jazykového vzdělávání MU, Centrum zahraniční spolupráce MU atd.).</t>
  </si>
  <si>
    <t>Pozn.: * = Jsou to odborníci z aplikační sféry, kteří se podílejí alespoň z jedné třetiny časového rozvrhu na výuce alespoň jednoho kurzu nebo jsou vedoucí závěrečné práce studenta.</t>
  </si>
  <si>
    <t>Farmaceutická fakulta</t>
  </si>
  <si>
    <t>Vědecká/
umělecká/
akademická rada</t>
  </si>
  <si>
    <t>Pozn.: ***** = Podíl publikací, které se nachází mezi 10 % nejcitovanějších článků stejného typu, ve stejném oboru a roce publikování na Web of Science.</t>
  </si>
  <si>
    <t>Pozn.: ****** = Podíl publikací, které se nachází mezi 1 % nejcitovanějších článků stejného typu, ve stejném oboru a roce publikování na Web of Science.</t>
  </si>
  <si>
    <t>Vědečtí a odborní pracovníci*</t>
  </si>
  <si>
    <t>Z toho virtuálně</t>
  </si>
  <si>
    <t>Distančně</t>
  </si>
  <si>
    <t>doc. PhDr. Mgr. Simona Koryčánková, Ph.D.</t>
  </si>
  <si>
    <t>doc. JUDr. Mgr. Martin Škop, Ph.D.</t>
  </si>
  <si>
    <t>děkan</t>
  </si>
  <si>
    <t>prof. PhDr. Milan Pol, CSc.</t>
  </si>
  <si>
    <t>doc. PhDr. Jiří Němec, Ph.D.</t>
  </si>
  <si>
    <t>doc. PharmDr. Ing. Radka Opatřilová, Ph.D., MBA</t>
  </si>
  <si>
    <t>prof. Ing. Antonín Slaný, CSc.</t>
  </si>
  <si>
    <t>prof. RNDr. Jiří Zlatuška, CSc.</t>
  </si>
  <si>
    <t>PhDr. Jan Cacek, Ph.D.</t>
  </si>
  <si>
    <t>ředitel</t>
  </si>
  <si>
    <t>Mgr. Natália Antalová</t>
  </si>
  <si>
    <t>prof. PhDr. Josef Krob, CSc.</t>
  </si>
  <si>
    <t>doc. PhDr. Markéta Pitrová, Ph.D.</t>
  </si>
  <si>
    <t>–</t>
  </si>
  <si>
    <t>Frekvence poskytování služeb</t>
  </si>
  <si>
    <t>doc. PhDr. Mikuláš Bek, Ph.D.</t>
  </si>
  <si>
    <t>prof. RNDr. Ladislav Dušek, Ph.D.</t>
  </si>
  <si>
    <t>prof. PhDr. Petr Fiala, Ph.D., LL.M.</t>
  </si>
  <si>
    <t>prof. MUDr. Petr Gál, Ph.D.</t>
  </si>
  <si>
    <t>prof. RNDr. Jana Klánová, Ph.D.</t>
  </si>
  <si>
    <t>prof. PhDr. Petr Kyloušek, CSc.</t>
  </si>
  <si>
    <t>prof. RNDr. Jaromír Leichmann, Dr. rer. nat.</t>
  </si>
  <si>
    <t>doc. JUDr. Ivan Malý, CSc.</t>
  </si>
  <si>
    <t>prof. RNDr. Václav Matyáš, M.Sc., Ph.D.</t>
  </si>
  <si>
    <t>doc. Mgr. Jiří Nykodým, Ph.D.</t>
  </si>
  <si>
    <t>prof. RNDr. Jan Slovák, DrSc.</t>
  </si>
  <si>
    <t>prof. Ing. Jakub Fischer, Ph.D.</t>
  </si>
  <si>
    <t>doc. PhDr. Alice Gojová, Ph.D.</t>
  </si>
  <si>
    <t>prof. PhDr. Dana Hamplová, Ph.D.</t>
  </si>
  <si>
    <t>prof. Ing. Štěpán Jurajda, Ph.D.</t>
  </si>
  <si>
    <t>prof. Mgr. Júlia Kanovská Halamová, PhD.</t>
  </si>
  <si>
    <t>prof. PaedDr. Pavel Kolář, Ph.D.</t>
  </si>
  <si>
    <t>Univerzita Karlova v Praze</t>
  </si>
  <si>
    <t>doc. Tabita Landová, Ph.D.</t>
  </si>
  <si>
    <t>prof. Ing. Hana Machková, CSc.</t>
  </si>
  <si>
    <t>prof. Ing. MgA. Ivo Medek, Ph.D.</t>
  </si>
  <si>
    <t>prof. MVDr. Alois Nečas, Ph.D., MBA</t>
  </si>
  <si>
    <t>prof. Ing. Danuše Nerudová, Ph.D.</t>
  </si>
  <si>
    <t>doc. Mgr. Lucie Pultrová, Ph.D.</t>
  </si>
  <si>
    <t>prof. PhDr. Ing. Jan Royt, Ph.D.</t>
  </si>
  <si>
    <t>doc. PhDr. Mireia Ryšková, Th.D.</t>
  </si>
  <si>
    <t>doc. Ing. Vlasta Sedláková, Ph.D.</t>
  </si>
  <si>
    <t>prof. Ing. Lukáš Sekanina, Ph.D.</t>
  </si>
  <si>
    <t>Jihočeská univerzita v Českých Budějovicích</t>
  </si>
  <si>
    <t>prof. Ing. Michael Šebek, DrSc.</t>
  </si>
  <si>
    <t>prof. JUDr. Marek Števček, PhD.</t>
  </si>
  <si>
    <t>prof. RNDr. Jitka Ulrichová, CSc.</t>
  </si>
  <si>
    <t>prof. RNDr. Marie Urbanová, CSc.</t>
  </si>
  <si>
    <t>prof. MVDr. Vladimír Večerek, CSc.</t>
  </si>
  <si>
    <t>prof. PaedDr. Radka Wildová, CSc.</t>
  </si>
  <si>
    <t>prof. RNDr. Eva Zažímalová, CSc.</t>
  </si>
  <si>
    <t>prof. MUDr. Tomáš Zima, DrSc., MBA</t>
  </si>
  <si>
    <t>Etnologie</t>
  </si>
  <si>
    <t>Imperial College London</t>
  </si>
  <si>
    <t>Dr. Ing. Marie Zezůlková</t>
  </si>
  <si>
    <t>Evropská unie</t>
  </si>
  <si>
    <t>0***</t>
  </si>
  <si>
    <t>Etnologický ústav AV ČR</t>
  </si>
  <si>
    <t>Zvukový design a multimediální technologie</t>
  </si>
  <si>
    <t xml:space="preserve">Typ programu </t>
  </si>
  <si>
    <t>Itálie</t>
  </si>
  <si>
    <t>Švýcarsko</t>
  </si>
  <si>
    <t>Z toho virtuální</t>
  </si>
  <si>
    <t>S počtem účastníků vyšším než 60 (z celkového počtu)</t>
  </si>
  <si>
    <t>MgA. Petr Pleva</t>
  </si>
  <si>
    <t>PhDr. Richard Svoboda, MBA</t>
  </si>
  <si>
    <t>Institut National de la Santé et de la Recherche Médicale (Inserm)</t>
  </si>
  <si>
    <t>Podíl na všech studiích na MU</t>
  </si>
  <si>
    <t>Farmaceutická fakulta*</t>
  </si>
  <si>
    <t>Veřejná správa (Administration publique)</t>
  </si>
  <si>
    <t>Joint Master Programme in International Relations: Europe from the Visegrad Perspective</t>
  </si>
  <si>
    <t>Francouzský jazyk a literatura</t>
  </si>
  <si>
    <t>Université Rennes II, Francie</t>
  </si>
  <si>
    <t>Université Rennes I, Francie</t>
  </si>
  <si>
    <t>Literatura a mezikulturní komunikace</t>
  </si>
  <si>
    <t>Digitální lingvistika</t>
  </si>
  <si>
    <t>Jagiellonian University, Polsko; University of Matej Bel, Slovensko; Pecs University, Maďarsko</t>
  </si>
  <si>
    <t>Univerza v Ljubljani, Slovinsko; Sveučiliště u Zahgrebu, Chorvatsko</t>
  </si>
  <si>
    <t>Utrecht University, Nizozemsko</t>
  </si>
  <si>
    <t>Platforma zainteresovaných stran CSR</t>
  </si>
  <si>
    <t>Asociace společenské odpovědnosti (A-CSR)</t>
  </si>
  <si>
    <t>Univerzitní centrum Telč</t>
  </si>
  <si>
    <t>Ředitel vysokoškolského ústavu</t>
  </si>
  <si>
    <t>Vysokoškolské ústavy</t>
  </si>
  <si>
    <t>Typ programu</t>
  </si>
  <si>
    <t>Univ. centrum Telč</t>
  </si>
  <si>
    <t>Mgr. Jiří Nantl, LL.M.</t>
  </si>
  <si>
    <t>Pozn.: Počty studií studentů se zdravotním postižením zahrnují kromě studentů, na které MŠMT poskytuje příspěvek, i ostatní studenty, jejichž doklad o postižení nespadá mezi ty, které předepisuje MŠMT v pravidlech pro poskytování příspěvku a dotací VVŠ.</t>
  </si>
  <si>
    <t>Počet studentů</t>
  </si>
  <si>
    <t>Členové</t>
  </si>
  <si>
    <t>Ing. Pavel Brančík</t>
  </si>
  <si>
    <t>Ing. Jan Brychta</t>
  </si>
  <si>
    <t>doc. Ing. RNDr. Barbora Bühnová, Ph.D.</t>
  </si>
  <si>
    <t>Ing. Jana Černá</t>
  </si>
  <si>
    <t>Mgr. Martin Hadaš, LL.M.</t>
  </si>
  <si>
    <t>Mgr. Richard Hubl, Ph.D.</t>
  </si>
  <si>
    <t>doc. Ing. Mgr. Jana Soukopová, Ph.D.</t>
  </si>
  <si>
    <t>PharmDr. Jakub Treml, Ph.D.</t>
  </si>
  <si>
    <t>předsedkyně (kvestorka)</t>
  </si>
  <si>
    <t>Neinvestiční výnosy</t>
  </si>
  <si>
    <t>Rektorát MU</t>
  </si>
  <si>
    <t>Rektorát MU, tajemník</t>
  </si>
  <si>
    <t>Fakulta/pracoviště</t>
  </si>
  <si>
    <t>Počet výjezdů studentů*</t>
  </si>
  <si>
    <t>Počet příjezdů studentů**</t>
  </si>
  <si>
    <t>Počet výjezdů ostatních pracovníků***</t>
  </si>
  <si>
    <t>Počet příjezdů ostatních pracovníků****</t>
  </si>
  <si>
    <t>Licenční smlouvy platné k 31. 12.***</t>
  </si>
  <si>
    <t>Licenční smlouvy nově uzavřené****</t>
  </si>
  <si>
    <t>Smluvní výzkum, konzultace a poradenství*****</t>
  </si>
  <si>
    <t>Placené vzdělávací kurzy pro zaměstnance subjektů aplikační sféry*****</t>
  </si>
  <si>
    <t>Pozn.: Tabulka zahrnuje pouze osoby, které mají s vysokou školou uzavřený pracovněprávní vztah ve formě pracovní smlouvy.</t>
  </si>
  <si>
    <t xml:space="preserve">          movitý majetek</t>
  </si>
  <si>
    <t>Počet podaných rezervací lůžka k 31. 12.</t>
  </si>
  <si>
    <t>Počet kladně vyřízených rezervací lůžka k 31. 12.</t>
  </si>
  <si>
    <t>Počet lůžkodnů</t>
  </si>
  <si>
    <t>Počet hlavních jídel vydaných studentům</t>
  </si>
  <si>
    <t>Počet hlavních jídel vydaných zaměstnancům vysoké školy</t>
  </si>
  <si>
    <t>Počet hlavních jídel vydaných cizím strávníkům</t>
  </si>
  <si>
    <t>Vedení MU</t>
  </si>
  <si>
    <t>Nově jmenovaní profesoři</t>
  </si>
  <si>
    <t>Nově jmenovaní docenti</t>
  </si>
  <si>
    <t>Teiresiás</t>
  </si>
  <si>
    <t>Počet výjezdů studentů**</t>
  </si>
  <si>
    <t>Počet výjezdů akademických a vědeckých pracovníků***</t>
  </si>
  <si>
    <t>Počet příjezdů akademických a vědeckých pracovníků***</t>
  </si>
  <si>
    <t>prof. PharmDr. Mgr. David Vetchý, Ph.D.</t>
  </si>
  <si>
    <t>prof. Ing. Martin Kvizda, Ph.D.</t>
  </si>
  <si>
    <t>20***</t>
  </si>
  <si>
    <t>Kategorie</t>
  </si>
  <si>
    <t>Cena rektora za významný tvůrčí počin</t>
  </si>
  <si>
    <t>Cena rektora za mimořádné výzkumné výsledky pro mladé vědce do 35 let</t>
  </si>
  <si>
    <t>Cena rektora za dlouhodobě vynikající výsledky ve výzkumu</t>
  </si>
  <si>
    <t>Cena rektora pro vynikající pedagogy</t>
  </si>
  <si>
    <t>Cena rektora za aktivní rozvoj občanské společnosti</t>
  </si>
  <si>
    <t>Cena rektora za inovace ve výuce</t>
  </si>
  <si>
    <t>Adam Wechsler</t>
  </si>
  <si>
    <t>FaF</t>
  </si>
  <si>
    <t>doc. Mgr. Maria Králová, Ph.D.</t>
  </si>
  <si>
    <t>Karel Frnka</t>
  </si>
  <si>
    <t>Česká literatura</t>
  </si>
  <si>
    <t>Psychologie</t>
  </si>
  <si>
    <t>Psychology</t>
  </si>
  <si>
    <t>externě poskytují profesionální psychologové a terapeuti</t>
  </si>
  <si>
    <t>Mgr. Milena Jabůrková, MA</t>
  </si>
  <si>
    <t>Ing. Silvana Jirotková</t>
  </si>
  <si>
    <t>prof. Mgr. Tomáš Kašparovský, Ph.D.</t>
  </si>
  <si>
    <t>prof. Mgr. Štěpánka Vaňáčová, Ph.D.</t>
  </si>
  <si>
    <t>Středoevropský technologický institut</t>
  </si>
  <si>
    <t>prof. PaedDr. Iva Stuchlíková, CSc.</t>
  </si>
  <si>
    <t>Veterinární univerzita Brno</t>
  </si>
  <si>
    <t>EUA Council for Doctoral Education</t>
  </si>
  <si>
    <t>Observatory Magna Charta Universitatum</t>
  </si>
  <si>
    <t xml:space="preserve">Age-Friendly University Global Network </t>
  </si>
  <si>
    <t>15***</t>
  </si>
  <si>
    <t>140***</t>
  </si>
  <si>
    <t>100***</t>
  </si>
  <si>
    <t>Hardware Review</t>
  </si>
  <si>
    <t>Pozn.: * = Jedná se o členění oborů podle WoS. Celkem je na WoS 255 oborů (Research Areas dle definice InCites).</t>
  </si>
  <si>
    <t>Russian Academy of Sciences</t>
  </si>
  <si>
    <t>University of Cambridge</t>
  </si>
  <si>
    <t>Assistance Publique – Hôpitaux de Paris (APHP)</t>
  </si>
  <si>
    <t>Pozn.: *** = Category Normalized Citation Impact = počet aktuálních citací v porovnání s očekávanými citacemi pro daný obor, rok a typ záznamu celosvětově (1 = citovanost je na světovém průměru; číslo větší než 1 značí, že počet citací je větší než průměr). V tabulce se jedná o průměrnou hodnotu za všechny sledované články.</t>
  </si>
  <si>
    <t>Poradenské centrum</t>
  </si>
  <si>
    <t>Kariérní centrum</t>
  </si>
  <si>
    <t>Středisko Teiresiás</t>
  </si>
  <si>
    <t>2 jednorázové skupinové kurzy za semestr</t>
  </si>
  <si>
    <t>Pozn.: * = Prostředky poskytnuté ze státního rozpočtu (mimo MŠMT) a od územně samosprávných celků</t>
  </si>
  <si>
    <t xml:space="preserve">Pozn.: ** = Zahraniční dotace, dotace na programy strukturálních fondů, podpora přeshraniční spolupráce atd. </t>
  </si>
  <si>
    <t>Pozn.: *** = Prostředky poskytnuté ze státního rozpočtu (mimo MŠMT) a od územně samosprávných celků</t>
  </si>
  <si>
    <t>Pozn.: * = Institucionální podpora dlouhodobého koncepčního rozvoje výzkumné organizace (IP DKRVO)</t>
  </si>
  <si>
    <t>Dominikánská republika</t>
  </si>
  <si>
    <t>Albánie</t>
  </si>
  <si>
    <t>Argentina</t>
  </si>
  <si>
    <t>Arménie</t>
  </si>
  <si>
    <t>Austrálie</t>
  </si>
  <si>
    <t>Ázerbájdžán</t>
  </si>
  <si>
    <t>Brazílie</t>
  </si>
  <si>
    <t>Bulharsko</t>
  </si>
  <si>
    <t>Chile</t>
  </si>
  <si>
    <t>Čína</t>
  </si>
  <si>
    <t>Dánsko</t>
  </si>
  <si>
    <t>Egypt</t>
  </si>
  <si>
    <t>Ekvádor</t>
  </si>
  <si>
    <t>Estonsko</t>
  </si>
  <si>
    <t>Etiopie</t>
  </si>
  <si>
    <t>Filipíny</t>
  </si>
  <si>
    <t>Finsko</t>
  </si>
  <si>
    <t>Indie</t>
  </si>
  <si>
    <t>Indonésie</t>
  </si>
  <si>
    <t>Irák</t>
  </si>
  <si>
    <t>Írán</t>
  </si>
  <si>
    <t>Island</t>
  </si>
  <si>
    <t>Jordánsko</t>
  </si>
  <si>
    <t>Keňa</t>
  </si>
  <si>
    <t>Kolumbie</t>
  </si>
  <si>
    <t>Kosovo</t>
  </si>
  <si>
    <t>Kypr</t>
  </si>
  <si>
    <t>Lichtenštejnsko</t>
  </si>
  <si>
    <t>Litva</t>
  </si>
  <si>
    <t>Lotyšsko</t>
  </si>
  <si>
    <t>Lucembursko</t>
  </si>
  <si>
    <t>Malta</t>
  </si>
  <si>
    <t>Maroko</t>
  </si>
  <si>
    <t>Nepál</t>
  </si>
  <si>
    <t>Norsko</t>
  </si>
  <si>
    <t>Polsko</t>
  </si>
  <si>
    <t>Portugalsko</t>
  </si>
  <si>
    <t>Rakousko</t>
  </si>
  <si>
    <t>Řecko</t>
  </si>
  <si>
    <t>Severní Makedonie</t>
  </si>
  <si>
    <t>Rusko</t>
  </si>
  <si>
    <t>Rwanda</t>
  </si>
  <si>
    <t>Salvador</t>
  </si>
  <si>
    <t>Slovensko</t>
  </si>
  <si>
    <t>Slovinsko</t>
  </si>
  <si>
    <t>Mexiko</t>
  </si>
  <si>
    <t>Německo</t>
  </si>
  <si>
    <t>Srbsko</t>
  </si>
  <si>
    <t>Šrí Lanka</t>
  </si>
  <si>
    <t>Izrael</t>
  </si>
  <si>
    <t>Omán</t>
  </si>
  <si>
    <t>Švédsko</t>
  </si>
  <si>
    <t>Tanzanie</t>
  </si>
  <si>
    <t>Turecko</t>
  </si>
  <si>
    <t>Uganda</t>
  </si>
  <si>
    <t>Vietnam</t>
  </si>
  <si>
    <t>Hongkong</t>
  </si>
  <si>
    <t>Zaměstnanci</t>
  </si>
  <si>
    <t>Finance</t>
  </si>
  <si>
    <t>doc. RNDr. Lenka Luhová, Ph.D.</t>
  </si>
  <si>
    <t>Cena rektora za vynikající disertační práci</t>
  </si>
  <si>
    <t>Studenti, uchazeči, absolventi</t>
  </si>
  <si>
    <t>Zahraniční mobility</t>
  </si>
  <si>
    <t>Funkce/pracoviště</t>
  </si>
  <si>
    <t>Počet příjezdů akademických pracovníků****</t>
  </si>
  <si>
    <t>Počet výjezdů akademických, vědeckých a odborných pracovníků***</t>
  </si>
  <si>
    <t>členka</t>
  </si>
  <si>
    <t>členka (studentka)</t>
  </si>
  <si>
    <t>členka (externí)</t>
  </si>
  <si>
    <t>Společenská role a podpůrné služby</t>
  </si>
  <si>
    <t>Druh programu</t>
  </si>
  <si>
    <t>Počty studijních programů***</t>
  </si>
  <si>
    <t>KUK*
(LF, část PřF, FaF, FSpS, CEITEC)</t>
  </si>
  <si>
    <t>Lékařská fakulta*</t>
  </si>
  <si>
    <t>1 % – 10 %</t>
  </si>
  <si>
    <t>10 % – 25 %</t>
  </si>
  <si>
    <t>25 % – 50 %</t>
  </si>
  <si>
    <t>Kurzy orientované na výkon povolání</t>
  </si>
  <si>
    <t>Počty aktivních studií v těchto programech****</t>
  </si>
  <si>
    <t>Celkem na PrF</t>
  </si>
  <si>
    <t>Celkem na LF</t>
  </si>
  <si>
    <t>Celkem na PřF</t>
  </si>
  <si>
    <t>Celkem na FF</t>
  </si>
  <si>
    <t>Celkem na PdF</t>
  </si>
  <si>
    <t>Celkem na FaF</t>
  </si>
  <si>
    <t>Celkem na ESF</t>
  </si>
  <si>
    <t>Celkem na FI</t>
  </si>
  <si>
    <t>Celkem na FSS</t>
  </si>
  <si>
    <t>Celkem na FSpS</t>
  </si>
  <si>
    <t>Celkem na MU (bez ubytovacího stipendia)</t>
  </si>
  <si>
    <t xml:space="preserve">Pozn.: Podíl = počet studií k 31. 12. / průměrný přepočtený počet akad. prac. (11–20) a vědeckých a odborných pracovníků (kat. 51 a 52) </t>
  </si>
  <si>
    <t>Počet ukončených* řízení – celkem</t>
  </si>
  <si>
    <t>Průměrný věk**</t>
  </si>
  <si>
    <r>
      <t>Počet řízení zakončených</t>
    </r>
    <r>
      <rPr>
        <b/>
        <sz val="10"/>
        <rFont val="Arial"/>
        <family val="2"/>
        <charset val="238"/>
      </rPr>
      <t xml:space="preserve"> </t>
    </r>
    <r>
      <rPr>
        <sz val="10"/>
        <rFont val="Arial"/>
        <family val="2"/>
        <charset val="238"/>
      </rPr>
      <t>jmenováním***</t>
    </r>
  </si>
  <si>
    <t>Celkem nově jmenovaní profesoři</t>
  </si>
  <si>
    <t>Celkem nově jmenovaní docenti</t>
  </si>
  <si>
    <t>Pozn.: ** = Vědeckým a odborným pracovníkem se v tomto případě rozumí osoba, která není akademickým pracovníkem dle § 70 zákona č. 111/1998 Sb., o vysokých školách.</t>
  </si>
  <si>
    <t>Pozn.: * = Průměrným přepočteným počtem se rozumí průměrný počet zaměstnanců přepočtený na roční plný pracovní úvazek (full-time equivalent). Tabulka zahrnuje osoby, které mají s vysokou školou uzavřený pracovněprávní vztah ve formě pracovní smlouvy nebo DPČ.</t>
  </si>
  <si>
    <t>Vědečtí a odborní pracovníci*</t>
  </si>
  <si>
    <t>Celkem fyzické počty</t>
  </si>
  <si>
    <t>Celkem průměrné přepočtené počty</t>
  </si>
  <si>
    <t>Neakademičtí pracovníci*</t>
  </si>
  <si>
    <t xml:space="preserve">Akademičtí pracovníci </t>
  </si>
  <si>
    <t>Alespoň 14 dní</t>
  </si>
  <si>
    <t>Alespoň 1 měsíc</t>
  </si>
  <si>
    <t>Necitováno</t>
  </si>
  <si>
    <t>Studijní poradenství</t>
  </si>
  <si>
    <t>Psychologické poradenství</t>
  </si>
  <si>
    <t>KUK**</t>
  </si>
  <si>
    <t xml:space="preserve">          přírůstek e-knih v trvalém nákupu</t>
  </si>
  <si>
    <t>Fyzicky</t>
  </si>
  <si>
    <t>Elektronicky (odhad)**</t>
  </si>
  <si>
    <t>V obou formách***</t>
  </si>
  <si>
    <t xml:space="preserve">          Polsko</t>
  </si>
  <si>
    <t xml:space="preserve">          Rakousko</t>
  </si>
  <si>
    <t xml:space="preserve">          Slovensko</t>
  </si>
  <si>
    <t xml:space="preserve">          ostatní státy EU</t>
  </si>
  <si>
    <t xml:space="preserve">          ostatní státy mimo EU</t>
  </si>
  <si>
    <t>Do 29 let</t>
  </si>
  <si>
    <t>Nad 70 let</t>
  </si>
  <si>
    <t>Psychické poruchy aj.</t>
  </si>
  <si>
    <t>Počet publikací vydaných v daném roce</t>
  </si>
  <si>
    <t>Počet citací v daném roce ze všech publikací</t>
  </si>
  <si>
    <t>Pozn.: * = Informace o percentilu vycházejí z informací v rámci InCites, analytického nástroje navazujícího na WoS. Percentil zachycuje relativní umístění článku dle jeho aktuálních citací v porovnání s ostatními světovými publikacemi v rámci stejného oboru, typu i roku vydání.</t>
  </si>
  <si>
    <t>Pozn.: *** = &lt;1 % znamená, že se publikace nachází v 1 % nejcitovanějších článků.</t>
  </si>
  <si>
    <t>&lt;1 %***</t>
  </si>
  <si>
    <t>Počet publikací</t>
  </si>
  <si>
    <t>AHCI**</t>
  </si>
  <si>
    <t>Pozn.: ** = AHCI (Arts &amp; Humanities Citation Index) je citační index WoS Core Collection. Články jsou indexovány na Web of Science, ale časopis nemá přiřazen IF.</t>
  </si>
  <si>
    <t>CPCI***</t>
  </si>
  <si>
    <t>Pozn.: *** = CPCI (Conference Proceedings Citation Index) je citační index WoS Core Collection zahrnující konferenční sborníky. Statě ve sbornících jsou indexovány na Web of Science. Sborníky, které mají přiřazen IF, jsou zahrnuty ve skupinách Q.</t>
  </si>
  <si>
    <t>Pozn.: **** = ESCI (Emerging Sources Citation Index) je databáze časopisů, u kterých se sledují indikátory potřebné pro zařazení časopisu do základní kolekce WoS a do Journal Citation Reports. ESCI pokrývá zejména nová výzkumná témata a více regionálních zdrojů (ve velké míře z oborů SSH). Články jsou indexovány na Web of Science, ale časopis nemá přiřazen impakt faktor. Od roku 2021 jsou na WoS nově doplněny výstupy indexované v ESCI z období před rokem 2015.</t>
  </si>
  <si>
    <t>Nezařazeno*****</t>
  </si>
  <si>
    <t xml:space="preserve">Pozn.: ***** = Mezi nezařazené publikace patří výstupy v časopisech, které již nemají přiřazen IF. </t>
  </si>
  <si>
    <t>Pozn.: * = Podíl publikací, které se nachází mezi 10 % nejcitovanějších článků stejného typu, ve stejném oboru a roce publikování na Web of Science.</t>
  </si>
  <si>
    <t>Pozn.: ** = Podíl publikací, které se nachází mezi 1 % nejcitovanějších článků stejného typu, ve stejném oboru a roce publikování na Web of Science.</t>
  </si>
  <si>
    <t>Podíl publikací v 10 % nejcitovanějších článků*</t>
  </si>
  <si>
    <t>Podíl publikací v 1 % nejcitovanějších článků**</t>
  </si>
  <si>
    <t>Pozn.: ** = Pouze publikace uvedené v nástroji InCites.</t>
  </si>
  <si>
    <t xml:space="preserve">Počet citací k těmto publikacím </t>
  </si>
  <si>
    <t>Pozn.: * = Pouze publikace uvedené v nástroji InCites.</t>
  </si>
  <si>
    <t xml:space="preserve">Počet společných publikací </t>
  </si>
  <si>
    <t>Počet citací ke společným publikacím</t>
  </si>
  <si>
    <t>Univerzitní orgány</t>
  </si>
  <si>
    <t>Studijní programy, celoživotní vzdělávání</t>
  </si>
  <si>
    <t>Věda a výzkum</t>
  </si>
  <si>
    <t>Pozn.: * = Povinnou praxí se rozumí taková, která je součástí akreditace daného studijního oboru, přičemž se může jednat o součást některého z předmětů či o samostatný předmět. Jedná se o odborné profesní praxe.</t>
  </si>
  <si>
    <t>Pozn.: Podíl = počet studií k 31. 10. / průměrný přepočtený počet akad. prac. (kat. 11–20) s uzavřenou pracovní smlouvou nebo DPČ</t>
  </si>
  <si>
    <t>Název programu</t>
  </si>
  <si>
    <t>Garant</t>
  </si>
  <si>
    <t>Akreditace od</t>
  </si>
  <si>
    <t>Akreditace do</t>
  </si>
  <si>
    <t>Názvy oborů</t>
  </si>
  <si>
    <t>Mendelova univerzita v Brně</t>
  </si>
  <si>
    <t>Studentská komora Akademického senátu MU</t>
  </si>
  <si>
    <t>z toho počet žen</t>
  </si>
  <si>
    <t>Osoby mající pracovně právní vztah s MU</t>
  </si>
  <si>
    <t>Osoby nemající pracovně právní vztah s MU</t>
  </si>
  <si>
    <t>Bakalářský</t>
  </si>
  <si>
    <t>Magisterský</t>
  </si>
  <si>
    <t>Navazující magisterský</t>
  </si>
  <si>
    <t>Doktorský</t>
  </si>
  <si>
    <t>Typy studijních programů</t>
  </si>
  <si>
    <t>Pozn.: * = Jeden uchazeč (fyzická osoba) může být vykázán za více fakult.</t>
  </si>
  <si>
    <t>Pozn.: * = Při přepočtu pouze na období, kdy byla farmaceutická fakulta součástí MU, by se počet studií k 31. 12. 2020 na jednoho akademického pracovníka rovnal 13,8. Hodnota celkem na MU by se rovnala 17,8.</t>
  </si>
  <si>
    <t>Pozn.: * = Při přepočtu pouze na období, kdy byla farmaceutická fakulta součástí MU, by se počet studií k 31. 12. 2020 na jednoho akademického, vědeckého a odborného pracovníka rovnal 13,1. Hodnota celkem na MU by se rovnala 13,5.</t>
  </si>
  <si>
    <t>Pozn.: * = Při přepočtu pouze na období, kdy byla farmaceutická fakulta součástí MU, by se počet studií k 31. 10. 2020 na jednoho akademického pracovníka rovnal 13,7. Hodnota celkem na MU by se rovnala 18,1.</t>
  </si>
  <si>
    <t>Pozn.: *** = V kategorii "Postdoktorandi" jsou pracovníci dané výzkumné instituce nebo vysoké školy do pěti let po obhájení akademického titulu Ph.D. nebo jeho ekvivalentu. Pracují jako součást vědeckého týmu dané instituce obvykle pod vedením zkušených vědeckých pracovníků na konkrétním úkolu a publikují své výsledky samostatně i v rámci tvůrčího týmu. Mají s výzkumnou institucí uzavřen pracovní poměr na dobu určitou (v trvání 1–3 let) na jedno, maximálně tři období po sobě. Jejich mzda podléhá pravidlům mzdového systému dané instituce, přičemž vedle toho mohou získávat odměny v rámci výzkumných grantových projektů.</t>
  </si>
  <si>
    <t>Pozn.: *** = V kategorii "Postdoktorandi" jsou pracovníci dané výzkumné instituce nebo vysoké školy do pěti let po obhájení akademického titulu Ph.D. nebo jeho ekvivalentu. Pracují jako součást vědeckého týmu dané instituce obvykle pod vedením zkušených vědeckých pracovníků na konkrétním úkolu a publikují své výsledky samostatně i v rámci tvůrčího týmu. Mají s výzkumnou institucí uzavřen pracovní poměr na dobu určitou (v trvání 1–3 let) na jedno, maximálně tři období po sobě. Jejich mzda podléhá pravidlům mzdového systému dané instituce, přičemž vedle toho mohou získávat odměny v rámci výzkumných grantových projektů.</t>
  </si>
  <si>
    <t>Pozn.: *** = V kategorii "Postdoktorandi" jsou pracovníci dané výzkumné instituce nebo vysoké školy do pěti let po obhájení akademického titulu Ph.D. nebo jeho ekvivalentu. Pracují jako součást vědeckého týmu dané instituce obvykle pod vedením zkušených vědeckých pracovníků na konkrétním úkolu a publikují své výsledky samostatně i v rámci tvůrčího týmu. Mají s výzkumnou institucí uzavřen pracovní poměr na dobu určitou (v trvání 1–3 let) na jedno, maximálně tři období po sobě. Jejich mzda podléhá pravidlům mzdového systému dané instituce, přičemž vedle toho mohou získávat odměny v rámci výzkumných grantových projektů.</t>
  </si>
  <si>
    <t>Pozn.: * = Kategorie „Neakademičtí pracovníci“ zahrnuje i neakademické vědecké a odborné pracovníky.</t>
  </si>
  <si>
    <t>Vedoucí pracovník katedry/institutu / výzkumného pracoviště</t>
  </si>
  <si>
    <t>Rektor/děkan</t>
  </si>
  <si>
    <t>Kvestor/
tajemník**</t>
  </si>
  <si>
    <t>Prorektor/
proděkan</t>
  </si>
  <si>
    <t>Pozn.: Údaje za farmaceutickou fakultu nejsou dostupné.</t>
  </si>
  <si>
    <t>Unie podnikových právníků ČR, z.s.</t>
  </si>
  <si>
    <t>Pozn.: ** = KUK – Knihovna univerzitního kampusu: zahrnuje fondy lékařské fakulty, přírodovědecké fakulty (biochemie, biologie, chemie, životní prostředí), farmaceutické fakulty, fakulty sportovních studií a CEITEC.</t>
  </si>
  <si>
    <t>z toho: Německo</t>
  </si>
  <si>
    <t>ESCI****</t>
  </si>
  <si>
    <t>Inter-University Centre Dubrovník (IUC)</t>
  </si>
  <si>
    <t>dle domluvy osobně v pracovní dny v čase 8–16 hod., online dle potřeby</t>
  </si>
  <si>
    <t>dle domluvy osobně v pracovní dny v čase 8–17 hod., online dle potřeby</t>
  </si>
  <si>
    <t>Meziknihovní výpůjční služba</t>
  </si>
  <si>
    <t>z toho studia žen</t>
  </si>
  <si>
    <t>z toho studia cizinců</t>
  </si>
  <si>
    <t>z toho kmenoví zaměstnanci MU</t>
  </si>
  <si>
    <t>z toho přírůstek fyzických jednotek</t>
  </si>
  <si>
    <t>z toho vzdělávací činnost</t>
  </si>
  <si>
    <t>z toho institucionální podpora na rozvoj*</t>
  </si>
  <si>
    <t>z toho nemovitý majetek</t>
  </si>
  <si>
    <t>Ostatní zaměstnanci***</t>
  </si>
  <si>
    <t>Pozn.: *** = Ostatními zaměstnanci se rozumí všichni další pracovníci, kteří se přímo nepodílejí na vzdělávání a výzkumu. Jedná se tedy zejména o administrativní, technické a jiné zaměstnance.</t>
  </si>
  <si>
    <t>prof. Mgr. Jiří Špalek, Ph.D.</t>
  </si>
  <si>
    <t>Počet kurzů</t>
  </si>
  <si>
    <t>CELKEM</t>
  </si>
  <si>
    <t>CELKEM*</t>
  </si>
  <si>
    <t>Orientovaných na výkon povolání</t>
  </si>
  <si>
    <t>Zájmových</t>
  </si>
  <si>
    <t>kód</t>
  </si>
  <si>
    <t>Investiční výdaje</t>
  </si>
  <si>
    <t>55***</t>
  </si>
  <si>
    <t>doc. PharmDr. Kateřina Kubová, Ph.D.</t>
  </si>
  <si>
    <t>prof. RNDr. Michaela Wimmerová, Ph.D.</t>
  </si>
  <si>
    <t>prof. Dr. Ing. Pavel Zemčík, dr. h.c.</t>
  </si>
  <si>
    <t>Public Administration (Administration publique)</t>
  </si>
  <si>
    <t>Mgr. et Mgr. Markéta Košatková, Ph.D.</t>
  </si>
  <si>
    <t>Veřejná ekonomika a správa</t>
  </si>
  <si>
    <t>Public Finance and Economics</t>
  </si>
  <si>
    <t>Biofyzikální ústav AV ČR; Ústav biologie obratlovců AV ČR</t>
  </si>
  <si>
    <t>Správa Univerzitního kampusu Bohunice</t>
  </si>
  <si>
    <t>doc. PhDr. Jan Činčera, Ph.D.</t>
  </si>
  <si>
    <t>Ing. Radovan Majnuš</t>
  </si>
  <si>
    <t>Ing. Michal Marcolla</t>
  </si>
  <si>
    <t>doc. Mgr. Irena Radová, Ph.D.</t>
  </si>
  <si>
    <t>prof. MUDr. Petr Štourač, Ph.D., MBA, FESAIC</t>
  </si>
  <si>
    <t>prof. JUDr. Radim Polčák, Ph.D.</t>
  </si>
  <si>
    <t>Ing. Dana Brandenburg</t>
  </si>
  <si>
    <t xml:space="preserve">členka </t>
  </si>
  <si>
    <t>PhDr. Marie Kučerová</t>
  </si>
  <si>
    <t>prof. MUDr. Martin Procházka, Ph.D.</t>
  </si>
  <si>
    <t>Vnitřní lékařství</t>
  </si>
  <si>
    <t>Informatika</t>
  </si>
  <si>
    <t>40***</t>
  </si>
  <si>
    <t>z toho fyzických jednotek</t>
  </si>
  <si>
    <t xml:space="preserve">          e-knih v trvalém nákupu</t>
  </si>
  <si>
    <t xml:space="preserve">Pozn.: * = KUK – Knihovna univerzitního kampusu: zahrnuje fondy lékařské fakulty, přírodovědecké fakulty (biochemie, biologie, chemie, životní prostředí), farmaceutické fakulty, fakulty sportovních studií a CEITEC.											</t>
  </si>
  <si>
    <t>57 běhů za rok</t>
  </si>
  <si>
    <t xml:space="preserve">Veletrh JobChallenge a doprovodný program veletrhu </t>
  </si>
  <si>
    <t>30***</t>
  </si>
  <si>
    <t>33***</t>
  </si>
  <si>
    <t>Bermudy</t>
  </si>
  <si>
    <t>AS MU</t>
  </si>
  <si>
    <t>Mgr. Daniel Jirků</t>
  </si>
  <si>
    <t>Mgr. Bc. Michal Koščík, Ph.D.</t>
  </si>
  <si>
    <t>RNDr. Milan Baláž, Ph.D.</t>
  </si>
  <si>
    <t>prof. JUDr. Josef Bejček, CSc.</t>
  </si>
  <si>
    <t>PharmDr. Tomáš Bílik</t>
  </si>
  <si>
    <t>prof. MUDr. Milan Brázdil, Ph.D.</t>
  </si>
  <si>
    <t>Mgr. Tomáš Brom</t>
  </si>
  <si>
    <t>Jakub Capák</t>
  </si>
  <si>
    <t>Mgr. Štěpán Čada</t>
  </si>
  <si>
    <t>Mgr. Gabriel Demo, Ph.D.</t>
  </si>
  <si>
    <t>doc. RNDr. Vlastislav Dohnal, Ph.D.</t>
  </si>
  <si>
    <t>doc. PharmDr. Jan Gajdziok, Ph.D.</t>
  </si>
  <si>
    <t>PharmDr. Tomáš Goněc, Ph.D.</t>
  </si>
  <si>
    <t>Mgr. Kateřina Holíková</t>
  </si>
  <si>
    <t>PhDr. Markéta Horáková, Ph.D.</t>
  </si>
  <si>
    <t>doc. Ing. Vladimír Hyánek, Ph.D.</t>
  </si>
  <si>
    <t>Mgr. David Košatka</t>
  </si>
  <si>
    <t>prof. RNDr. Michal Kozubek, Ph.D.</t>
  </si>
  <si>
    <t>Mgr. Josef Kraus, Ph.D.</t>
  </si>
  <si>
    <t>doc. Mgr. Karel Kubíček, PhD.</t>
  </si>
  <si>
    <t>prof. Mgr. Vít Kudrle, Ph.D.</t>
  </si>
  <si>
    <t>Mgr. Adam Kyselica</t>
  </si>
  <si>
    <t>Mgr. Adéla Lamaczová</t>
  </si>
  <si>
    <t>Mgr. David Novák</t>
  </si>
  <si>
    <t>Bc. Jiří Procházka</t>
  </si>
  <si>
    <t>PhDr. Renata Prucklová</t>
  </si>
  <si>
    <t>Mgr. Tomáš Sedláček</t>
  </si>
  <si>
    <t>JUDr. Veronika Smutná, Ph.D.</t>
  </si>
  <si>
    <t>Mgr. Damir Solak</t>
  </si>
  <si>
    <t>Bc. Jakub Šárník</t>
  </si>
  <si>
    <t>Mgr. Tomáš Vencúrik, Ph.D.</t>
  </si>
  <si>
    <t>doc. PhDr. Tomáš Vlček, Ph.D.</t>
  </si>
  <si>
    <t>Bc. Tomáš Vojtíšek</t>
  </si>
  <si>
    <t>Mgr. Martin Vrubel, Ph.D.</t>
  </si>
  <si>
    <t>Mgr. Petr Vurm, Ph.D.</t>
  </si>
  <si>
    <t>doc. PhDr. David Zbíral, Ph.D.</t>
  </si>
  <si>
    <t>Ruprecht Karls University Heidelberg</t>
  </si>
  <si>
    <t>Université Paris Cité</t>
  </si>
  <si>
    <t>Ghana</t>
  </si>
  <si>
    <t>Jižní Afrika</t>
  </si>
  <si>
    <t>Kuba</t>
  </si>
  <si>
    <t>Libanon</t>
  </si>
  <si>
    <t>Mauricius</t>
  </si>
  <si>
    <t>Peru</t>
  </si>
  <si>
    <t>Kazachstán</t>
  </si>
  <si>
    <t>Trinidad a Tobago</t>
  </si>
  <si>
    <t>Singapur</t>
  </si>
  <si>
    <t>Spojené státy</t>
  </si>
  <si>
    <t>Spojené arabské emiráty</t>
  </si>
  <si>
    <t>Thajsko</t>
  </si>
  <si>
    <t>Uruguay</t>
  </si>
  <si>
    <t>Cena rektora pro vynikající studenty doktorských studijních programů</t>
  </si>
  <si>
    <t>Cena rektora pro vynikající studenty magisterských studijních programů</t>
  </si>
  <si>
    <t>Cena rektora za významný sportovní výkon</t>
  </si>
  <si>
    <t>Cena rektora za mimořádný výsledek v mezinárodní grantové soutěži</t>
  </si>
  <si>
    <t>Cena rektora za dobrovolnictví</t>
  </si>
  <si>
    <t>European Law Faculties Association (ELFA)</t>
  </si>
  <si>
    <t>International Association of Law Schools (IALS)</t>
  </si>
  <si>
    <t>Rotterdam Law Network</t>
  </si>
  <si>
    <t>Asociace děkanů lékařských fakult ČR</t>
  </si>
  <si>
    <t>Spojené království</t>
  </si>
  <si>
    <t>Asociace děkanů přírodovědných fakult ČR</t>
  </si>
  <si>
    <t>Unie botanických zahrad ČR</t>
  </si>
  <si>
    <t>Bureau Central Sismologique Français</t>
  </si>
  <si>
    <t>European Polar Board (EPB)</t>
  </si>
  <si>
    <t>European Polar Consortium (EPC)</t>
  </si>
  <si>
    <t>Česká kartografická společnost (ČKS)</t>
  </si>
  <si>
    <t xml:space="preserve">Národní centrum kompetence MATCA </t>
  </si>
  <si>
    <t>European Association of Faculties of Pharmacy (EAFP)</t>
  </si>
  <si>
    <t>Stát/sídlo</t>
  </si>
  <si>
    <t>Informatics Europe</t>
  </si>
  <si>
    <t>TeX Users Group (TUG)</t>
  </si>
  <si>
    <t>Československé sdružení uživatelů TeXu (CSTUG)</t>
  </si>
  <si>
    <t>European Association for the Study of Science and Technology (EASST)</t>
  </si>
  <si>
    <t>European Association of Social Anthropologists (EASA)</t>
  </si>
  <si>
    <t>International Sociological Association (ISA)</t>
  </si>
  <si>
    <t>European Sociologial Association (ESA)</t>
  </si>
  <si>
    <t>European Consortium for Political Research (ECPR)</t>
  </si>
  <si>
    <t>Asociace vzdělavatelů v sociální práci ČR</t>
  </si>
  <si>
    <t>Society for the Exploration of Psychotherapy Integration (SEPI)</t>
  </si>
  <si>
    <t>European Association of Schools of Social Work (EASSW)</t>
  </si>
  <si>
    <t>University Association for Contemporary European Studies (UACES)</t>
  </si>
  <si>
    <t>Asociace děkanů filozofických fakult</t>
  </si>
  <si>
    <t xml:space="preserve">European Teacher Education Network (ETEN) </t>
  </si>
  <si>
    <t>Platforma pro bioekonomiku České republiky</t>
  </si>
  <si>
    <t>Počet dotazů/konzultací*</t>
  </si>
  <si>
    <t>Pozn.: * = Počet konzultací uveden u těch typů služeb, kde není možné, vzhledem k charakteru služby, uvést počet obsloužených studentů</t>
  </si>
  <si>
    <t>Jižní Korea</t>
  </si>
  <si>
    <t>Spojené státy americké</t>
  </si>
  <si>
    <t>Tchaj-wan</t>
  </si>
  <si>
    <t>Tunisko</t>
  </si>
  <si>
    <t>Cena rektora za významný umělecký počin</t>
  </si>
  <si>
    <t>Počet hodin ve výuce / v akreditovaných předmětech</t>
  </si>
  <si>
    <t>Swiss Federal Institutes of Technology Domain</t>
  </si>
  <si>
    <t>European Network for Academic Integrity (ENAI)</t>
  </si>
  <si>
    <t xml:space="preserve">Vědečtí, výzkumní a vývojoví pracovníci podílející se na pedagog. činnosti </t>
  </si>
  <si>
    <t>Pozn.: ** = Podle § 25 odst 2 zákona č. 111/1998 Sb., o vysokých školách</t>
  </si>
  <si>
    <t>Fakulty/pracoviště</t>
  </si>
  <si>
    <t>poskytují studijní poradci střediska Teiresiás</t>
  </si>
  <si>
    <t>poskytují psychologové a terapeuti střediska Teiresiás</t>
  </si>
  <si>
    <t>poskytují psychologové střediska Teiresiás</t>
  </si>
  <si>
    <t>Tabulka 1 Vedení Masarykovy univerzity v roce 2023</t>
  </si>
  <si>
    <t>Tabulka 2 Vedení fakult a vysokoškolských ústavů MU v roce 2023</t>
  </si>
  <si>
    <t>Tabulka 3 Akademický senát MU v roce 2023</t>
  </si>
  <si>
    <t>Tabulka 4 Správní rada MU v roce 2023</t>
  </si>
  <si>
    <t>Tabulka 5 Vědecká rada MU v roce 2023</t>
  </si>
  <si>
    <t>Tabulka 6 Rada pro vnitřní hodnocení MU v roce 2023</t>
  </si>
  <si>
    <t>Tabulka 7 Rada pro udržitelný rozvoj MU v roce 2023</t>
  </si>
  <si>
    <t>Tabulka 10 Přehled nových studijních programů schválených Radou pro vnitřní hodnocení MU v roce 2023</t>
  </si>
  <si>
    <t>Tabulka 11 Joint/Double/Multiple Degree studijní programy realizované se zahraniční VŠ v roce 2023 (MŠMT tab. 2.3)</t>
  </si>
  <si>
    <t>Tabulka 12 Akreditované studijní programy uskutečňované společně s jinou vysokou školou nebo s veřejnou výzkumnou institucí se sídlem v ČR v roce 2023 (MŠMT tab. 2.4)</t>
  </si>
  <si>
    <t xml:space="preserve">Pozn.: * = Průměrným přepočteným počtem se rozumí průměrný počet pracovníků, tedy osob s uzavřenými dohodami o pracích konaných mimo pracovní poměr (tj. DPP, DPČ), na roční plný pracovní úvazek. </t>
  </si>
  <si>
    <t>2023*</t>
  </si>
  <si>
    <t>2023**</t>
  </si>
  <si>
    <t>2023******</t>
  </si>
  <si>
    <t>2023***</t>
  </si>
  <si>
    <t>Ing. Monika Jandová, Ph.D.</t>
  </si>
  <si>
    <t>PhDr. Petr Suchý, Ph.D.</t>
  </si>
  <si>
    <t>Mgr. Jana Fialová, Ph.D.</t>
  </si>
  <si>
    <t>Ing. Bc. Šárka Řehořová</t>
  </si>
  <si>
    <t>Mgr. Eva Fraňková, Ph.D.</t>
  </si>
  <si>
    <t>Ing. Boris Janča</t>
  </si>
  <si>
    <t>Mgr. Vojtěch Přibyla, MBA</t>
  </si>
  <si>
    <t>Ústav výpočetní techniky</t>
  </si>
  <si>
    <t>doc. Ing. Eva Tomášková, Ph.D.</t>
  </si>
  <si>
    <t>Pozn.: *** = Počty výjezdů zaměstnanců MU, kteří v roce 2023 absolvovali (ukončili) zahraniční pobyt; započítávají se i pobyty zahájené v roce 2022. Započítávají se pouze pobyty, které  trvaly alespoň 5 dní.</t>
  </si>
  <si>
    <t>Alžírsko</t>
  </si>
  <si>
    <t>Venezuela</t>
  </si>
  <si>
    <t>Kongo-Kinshasa</t>
  </si>
  <si>
    <t>Kostarika</t>
  </si>
  <si>
    <t>Kyrgyzstán</t>
  </si>
  <si>
    <t>Laos</t>
  </si>
  <si>
    <t>Namibie</t>
  </si>
  <si>
    <t>Palestinská území</t>
  </si>
  <si>
    <t>Paraguay</t>
  </si>
  <si>
    <t>Guadeloupe</t>
  </si>
  <si>
    <t>Somálsko</t>
  </si>
  <si>
    <t>Severní Mariany</t>
  </si>
  <si>
    <t>Katar</t>
  </si>
  <si>
    <t>Středoafrická republika</t>
  </si>
  <si>
    <t>Macao</t>
  </si>
  <si>
    <t>ženy</t>
  </si>
  <si>
    <t>celkem</t>
  </si>
  <si>
    <t>Prezenční forma</t>
  </si>
  <si>
    <t>Kombinovaná a distanční forma</t>
  </si>
  <si>
    <t>průměrně 10x týdně</t>
  </si>
  <si>
    <t>16 kurzů za rok</t>
  </si>
  <si>
    <t>Kurzy Prvákovin, Zkouškovin (online), IS prvákoviny (online)</t>
  </si>
  <si>
    <t>organizovalo 73 lektorů, proškolených studentů</t>
  </si>
  <si>
    <t>1 veletrh v roce 2023</t>
  </si>
  <si>
    <t>poskytují pracovníci Poradenského centra (distančně také fakultní poradci a SO)</t>
  </si>
  <si>
    <t>Pozn.: ** = Student/ka může absolvovat část konzultací prezenčně a část online (dle své potřeby).</t>
  </si>
  <si>
    <t>k dispozici cca 75 konzultací týdně**</t>
  </si>
  <si>
    <t>143***</t>
  </si>
  <si>
    <t>prof. RNDr. Jiří Barnat, Ph.D.</t>
  </si>
  <si>
    <t>prof. Mgr. Jan Chovanec, Ph.D.</t>
  </si>
  <si>
    <t>prof. PhDr. Karel Pančocha, Ph.D., M.Sc.</t>
  </si>
  <si>
    <t>prof. PhDr. Martina Pavlicová, CSc.</t>
  </si>
  <si>
    <t>doc. Mgr. Pavel Plevka, Ph.D.</t>
  </si>
  <si>
    <t>prof. PhDr. Andrea Pokorná, Ph.D.</t>
  </si>
  <si>
    <t>prof. JUDr. Kateřina Ronovská, Ph.D.</t>
  </si>
  <si>
    <t>prof. Mgr. Klára Šeďová, Ph.D.</t>
  </si>
  <si>
    <t>doc. Mgr. Lenka Waschková Císařová, Ph.D.</t>
  </si>
  <si>
    <t>doc. Ing. Petr Dvořák, Ph.D.</t>
  </si>
  <si>
    <t>prof. Michal Chabada, PhD.</t>
  </si>
  <si>
    <t xml:space="preserve">prof. MUDr. Milena Králíčková, Ph.D. </t>
  </si>
  <si>
    <t>prof. PhDr. Ladislav Krištoufek, Ph.D.</t>
  </si>
  <si>
    <t>doc. Mgr. Diana Schneiderová, Ph.D.</t>
  </si>
  <si>
    <t>doc. Mgr. Radmila Švaříčková Slabáková, Ph.D.</t>
  </si>
  <si>
    <t>prof. Mgr. Renata Cornejo, Ph.D.</t>
  </si>
  <si>
    <t>Dějiny konkrétních literatur (germánské literatury)</t>
  </si>
  <si>
    <t>prof. Mgr. Sylvie Graf, Ph.D.</t>
  </si>
  <si>
    <t>prof. Bernadette Nadya Jaworsky, Ph.D.</t>
  </si>
  <si>
    <t>Sociologie</t>
  </si>
  <si>
    <t>prof. MUDr. Petr Kala, Ph.D.</t>
  </si>
  <si>
    <t>prof. PhDr. Petr Kaniok, Ph.D.</t>
  </si>
  <si>
    <t>Politologie</t>
  </si>
  <si>
    <t>prof. JUDr. David Kosař, Ph.D., LL.M., J. S. D.</t>
  </si>
  <si>
    <t>Ústavní právo a státověda</t>
  </si>
  <si>
    <t>prof. PhDr. Mgr. Lenka Krámská, Ph.D.</t>
  </si>
  <si>
    <t>prof. JUDr. Filip Křepelka, Ph.D.</t>
  </si>
  <si>
    <t>Právo Evropské unie</t>
  </si>
  <si>
    <t>prof. MUDr. Břetislav Lipový, Ph.D., MBA, LL.M.</t>
  </si>
  <si>
    <t>Chirurgie</t>
  </si>
  <si>
    <t>prof. MUDr. Mgr. Marek Mráz, Ph.D.</t>
  </si>
  <si>
    <t>Onkologie</t>
  </si>
  <si>
    <t>prof. RNDr. Slavomír Nehyba, Dr.</t>
  </si>
  <si>
    <t>Geologie</t>
  </si>
  <si>
    <t>prof. Mgr. Daniel Nemrava, Ph.D.</t>
  </si>
  <si>
    <t>Dějiny konkrétních literatur (románské literatury)</t>
  </si>
  <si>
    <t>Speciální pedagogika</t>
  </si>
  <si>
    <t>prof. Mgr. Tomáš Řiháček, Ph.D.</t>
  </si>
  <si>
    <t>Obecná psychologie</t>
  </si>
  <si>
    <t>prof. Stanislav Živný</t>
  </si>
  <si>
    <t>Dějiny umění</t>
  </si>
  <si>
    <t>Sociální psychologie</t>
  </si>
  <si>
    <t>Univerzita J. E. Purkyně v Ústí nad Labem</t>
  </si>
  <si>
    <t>Univerzita Karlova</t>
  </si>
  <si>
    <t>University of Oxford</t>
  </si>
  <si>
    <t>doc. Mgr. Ondřej Jakubec, Ph.D.*</t>
  </si>
  <si>
    <t>doc. PhDr. Martin Vaculík, Ph.D.*</t>
  </si>
  <si>
    <t>Pozn.: * = Návrh byl schválen Vědeckou radou MU, uchazeč však zatím nebyl prezidentem jmenován. Ostatní byli v roce 2023 jak schváleni Vědeckou radou MU, tak jmenováni.</t>
  </si>
  <si>
    <t>16****</t>
  </si>
  <si>
    <t>Pozn.: **** = Zahrnuje prof. Mgr. Martina Zvonaře, Ph.D., jehož návrh byl schválen VR MU 8. 10. 2019, uchazeč nicméně nebyl prezidentem jmenován. 1. 6. 2021 VR MU odsouhlasila, že trvá na původním návrhu jmenovat uchazeče profesorem. Ke jmenování profesorem došlo až 4. 12. 2023.</t>
  </si>
  <si>
    <t>-</t>
  </si>
  <si>
    <t>90***</t>
  </si>
  <si>
    <t>10***</t>
  </si>
  <si>
    <t>5***</t>
  </si>
  <si>
    <r>
      <t>Pozn.: Tabulka zahrnuje pouze jednotlivě předplácené tituly e-časopisů, přičemž Masarykova univerzita má drtivou většinu e-časopisů zajištěnou jako součást předplatného časopiseckých „balíků“ od desítek předních světových vydavatelů odborné a vědecké literatury (Nature Publishing Group, Elsevier, Springer, Wiley, Sage a mnohých dalších) a také jako součást megadatabází od agregátorů odborného digitálního obsahu (ProQuest a EBSCO). Koncem roku 2023 se jednalo o 153 balíků elektronických informačních zdrojů</t>
    </r>
    <r>
      <rPr>
        <sz val="10"/>
        <color rgb="FFFF0000"/>
        <rFont val="Arial"/>
        <family val="2"/>
        <charset val="238"/>
      </rPr>
      <t xml:space="preserve">, </t>
    </r>
    <r>
      <rPr>
        <sz val="10"/>
        <rFont val="Arial"/>
        <family val="2"/>
        <charset val="238"/>
      </rPr>
      <t>v rámci kterých Masarykova univerzita odebírala 50 527 titulů e-periodik a 607 765 titulů e-books.</t>
    </r>
  </si>
  <si>
    <t xml:space="preserve">Rada pro vnitřní hodnocení Masarykovy univerzity (RVH MU) má celkem 15 členů, jejím předsedou je ze zákona rektor, který jmenuje a odvolává místopředsedu. Členy RVH MU jsou předseda AS MU, akademičtí pracovníci napříč všemi fakultami MU, dva externí akademici, své zastoupení mají rovněž studenti. V roce 2023 uskutečnila RVH MU 10 zasedání, na kterých jednala o 76 předložených návrzích ze strany fakult. O své činnosti RVH MU informuje na webových stránkách www.muni.cz. </t>
  </si>
  <si>
    <t>Kosmetické prostředky</t>
  </si>
  <si>
    <t>B</t>
  </si>
  <si>
    <t>doc. PharmDr. Ruta Masteiková, CSc.</t>
  </si>
  <si>
    <t>Řecká a latinská studia</t>
  </si>
  <si>
    <t>Mgr. Jana Mikulová, Ph.D.</t>
  </si>
  <si>
    <t>Environmental and Sustainability Education</t>
  </si>
  <si>
    <t>N</t>
  </si>
  <si>
    <t>Soudobé dějiny</t>
  </si>
  <si>
    <t>prof. PhDr. Jan Holzer, Ph.D.</t>
  </si>
  <si>
    <t>Data Analytics</t>
  </si>
  <si>
    <t>Biochemical and Cellular Technologies</t>
  </si>
  <si>
    <t>doc. Mgr. Zdeněk Farka, Ph.D.</t>
  </si>
  <si>
    <t>Mikroskopie</t>
  </si>
  <si>
    <t>doc. RNDr. Petr Mikulík, Ph.D.</t>
  </si>
  <si>
    <t>Virologie</t>
  </si>
  <si>
    <t>prof. RNDr. Daniel Růžek, Ph.D.</t>
  </si>
  <si>
    <t>University of Vechta; Alpen-Adria-University Klagenfurt; University of Karlstad</t>
  </si>
  <si>
    <t>Pozn.: Údaje vycházejí z potvrzených a současně uhrazených přihlášek ze všech běhů přijímacího řízení pro akademický rok 2023/2024.</t>
  </si>
  <si>
    <t>Meeting</t>
  </si>
  <si>
    <t>Pozn.: * = Citace jsou počítány ze všech publikací indexovaných na WoS (33 827 záznamů v letech 1972–2023).</t>
  </si>
  <si>
    <t>Pozn.: Informace o citovanosti byly analyzovány nástrojem InCites, který navazuje na WoS.</t>
  </si>
  <si>
    <t>Environmental sciences</t>
  </si>
  <si>
    <t>Biochemistry &amp; molecular biology</t>
  </si>
  <si>
    <t>Cell biology</t>
  </si>
  <si>
    <t>Chemistry, multidisciplinary</t>
  </si>
  <si>
    <t>Plant sciences</t>
  </si>
  <si>
    <t>Materials science, multidisciplinary</t>
  </si>
  <si>
    <t>Chemistry, analytical</t>
  </si>
  <si>
    <t>Cardiac &amp; cardiovascular systems</t>
  </si>
  <si>
    <t>Physics, applied</t>
  </si>
  <si>
    <t>Chemistry, physical</t>
  </si>
  <si>
    <t>Genetics &amp; heredity</t>
  </si>
  <si>
    <t>Biochemical research methods</t>
  </si>
  <si>
    <t>Engineering, environmental</t>
  </si>
  <si>
    <t>Clinical neurology</t>
  </si>
  <si>
    <t>Astronomy &amp; astrophysics</t>
  </si>
  <si>
    <t>Psychology, experimental</t>
  </si>
  <si>
    <t>Environmental studies</t>
  </si>
  <si>
    <t>Psychology, multidisciplinary</t>
  </si>
  <si>
    <t>Psychology, mathematical</t>
  </si>
  <si>
    <t>Education &amp; educational research</t>
  </si>
  <si>
    <t>Political science</t>
  </si>
  <si>
    <t>Behavioral sciences</t>
  </si>
  <si>
    <t>Public administration</t>
  </si>
  <si>
    <t>Psychology, developmental</t>
  </si>
  <si>
    <t>Management</t>
  </si>
  <si>
    <t>Business, finance</t>
  </si>
  <si>
    <t>Social sciences, interdisciplinary</t>
  </si>
  <si>
    <t>Psychology, social</t>
  </si>
  <si>
    <t>Information science &amp; library science</t>
  </si>
  <si>
    <t>Regional &amp; urban planning</t>
  </si>
  <si>
    <t>185***</t>
  </si>
  <si>
    <t>125***</t>
  </si>
  <si>
    <t>6***</t>
  </si>
  <si>
    <t>50***</t>
  </si>
  <si>
    <t>Z toho Marie Skłodowska-Curie Actions</t>
  </si>
  <si>
    <t>Pozn.: ** = Počty výjezdů a počty příjezdů studentů, kteří v roce 2023 absolvovali zahraniční pobyt; započítávají se i pobyty zahájené v roce 2022. Započítávají se pouze pobyty, které trvaly více než 4 týdny (28 dní).</t>
  </si>
  <si>
    <t>Pozn.: *** = Vyjíždějící akademičtí a vědečtí pracovníci (tj. počty výjezdů) a přijíždějící akademičtí a vědečtí pracovníci (tj. počty příjezdů) – pracovníci, kteří v roce 2023 absolvovali zahraniční pobyt; započítávají se i ti pracovníci, jejichž pobyt začal v roce 2022. Započítávají se pouze pracovníci, jejichž pobyt trval více než 5 pracovních dní.</t>
  </si>
  <si>
    <t>CIH</t>
  </si>
  <si>
    <t>CZQCI</t>
  </si>
  <si>
    <t>SOCCER</t>
  </si>
  <si>
    <t>EUCAIM</t>
  </si>
  <si>
    <t>RELIEVE</t>
  </si>
  <si>
    <t>ADDIT-CE</t>
  </si>
  <si>
    <t>CHESS</t>
  </si>
  <si>
    <t>FRANKIE</t>
  </si>
  <si>
    <t xml:space="preserve">	ERA FABRIC</t>
  </si>
  <si>
    <t>BioPhage</t>
  </si>
  <si>
    <t>ASP-belong</t>
  </si>
  <si>
    <t>CERTAINTY</t>
  </si>
  <si>
    <t>DISCERN</t>
  </si>
  <si>
    <t>IHEN</t>
  </si>
  <si>
    <t>AspirE</t>
  </si>
  <si>
    <t>ResilMesh</t>
  </si>
  <si>
    <t>DiCiM</t>
  </si>
  <si>
    <t>SoilWise</t>
  </si>
  <si>
    <t>BENCHMARKS</t>
  </si>
  <si>
    <t>HOMeAGE</t>
  </si>
  <si>
    <t>FANTOM</t>
  </si>
  <si>
    <t>PINGED</t>
  </si>
  <si>
    <t>BORCA</t>
  </si>
  <si>
    <t>MetaChange</t>
  </si>
  <si>
    <t>AveWetlands</t>
  </si>
  <si>
    <t>RENAISSANCE</t>
  </si>
  <si>
    <t>CALIGULA</t>
  </si>
  <si>
    <t>PHAGE</t>
  </si>
  <si>
    <t>Fragment-Screen</t>
  </si>
  <si>
    <t>CRAFT-OA</t>
  </si>
  <si>
    <t>TRIIAL 2</t>
  </si>
  <si>
    <t>LIFE in Salt Marshes</t>
  </si>
  <si>
    <t>Pozn.: V přehledu jsou uvedeny projekty VaV řešené v rámcových programech EU nebo v přidružených evropských iniciativách, jejichž řešení bylo zahájeno v roce 2023. Uvedená částka představuje celkové finanční zdroje projektu. Celkové částky lépe vypovídají o projektu nežli částky vyčerpané pouze v jednom roce. Pro přepočet byl použit průměrný kurz ECB za rok 2023 (24,004 CZK/EUR). V roce 2023 bylo realizováno celkem 118 VaV projektů podpořených ze zdrojů Evropské komise v celkovém objemu více než 1,78 mld. Kč.</t>
  </si>
  <si>
    <t>Z toho počet v rámci akreditovaných studijních programů</t>
  </si>
  <si>
    <t>150***</t>
  </si>
  <si>
    <t>250***</t>
  </si>
  <si>
    <t>2***</t>
  </si>
  <si>
    <t>168***</t>
  </si>
  <si>
    <t>51***</t>
  </si>
  <si>
    <t>74***</t>
  </si>
  <si>
    <t>26***</t>
  </si>
  <si>
    <t>262***</t>
  </si>
  <si>
    <t>83***</t>
  </si>
  <si>
    <t>16***</t>
  </si>
  <si>
    <t>14***</t>
  </si>
  <si>
    <t>174***</t>
  </si>
  <si>
    <t>Mezinárodní konference
(z celkového počtu)</t>
  </si>
  <si>
    <t>Mgr. Oldřich Tristan Florian, Ph.D.</t>
  </si>
  <si>
    <t>prof. Ivan Foletti, MA, Docteur es Lettres, Docent in Church History</t>
  </si>
  <si>
    <t>Mgr. Jaroslava Jamrichová</t>
  </si>
  <si>
    <t>Mgr. Tereza Králová, Ph.D.</t>
  </si>
  <si>
    <t>prof. MUDr. Ondřej Ludka, Ph.D., FESC</t>
  </si>
  <si>
    <t>Mgr. Ondřej Nováček</t>
  </si>
  <si>
    <t>Mgr. Pavel Novák</t>
  </si>
  <si>
    <t>doc. Mgr. Petr Novotný, Ph.D.</t>
  </si>
  <si>
    <t>Jakub Okruhlica</t>
  </si>
  <si>
    <t>Zuzana Poláchová</t>
  </si>
  <si>
    <t>Ing. Mgr. Martin Stachoň, Ph.D.</t>
  </si>
  <si>
    <t>Akademický senát Masarykovy univerzity (AS MU) zasedal v roce 2023 celkem osmkrát. AS MU se v roce 2023 věnoval své běžné agendě spočívající v projednávání a schvalování rozpočtu MU, výročních zpráv, další ekonomické a majetkové agendě a dále projednávání a schvalování vnitřních předpisů univerzity a fakult.</t>
  </si>
  <si>
    <t xml:space="preserve">Pozn.: **** = Jedná se o 147 projektů v průběhu realizace v daném roce v celkovém finančním objemu více než 1,84 mld. Kč. Uvedené částky představují celkové finanční zdroje projektu. Celkové částky lépe vypovídají o projektu nežli částky vyčerpané pouze v jednom roce. Pro přepočet byl použit průměrný kurz ECB za rok 2023 (24,004 CZK/EUR). </t>
  </si>
  <si>
    <t>CREATIC*</t>
  </si>
  <si>
    <t>Pozn.: * = Projekt Teaming fáze 2</t>
  </si>
  <si>
    <t xml:space="preserve">prorektor pro rozvoj, legislativu a informační technologie (v přechodné době od 1. 9. do 18. 9. 2023 pověřen výkonem funkce prorektora pro rozvoj, legislativu a informační technologie), od 19. 9. 2023 statutární zástupce rektora </t>
  </si>
  <si>
    <t>prorektorka pro výzkum a doktorské studium (v přechodné době od 1. 9. do 18. 9. 2023 pověřená výkonem funkce prorektorky pro výzkum a doktorské studium)</t>
  </si>
  <si>
    <t>prorektor pro personální a akademické záležitosti (do 18. 9. 2023; v přechodné době od 1. 9. do 18. 9. 2023 pověřený výkonem funkce prorektora pro personální a akademické záležitosti, vyjma agendy definované v čl. 13 odst. 7 písm. a) bodech 1 a 2, písm. b) bodech 1 a 4 a předsednictví v Radě CERPEK definované v písm. c) Organizačního řádu Masarykovy), od 19. 9. 2023 prorektor pro akademické a kulturní záležitosti</t>
  </si>
  <si>
    <t>prorektor pro vnější vztahy a celoživotní vzdělávání (do 30. 4. 2023), prorektor pro celoživotní vzdělávání a komerční spolupráci (od 1. 5. do 31. 8. 2023)</t>
  </si>
  <si>
    <t>prorektorka pro záležitosti studentů a absolventů (do 31. 1. 2023)</t>
  </si>
  <si>
    <r>
      <t xml:space="preserve">pověřená výkonem agendy prorektora </t>
    </r>
    <r>
      <rPr>
        <sz val="10"/>
        <rFont val="Arial"/>
        <family val="2"/>
      </rPr>
      <t>pro záležitosti studentů a vnější vztahy</t>
    </r>
    <r>
      <rPr>
        <sz val="10"/>
        <rFont val="Arial"/>
        <family val="2"/>
        <charset val="238"/>
      </rPr>
      <t xml:space="preserve"> (od 1. 5. do 15. 5. 2023), prorektorka pro záležitosti studentů a vnější vztahy (od 16. 5. 2023, v přechodné době od 1. 9. do 18. 9. 2023 pověřená výkonem funkce prorektorky pro záležitosti studentů a vnější vztahy)</t>
    </r>
  </si>
  <si>
    <t>prorektor pro internacionalizaci (od 1. 9. 2023, v přechodné době od 1. 9. do 18. 9. 2023 pověřený výkonem funkce prorektora pro internacionalizaci, vyjma agendy definované v čl. 13 odst. 3 písm. b) bodě 4 Organizačního řádu Masarykovy univerzity)</t>
  </si>
  <si>
    <t>prorektorka pro personální politiku, celoživotní vzdělávání a udržitelnost (od 1. 9. 2023, v přechodné době od 1. 9. do 18. 9. 2023 pověřená výkonem funkce prorektorky pro celoživotní vzdělávání a komerční spolupráci a agendou definovanou v čl. 13 odst. 7 písm. a) bodech 1 a 2 a písm. b) bodě 1 Organizačního řádu Masarykovy univerzity)</t>
  </si>
  <si>
    <t>ředitelka pro strategii (od 19. 9. 2023)</t>
  </si>
  <si>
    <t>Správní rada MU jednala v roce 2023 dvakrát – dne 12. června a 27. listopadu 2023 proběhla řádná zasedání. V roce 2023 nedošlo ke změnám v členství.</t>
  </si>
  <si>
    <t>Mgr. Jan Mysliveček, Ph.D.</t>
  </si>
  <si>
    <t>děkanka</t>
  </si>
  <si>
    <t>děkanka (od 1. 2. 2023)</t>
  </si>
  <si>
    <t>děkan (do 31. 1. 2023)</t>
  </si>
  <si>
    <t>děkan (od 1. 9. 2023)</t>
  </si>
  <si>
    <t>děkan (do 31. 8. 2023)</t>
  </si>
  <si>
    <t>ředitel (pověřen výkonem funkce; od 19. 9. 2023)</t>
  </si>
  <si>
    <t>ředitel (do 18. 9. 2023)</t>
  </si>
  <si>
    <t>místopředsedkyně</t>
  </si>
  <si>
    <t>Tomáš Lintner, MA</t>
  </si>
  <si>
    <t>doc. PhDr. Mgr. Hana Pokorná, Ph.D.</t>
  </si>
  <si>
    <t>Filozofická fakulta**</t>
  </si>
  <si>
    <t>Pozn.: * = Průměrná skutečná délka studia absolventů 5letých magisterských programů na LF je 10,2 semestrů, v případě 6letých magisterských programů 12,5 semestrů.</t>
  </si>
  <si>
    <t>Pozn.: * = Studijní neúspěšností se rozumí podíl počtu studií započatých v roce 2022 a součtu studií této kohorty s neúspěšným ukončením v roce 2022 a 2023.</t>
  </si>
  <si>
    <t xml:space="preserve">Pozn.: ** = Jedná se o všechny studenty, kteří se zapsali ke studiu na dané vysoké škole v roce 2022, ať jde o poprvé zapsané na vysokou školu či nikoliv. </t>
  </si>
  <si>
    <t>prof. MUDr. Zdeněk Adam, CSc.</t>
  </si>
  <si>
    <t>prof. MUDr. Luděk Pour, Ph.D.</t>
  </si>
  <si>
    <t>MUDr. Ing. David Zeman, Ph.D.</t>
  </si>
  <si>
    <t>RNDr. Marek Chalupa, Ph.D.</t>
  </si>
  <si>
    <t>Barbara Kubíčková, M.Sc., Ph.D.</t>
  </si>
  <si>
    <t>Mgr. Vojtěch Mýlek</t>
  </si>
  <si>
    <t>RNDr. Martin Toul, Ph.D.</t>
  </si>
  <si>
    <t>Mgr. Lucia Hradecká</t>
  </si>
  <si>
    <t>Mgr. Bc. Michal Kovalčík</t>
  </si>
  <si>
    <t>Eliška Hamzová</t>
  </si>
  <si>
    <t>Bc. Ondřej Dvořák</t>
  </si>
  <si>
    <t>Mgr. Anna Kelblová</t>
  </si>
  <si>
    <t>MgA. Matěj Smetana, Ph.D.</t>
  </si>
  <si>
    <t>Bc. Ondřej Voráč</t>
  </si>
  <si>
    <t>doc. MVDr. Aleš Hampl, CSc.</t>
  </si>
  <si>
    <t>prof. Ing. Juraj Nemec, CSc.</t>
  </si>
  <si>
    <t>doc. Mgr. Anna Ševčíková, Ph.D.</t>
  </si>
  <si>
    <t>RNDr. Michaela Fojtů, Ph.D.</t>
  </si>
  <si>
    <t>Mgr. Tomáš Glomb, Ph.D.</t>
  </si>
  <si>
    <t>Ing. Dušan Mladenović, Ph.D.</t>
  </si>
  <si>
    <t>doc. Mgr. Pavel Plevka, Ph.D.</t>
  </si>
  <si>
    <t>Mgr. Lenka Svobodová, Ph.D.</t>
  </si>
  <si>
    <t>doc. RNDr. Tomáš Brázdil, Ph.D.</t>
  </si>
  <si>
    <t>RNDr. Iva Dřímalová, Ph.D.</t>
  </si>
  <si>
    <t>JUDr. Zuzana Vikarská, MJur, MPhil, Ph.D.</t>
  </si>
  <si>
    <t>Ing. Jiří Petrželka</t>
  </si>
  <si>
    <t>Centrum zahraniční spolupráce</t>
  </si>
  <si>
    <t>Mgr. Ing. Jan Žák</t>
  </si>
  <si>
    <t>Ing. Bc. Sylva Žáková Talpová, Ph.D.</t>
  </si>
  <si>
    <t>Karolína Černošková</t>
  </si>
  <si>
    <t>Ing. Marie Hladká, Ph.D.</t>
  </si>
  <si>
    <t>Adam Hohl</t>
  </si>
  <si>
    <t>Martina Poláková</t>
  </si>
  <si>
    <t>Alliance4Life</t>
  </si>
  <si>
    <t>EU-LIFE</t>
  </si>
  <si>
    <t>Česká společnost ekonomická</t>
  </si>
  <si>
    <t>NISPAcee</t>
  </si>
  <si>
    <t>Association for tourism and leisure education and research (ATLAS)</t>
  </si>
  <si>
    <t>European Association for Public Administration Accreditation (EAPAA)</t>
  </si>
  <si>
    <t>International Association of Schools and Institutes of Administration (IASIA)</t>
  </si>
  <si>
    <t>International Institute of Administrative Sciences  (IIAS)</t>
  </si>
  <si>
    <t>European Research Network On Philatropy Assocation (ERNOP)</t>
  </si>
  <si>
    <t>TECHNOLOGICKÁ PLATFORMA ENERGETICKÁ BEZPEČNOST ČR (TPEB)</t>
  </si>
  <si>
    <t>Společnost vědeckotechnických parků ČR</t>
  </si>
  <si>
    <t>INDUSTRY CLUSTER 4.0</t>
  </si>
  <si>
    <t>Česká společnost pro systémovou integraci</t>
  </si>
  <si>
    <t>Česká asociace univerzitního sportu</t>
  </si>
  <si>
    <t>Český svaz vzpírání</t>
  </si>
  <si>
    <t>European Communication Research and Education Association (ECREA)</t>
  </si>
  <si>
    <t>muži</t>
  </si>
  <si>
    <t>prorektor pro vzdělávání a kvalitu (v přechodné době od 1. 9. do 18. 9. 2023 pověřený výkonem funkce prorektora pro vzdělávání a kvalitu a agendou definovanou v čl. 13 odst. 7 písm. b) bodě 4 a předsednictvím v Radě CERPEK definovaným v písm. c) Organizačního řádu Masarykovy univerzity), od 1. 2. do 15. 5. 2023 pověřen k výkonu agendy prorektora pro záležitosti studentů a vnější vztahy v oblasti řízení stipendijní politiky a řízení agendy poplatků spojených se studiem</t>
  </si>
  <si>
    <t>doc. RNDr. Mgr. Jozef Hritz, Ph.D.</t>
  </si>
  <si>
    <t>doc. Mgr. Lukáš Trantírek, Ph.D.</t>
  </si>
  <si>
    <t>Mateo Seoane Blanco, PhD</t>
  </si>
  <si>
    <t>RNDr. Jan Fousek, Ph.D.</t>
  </si>
  <si>
    <t>prof. MUDr. Ivan Rektor, CSc.</t>
  </si>
  <si>
    <t>Nadiia Pushkarova, PhD</t>
  </si>
  <si>
    <t>Maryna Zlatohurska</t>
  </si>
  <si>
    <t>doc. Ing. Alena Klapalová, Ph.D.</t>
  </si>
  <si>
    <t>Priv.-Doz. Dipl.-Ing. Dr. Simone Kriglstein</t>
  </si>
  <si>
    <t>Mgr. Jan Grebík, Ph.D.</t>
  </si>
  <si>
    <t>prof. RNDr. Tomáš Pitner, Ph.D.</t>
  </si>
  <si>
    <t>Roman Čermák, M.Sc., MBA</t>
  </si>
  <si>
    <t>doc. Mgr. et Mgr. Adéla Souralová, Ph.D.</t>
  </si>
  <si>
    <t>Mgr. Lucie Vidovićová, Ph.D.</t>
  </si>
  <si>
    <t>doc. MUDr. Regina Demlová, Ph.D.</t>
  </si>
  <si>
    <t>Dr. Suzanne Dawn Turner</t>
  </si>
  <si>
    <t>JUDr. Ondřej Kadlec, J.D., MPhil, Ph.D.</t>
  </si>
  <si>
    <t>Svitlana Iemelianova, Ph.D.</t>
  </si>
  <si>
    <t>prof. RNDr. Jakub Hofman, Ph.D.</t>
  </si>
  <si>
    <t>Elliott James Price, PhD</t>
  </si>
  <si>
    <t>Mgr. Marie Kotasová Adámková, Ph.D.</t>
  </si>
  <si>
    <t>prof. RNDr. Tomáš Řezník, Ph.D.</t>
  </si>
  <si>
    <t>Iryna Horak, Ph.D.</t>
  </si>
  <si>
    <t>Ing. Lukáš Palko</t>
  </si>
  <si>
    <t>RNDr. Michal Růžička, Ph.D.</t>
  </si>
  <si>
    <t>prof. RNDr. Luděk Matyska, CSc.</t>
  </si>
  <si>
    <t>RNDr. Martin Husák, Ph.D.</t>
  </si>
  <si>
    <t>RNDr. Martin Laštovička, Ph.D.</t>
  </si>
  <si>
    <t>Akronym / název projektu</t>
  </si>
  <si>
    <t>Řešitel</t>
  </si>
  <si>
    <t>Centrum pro transfer technologií</t>
  </si>
  <si>
    <t>Rektorát</t>
  </si>
  <si>
    <t>Adaptor protein Ruk/CIN85 as a potential molecular marker in human osteosarcoma**</t>
  </si>
  <si>
    <t>Novel Cytokinin-Like Compounds: Signaling and Mechanism of Action in Arabidopsis and Brassicaceae Oilseeds**</t>
  </si>
  <si>
    <t>Structural characterization of phage assembly and genome packaging in bacterial cells**</t>
  </si>
  <si>
    <t>International Research Association of Institutions of Advanced Gender Studies (RINGS)</t>
  </si>
  <si>
    <t>International Network for Prevention of Elder Abuse (INPEA)</t>
  </si>
  <si>
    <t>Česká sociologická společnost</t>
  </si>
  <si>
    <t xml:space="preserve">Life Science 4.0 </t>
  </si>
  <si>
    <t>Česká technologická platforma pro textil (ČTPT)</t>
  </si>
  <si>
    <t>Council of Managers of National Antarctic Programs (COMNAP)</t>
  </si>
  <si>
    <t>Scientific Committee on Antarctic Research (SCAR)</t>
  </si>
  <si>
    <t>Hague Network</t>
  </si>
  <si>
    <t>Asociace děkanů ekonomických fakult</t>
  </si>
  <si>
    <t>Tabulka 15 Studijní programy, které mají ve své obsahové náplni povinné absolvování odborné praxe* po dobu alespoň 1 měsíce**, v roce 2023 (MŠMT tab. 8.3)</t>
  </si>
  <si>
    <t>Tabulka 16 Odborníci* z aplikační sféry podílející se na výuce v akreditovaných studijních programech dle fakult v roce 2023 (MŠMT tab. 8.2)</t>
  </si>
  <si>
    <t>Tabulka 19 Vývoj počtu studií k 31. 12. na fakultách MU v letech 2013–2023</t>
  </si>
  <si>
    <t>Tabulka 20 Vývoj počtu studií k 31. 10. na fakultách MU v letech 2013–2023</t>
  </si>
  <si>
    <t>Tabulka 21 Vývoj počtu studií k 31. 12. na MU v letech 2013–2023 dle typu studijního programu</t>
  </si>
  <si>
    <t>Tabulka 22 Vývoj počtu studií k 31. 10. na MU v letech 2013–2023 dle typu studijního programu</t>
  </si>
  <si>
    <t>Tabulka 23 Vývoj počtu doktorských studií k 31. 12. na fakultách MU v letech 2013–2023</t>
  </si>
  <si>
    <t>Tabulka 24 Vývoj počtu doktorských studií k 31. 10. na fakultách MU v letech 2013–2023</t>
  </si>
  <si>
    <t>Tabulka 25 Průměrný měsíční příjem studentů doktorského studia (fyzických osob) na MU v roce 2023 (MŠMT tab. 3.5)</t>
  </si>
  <si>
    <t>Tabulka 26 Zájem uchazečů o studium na MU dle fakult a skupin studijních programů v rámci přijímacího řízení pro akademický rok 2023/2024 (MŠMT tab. 5.1)</t>
  </si>
  <si>
    <t>Tabulka 28 Vývoj počtu studií osob se zdravotním postižením k 31. 10. na MU v letech 2013–2023</t>
  </si>
  <si>
    <t>Tabulka 32 Průměrná délka studia absolventů MU v roce 2023 v semestrech dle fakult</t>
  </si>
  <si>
    <t>Tabulka 33 Studijní neúspěšnost* v 1. ročníku** studia (v %) v roce 2023 (MŠMT tab. 3.3)</t>
  </si>
  <si>
    <t>Tabulka 34 Počty studií k 31. 12. na jednoho akademického pracovníka na MU dle fakult v roce 2023 (MŠMT tab. 3.6)</t>
  </si>
  <si>
    <t>Tabulka 35 Vývoj počtu studií k 31. 12. na jednoho akademického pracovníka na MU v letech 2013–2023</t>
  </si>
  <si>
    <t>Tabulka 36 Vývoj počtu studií k 31. 12. na jednoho akademického, vědeckého a odborného pracovníka na MU v letech 2013–2023</t>
  </si>
  <si>
    <t>Tabulka 37 Vývoj počtu studií k 31. 10. (dle SIMS) na jednoho akademického pracovníka (pracovní smlouvy, DPČ) na MU dle metodiky rozpočtu v letech 2013–2023</t>
  </si>
  <si>
    <t>Tabulka 38 Návrhy na jmenování profesorem schválené Vědeckou radou MU v roce 2023</t>
  </si>
  <si>
    <t>Tabulka 39 Řízení ke jmenování profesorem a habilitační řízení na MU v letech 2013–2023 (celkové počty)</t>
  </si>
  <si>
    <t>Tabulka 40 Nově jmenovaní docenti a profesoři dle fakult v roce 2023 (MŠMT tab. 6.6)</t>
  </si>
  <si>
    <t>Tabulka 41 Počty akademických, vědeckých, odborných a ostatních pracovníků dle fakult v roce 2023 (pracovní smlouva, DPČ) – průměrné přepočtené počty* (MŠMT tab. 6.1)</t>
  </si>
  <si>
    <t>Tabulka 42 Počty akademických, vědeckých, odborných a ostatních pracovníků s uzavřenou DPP nebo DPČ dle fakult v roce 2023 – průměrné přepočtené počty*</t>
  </si>
  <si>
    <t>Tabulka 43 Věková struktura akademických, vědeckých, odborných a ostatních pracovníků v roce 2023 – počty fyzických osob* (MŠMT tab. 6.2)</t>
  </si>
  <si>
    <t>Tabulka 44 Akademičtí, vědečtí, odborní a ostatní pracovníci s cizím státním občanstvím v roce 2023 (pracovní smlouva, DPČ) – průměrné přepočtené počty* (MŠMT tab. 6.5)</t>
  </si>
  <si>
    <t>Tabulka 45 Počty akademických, vědeckých a odborných pracovníků podle rozsahu pracovních úvazků a nejvyšší dosažené kvalifikace v roce 2023 – počty fyzických osob (MŠMT tab. 6.3)</t>
  </si>
  <si>
    <t>Tabulka 46 Počty zaměstnanců MU po fakultách v roce 2023 – fyzické počty a průměrné přepočtené počty</t>
  </si>
  <si>
    <t>Tabulka 47 Vývoj počtu zaměstnanců na MU v letech 2013–2023</t>
  </si>
  <si>
    <t>Tabulka 48 Vývoj průměrné mzdy (v Kč) akademických a neakademických pracovníků na MU v letech 2013–2023</t>
  </si>
  <si>
    <t>Tabulka 49 Vedoucí pracovníci* (fyzické osoby) v roce 2023 (MŠMT tab. 6.4)</t>
  </si>
  <si>
    <t>Tabulka 50 Mobilita studentů a zaměstnanců podle zemí v roce 2023 (MŠMT tab. 7.2)</t>
  </si>
  <si>
    <t>Tabulka 51 Mobilita absolventů (počty a podíly studií absolvovaných v roce 2023 se zahraničním pobytem během studia v délce alespoň 14 dní) (MŠMT tab. 7.3)</t>
  </si>
  <si>
    <t>Tabulka 52 Druhy publikačních výstupů autorů z MU indexovaných v databázi Web of Science v roce 2023*</t>
  </si>
  <si>
    <t>Tabulka 53 Druhy publikačních výstupů autorů z MU indexovaných v databázi Web of Science v letech 2013–2023*</t>
  </si>
  <si>
    <t>Tabulka 54 Počet publikací (article, review a proceedings paper) autorů z MU v letech 2013–2023 dle databáze Web of Science</t>
  </si>
  <si>
    <t>Tabulka 55 Počet citací všech* publikací (article, review a proceedings paper) autorů z MU v letech 2013–2023 dle databáze Web of Science</t>
  </si>
  <si>
    <t>Tabulka 56 Vývoj počtu publikací (article, review a proceedings paper) autorů z MU v časopisech dle zařazení do kvartilu* dle databáze Web of Science v letech 2013–2023</t>
  </si>
  <si>
    <t>Tabulka 57 Rozložení publikací (article, review a proceedings paper) autorů z MU indexovaných v databázi Web of Science dle percentilů* v období 2013–2023**</t>
  </si>
  <si>
    <t>Tabulka 58 Podíl publikací (article, review a proceedings paper) autorů z MU v 1 % a 10 % nejcitovanějších článků dle databáze Web of Science v letech 2013–2023</t>
  </si>
  <si>
    <t>Tabulka 59 Top 20 oborů věd o živé a neživé přírodě* na MU dle počtu citací u publikací (article, review a proceedings paper)** vydaných v letech 2013–2023*** dle Web of Science</t>
  </si>
  <si>
    <t>Tabulka 60 Top 20 společenských a humanitních oborů* na MU dle počtu citací u publikací (article, review a proceedings paper)** vydaných v letech 2013–2023*** dle Web of Science</t>
  </si>
  <si>
    <t>Tabulka 61 Mezinárodní spolupráce MU dle citací u společných publikací (article, review a proceedings paper)* indexovaných na Web of Science v letech 2013–2023** – top 20 institucí</t>
  </si>
  <si>
    <t>Tabulka 62 Zapojení MU do mezinárodních programů výzkumu a vývoje* v roce 2023 (MŠMT tab. 7.1)</t>
  </si>
  <si>
    <t>Tabulka 63 Přehled všech výzkumných projektů EU, jejichž řešení bylo zahájeno v roce 2023</t>
  </si>
  <si>
    <t>Tabulka 64 Vědecké konference (spolu)pořádané Masarykovou univerzitou v roce 2023 (MŠMT tab. 8.1)</t>
  </si>
  <si>
    <t>Tabulka 65 Transfer znalostí a výsledků výzkumu do praxe na MU v roce 2023 (MŠMT tab. 8.4)</t>
  </si>
  <si>
    <t>Tabulka 66 Ceny rektora Masarykovy univerzity udělené v roce 2023</t>
  </si>
  <si>
    <t>Tabulka 67 Přehled členství MU v reprezentaci vysokých škol a v mezinárodních a profesních organizacích v roce 2023</t>
  </si>
  <si>
    <t>Tabulka 68 Poskytování služeb Poradenským centrem, Kariérním centrem a střediskem Teiresiás v roce 2023</t>
  </si>
  <si>
    <t>Tabulka 69 Vývoj počtu a struktury vydaných publikací nakladatelstvím Munipress v letech 2019–2023</t>
  </si>
  <si>
    <t>Tabulka 70 Knihovní fond MU v roce 2023 dle fakult a pracovišť (MŠMT tab. 12.2)</t>
  </si>
  <si>
    <t>Tabulka 71 Knihovní služby v roce 2023</t>
  </si>
  <si>
    <t>Tabulka 72 Přehled rozsahu ubytovacích a stravovacích služeb poskytovaných na MU v roce 2023 (MŠMT tab. 12.1)</t>
  </si>
  <si>
    <t>Tabulka 73 Vývoj výše celkových neinvestičních a investičních finančních prostředků na MU (v tis. Kč) v letech 2013–2023</t>
  </si>
  <si>
    <t>Tabulka 74 Vývoj výše poskytnutých neinvestičních prostředků na vzdělávací činnost (v tis. Kč) v letech 2013–2023</t>
  </si>
  <si>
    <t>Tabulka 75 Vývoj výše poskytnutých neinvestičních prostředků na výzkum a vývoj (v tis. Kč) v letech 2013–2023</t>
  </si>
  <si>
    <t>Tabulka 76 Vývoj příjmů z doplňkové a vlastní činnosti MU (v tis. Kč) v letech 2013–2023</t>
  </si>
  <si>
    <t>Tabulka 77 Vývoj nehmotného a hmotného majetku v evidenci v pořizovacích cenách (v tis. Kč) v letech 2013–2023</t>
  </si>
  <si>
    <r>
      <t xml:space="preserve">Tabulka 48 Vývoj průměrné mzdy (v Kč) akademických a neakademických pracovníků na MU v letech </t>
    </r>
    <r>
      <rPr>
        <b/>
        <sz val="10"/>
        <rFont val="Arial"/>
        <family val="2"/>
      </rPr>
      <t>2013–2023</t>
    </r>
  </si>
  <si>
    <t>Tabulka 8 Počty akreditovaných studijních programů na MU dle fakult v roce 2023 (MŠMT tab. 2.1)</t>
  </si>
  <si>
    <t>Tabulka 9 Počty akreditovaných studijních programů v cizím jazyce dle fakult v roce 2023 (MŠMT tab. 2.2)</t>
  </si>
  <si>
    <t>Tabulka 13 Počty realizovaných kurzů celoživotního vzdělávání na MU v roce 2023 (MŠMT tab. 2.6)</t>
  </si>
  <si>
    <t>Tabulka 17 Počty studií v akreditovaných studijních programech k 31. 12. 2023 dle fakult (MŠMT tab. 3.1)</t>
  </si>
  <si>
    <t>Tabulka 29 Počty účastníků (fyzických osob) kurzů celoživotního vzdělávání na MU v roce 2023 (MŠMT tab. 2.7)</t>
  </si>
  <si>
    <t>Tabulka 30 Počty studentů (fyzických osob), jimž bylo poskytnuto stipendium* v roce 2023, dle účelu stipendia (MŠMT tab. 3.4)</t>
  </si>
  <si>
    <t>Tabulka 31 Počty absolvovaných studií na MU v období od 1. 1. 2023 do 31. 12. 2023 dle fakult a skupin studijních programů (MŠMT tab. 4.1)</t>
  </si>
  <si>
    <t>Tabulka 25 Průměrný měsíční příjem* studentů doktorského studia (fyzických osob) na MU v roce 2023 (MŠMT tab. 3.5)</t>
  </si>
  <si>
    <t>prorektor pro internacionalizaci, statutární zástupce rektora (do 31. 8. 2023), od 1. 2. do 30. 4. 2023 pověřen k výkonu agendy prorektora pro záležitosti studentů a absolventů vyjma agendy řízení stipendijní politiky a řízení agendy poplatků spojených se studiem</t>
  </si>
  <si>
    <t>více než 100 hod.</t>
  </si>
  <si>
    <t>Celkem (v eurech)</t>
  </si>
  <si>
    <t>Asociace děkanů pedagogických fakult</t>
  </si>
  <si>
    <r>
      <t xml:space="preserve">Lůžková kapacita kolejí </t>
    </r>
    <r>
      <rPr>
        <sz val="10"/>
        <color rgb="FF000000"/>
        <rFont val="Arial"/>
        <family val="2"/>
        <charset val="238"/>
      </rPr>
      <t>MU</t>
    </r>
    <r>
      <rPr>
        <sz val="10"/>
        <color indexed="8"/>
        <rFont val="Arial"/>
        <family val="2"/>
        <charset val="238"/>
      </rPr>
      <t xml:space="preserve"> celková*</t>
    </r>
  </si>
  <si>
    <t>Tabulka 27 Počty studií osob se zdravotním postižením k 31. 10. 2023 dle fakult</t>
  </si>
  <si>
    <t xml:space="preserve">Pozn.: * = Počty výjezdů studentů MU, kteří v roce 2023 absolvovali (ukončili) zahraniční pobyt; započítávají se i pobyty zahájené v roce 2022. Započítávají se pouze pobyty, které trvaly alespoň 2 týdny (14 dní). </t>
  </si>
  <si>
    <t xml:space="preserve">Pozn.: ** = Počty příjezdů studentů ze zahraničí, kteří v roce 2023 absolvovali (ukončili) pobyt na MU; započítávají se i pobyty zahájené v roce 2022. Započítávají se pouze pobyty, které trvaly alespoň 2 týdny (14 dní). </t>
  </si>
  <si>
    <t xml:space="preserve">Pozn.: **** = Počty příjezdů zaměstnanců, kteří v roce 2023 absolvovali (ukončili) pobyt na MU; započítávají se i pobyty zahájené v roce 2022. Započítávají se pouze pobyty, které trvaly alespoň 5 dní. V počtech jsou zahrnuty příjezdy v rámci programů Erasmus+ (programové i partnerské země), Erasmus Mundus, družební pobyty, příjezdy v rámci mezivládních dohod a příjezdy hostujících profesorů, které jsou financovány přes rozvojové projekty MŠMT. </t>
  </si>
  <si>
    <t>Tabulka 18 Počty studií samoplátců* na MU dle fakult a skupin studijních programů k 31. 12. 2023 (MŠMT tab. 3.2)</t>
  </si>
  <si>
    <t>Tabulka 14 Počty realizovaných kurzů celoživotního vzdělávání (CŽV) zakončených microcredentials a počty účastníků těchto kurzů na MU v roce 2023 (MŠMT tab. 2.8)</t>
  </si>
  <si>
    <t>Pozn.: 1. 9. – 18. 9. 2023 v počátcích druhého funkčního období rektora prof. MUDr. Martina Bareše, Ph.D., nebyli prorektoři MU dosud schváleni AS MU a své funkce vykonávali v pověření.</t>
  </si>
  <si>
    <t>prof. Mgr. Martin Zvonař, Ph.D.</t>
  </si>
  <si>
    <t>Počet účastníků kurzů*</t>
  </si>
  <si>
    <t>Pozn.: * = Jedna fyzická osoba se může účastnit i více kurzů, v takovém případě je v celkových hodnotách započtena násobně.</t>
  </si>
  <si>
    <t>Data paper</t>
  </si>
  <si>
    <t>Pozn.: ** = ** Projekt Marie Skłodowska-Curie Actions for Ukraine (MSCA4Ukraine) – výzva financovaná EU určená pro vědce a vědkyně z Ukrajiny v reakci ruskou invazi na Ukrajinu. Výzva vznikla na základě potřeby rychle podpořit výzkumné pracovníky z Ukrajiny a umožnit jim pokračovat v práci v Evropě. Cílem programu je rovněž usnadnit návrat vědců zpět na Ukrajinu, jakmile to podmínky dovolí, za účelem obnovy výzkumné a inovační kapacity země.</t>
  </si>
  <si>
    <t>H2020 / HORIZONT EVROPA</t>
  </si>
  <si>
    <t>Mgr. Martin Lešák, Ph.D.</t>
  </si>
  <si>
    <t>2 000+</t>
  </si>
  <si>
    <t>Seznam tabulek</t>
  </si>
  <si>
    <t>Pozn.: **** = Vykazují se aktivní studia k 31. 12. 2023.</t>
  </si>
  <si>
    <t>Pozn.: * = Data za rok 2023 nemusí být úplná z důvodu zpoždění indexace na Web of Science (dataset získán 22. 2. 2024).</t>
  </si>
  <si>
    <t>Pozn.: * = Data za rok 2023 nemusí být úplná z důvodu zpoždění indexace na Web of Science (dataset získán 2. 2. 2024).</t>
  </si>
  <si>
    <t>Pozn.: ** = Data za rok 2023 nemusí být úplná z důvodu zpoždění indexace na Web of Science (dataset získán 28. 2. 2024).</t>
  </si>
  <si>
    <t>Pozn.: * = Zařazení časopisu do kvartilu dle jeho pořadí v oboru (seřazeno podle impakt faktoru). Jedná se o ukazatel reputace/viditelnosti časopisu. Pro rok 2022 a 2023 jsou použita data z Journal Citation Report 2022 a aktuální seznam ESCI a AHCI časopisů.</t>
  </si>
  <si>
    <t>Pozn.: ****** = Data za rok 2023 nemusí být úplná z důvodu zpoždění indexace na Web of Science (dataset získán 29. 2. 2024).</t>
  </si>
  <si>
    <t>Pozn.: ** = Data za rok 2023 nemusí být úplná z důvodu zpoždění indexace na Web of Science (dataset získán 29. 2. 2024).</t>
  </si>
  <si>
    <t>Pozn.: *** = Data za rok 2023 nemusí být úplná z důvodu zpoždění indexace na Web of Science (dataset získán 29. 2. 2024).</t>
  </si>
  <si>
    <t>Pozn.: * = Jedná se o nově vzniklé spin-off/start-up podniky podpořené MU v roce 2023 (počty).</t>
  </si>
  <si>
    <t>Pozn.: *** = K 31. 12. 2023 je v evidenci CTT celkem 35 platných licenčních smluv. Z toho 16 licenčních smluv na některou z ochran duševního a průmyslového vlastnictví, 11 licenčních smluv na využití software a 8 licenčních smluv na know-how a na využití výsledků výzkumu a vývoje.</t>
  </si>
  <si>
    <t>Pozn.: ***** = Definice položek týkajících se příjmů a hodnoty v tabulce u těchto položek odpovídají Výroční zprávě o hospodaření VVŠ pro rok 2023.</t>
  </si>
  <si>
    <t>Vědecká rada Masarykovy univerzity zasedala v roce 2023 celkem pětkrát a dále proběhlo třikrát jednání per rollam. Na programu zasedání Vědecké rady MU bylo v tomto roce 18 návrhů na jmenování profesorem, všechny tyto návrhy byly Vědeckou radou MU schváleny a postoupeny na Ministerstvo školství, mládeže a tělovýchovy. V roce 2023 dále Vědecká rada MU projednala a schválila 1 návrh na obsazení pracovní pozice mimořádného profesora, 2 návrhy na udělení výjimky z předchozího jmenování docentem, 4 návrhy na udělení čestného doktorátu, 1 návrh na udělení Velké zlaté medaile Masarykovy univerzity, 17 návrhů na udělení Zlaté medaile Masarykovy univerzity a 30 návrhů na udělení Stříbrné medaile Masarykovy univerzity. Současně se Vědecká rada MU věnovala dalším záležitostem, a to především žádostem o akreditace oborů habilitačních řízení a řízení ke jmenování profesorem, projednání a schvalování Plánu realizace Strategického záměru MU, Výroční zprávy o činnosti MU, Zprávy o vnitřním hodnocení kvality, jmenování nových členů RVH, Etické komise ad.</t>
  </si>
  <si>
    <t>280***</t>
  </si>
  <si>
    <t>122***</t>
  </si>
  <si>
    <t>Pozn.: Jednotná fakultní přihláška (JFP) v rámci ESF zahrnuta v počtu přihlášek vždy jen jednou, a to bez ohledu na počet uvedených preferencí.</t>
  </si>
  <si>
    <t>Pozn.: ** = Standardní doba studia v bakalářském studijním programu Vietnamistika je 8 semestrů. V tomto programu v roce 2023 absolvoval/a 1 student/ka, a to ve skutečné délce studia 8 semestrů.</t>
  </si>
  <si>
    <t>Fyzické počty - celkem</t>
  </si>
  <si>
    <t>Fyzické počty - ženy</t>
  </si>
  <si>
    <t>Průměrné přepočtené počty - celkem</t>
  </si>
  <si>
    <t>Průměrné přepočtené počty - ženy</t>
  </si>
  <si>
    <t>Pozn.: * = V tabulce jsou uvedeny projekty financované z prostředků Evropské komise – H2020, HORIZONT EVROPA, DIGITAL EUROPE (včetně iniciativ IMI2, 3HP, ovšem mimo ERASMUS+), komunitární programy, projekty EMBO, Wellcome Trust a další mezinárodní nadace. Nezahrnuje projekty mezinárodní spolupráce administrované MŠMT (Fondy EHP a Norska, Mobility, INTER-EXCELLENCE, Aktion, EUROSTARS, JTI), GA ČR (bilaterální projekty), TA ČR COFUND, MMR (INTERREG), Podunajskou strategii, Mezinárodní visegrádský fond atp.</t>
  </si>
  <si>
    <t>Česká asociace oběhového hospodářství, z.s.</t>
  </si>
  <si>
    <t>Pozn.: * = Lůžková kapacita v roce 2023 snížena z důvodu dvouleté rekonstrukce kolejí Kounicova (v roce 2022 kapacita 3 878 lůžek)</t>
  </si>
  <si>
    <t>Pozn.: **** = V roce 2023 byla výše příjmů ze všech licenčních a spoluvlastnických smluv uzavřených na CTT 1 266 832 Kč.</t>
  </si>
  <si>
    <t>Počet studentů v průběhu roku 2023 celkem</t>
  </si>
  <si>
    <t>Počet studentů pobírajících příjem od MU</t>
  </si>
  <si>
    <t>Celkový průměrný měsíční příjem studenta **</t>
  </si>
  <si>
    <t>Počet studentů pobírajících stipendium dle § 91 odst. 4 písm. c)</t>
  </si>
  <si>
    <t>Průměrná měsíční výše stipendia dle § 91 odst. 4 písm. c) ***</t>
  </si>
  <si>
    <t>Pozn.: * = Průměrná měsíční výše příjmu studentů doktorských studijních programů je podíl celkové sumy vyplacených finančních prostředků jednomu studentovi během daného kalendářního roku vydělená počtem měsíců, po které mu byl příjem vyplácen.</t>
  </si>
  <si>
    <t>Pozn.: ** = Průměrný celkový měsíční příjem studenta zahrnuje jak příjmy vztažené ke studiu (stipendia), tak přijmy z pracovně právního vztahu s MU (mzdy, příjmy z DPČ a DPP). Fakultní průměr je počítán z osob, které příjem pobíraly, osoby bez příjmu do průměru nevstupují.</t>
  </si>
  <si>
    <t>Pozn.: *** = Průměrná měsíční výše stipendia vyplaceného studentům doktorských studijních programů dle § 91 odst. 4 písm. c) za daný kalendářní rok. Uvádí se pouze částky finančních prostředků vyplacených v rámci tohoto stipendia.</t>
  </si>
  <si>
    <t>Pozn.: Počty studentů (fyzických osob) v každé kategorii jsou kumulované počty za celý kalendářní rok. Zahrnuta je každá osoba, která byla alespoň po část roku studentem v doktorském studijním programu. Současně každá fyzická osoba vstupuje do tabulky pouze jednou.</t>
  </si>
  <si>
    <t>Pozn.: Forma studia k 31. 12. 2023. Příjmy uvedené u studentů v kombinované a distanční formě studia dle § 91 odst. 4 písm. c) zahrnují výhradně příjmy studentů doktorských studijních programů, kteří v průběhu roku přešli z formy studia prezenční na formu kombinovanou nebo distanční.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</si>
</sst>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Kč&quot;;[Red]\-#,##0\ &quot;Kč&quot;"/>
    <numFmt numFmtId="44" formatCode="_-* #,##0.00\ &quot;Kč&quot;_-;\-* #,##0.00\ &quot;Kč&quot;_-;_-* &quot;-&quot;??\ &quot;Kč&quot;_-;_-@_-"/>
    <numFmt numFmtId="164" formatCode="_-* #,##0.00\ _K_č_-;\-* #,##0.00\ _K_č_-;_-* &quot;-&quot;??\ _K_č_-;_-@_-"/>
    <numFmt numFmtId="165" formatCode="dd\.mm\.yyyy"/>
    <numFmt numFmtId="166" formatCode="0.0"/>
    <numFmt numFmtId="167" formatCode="0.0%"/>
    <numFmt numFmtId="168" formatCode="#,##0.0"/>
    <numFmt numFmtId="169" formatCode="#,##0_ ;\-#,##0\ "/>
    <numFmt numFmtId="170" formatCode="#,##0.0_ ;\-#,##0.0\ "/>
    <numFmt numFmtId="171" formatCode="_-* #,##0\ &quot;Kč&quot;_-;\-* #,##0\ &quot;Kč&quot;_-;_-* &quot;-&quot;??\ &quot;Kč&quot;_-;_-@_-"/>
    <numFmt numFmtId="172" formatCode="#,##0.000"/>
    <numFmt numFmtId="173" formatCode="0.000%"/>
  </numFmts>
  <fonts count="110" x14ac:knownFonts="1">
    <font>
      <sz val="10"/>
      <name val="Arial"/>
      <charset val="238"/>
    </font>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charset val="238"/>
    </font>
    <font>
      <sz val="10"/>
      <name val="Arial"/>
      <family val="2"/>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0"/>
      <name val="Arial"/>
      <family val="2"/>
    </font>
    <font>
      <sz val="10"/>
      <color indexed="8"/>
      <name val="Times New Roman"/>
      <family val="2"/>
      <charset val="238"/>
    </font>
    <font>
      <sz val="10"/>
      <name val="Arial"/>
      <family val="2"/>
      <charset val="1"/>
    </font>
    <font>
      <b/>
      <sz val="10"/>
      <color indexed="8"/>
      <name val="Arial"/>
      <family val="2"/>
      <charset val="238"/>
    </font>
    <font>
      <sz val="10"/>
      <color indexed="8"/>
      <name val="Arial"/>
      <family val="2"/>
      <charset val="238"/>
    </font>
    <font>
      <sz val="11"/>
      <color indexed="8"/>
      <name val="Calibri"/>
      <family val="2"/>
      <charset val="238"/>
    </font>
    <font>
      <b/>
      <sz val="10"/>
      <color indexed="53"/>
      <name val="Arial"/>
      <family val="2"/>
      <charset val="238"/>
    </font>
    <font>
      <b/>
      <sz val="10"/>
      <color indexed="55"/>
      <name val="Arial"/>
      <family val="2"/>
      <charset val="238"/>
    </font>
    <font>
      <sz val="10"/>
      <color indexed="55"/>
      <name val="Arial"/>
      <family val="2"/>
      <charset val="238"/>
    </font>
    <font>
      <b/>
      <sz val="10"/>
      <color indexed="55"/>
      <name val="Arial"/>
      <family val="2"/>
      <charset val="238"/>
    </font>
    <font>
      <sz val="10"/>
      <color indexed="40"/>
      <name val="Arial"/>
      <family val="2"/>
      <charset val="238"/>
    </font>
    <font>
      <b/>
      <sz val="10"/>
      <color indexed="40"/>
      <name val="Arial"/>
      <family val="2"/>
      <charset val="238"/>
    </font>
    <font>
      <b/>
      <i/>
      <sz val="10"/>
      <name val="Arial"/>
      <family val="2"/>
      <charset val="238"/>
    </font>
    <font>
      <i/>
      <sz val="10"/>
      <name val="Arial"/>
      <family val="2"/>
      <charset val="238"/>
    </font>
    <font>
      <sz val="11"/>
      <color indexed="8"/>
      <name val="Calibri"/>
      <family val="2"/>
    </font>
    <font>
      <b/>
      <sz val="10"/>
      <color indexed="17"/>
      <name val="Arial"/>
      <family val="2"/>
      <charset val="238"/>
    </font>
    <font>
      <b/>
      <sz val="10"/>
      <color indexed="14"/>
      <name val="Arial"/>
      <family val="2"/>
      <charset val="238"/>
    </font>
    <font>
      <sz val="12"/>
      <name val="Arial"/>
      <family val="2"/>
      <charset val="238"/>
    </font>
    <font>
      <sz val="10"/>
      <name val="Arial"/>
      <family val="2"/>
      <charset val="238"/>
    </font>
    <font>
      <b/>
      <i/>
      <sz val="10"/>
      <color indexed="40"/>
      <name val="Arial"/>
      <family val="2"/>
      <charset val="238"/>
    </font>
    <font>
      <sz val="8"/>
      <name val="Arial"/>
      <family val="2"/>
      <charset val="238"/>
    </font>
    <font>
      <sz val="11"/>
      <color indexed="8"/>
      <name val="Calibri"/>
      <family val="2"/>
    </font>
    <font>
      <sz val="10"/>
      <color indexed="8"/>
      <name val="Arial"/>
      <family val="2"/>
      <charset val="238"/>
    </font>
    <font>
      <b/>
      <i/>
      <sz val="10"/>
      <color indexed="40"/>
      <name val="Arial"/>
      <family val="2"/>
      <charset val="238"/>
    </font>
    <font>
      <b/>
      <sz val="10"/>
      <color indexed="52"/>
      <name val="Arial"/>
      <family val="2"/>
      <charset val="238"/>
    </font>
    <font>
      <i/>
      <sz val="10"/>
      <color indexed="52"/>
      <name val="Arial"/>
      <family val="2"/>
      <charset val="238"/>
    </font>
    <font>
      <b/>
      <sz val="10"/>
      <color indexed="40"/>
      <name val="Arial"/>
      <family val="2"/>
      <charset val="238"/>
    </font>
    <font>
      <sz val="10"/>
      <color indexed="40"/>
      <name val="Arial"/>
      <family val="2"/>
      <charset val="238"/>
    </font>
    <font>
      <i/>
      <sz val="10"/>
      <color indexed="53"/>
      <name val="Arial"/>
      <family val="2"/>
      <charset val="238"/>
    </font>
    <font>
      <b/>
      <i/>
      <u/>
      <sz val="10"/>
      <color indexed="52"/>
      <name val="Arial"/>
      <family val="2"/>
      <charset val="238"/>
    </font>
    <font>
      <b/>
      <sz val="10"/>
      <color indexed="8"/>
      <name val="Arial"/>
      <family val="2"/>
      <charset val="238"/>
    </font>
    <font>
      <i/>
      <sz val="10"/>
      <color indexed="8"/>
      <name val="Arial"/>
      <family val="2"/>
      <charset val="238"/>
    </font>
    <font>
      <b/>
      <i/>
      <sz val="12"/>
      <color indexed="40"/>
      <name val="Arial"/>
      <family val="2"/>
      <charset val="238"/>
    </font>
    <font>
      <sz val="8"/>
      <name val="Arial"/>
      <family val="2"/>
      <charset val="238"/>
    </font>
    <font>
      <b/>
      <i/>
      <sz val="10"/>
      <color indexed="53"/>
      <name val="Arial"/>
      <family val="2"/>
      <charset val="238"/>
    </font>
    <font>
      <b/>
      <sz val="10"/>
      <color indexed="8"/>
      <name val="Arial"/>
      <family val="2"/>
      <charset val="238"/>
    </font>
    <font>
      <i/>
      <sz val="10"/>
      <color indexed="12"/>
      <name val="Arial"/>
      <family val="2"/>
      <charset val="238"/>
    </font>
    <font>
      <sz val="11"/>
      <color theme="1"/>
      <name val="Calibri"/>
      <family val="2"/>
      <charset val="238"/>
      <scheme val="minor"/>
    </font>
    <font>
      <sz val="11"/>
      <color theme="1"/>
      <name val="Calibri"/>
      <family val="2"/>
      <scheme val="minor"/>
    </font>
    <font>
      <sz val="11"/>
      <color rgb="FF000000"/>
      <name val="Calibri"/>
      <family val="2"/>
      <charset val="1"/>
    </font>
    <font>
      <sz val="10"/>
      <color theme="1"/>
      <name val="Times New Roman"/>
      <family val="2"/>
      <charset val="238"/>
    </font>
    <font>
      <sz val="10"/>
      <color theme="2"/>
      <name val="Arial"/>
      <family val="2"/>
      <charset val="238"/>
    </font>
    <font>
      <sz val="10"/>
      <color theme="1"/>
      <name val="Arial"/>
      <family val="2"/>
      <charset val="238"/>
    </font>
    <font>
      <b/>
      <i/>
      <sz val="10"/>
      <color theme="2"/>
      <name val="Arial"/>
      <family val="2"/>
      <charset val="238"/>
    </font>
    <font>
      <b/>
      <sz val="10"/>
      <color theme="1"/>
      <name val="Arial"/>
      <family val="2"/>
      <charset val="238"/>
    </font>
    <font>
      <b/>
      <i/>
      <sz val="10"/>
      <color theme="1"/>
      <name val="Arial"/>
      <family val="2"/>
      <charset val="238"/>
    </font>
    <font>
      <b/>
      <sz val="10"/>
      <color theme="2"/>
      <name val="Arial"/>
      <family val="2"/>
      <charset val="238"/>
    </font>
    <font>
      <i/>
      <sz val="10"/>
      <color theme="2"/>
      <name val="Arial"/>
      <family val="2"/>
      <charset val="238"/>
    </font>
    <font>
      <sz val="10"/>
      <color rgb="FFFF0000"/>
      <name val="Arial"/>
      <family val="2"/>
      <charset val="238"/>
    </font>
    <font>
      <sz val="10"/>
      <color rgb="FF000000"/>
      <name val="Arial"/>
      <family val="2"/>
      <charset val="238"/>
    </font>
    <font>
      <i/>
      <sz val="11"/>
      <color rgb="FF7F7F7F"/>
      <name val="Calibri"/>
      <family val="2"/>
      <charset val="238"/>
      <scheme val="minor"/>
    </font>
    <font>
      <sz val="10"/>
      <color theme="1"/>
      <name val="Arial"/>
      <family val="2"/>
    </font>
    <font>
      <b/>
      <sz val="10"/>
      <name val="Arial"/>
      <family val="2"/>
    </font>
    <font>
      <sz val="10"/>
      <color indexed="8"/>
      <name val="Arial"/>
      <family val="2"/>
    </font>
    <font>
      <b/>
      <sz val="10"/>
      <color theme="1"/>
      <name val="Arial"/>
      <family val="2"/>
    </font>
    <font>
      <b/>
      <sz val="10"/>
      <color theme="5"/>
      <name val="Arial"/>
      <family val="2"/>
      <charset val="238"/>
    </font>
    <font>
      <i/>
      <sz val="10"/>
      <name val="Arial"/>
      <family val="2"/>
    </font>
    <font>
      <i/>
      <sz val="11"/>
      <color rgb="FF7F7F7F"/>
      <name val="Calibri"/>
      <family val="2"/>
      <charset val="238"/>
    </font>
    <font>
      <u/>
      <sz val="10"/>
      <color theme="10"/>
      <name val="Arial"/>
      <family val="2"/>
    </font>
    <font>
      <sz val="8"/>
      <name val="Arial"/>
      <family val="2"/>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1"/>
      <color rgb="FF9C6500"/>
      <name val="Calibri"/>
      <family val="2"/>
      <charset val="238"/>
      <scheme val="minor"/>
    </font>
    <font>
      <sz val="10"/>
      <name val="Arial"/>
      <family val="2"/>
      <charset val="238"/>
    </font>
    <font>
      <sz val="7.5"/>
      <color rgb="FF0000DC"/>
      <name val="Times New Roman"/>
      <family val="1"/>
      <charset val="238"/>
    </font>
    <font>
      <b/>
      <sz val="7.5"/>
      <color rgb="FF0000DC"/>
      <name val="Times New Roman"/>
      <family val="1"/>
      <charset val="238"/>
    </font>
    <font>
      <sz val="7.5"/>
      <name val="Times New Roman"/>
      <family val="1"/>
      <charset val="238"/>
    </font>
    <font>
      <sz val="12"/>
      <name val="Arial"/>
      <family val="2"/>
    </font>
    <font>
      <sz val="10"/>
      <color rgb="FF000000"/>
      <name val="Arial"/>
      <family val="2"/>
      <charset val="238"/>
    </font>
    <font>
      <sz val="10"/>
      <color theme="1"/>
      <name val="Arial"/>
      <family val="2"/>
      <charset val="238"/>
    </font>
    <font>
      <sz val="11"/>
      <name val="Calibri"/>
      <family val="2"/>
      <charset val="238"/>
      <scheme val="minor"/>
    </font>
    <font>
      <sz val="10"/>
      <color theme="2"/>
      <name val="Arial"/>
      <family val="2"/>
    </font>
    <font>
      <b/>
      <sz val="10"/>
      <color rgb="FF000000"/>
      <name val="Arial"/>
      <family val="2"/>
      <charset val="238"/>
    </font>
    <font>
      <b/>
      <sz val="10"/>
      <color rgb="FF000000"/>
      <name val="Arial"/>
      <family val="2"/>
      <charset val="238"/>
    </font>
    <font>
      <sz val="10"/>
      <name val="Arial"/>
      <family val="2"/>
      <charset val="238"/>
    </font>
    <font>
      <b/>
      <i/>
      <sz val="10"/>
      <color indexed="14"/>
      <name val="Arial"/>
      <family val="2"/>
      <charset val="238"/>
    </font>
    <font>
      <sz val="10"/>
      <color rgb="FF000000"/>
      <name val="Arial"/>
      <family val="2"/>
      <charset val="238"/>
    </font>
    <font>
      <b/>
      <i/>
      <sz val="10"/>
      <color indexed="14"/>
      <name val="Arial"/>
      <family val="2"/>
      <charset val="238"/>
    </font>
    <font>
      <sz val="10"/>
      <color theme="1"/>
      <name val="Arial"/>
      <family val="2"/>
      <charset val="238"/>
    </font>
    <font>
      <b/>
      <i/>
      <sz val="10"/>
      <name val="Arial"/>
      <family val="2"/>
    </font>
    <font>
      <b/>
      <i/>
      <sz val="10"/>
      <color theme="1"/>
      <name val="Arial"/>
      <family val="2"/>
    </font>
    <font>
      <b/>
      <sz val="10"/>
      <color indexed="8"/>
      <name val="Arial"/>
      <family val="2"/>
    </font>
    <font>
      <i/>
      <sz val="10"/>
      <color indexed="17"/>
      <name val="Arial"/>
      <family val="2"/>
      <charset val="238"/>
    </font>
    <font>
      <b/>
      <sz val="14"/>
      <name val="Arial"/>
      <family val="2"/>
      <charset val="238"/>
    </font>
    <font>
      <u/>
      <sz val="10"/>
      <name val="Arial"/>
      <family val="2"/>
      <charset val="238"/>
    </font>
    <font>
      <b/>
      <i/>
      <u/>
      <sz val="10"/>
      <name val="Arial"/>
      <family val="2"/>
      <charset val="238"/>
    </font>
    <font>
      <sz val="11"/>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9" tint="0.39997558519241921"/>
        <bgColor indexed="64"/>
      </patternFill>
    </fill>
  </fills>
  <borders count="2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diagonal/>
    </border>
    <border>
      <left style="thin">
        <color indexed="64"/>
      </left>
      <right style="medium">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rgb="FF000000"/>
      </left>
      <right/>
      <top style="thin">
        <color rgb="FF000000"/>
      </top>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thin">
        <color auto="1"/>
      </top>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right style="medium">
        <color indexed="64"/>
      </right>
      <top style="thin">
        <color auto="1"/>
      </top>
      <bottom style="thin">
        <color indexed="64"/>
      </bottom>
      <diagonal/>
    </border>
    <border>
      <left style="medium">
        <color auto="1"/>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indexed="64"/>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auto="1"/>
      </top>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auto="1"/>
      </right>
      <top style="thin">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2">
    <xf numFmtId="0" fontId="0"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0" fillId="0" borderId="0"/>
    <xf numFmtId="44" fontId="6" fillId="0" borderId="0" applyFont="0" applyFill="0" applyBorder="0" applyAlignment="0" applyProtection="0"/>
    <xf numFmtId="44" fontId="6" fillId="0" borderId="0" applyFont="0" applyFill="0" applyBorder="0" applyAlignment="0" applyProtection="0"/>
    <xf numFmtId="0" fontId="10" fillId="0" borderId="0"/>
    <xf numFmtId="0" fontId="48" fillId="0" borderId="0"/>
    <xf numFmtId="0" fontId="9" fillId="0" borderId="0"/>
    <xf numFmtId="0" fontId="6" fillId="0" borderId="0"/>
    <xf numFmtId="0" fontId="48" fillId="0" borderId="0"/>
    <xf numFmtId="0" fontId="48" fillId="0" borderId="0"/>
    <xf numFmtId="0" fontId="49" fillId="0" borderId="0"/>
    <xf numFmtId="0" fontId="50" fillId="0" borderId="0"/>
    <xf numFmtId="0" fontId="51" fillId="0" borderId="0"/>
    <xf numFmtId="0" fontId="12" fillId="0" borderId="0"/>
    <xf numFmtId="0" fontId="51" fillId="0" borderId="0"/>
    <xf numFmtId="0" fontId="12" fillId="0" borderId="0"/>
    <xf numFmtId="0" fontId="6" fillId="0" borderId="0"/>
    <xf numFmtId="0" fontId="9" fillId="0" borderId="0"/>
    <xf numFmtId="0" fontId="6" fillId="0" borderId="0"/>
    <xf numFmtId="0" fontId="48" fillId="0" borderId="0"/>
    <xf numFmtId="0" fontId="9" fillId="0" borderId="0"/>
    <xf numFmtId="0" fontId="11" fillId="0" borderId="0"/>
    <xf numFmtId="0" fontId="13" fillId="0" borderId="0"/>
    <xf numFmtId="0" fontId="6" fillId="0" borderId="0"/>
    <xf numFmtId="0" fontId="48"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9" fontId="29" fillId="0" borderId="0" applyFont="0" applyFill="0" applyBorder="0" applyAlignment="0" applyProtection="0"/>
    <xf numFmtId="9" fontId="10" fillId="0" borderId="0" applyFont="0" applyFill="0" applyBorder="0" applyAlignment="0" applyProtection="0"/>
    <xf numFmtId="9" fontId="10" fillId="0" borderId="0"/>
    <xf numFmtId="9" fontId="6" fillId="0" borderId="0" applyFont="0" applyFill="0" applyBorder="0" applyAlignment="0" applyProtection="0"/>
    <xf numFmtId="9" fontId="16"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32" fillId="0" borderId="0" applyFont="0" applyFill="0" applyBorder="0" applyAlignment="0" applyProtection="0"/>
    <xf numFmtId="0" fontId="6" fillId="0" borderId="0"/>
    <xf numFmtId="0" fontId="61" fillId="0" borderId="0" applyNumberFormat="0" applyFill="0" applyBorder="0" applyAlignment="0" applyProtection="0"/>
    <xf numFmtId="0" fontId="11"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xf numFmtId="9" fontId="5" fillId="0" borderId="0" applyFont="0" applyFill="0" applyBorder="0" applyAlignment="0" applyProtection="0"/>
    <xf numFmtId="9" fontId="25" fillId="0" borderId="0" applyFont="0" applyFill="0" applyBorder="0" applyAlignment="0" applyProtection="0"/>
    <xf numFmtId="0" fontId="3" fillId="0" borderId="0"/>
    <xf numFmtId="0" fontId="68" fillId="0" borderId="0" applyBorder="0" applyProtection="0"/>
    <xf numFmtId="0" fontId="69" fillId="0" borderId="0" applyNumberFormat="0" applyFill="0" applyBorder="0" applyAlignment="0" applyProtection="0"/>
    <xf numFmtId="0" fontId="11" fillId="0" borderId="0"/>
    <xf numFmtId="0" fontId="2" fillId="0" borderId="0"/>
    <xf numFmtId="0" fontId="2" fillId="0" borderId="0"/>
    <xf numFmtId="0" fontId="71" fillId="0" borderId="0" applyNumberFormat="0" applyFill="0" applyBorder="0" applyAlignment="0" applyProtection="0"/>
    <xf numFmtId="0" fontId="72" fillId="0" borderId="157" applyNumberFormat="0" applyFill="0" applyAlignment="0" applyProtection="0"/>
    <xf numFmtId="0" fontId="73" fillId="0" borderId="158" applyNumberFormat="0" applyFill="0" applyAlignment="0" applyProtection="0"/>
    <xf numFmtId="0" fontId="74" fillId="0" borderId="159" applyNumberFormat="0" applyFill="0" applyAlignment="0" applyProtection="0"/>
    <xf numFmtId="0" fontId="74" fillId="0" borderId="0" applyNumberFormat="0" applyFill="0" applyBorder="0" applyAlignment="0" applyProtection="0"/>
    <xf numFmtId="0" fontId="75" fillId="3" borderId="0" applyNumberFormat="0" applyBorder="0" applyAlignment="0" applyProtection="0"/>
    <xf numFmtId="0" fontId="76" fillId="4" borderId="0" applyNumberFormat="0" applyBorder="0" applyAlignment="0" applyProtection="0"/>
    <xf numFmtId="0" fontId="77" fillId="6" borderId="160" applyNumberFormat="0" applyAlignment="0" applyProtection="0"/>
    <xf numFmtId="0" fontId="78" fillId="7" borderId="161" applyNumberFormat="0" applyAlignment="0" applyProtection="0"/>
    <xf numFmtId="0" fontId="79" fillId="7" borderId="160" applyNumberFormat="0" applyAlignment="0" applyProtection="0"/>
    <xf numFmtId="0" fontId="80" fillId="0" borderId="162" applyNumberFormat="0" applyFill="0" applyAlignment="0" applyProtection="0"/>
    <xf numFmtId="0" fontId="81" fillId="8" borderId="163" applyNumberFormat="0" applyAlignment="0" applyProtection="0"/>
    <xf numFmtId="0" fontId="82" fillId="0" borderId="0" applyNumberFormat="0" applyFill="0" applyBorder="0" applyAlignment="0" applyProtection="0"/>
    <xf numFmtId="0" fontId="83" fillId="0" borderId="165" applyNumberFormat="0" applyFill="0" applyAlignment="0" applyProtection="0"/>
    <xf numFmtId="0" fontId="8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8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8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0" borderId="0"/>
    <xf numFmtId="0" fontId="85" fillId="5" borderId="0" applyNumberFormat="0" applyBorder="0" applyAlignment="0" applyProtection="0"/>
    <xf numFmtId="0" fontId="84" fillId="13" borderId="0" applyNumberFormat="0" applyBorder="0" applyAlignment="0" applyProtection="0"/>
    <xf numFmtId="0" fontId="84" fillId="17" borderId="0" applyNumberFormat="0" applyBorder="0" applyAlignment="0" applyProtection="0"/>
    <xf numFmtId="0" fontId="84" fillId="21" borderId="0" applyNumberFormat="0" applyBorder="0" applyAlignment="0" applyProtection="0"/>
    <xf numFmtId="0" fontId="84" fillId="25" borderId="0" applyNumberFormat="0" applyBorder="0" applyAlignment="0" applyProtection="0"/>
    <xf numFmtId="0" fontId="84" fillId="29" borderId="0" applyNumberFormat="0" applyBorder="0" applyAlignment="0" applyProtection="0"/>
    <xf numFmtId="0" fontId="84" fillId="33" borderId="0" applyNumberFormat="0" applyBorder="0" applyAlignment="0" applyProtection="0"/>
    <xf numFmtId="0" fontId="1" fillId="0" borderId="0"/>
    <xf numFmtId="0" fontId="1" fillId="9" borderId="164" applyNumberFormat="0" applyFont="0" applyAlignment="0" applyProtection="0"/>
    <xf numFmtId="0" fontId="86" fillId="0" borderId="0"/>
    <xf numFmtId="0" fontId="2" fillId="0" borderId="0"/>
  </cellStyleXfs>
  <cellXfs count="1845">
    <xf numFmtId="0" fontId="0" fillId="0" borderId="0" xfId="0"/>
    <xf numFmtId="0" fontId="8" fillId="0" borderId="0" xfId="0" applyFont="1"/>
    <xf numFmtId="0" fontId="8" fillId="0" borderId="3" xfId="0" applyFont="1" applyBorder="1"/>
    <xf numFmtId="0" fontId="6" fillId="0" borderId="0" xfId="0" applyFont="1"/>
    <xf numFmtId="0" fontId="6" fillId="0" borderId="9" xfId="0" applyFont="1" applyBorder="1"/>
    <xf numFmtId="0" fontId="21" fillId="0" borderId="0" xfId="0" applyFont="1"/>
    <xf numFmtId="0" fontId="8" fillId="0" borderId="1" xfId="18" applyFont="1" applyBorder="1"/>
    <xf numFmtId="0" fontId="15" fillId="0" borderId="0" xfId="18" applyFont="1"/>
    <xf numFmtId="0" fontId="6" fillId="0" borderId="0" xfId="0" applyFont="1" applyAlignment="1">
      <alignment horizontal="left"/>
    </xf>
    <xf numFmtId="0" fontId="6" fillId="0" borderId="0" xfId="22"/>
    <xf numFmtId="3" fontId="6" fillId="0" borderId="19" xfId="22" applyNumberFormat="1" applyBorder="1"/>
    <xf numFmtId="3" fontId="6" fillId="0" borderId="8" xfId="22" applyNumberFormat="1" applyBorder="1"/>
    <xf numFmtId="0" fontId="6" fillId="0" borderId="9" xfId="22" applyBorder="1"/>
    <xf numFmtId="0" fontId="19" fillId="0" borderId="0" xfId="22" applyFont="1"/>
    <xf numFmtId="0" fontId="8" fillId="0" borderId="0" xfId="22" applyFont="1"/>
    <xf numFmtId="0" fontId="18" fillId="0" borderId="0" xfId="22" applyFont="1"/>
    <xf numFmtId="0" fontId="8" fillId="0" borderId="20" xfId="22" applyFont="1" applyBorder="1"/>
    <xf numFmtId="0" fontId="22" fillId="0" borderId="0" xfId="22" applyFont="1"/>
    <xf numFmtId="0" fontId="6" fillId="0" borderId="8" xfId="22" applyBorder="1"/>
    <xf numFmtId="0" fontId="6" fillId="0" borderId="19" xfId="22" applyBorder="1"/>
    <xf numFmtId="0" fontId="21" fillId="0" borderId="0" xfId="22" applyFont="1"/>
    <xf numFmtId="3" fontId="6" fillId="0" borderId="0" xfId="22" applyNumberFormat="1"/>
    <xf numFmtId="0" fontId="6" fillId="0" borderId="16" xfId="22" applyBorder="1"/>
    <xf numFmtId="0" fontId="8" fillId="0" borderId="1" xfId="22" applyFont="1" applyBorder="1"/>
    <xf numFmtId="0" fontId="6" fillId="0" borderId="14" xfId="22" applyBorder="1"/>
    <xf numFmtId="0" fontId="8" fillId="0" borderId="2" xfId="22" applyFont="1" applyBorder="1"/>
    <xf numFmtId="169" fontId="6" fillId="0" borderId="0" xfId="22" applyNumberFormat="1"/>
    <xf numFmtId="0" fontId="21" fillId="0" borderId="0" xfId="22" applyFont="1" applyAlignment="1">
      <alignment horizontal="left"/>
    </xf>
    <xf numFmtId="0" fontId="8" fillId="0" borderId="3" xfId="22" applyFont="1" applyBorder="1"/>
    <xf numFmtId="3" fontId="6" fillId="0" borderId="6" xfId="22" applyNumberFormat="1" applyBorder="1"/>
    <xf numFmtId="0" fontId="8" fillId="0" borderId="4" xfId="22" applyFont="1" applyBorder="1"/>
    <xf numFmtId="0" fontId="8" fillId="0" borderId="9" xfId="22" applyFont="1" applyBorder="1"/>
    <xf numFmtId="0" fontId="6" fillId="0" borderId="40" xfId="22" applyBorder="1"/>
    <xf numFmtId="0" fontId="19" fillId="0" borderId="0" xfId="22" applyFont="1" applyAlignment="1">
      <alignment horizontal="left" wrapText="1"/>
    </xf>
    <xf numFmtId="0" fontId="6" fillId="0" borderId="9" xfId="20" applyFont="1" applyBorder="1" applyAlignment="1">
      <alignment wrapText="1"/>
    </xf>
    <xf numFmtId="0" fontId="15" fillId="0" borderId="9" xfId="20" applyFont="1" applyBorder="1" applyAlignment="1">
      <alignment wrapText="1"/>
    </xf>
    <xf numFmtId="0" fontId="8" fillId="0" borderId="0" xfId="22" applyFont="1" applyAlignment="1">
      <alignment vertical="center"/>
    </xf>
    <xf numFmtId="0" fontId="15" fillId="0" borderId="0" xfId="20" applyFont="1"/>
    <xf numFmtId="0" fontId="8" fillId="0" borderId="1" xfId="20" applyFont="1" applyBorder="1"/>
    <xf numFmtId="169" fontId="15" fillId="0" borderId="0" xfId="20" applyNumberFormat="1" applyFont="1"/>
    <xf numFmtId="0" fontId="8" fillId="0" borderId="2" xfId="20" applyFont="1" applyBorder="1"/>
    <xf numFmtId="0" fontId="27" fillId="0" borderId="0" xfId="0" applyFont="1"/>
    <xf numFmtId="0" fontId="15" fillId="0" borderId="40" xfId="20" applyFont="1" applyBorder="1" applyAlignment="1">
      <alignment wrapText="1"/>
    </xf>
    <xf numFmtId="169" fontId="6" fillId="0" borderId="0" xfId="1" applyNumberFormat="1" applyFont="1" applyFill="1" applyBorder="1"/>
    <xf numFmtId="169" fontId="8" fillId="0" borderId="0" xfId="1" applyNumberFormat="1" applyFont="1" applyFill="1" applyBorder="1"/>
    <xf numFmtId="0" fontId="6" fillId="0" borderId="0" xfId="29"/>
    <xf numFmtId="0" fontId="6" fillId="0" borderId="0" xfId="22" applyAlignment="1">
      <alignment vertical="top"/>
    </xf>
    <xf numFmtId="0" fontId="26" fillId="0" borderId="0" xfId="22" applyFont="1"/>
    <xf numFmtId="0" fontId="28" fillId="0" borderId="0" xfId="0" applyFont="1"/>
    <xf numFmtId="0" fontId="8" fillId="0" borderId="9" xfId="20" applyFont="1" applyBorder="1" applyAlignment="1">
      <alignment wrapText="1"/>
    </xf>
    <xf numFmtId="0" fontId="14" fillId="0" borderId="3" xfId="20" applyFont="1" applyBorder="1"/>
    <xf numFmtId="0" fontId="24" fillId="0" borderId="0" xfId="20" applyFont="1"/>
    <xf numFmtId="0" fontId="8" fillId="0" borderId="1" xfId="13" applyFont="1" applyBorder="1"/>
    <xf numFmtId="0" fontId="8" fillId="0" borderId="4" xfId="13" applyFont="1" applyBorder="1"/>
    <xf numFmtId="0" fontId="8" fillId="0" borderId="48" xfId="13" applyFont="1" applyBorder="1"/>
    <xf numFmtId="0" fontId="8" fillId="0" borderId="2" xfId="13" applyFont="1" applyBorder="1"/>
    <xf numFmtId="0" fontId="6" fillId="0" borderId="14" xfId="13" applyBorder="1"/>
    <xf numFmtId="166" fontId="6" fillId="0" borderId="19" xfId="13" applyNumberFormat="1" applyBorder="1"/>
    <xf numFmtId="0" fontId="6" fillId="0" borderId="9" xfId="13" applyBorder="1"/>
    <xf numFmtId="166" fontId="6" fillId="0" borderId="8" xfId="13" applyNumberFormat="1" applyBorder="1"/>
    <xf numFmtId="0" fontId="8" fillId="0" borderId="3" xfId="13" applyFont="1" applyBorder="1"/>
    <xf numFmtId="166" fontId="8" fillId="0" borderId="6" xfId="13" applyNumberFormat="1" applyFont="1" applyBorder="1"/>
    <xf numFmtId="0" fontId="6" fillId="0" borderId="40" xfId="0" applyFont="1" applyBorder="1"/>
    <xf numFmtId="0" fontId="8" fillId="0" borderId="1" xfId="20" applyFont="1" applyBorder="1" applyAlignment="1">
      <alignment horizontal="left"/>
    </xf>
    <xf numFmtId="169" fontId="6" fillId="0" borderId="0" xfId="0" applyNumberFormat="1" applyFont="1"/>
    <xf numFmtId="0" fontId="6" fillId="0" borderId="0" xfId="29" applyAlignment="1">
      <alignment horizontal="center" wrapText="1"/>
    </xf>
    <xf numFmtId="0" fontId="6" fillId="0" borderId="0" xfId="16" applyFont="1"/>
    <xf numFmtId="0" fontId="24" fillId="0" borderId="0" xfId="16" applyFont="1"/>
    <xf numFmtId="0" fontId="6" fillId="0" borderId="0" xfId="0" applyFont="1" applyAlignment="1">
      <alignment horizontal="left" wrapText="1"/>
    </xf>
    <xf numFmtId="3" fontId="6" fillId="0" borderId="0" xfId="0" applyNumberFormat="1" applyFont="1"/>
    <xf numFmtId="168" fontId="8" fillId="0" borderId="0" xfId="1" applyNumberFormat="1" applyFont="1" applyFill="1" applyBorder="1" applyAlignment="1">
      <alignment horizontal="right"/>
    </xf>
    <xf numFmtId="168" fontId="8" fillId="0" borderId="0" xfId="22" applyNumberFormat="1" applyFont="1"/>
    <xf numFmtId="3" fontId="8" fillId="0" borderId="0" xfId="20" applyNumberFormat="1" applyFont="1"/>
    <xf numFmtId="3" fontId="8" fillId="0" borderId="0" xfId="22" applyNumberFormat="1" applyFont="1"/>
    <xf numFmtId="168" fontId="8" fillId="0" borderId="0" xfId="20" applyNumberFormat="1" applyFont="1"/>
    <xf numFmtId="0" fontId="8" fillId="0" borderId="0" xfId="13" applyFont="1"/>
    <xf numFmtId="166" fontId="8" fillId="0" borderId="0" xfId="13" applyNumberFormat="1" applyFont="1"/>
    <xf numFmtId="169" fontId="6" fillId="0" borderId="0" xfId="18" applyNumberFormat="1" applyFont="1"/>
    <xf numFmtId="169" fontId="6" fillId="0" borderId="0" xfId="1" applyNumberFormat="1" applyFont="1" applyFill="1" applyBorder="1" applyAlignment="1">
      <alignment horizontal="right"/>
    </xf>
    <xf numFmtId="3" fontId="0" fillId="0" borderId="0" xfId="0" applyNumberFormat="1"/>
    <xf numFmtId="0" fontId="8" fillId="0" borderId="0" xfId="22" applyFont="1" applyAlignment="1">
      <alignment horizontal="center" wrapText="1"/>
    </xf>
    <xf numFmtId="0" fontId="34" fillId="0" borderId="0" xfId="29" applyFont="1"/>
    <xf numFmtId="0" fontId="37" fillId="0" borderId="0" xfId="22" applyFont="1"/>
    <xf numFmtId="0" fontId="38" fillId="0" borderId="0" xfId="22" applyFont="1"/>
    <xf numFmtId="0" fontId="39" fillId="0" borderId="0" xfId="22" applyFont="1"/>
    <xf numFmtId="0" fontId="8" fillId="0" borderId="14" xfId="22" applyFont="1" applyBorder="1"/>
    <xf numFmtId="0" fontId="24" fillId="0" borderId="0" xfId="22" applyFont="1"/>
    <xf numFmtId="0" fontId="35" fillId="0" borderId="0" xfId="22" applyFont="1"/>
    <xf numFmtId="0" fontId="8" fillId="0" borderId="40" xfId="21" applyFont="1" applyBorder="1"/>
    <xf numFmtId="0" fontId="6" fillId="0" borderId="0" xfId="22" applyAlignment="1">
      <alignment vertical="center" wrapText="1"/>
    </xf>
    <xf numFmtId="0" fontId="6" fillId="0" borderId="0" xfId="22" applyAlignment="1">
      <alignment horizontal="left" vertical="center" wrapText="1"/>
    </xf>
    <xf numFmtId="0" fontId="36" fillId="0" borderId="0" xfId="22" applyFont="1"/>
    <xf numFmtId="0" fontId="39" fillId="0" borderId="0" xfId="20" applyFont="1"/>
    <xf numFmtId="0" fontId="6" fillId="0" borderId="0" xfId="46"/>
    <xf numFmtId="0" fontId="8" fillId="0" borderId="0" xfId="46" applyFont="1"/>
    <xf numFmtId="0" fontId="8" fillId="0" borderId="4" xfId="46" applyFont="1" applyBorder="1"/>
    <xf numFmtId="0" fontId="8" fillId="0" borderId="19" xfId="46" applyFont="1" applyBorder="1" applyAlignment="1">
      <alignment horizontal="left"/>
    </xf>
    <xf numFmtId="0" fontId="8" fillId="0" borderId="17" xfId="46" applyFont="1" applyBorder="1" applyAlignment="1">
      <alignment horizontal="left"/>
    </xf>
    <xf numFmtId="0" fontId="8" fillId="0" borderId="0" xfId="46" applyFont="1" applyAlignment="1">
      <alignment wrapText="1"/>
    </xf>
    <xf numFmtId="0" fontId="6" fillId="0" borderId="0" xfId="22" applyAlignment="1">
      <alignment horizontal="center"/>
    </xf>
    <xf numFmtId="0" fontId="15" fillId="0" borderId="0" xfId="16" applyFont="1"/>
    <xf numFmtId="0" fontId="8" fillId="0" borderId="0" xfId="20" applyFont="1"/>
    <xf numFmtId="0" fontId="30" fillId="0" borderId="0" xfId="22" applyFont="1"/>
    <xf numFmtId="0" fontId="8" fillId="0" borderId="38" xfId="20" applyFont="1" applyBorder="1" applyAlignment="1">
      <alignment wrapText="1"/>
    </xf>
    <xf numFmtId="0" fontId="15" fillId="0" borderId="26" xfId="20" applyFont="1" applyBorder="1"/>
    <xf numFmtId="0" fontId="15" fillId="0" borderId="29" xfId="20" applyFont="1" applyBorder="1"/>
    <xf numFmtId="0" fontId="8" fillId="0" borderId="20" xfId="20" applyFont="1" applyBorder="1"/>
    <xf numFmtId="3" fontId="21" fillId="0" borderId="0" xfId="20" applyNumberFormat="1" applyFont="1"/>
    <xf numFmtId="0" fontId="8" fillId="0" borderId="40" xfId="22" applyFont="1" applyBorder="1"/>
    <xf numFmtId="0" fontId="24" fillId="0" borderId="9" xfId="20" applyFont="1" applyBorder="1" applyAlignment="1">
      <alignment horizontal="left" wrapText="1" indent="2"/>
    </xf>
    <xf numFmtId="166" fontId="6" fillId="0" borderId="34" xfId="13" applyNumberFormat="1" applyBorder="1"/>
    <xf numFmtId="166" fontId="6" fillId="0" borderId="10" xfId="13" applyNumberFormat="1" applyBorder="1"/>
    <xf numFmtId="166" fontId="8" fillId="0" borderId="18" xfId="13" applyNumberFormat="1" applyFont="1" applyBorder="1"/>
    <xf numFmtId="0" fontId="15" fillId="0" borderId="0" xfId="22" applyFont="1" applyAlignment="1">
      <alignment wrapText="1"/>
    </xf>
    <xf numFmtId="0" fontId="15" fillId="0" borderId="0" xfId="22" applyFont="1" applyAlignment="1">
      <alignment horizontal="left"/>
    </xf>
    <xf numFmtId="166" fontId="8" fillId="0" borderId="0" xfId="22" applyNumberFormat="1" applyFont="1"/>
    <xf numFmtId="166" fontId="6" fillId="0" borderId="0" xfId="22" applyNumberFormat="1"/>
    <xf numFmtId="3" fontId="6" fillId="0" borderId="34" xfId="22" applyNumberFormat="1" applyBorder="1"/>
    <xf numFmtId="3" fontId="6" fillId="0" borderId="8" xfId="22" applyNumberFormat="1" applyBorder="1" applyAlignment="1">
      <alignment horizontal="right"/>
    </xf>
    <xf numFmtId="0" fontId="8" fillId="0" borderId="1" xfId="22" applyFont="1" applyBorder="1" applyAlignment="1">
      <alignment horizontal="center"/>
    </xf>
    <xf numFmtId="3" fontId="6" fillId="0" borderId="6" xfId="22" applyNumberFormat="1" applyBorder="1" applyAlignment="1">
      <alignment horizontal="right"/>
    </xf>
    <xf numFmtId="3" fontId="6" fillId="0" borderId="18" xfId="22" applyNumberFormat="1" applyBorder="1"/>
    <xf numFmtId="0" fontId="6" fillId="0" borderId="1" xfId="22" applyBorder="1" applyAlignment="1">
      <alignment horizontal="center"/>
    </xf>
    <xf numFmtId="0" fontId="17" fillId="0" borderId="0" xfId="22" applyFont="1"/>
    <xf numFmtId="0" fontId="8" fillId="0" borderId="0" xfId="0" applyFont="1" applyAlignment="1">
      <alignment horizontal="center" wrapText="1"/>
    </xf>
    <xf numFmtId="0" fontId="33" fillId="0" borderId="0" xfId="22" applyFont="1"/>
    <xf numFmtId="0" fontId="41" fillId="0" borderId="0" xfId="22" applyFont="1" applyAlignment="1">
      <alignment wrapText="1"/>
    </xf>
    <xf numFmtId="0" fontId="41" fillId="0" borderId="0" xfId="22" applyFont="1"/>
    <xf numFmtId="0" fontId="6" fillId="0" borderId="0" xfId="22" applyAlignment="1">
      <alignment wrapText="1"/>
    </xf>
    <xf numFmtId="0" fontId="33" fillId="0" borderId="0" xfId="22" applyFont="1" applyAlignment="1">
      <alignment wrapText="1"/>
    </xf>
    <xf numFmtId="0" fontId="8" fillId="0" borderId="0" xfId="16" applyFont="1"/>
    <xf numFmtId="0" fontId="8" fillId="0" borderId="0" xfId="18" applyFont="1"/>
    <xf numFmtId="0" fontId="8" fillId="0" borderId="0" xfId="29" applyFont="1"/>
    <xf numFmtId="0" fontId="8" fillId="0" borderId="0" xfId="22" applyFont="1" applyAlignment="1">
      <alignment horizontal="left" wrapText="1"/>
    </xf>
    <xf numFmtId="0" fontId="18" fillId="0" borderId="0" xfId="22" applyFont="1" applyAlignment="1">
      <alignment horizontal="right"/>
    </xf>
    <xf numFmtId="0" fontId="8" fillId="0" borderId="0" xfId="0" applyFont="1" applyAlignment="1">
      <alignment horizontal="left" vertical="center"/>
    </xf>
    <xf numFmtId="0" fontId="6" fillId="0" borderId="0" xfId="29" applyAlignment="1">
      <alignment horizontal="left" wrapText="1"/>
    </xf>
    <xf numFmtId="0" fontId="20" fillId="0" borderId="0" xfId="0" applyFont="1"/>
    <xf numFmtId="0" fontId="43" fillId="0" borderId="0" xfId="22" applyFont="1"/>
    <xf numFmtId="0" fontId="42" fillId="0" borderId="0" xfId="22" applyFont="1"/>
    <xf numFmtId="0" fontId="42" fillId="0" borderId="0" xfId="22" applyFont="1" applyAlignment="1">
      <alignment wrapText="1"/>
    </xf>
    <xf numFmtId="0" fontId="45" fillId="0" borderId="0" xfId="22" applyFont="1"/>
    <xf numFmtId="0" fontId="8" fillId="0" borderId="33" xfId="46" applyFont="1" applyBorder="1"/>
    <xf numFmtId="0" fontId="8" fillId="0" borderId="34" xfId="46" applyFont="1" applyBorder="1" applyAlignment="1">
      <alignment horizontal="left"/>
    </xf>
    <xf numFmtId="0" fontId="8" fillId="0" borderId="36" xfId="46" applyFont="1" applyBorder="1" applyAlignment="1">
      <alignment horizontal="left"/>
    </xf>
    <xf numFmtId="0" fontId="8" fillId="0" borderId="33" xfId="22" applyFont="1" applyBorder="1"/>
    <xf numFmtId="0" fontId="8" fillId="0" borderId="23" xfId="22" applyFont="1" applyBorder="1"/>
    <xf numFmtId="0" fontId="8" fillId="0" borderId="15" xfId="22" applyFont="1" applyBorder="1"/>
    <xf numFmtId="3" fontId="6" fillId="0" borderId="10" xfId="22" applyNumberFormat="1" applyBorder="1"/>
    <xf numFmtId="3" fontId="6" fillId="0" borderId="35" xfId="22" applyNumberFormat="1" applyBorder="1"/>
    <xf numFmtId="3" fontId="8" fillId="0" borderId="18" xfId="22" applyNumberFormat="1" applyFont="1" applyBorder="1"/>
    <xf numFmtId="0" fontId="8" fillId="0" borderId="33" xfId="13" applyFont="1" applyBorder="1"/>
    <xf numFmtId="9" fontId="6" fillId="0" borderId="0" xfId="38" applyFont="1"/>
    <xf numFmtId="0" fontId="8" fillId="0" borderId="0" xfId="22" applyFont="1" applyAlignment="1">
      <alignment horizontal="center"/>
    </xf>
    <xf numFmtId="3" fontId="14" fillId="0" borderId="0" xfId="1" applyNumberFormat="1" applyFont="1" applyFill="1" applyBorder="1"/>
    <xf numFmtId="0" fontId="6" fillId="0" borderId="0" xfId="22" applyAlignment="1">
      <alignment horizontal="left" vertical="top" wrapText="1"/>
    </xf>
    <xf numFmtId="0" fontId="8" fillId="0" borderId="17" xfId="22" applyFont="1" applyBorder="1"/>
    <xf numFmtId="0" fontId="8" fillId="0" borderId="36" xfId="22" applyFont="1" applyBorder="1"/>
    <xf numFmtId="0" fontId="8" fillId="0" borderId="19" xfId="22" applyFont="1" applyBorder="1"/>
    <xf numFmtId="0" fontId="8" fillId="0" borderId="34" xfId="22" applyFont="1" applyBorder="1"/>
    <xf numFmtId="0" fontId="8" fillId="0" borderId="64" xfId="22" applyFont="1" applyBorder="1"/>
    <xf numFmtId="0" fontId="55" fillId="0" borderId="0" xfId="0" applyFont="1" applyAlignment="1">
      <alignment wrapText="1"/>
    </xf>
    <xf numFmtId="0" fontId="56" fillId="0" borderId="0" xfId="0" applyFont="1"/>
    <xf numFmtId="0" fontId="53" fillId="0" borderId="0" xfId="0" applyFont="1"/>
    <xf numFmtId="0" fontId="52" fillId="0" borderId="0" xfId="22" applyFont="1"/>
    <xf numFmtId="49" fontId="6" fillId="0" borderId="8" xfId="0" applyNumberFormat="1" applyFont="1" applyBorder="1" applyAlignment="1">
      <alignment horizontal="center"/>
    </xf>
    <xf numFmtId="0" fontId="6" fillId="0" borderId="6" xfId="0" applyFont="1" applyBorder="1" applyAlignment="1">
      <alignment horizontal="center"/>
    </xf>
    <xf numFmtId="0" fontId="55" fillId="0" borderId="3" xfId="0" applyFont="1" applyBorder="1"/>
    <xf numFmtId="0" fontId="57" fillId="0" borderId="0" xfId="22" applyFont="1"/>
    <xf numFmtId="0" fontId="8" fillId="0" borderId="0" xfId="0" applyFont="1" applyAlignment="1">
      <alignment horizontal="left" vertical="center" wrapText="1"/>
    </xf>
    <xf numFmtId="0" fontId="6" fillId="0" borderId="0" xfId="22" applyAlignment="1">
      <alignment horizontal="left" wrapText="1"/>
    </xf>
    <xf numFmtId="0" fontId="8" fillId="0" borderId="0" xfId="0" applyFont="1" applyAlignment="1">
      <alignment wrapText="1"/>
    </xf>
    <xf numFmtId="3" fontId="8" fillId="0" borderId="0" xfId="20" applyNumberFormat="1" applyFont="1" applyAlignment="1">
      <alignment horizontal="right"/>
    </xf>
    <xf numFmtId="3" fontId="6" fillId="0" borderId="10" xfId="20" applyNumberFormat="1" applyFont="1" applyBorder="1" applyAlignment="1">
      <alignment horizontal="right"/>
    </xf>
    <xf numFmtId="3" fontId="6" fillId="0" borderId="19" xfId="22" applyNumberFormat="1" applyBorder="1" applyAlignment="1">
      <alignment horizontal="right"/>
    </xf>
    <xf numFmtId="3" fontId="6" fillId="0" borderId="25" xfId="22" applyNumberFormat="1" applyBorder="1" applyAlignment="1">
      <alignment horizontal="right"/>
    </xf>
    <xf numFmtId="3" fontId="6" fillId="0" borderId="34" xfId="20" applyNumberFormat="1" applyFont="1" applyBorder="1" applyAlignment="1">
      <alignment horizontal="right"/>
    </xf>
    <xf numFmtId="0" fontId="6" fillId="0" borderId="0" xfId="22" applyAlignment="1">
      <alignment vertical="center"/>
    </xf>
    <xf numFmtId="0" fontId="54" fillId="0" borderId="0" xfId="22" applyFont="1"/>
    <xf numFmtId="0" fontId="6" fillId="0" borderId="14" xfId="0" applyFont="1" applyBorder="1"/>
    <xf numFmtId="49" fontId="6" fillId="0" borderId="19" xfId="0" applyNumberFormat="1" applyFont="1" applyBorder="1" applyAlignment="1">
      <alignment horizontal="center"/>
    </xf>
    <xf numFmtId="0" fontId="8" fillId="0" borderId="74" xfId="22" applyFont="1" applyBorder="1" applyAlignment="1">
      <alignment horizontal="center"/>
    </xf>
    <xf numFmtId="0" fontId="23" fillId="0" borderId="17" xfId="22" applyFont="1" applyBorder="1" applyAlignment="1">
      <alignment horizontal="center"/>
    </xf>
    <xf numFmtId="0" fontId="8" fillId="0" borderId="45" xfId="22" applyFont="1" applyBorder="1"/>
    <xf numFmtId="0" fontId="6" fillId="0" borderId="0" xfId="22" applyAlignment="1">
      <alignment horizontal="right"/>
    </xf>
    <xf numFmtId="0" fontId="19" fillId="0" borderId="0" xfId="22" applyFont="1" applyAlignment="1">
      <alignment horizontal="right"/>
    </xf>
    <xf numFmtId="0" fontId="8" fillId="0" borderId="71" xfId="22" applyFont="1" applyBorder="1" applyAlignment="1">
      <alignment horizontal="center"/>
    </xf>
    <xf numFmtId="0" fontId="6" fillId="0" borderId="87" xfId="22" applyBorder="1" applyAlignment="1">
      <alignment horizontal="left" vertical="center"/>
    </xf>
    <xf numFmtId="0" fontId="6" fillId="0" borderId="87" xfId="16" applyFont="1" applyBorder="1" applyAlignment="1">
      <alignment horizontal="left" vertical="center"/>
    </xf>
    <xf numFmtId="0" fontId="6" fillId="0" borderId="85" xfId="16" applyFont="1" applyBorder="1" applyAlignment="1">
      <alignment horizontal="left" vertical="center"/>
    </xf>
    <xf numFmtId="0" fontId="6" fillId="0" borderId="40" xfId="20" applyFont="1" applyBorder="1" applyAlignment="1">
      <alignment horizontal="left" vertical="center" wrapText="1"/>
    </xf>
    <xf numFmtId="0" fontId="6" fillId="0" borderId="85" xfId="21" applyFont="1" applyBorder="1"/>
    <xf numFmtId="0" fontId="6" fillId="0" borderId="83" xfId="21" applyFont="1" applyBorder="1"/>
    <xf numFmtId="0" fontId="55" fillId="0" borderId="0" xfId="22" applyFont="1" applyAlignment="1">
      <alignment horizontal="left" wrapText="1"/>
    </xf>
    <xf numFmtId="0" fontId="53" fillId="0" borderId="0" xfId="22" applyFont="1"/>
    <xf numFmtId="168" fontId="55" fillId="0" borderId="0" xfId="22" applyNumberFormat="1" applyFont="1"/>
    <xf numFmtId="0" fontId="6" fillId="0" borderId="85" xfId="22" applyBorder="1"/>
    <xf numFmtId="0" fontId="8" fillId="0" borderId="83" xfId="22" applyFont="1" applyBorder="1"/>
    <xf numFmtId="0" fontId="8" fillId="0" borderId="26" xfId="22" applyFont="1" applyBorder="1"/>
    <xf numFmtId="0" fontId="19" fillId="0" borderId="0" xfId="29" applyFont="1"/>
    <xf numFmtId="0" fontId="53" fillId="0" borderId="9" xfId="0" applyFont="1" applyBorder="1"/>
    <xf numFmtId="166" fontId="8" fillId="0" borderId="88" xfId="13" applyNumberFormat="1" applyFont="1" applyBorder="1"/>
    <xf numFmtId="0" fontId="8" fillId="0" borderId="0" xfId="22" applyFont="1" applyAlignment="1">
      <alignment vertical="top"/>
    </xf>
    <xf numFmtId="0" fontId="57" fillId="0" borderId="0" xfId="22" applyFont="1" applyAlignment="1">
      <alignment wrapText="1"/>
    </xf>
    <xf numFmtId="0" fontId="55" fillId="0" borderId="95" xfId="0" applyFont="1" applyBorder="1" applyAlignment="1">
      <alignment horizontal="justify" vertical="center" wrapText="1"/>
    </xf>
    <xf numFmtId="0" fontId="55" fillId="0" borderId="96" xfId="0" applyFont="1" applyBorder="1" applyAlignment="1">
      <alignment horizontal="justify" vertical="center" wrapText="1"/>
    </xf>
    <xf numFmtId="0" fontId="60" fillId="0" borderId="0" xfId="47" applyFont="1" applyFill="1"/>
    <xf numFmtId="0" fontId="6" fillId="0" borderId="0" xfId="47" applyFont="1" applyFill="1"/>
    <xf numFmtId="0" fontId="60" fillId="0" borderId="0" xfId="47" applyFont="1" applyFill="1" applyBorder="1"/>
    <xf numFmtId="165" fontId="6" fillId="0" borderId="0" xfId="47" applyNumberFormat="1" applyFont="1" applyFill="1" applyBorder="1"/>
    <xf numFmtId="0" fontId="8" fillId="0" borderId="14" xfId="46" applyFont="1" applyBorder="1" applyAlignment="1">
      <alignment horizontal="left"/>
    </xf>
    <xf numFmtId="0" fontId="8" fillId="0" borderId="9" xfId="46" applyFont="1" applyBorder="1"/>
    <xf numFmtId="0" fontId="8" fillId="0" borderId="40" xfId="46" applyFont="1" applyBorder="1" applyAlignment="1">
      <alignment horizontal="left"/>
    </xf>
    <xf numFmtId="0" fontId="8" fillId="0" borderId="40" xfId="22" applyFont="1" applyBorder="1" applyAlignment="1">
      <alignment wrapText="1"/>
    </xf>
    <xf numFmtId="0" fontId="15" fillId="0" borderId="0" xfId="22" applyFont="1" applyAlignment="1">
      <alignment horizontal="right" wrapText="1"/>
    </xf>
    <xf numFmtId="0" fontId="15" fillId="0" borderId="0" xfId="22" applyFont="1"/>
    <xf numFmtId="0" fontId="15" fillId="0" borderId="0" xfId="18" applyFont="1" applyAlignment="1">
      <alignment wrapText="1"/>
    </xf>
    <xf numFmtId="0" fontId="21" fillId="0" borderId="0" xfId="18" applyFont="1"/>
    <xf numFmtId="0" fontId="6" fillId="0" borderId="0" xfId="20" applyFont="1"/>
    <xf numFmtId="0" fontId="53" fillId="0" borderId="103" xfId="22" applyFont="1" applyBorder="1"/>
    <xf numFmtId="0" fontId="55" fillId="0" borderId="103" xfId="22" applyFont="1" applyBorder="1"/>
    <xf numFmtId="0" fontId="55" fillId="0" borderId="83" xfId="22" applyFont="1" applyBorder="1"/>
    <xf numFmtId="0" fontId="6" fillId="0" borderId="103" xfId="22" applyBorder="1"/>
    <xf numFmtId="0" fontId="8" fillId="0" borderId="103" xfId="22" applyFont="1" applyBorder="1"/>
    <xf numFmtId="0" fontId="6" fillId="0" borderId="24" xfId="22" applyBorder="1"/>
    <xf numFmtId="0" fontId="6" fillId="0" borderId="87" xfId="22" applyBorder="1"/>
    <xf numFmtId="0" fontId="6" fillId="0" borderId="103" xfId="22" applyBorder="1" applyAlignment="1">
      <alignment horizontal="left"/>
    </xf>
    <xf numFmtId="0" fontId="8" fillId="0" borderId="27" xfId="22" applyFont="1" applyBorder="1"/>
    <xf numFmtId="0" fontId="8" fillId="0" borderId="63" xfId="22" applyFont="1" applyBorder="1"/>
    <xf numFmtId="0" fontId="8" fillId="0" borderId="105" xfId="22" applyFont="1" applyBorder="1"/>
    <xf numFmtId="0" fontId="6" fillId="0" borderId="106" xfId="22" applyBorder="1" applyAlignment="1">
      <alignment horizontal="right"/>
    </xf>
    <xf numFmtId="0" fontId="8" fillId="0" borderId="106" xfId="22" applyFont="1" applyBorder="1" applyAlignment="1">
      <alignment horizontal="right"/>
    </xf>
    <xf numFmtId="0" fontId="8" fillId="0" borderId="83" xfId="13" applyFont="1" applyBorder="1"/>
    <xf numFmtId="166" fontId="8" fillId="0" borderId="92" xfId="13" applyNumberFormat="1" applyFont="1" applyBorder="1"/>
    <xf numFmtId="0" fontId="15" fillId="0" borderId="1" xfId="20" applyFont="1" applyBorder="1" applyAlignment="1">
      <alignment horizontal="center"/>
    </xf>
    <xf numFmtId="0" fontId="15" fillId="0" borderId="0" xfId="21" applyFont="1"/>
    <xf numFmtId="169" fontId="15" fillId="0" borderId="0" xfId="21" applyNumberFormat="1" applyFont="1"/>
    <xf numFmtId="169" fontId="8" fillId="0" borderId="0" xfId="21" applyNumberFormat="1" applyFont="1"/>
    <xf numFmtId="0" fontId="21" fillId="0" borderId="0" xfId="22" applyFont="1" applyAlignment="1">
      <alignment horizontal="left" vertical="top" wrapText="1"/>
    </xf>
    <xf numFmtId="0" fontId="47" fillId="0" borderId="0" xfId="22" applyFont="1" applyAlignment="1">
      <alignment horizontal="center"/>
    </xf>
    <xf numFmtId="0" fontId="8" fillId="0" borderId="1" xfId="21" applyFont="1" applyBorder="1" applyAlignment="1">
      <alignment horizontal="left" wrapText="1"/>
    </xf>
    <xf numFmtId="0" fontId="6" fillId="0" borderId="40" xfId="21" applyFont="1" applyBorder="1"/>
    <xf numFmtId="0" fontId="8" fillId="0" borderId="83" xfId="21" applyFont="1" applyBorder="1"/>
    <xf numFmtId="0" fontId="58" fillId="0" borderId="0" xfId="22" applyFont="1" applyAlignment="1">
      <alignment vertical="center" wrapText="1"/>
    </xf>
    <xf numFmtId="0" fontId="15" fillId="0" borderId="103" xfId="20" applyFont="1" applyBorder="1" applyAlignment="1">
      <alignment wrapText="1"/>
    </xf>
    <xf numFmtId="166" fontId="6" fillId="0" borderId="0" xfId="46" applyNumberFormat="1"/>
    <xf numFmtId="0" fontId="8" fillId="0" borderId="1" xfId="20" applyFont="1" applyBorder="1" applyAlignment="1">
      <alignment horizontal="left" wrapText="1"/>
    </xf>
    <xf numFmtId="0" fontId="6" fillId="0" borderId="0" xfId="16" applyFont="1" applyAlignment="1">
      <alignment vertical="center" wrapText="1"/>
    </xf>
    <xf numFmtId="3" fontId="6" fillId="0" borderId="108" xfId="22" applyNumberFormat="1" applyBorder="1"/>
    <xf numFmtId="0" fontId="6" fillId="0" borderId="83" xfId="22" applyBorder="1" applyAlignment="1">
      <alignment wrapText="1"/>
    </xf>
    <xf numFmtId="0" fontId="6" fillId="0" borderId="103" xfId="21" applyFont="1" applyBorder="1"/>
    <xf numFmtId="9" fontId="21" fillId="0" borderId="0" xfId="38" applyFont="1" applyFill="1" applyAlignment="1">
      <alignment horizontal="left" vertical="top" wrapText="1"/>
    </xf>
    <xf numFmtId="0" fontId="15" fillId="0" borderId="0" xfId="38" applyNumberFormat="1" applyFont="1" applyFill="1"/>
    <xf numFmtId="3" fontId="0" fillId="0" borderId="108" xfId="0" applyNumberFormat="1" applyBorder="1"/>
    <xf numFmtId="3" fontId="0" fillId="0" borderId="92" xfId="0" applyNumberFormat="1" applyBorder="1"/>
    <xf numFmtId="3" fontId="6" fillId="0" borderId="17" xfId="22" applyNumberFormat="1" applyBorder="1"/>
    <xf numFmtId="0" fontId="15" fillId="0" borderId="103" xfId="20" applyFont="1" applyBorder="1"/>
    <xf numFmtId="0" fontId="6" fillId="0" borderId="107" xfId="22" applyBorder="1"/>
    <xf numFmtId="0" fontId="6" fillId="0" borderId="0" xfId="22" applyAlignment="1">
      <alignment horizontal="left"/>
    </xf>
    <xf numFmtId="0" fontId="6" fillId="0" borderId="0" xfId="0" applyFont="1" applyAlignment="1">
      <alignment vertical="center"/>
    </xf>
    <xf numFmtId="0" fontId="52" fillId="0" borderId="0" xfId="0" applyFont="1"/>
    <xf numFmtId="0" fontId="8" fillId="0" borderId="51" xfId="46" applyFont="1" applyBorder="1" applyAlignment="1">
      <alignment horizontal="left"/>
    </xf>
    <xf numFmtId="0" fontId="8" fillId="0" borderId="63" xfId="46" applyFont="1" applyBorder="1" applyAlignment="1">
      <alignment horizontal="left"/>
    </xf>
    <xf numFmtId="0" fontId="8" fillId="0" borderId="4" xfId="46" applyFont="1" applyBorder="1" applyAlignment="1">
      <alignment horizontal="right"/>
    </xf>
    <xf numFmtId="0" fontId="8" fillId="2" borderId="17" xfId="46" applyFont="1" applyFill="1" applyBorder="1" applyAlignment="1">
      <alignment horizontal="right"/>
    </xf>
    <xf numFmtId="0" fontId="8" fillId="2" borderId="47" xfId="46" applyFont="1" applyFill="1" applyBorder="1" applyAlignment="1">
      <alignment horizontal="right"/>
    </xf>
    <xf numFmtId="0" fontId="55" fillId="2" borderId="23" xfId="0" applyFont="1" applyFill="1" applyBorder="1"/>
    <xf numFmtId="0" fontId="55" fillId="2" borderId="5" xfId="0" applyFont="1" applyFill="1" applyBorder="1"/>
    <xf numFmtId="0" fontId="55" fillId="2" borderId="7" xfId="0" applyFont="1" applyFill="1" applyBorder="1"/>
    <xf numFmtId="0" fontId="55" fillId="2" borderId="6" xfId="0" applyFont="1" applyFill="1" applyBorder="1"/>
    <xf numFmtId="0" fontId="55" fillId="0" borderId="96" xfId="0" applyFont="1" applyBorder="1" applyAlignment="1">
      <alignment horizontal="left" vertical="center" wrapText="1"/>
    </xf>
    <xf numFmtId="0" fontId="55" fillId="0" borderId="97" xfId="0" applyFont="1" applyBorder="1" applyAlignment="1">
      <alignment horizontal="left" vertical="center" wrapText="1"/>
    </xf>
    <xf numFmtId="0" fontId="8" fillId="0" borderId="6" xfId="20" applyFont="1" applyBorder="1" applyAlignment="1">
      <alignment horizontal="right" wrapText="1"/>
    </xf>
    <xf numFmtId="0" fontId="8" fillId="0" borderId="6" xfId="20" applyFont="1" applyBorder="1" applyAlignment="1">
      <alignment horizontal="right" vertical="center" wrapText="1"/>
    </xf>
    <xf numFmtId="0" fontId="8" fillId="0" borderId="4" xfId="22" applyFont="1" applyBorder="1" applyAlignment="1">
      <alignment horizontal="right"/>
    </xf>
    <xf numFmtId="0" fontId="8" fillId="0" borderId="2" xfId="22" applyFont="1" applyBorder="1" applyAlignment="1">
      <alignment horizontal="right"/>
    </xf>
    <xf numFmtId="0" fontId="8" fillId="0" borderId="4" xfId="22" applyFont="1" applyBorder="1" applyAlignment="1">
      <alignment horizontal="right" vertical="center"/>
    </xf>
    <xf numFmtId="0" fontId="8" fillId="0" borderId="2" xfId="22" applyFont="1" applyBorder="1" applyAlignment="1">
      <alignment horizontal="right" vertical="center"/>
    </xf>
    <xf numFmtId="0" fontId="14" fillId="0" borderId="77" xfId="22" applyFont="1" applyBorder="1" applyAlignment="1">
      <alignment horizontal="right" wrapText="1"/>
    </xf>
    <xf numFmtId="0" fontId="8" fillId="0" borderId="77" xfId="22" applyFont="1" applyBorder="1" applyAlignment="1">
      <alignment horizontal="right" wrapText="1"/>
    </xf>
    <xf numFmtId="0" fontId="8" fillId="0" borderId="92" xfId="22" applyFont="1" applyBorder="1" applyAlignment="1">
      <alignment horizontal="right" wrapText="1"/>
    </xf>
    <xf numFmtId="0" fontId="8" fillId="0" borderId="93" xfId="22" applyFont="1" applyBorder="1" applyAlignment="1">
      <alignment horizontal="right" wrapText="1"/>
    </xf>
    <xf numFmtId="0" fontId="8" fillId="0" borderId="33" xfId="22" applyFont="1" applyBorder="1" applyAlignment="1">
      <alignment horizontal="right" vertical="center"/>
    </xf>
    <xf numFmtId="3" fontId="8" fillId="2" borderId="84" xfId="1" applyNumberFormat="1" applyFont="1" applyFill="1" applyBorder="1"/>
    <xf numFmtId="3" fontId="8" fillId="2" borderId="84" xfId="21" applyNumberFormat="1" applyFont="1" applyFill="1" applyBorder="1"/>
    <xf numFmtId="3" fontId="8" fillId="2" borderId="88" xfId="21" applyNumberFormat="1" applyFont="1" applyFill="1" applyBorder="1"/>
    <xf numFmtId="3" fontId="8" fillId="2" borderId="86" xfId="21" applyNumberFormat="1" applyFont="1" applyFill="1" applyBorder="1"/>
    <xf numFmtId="3" fontId="14" fillId="2" borderId="40" xfId="22" applyNumberFormat="1" applyFont="1" applyFill="1" applyBorder="1" applyAlignment="1">
      <alignment horizontal="right" wrapText="1"/>
    </xf>
    <xf numFmtId="3" fontId="14" fillId="2" borderId="17" xfId="22" applyNumberFormat="1" applyFont="1" applyFill="1" applyBorder="1" applyAlignment="1">
      <alignment horizontal="right" wrapText="1"/>
    </xf>
    <xf numFmtId="3" fontId="14" fillId="2" borderId="15" xfId="22" applyNumberFormat="1" applyFont="1" applyFill="1" applyBorder="1" applyAlignment="1">
      <alignment horizontal="right" wrapText="1"/>
    </xf>
    <xf numFmtId="3" fontId="14" fillId="2" borderId="60" xfId="22" applyNumberFormat="1" applyFont="1" applyFill="1" applyBorder="1" applyAlignment="1">
      <alignment horizontal="right" wrapText="1"/>
    </xf>
    <xf numFmtId="3" fontId="15" fillId="2" borderId="83" xfId="22" applyNumberFormat="1" applyFont="1" applyFill="1" applyBorder="1" applyAlignment="1">
      <alignment horizontal="right" wrapText="1"/>
    </xf>
    <xf numFmtId="3" fontId="15" fillId="2" borderId="92" xfId="22" applyNumberFormat="1" applyFont="1" applyFill="1" applyBorder="1" applyAlignment="1">
      <alignment horizontal="right" wrapText="1"/>
    </xf>
    <xf numFmtId="3" fontId="15" fillId="2" borderId="93" xfId="22" applyNumberFormat="1" applyFont="1" applyFill="1" applyBorder="1" applyAlignment="1">
      <alignment horizontal="right" wrapText="1"/>
    </xf>
    <xf numFmtId="3" fontId="15" fillId="2" borderId="11" xfId="22" applyNumberFormat="1" applyFont="1" applyFill="1" applyBorder="1" applyAlignment="1">
      <alignment horizontal="right" wrapText="1"/>
    </xf>
    <xf numFmtId="3" fontId="15" fillId="2" borderId="6" xfId="22" applyNumberFormat="1" applyFont="1" applyFill="1" applyBorder="1" applyAlignment="1">
      <alignment horizontal="right" wrapText="1"/>
    </xf>
    <xf numFmtId="3" fontId="15" fillId="2" borderId="7" xfId="22" applyNumberFormat="1" applyFont="1" applyFill="1" applyBorder="1" applyAlignment="1">
      <alignment horizontal="right" wrapText="1"/>
    </xf>
    <xf numFmtId="0" fontId="14" fillId="0" borderId="76" xfId="18" applyFont="1" applyBorder="1" applyAlignment="1">
      <alignment horizontal="right" vertical="center" wrapText="1"/>
    </xf>
    <xf numFmtId="0" fontId="14" fillId="0" borderId="77" xfId="18" applyFont="1" applyBorder="1" applyAlignment="1">
      <alignment horizontal="right" vertical="center" wrapText="1"/>
    </xf>
    <xf numFmtId="0" fontId="8" fillId="0" borderId="78" xfId="22" applyFont="1" applyBorder="1" applyAlignment="1">
      <alignment horizontal="right" vertical="center" wrapText="1"/>
    </xf>
    <xf numFmtId="0" fontId="14" fillId="0" borderId="61" xfId="18" applyFont="1" applyBorder="1" applyAlignment="1">
      <alignment horizontal="right" vertical="center" wrapText="1"/>
    </xf>
    <xf numFmtId="0" fontId="14" fillId="0" borderId="32" xfId="18" applyFont="1" applyBorder="1" applyAlignment="1">
      <alignment horizontal="right" vertical="center" wrapText="1"/>
    </xf>
    <xf numFmtId="0" fontId="8" fillId="0" borderId="39" xfId="22" applyFont="1" applyBorder="1" applyAlignment="1">
      <alignment horizontal="right" vertical="center" wrapText="1"/>
    </xf>
    <xf numFmtId="0" fontId="8" fillId="0" borderId="47" xfId="20" applyFont="1" applyBorder="1" applyAlignment="1">
      <alignment horizontal="right" wrapText="1"/>
    </xf>
    <xf numFmtId="0" fontId="8" fillId="0" borderId="46" xfId="20" applyFont="1" applyBorder="1" applyAlignment="1">
      <alignment horizontal="right" wrapText="1"/>
    </xf>
    <xf numFmtId="0" fontId="8" fillId="2" borderId="6" xfId="16" applyFont="1" applyFill="1" applyBorder="1" applyAlignment="1">
      <alignment horizontal="right" wrapText="1"/>
    </xf>
    <xf numFmtId="0" fontId="41" fillId="2" borderId="7" xfId="16" applyFont="1" applyFill="1" applyBorder="1"/>
    <xf numFmtId="0" fontId="15" fillId="0" borderId="105" xfId="20" applyFont="1" applyBorder="1"/>
    <xf numFmtId="0" fontId="8" fillId="0" borderId="58" xfId="22" applyFont="1" applyBorder="1"/>
    <xf numFmtId="0" fontId="8" fillId="0" borderId="2" xfId="20" applyFont="1" applyBorder="1" applyAlignment="1">
      <alignment horizontal="right" wrapText="1"/>
    </xf>
    <xf numFmtId="0" fontId="63" fillId="2" borderId="31" xfId="29" applyFont="1" applyFill="1" applyBorder="1"/>
    <xf numFmtId="3" fontId="63" fillId="2" borderId="59" xfId="29" applyNumberFormat="1" applyFont="1" applyFill="1" applyBorder="1" applyAlignment="1">
      <alignment horizontal="right" wrapText="1"/>
    </xf>
    <xf numFmtId="3" fontId="63" fillId="2" borderId="33" xfId="29" applyNumberFormat="1" applyFont="1" applyFill="1" applyBorder="1" applyAlignment="1">
      <alignment horizontal="right" wrapText="1"/>
    </xf>
    <xf numFmtId="3" fontId="63" fillId="2" borderId="89" xfId="29" applyNumberFormat="1" applyFont="1" applyFill="1" applyBorder="1" applyAlignment="1">
      <alignment horizontal="right" wrapText="1"/>
    </xf>
    <xf numFmtId="3" fontId="63" fillId="2" borderId="4" xfId="22" applyNumberFormat="1" applyFont="1" applyFill="1" applyBorder="1" applyAlignment="1">
      <alignment horizontal="right" wrapText="1"/>
    </xf>
    <xf numFmtId="3" fontId="63" fillId="2" borderId="4" xfId="29" applyNumberFormat="1" applyFont="1" applyFill="1" applyBorder="1" applyAlignment="1">
      <alignment horizontal="right" wrapText="1"/>
    </xf>
    <xf numFmtId="3" fontId="63" fillId="2" borderId="1" xfId="29" applyNumberFormat="1" applyFont="1" applyFill="1" applyBorder="1" applyAlignment="1">
      <alignment horizontal="right" wrapText="1"/>
    </xf>
    <xf numFmtId="0" fontId="6" fillId="0" borderId="105" xfId="22" applyBorder="1" applyAlignment="1">
      <alignment horizontal="left" vertical="center"/>
    </xf>
    <xf numFmtId="3" fontId="8" fillId="2" borderId="23" xfId="20" applyNumberFormat="1" applyFont="1" applyFill="1" applyBorder="1" applyAlignment="1">
      <alignment horizontal="right"/>
    </xf>
    <xf numFmtId="3" fontId="8" fillId="2" borderId="86" xfId="20" applyNumberFormat="1" applyFont="1" applyFill="1" applyBorder="1" applyAlignment="1">
      <alignment horizontal="right"/>
    </xf>
    <xf numFmtId="3" fontId="8" fillId="2" borderId="2" xfId="20" applyNumberFormat="1" applyFont="1" applyFill="1" applyBorder="1" applyAlignment="1">
      <alignment horizontal="right" vertical="center" wrapText="1"/>
    </xf>
    <xf numFmtId="0" fontId="8" fillId="0" borderId="4" xfId="20" applyFont="1" applyBorder="1" applyAlignment="1">
      <alignment horizontal="right" wrapText="1"/>
    </xf>
    <xf numFmtId="0" fontId="6" fillId="0" borderId="110" xfId="0" applyFont="1" applyBorder="1"/>
    <xf numFmtId="0" fontId="8" fillId="2" borderId="6" xfId="0" applyFont="1" applyFill="1" applyBorder="1"/>
    <xf numFmtId="0" fontId="8" fillId="2" borderId="7" xfId="0" applyFont="1" applyFill="1" applyBorder="1"/>
    <xf numFmtId="0" fontId="55" fillId="0" borderId="92" xfId="0" applyFont="1" applyBorder="1" applyAlignment="1">
      <alignment horizontal="right" wrapText="1"/>
    </xf>
    <xf numFmtId="168" fontId="55" fillId="2" borderId="90" xfId="20" applyNumberFormat="1" applyFont="1" applyFill="1" applyBorder="1" applyAlignment="1">
      <alignment horizontal="right"/>
    </xf>
    <xf numFmtId="168" fontId="55" fillId="2" borderId="90" xfId="1" applyNumberFormat="1" applyFont="1" applyFill="1" applyBorder="1" applyAlignment="1">
      <alignment horizontal="right"/>
    </xf>
    <xf numFmtId="168" fontId="55" fillId="2" borderId="92" xfId="1" applyNumberFormat="1" applyFont="1" applyFill="1" applyBorder="1" applyAlignment="1">
      <alignment horizontal="right"/>
    </xf>
    <xf numFmtId="168" fontId="55" fillId="2" borderId="90" xfId="22" applyNumberFormat="1" applyFont="1" applyFill="1" applyBorder="1"/>
    <xf numFmtId="168" fontId="55" fillId="2" borderId="91" xfId="22" applyNumberFormat="1" applyFont="1" applyFill="1" applyBorder="1"/>
    <xf numFmtId="168" fontId="55" fillId="2" borderId="92" xfId="22" applyNumberFormat="1" applyFont="1" applyFill="1" applyBorder="1"/>
    <xf numFmtId="168" fontId="55" fillId="2" borderId="93" xfId="22" applyNumberFormat="1" applyFont="1" applyFill="1" applyBorder="1"/>
    <xf numFmtId="168" fontId="8" fillId="2" borderId="90" xfId="20" applyNumberFormat="1" applyFont="1" applyFill="1" applyBorder="1" applyAlignment="1">
      <alignment horizontal="right"/>
    </xf>
    <xf numFmtId="168" fontId="8" fillId="2" borderId="90" xfId="1" applyNumberFormat="1" applyFont="1" applyFill="1" applyBorder="1" applyAlignment="1">
      <alignment horizontal="right"/>
    </xf>
    <xf numFmtId="168" fontId="8" fillId="2" borderId="92" xfId="1" applyNumberFormat="1" applyFont="1" applyFill="1" applyBorder="1" applyAlignment="1">
      <alignment horizontal="right"/>
    </xf>
    <xf numFmtId="168" fontId="8" fillId="2" borderId="91" xfId="1" applyNumberFormat="1" applyFont="1" applyFill="1" applyBorder="1" applyAlignment="1">
      <alignment horizontal="right"/>
    </xf>
    <xf numFmtId="168" fontId="8" fillId="2" borderId="93" xfId="1" applyNumberFormat="1" applyFont="1" applyFill="1" applyBorder="1" applyAlignment="1">
      <alignment horizontal="right"/>
    </xf>
    <xf numFmtId="168" fontId="8" fillId="2" borderId="91" xfId="22" applyNumberFormat="1" applyFont="1" applyFill="1" applyBorder="1"/>
    <xf numFmtId="0" fontId="8" fillId="2" borderId="83" xfId="22" applyFont="1" applyFill="1" applyBorder="1"/>
    <xf numFmtId="3" fontId="8" fillId="2" borderId="84" xfId="20" applyNumberFormat="1" applyFont="1" applyFill="1" applyBorder="1"/>
    <xf numFmtId="3" fontId="8" fillId="2" borderId="88" xfId="20" applyNumberFormat="1" applyFont="1" applyFill="1" applyBorder="1"/>
    <xf numFmtId="3" fontId="8" fillId="2" borderId="86" xfId="20" applyNumberFormat="1" applyFont="1" applyFill="1" applyBorder="1"/>
    <xf numFmtId="3" fontId="8" fillId="2" borderId="83" xfId="20" applyNumberFormat="1" applyFont="1" applyFill="1" applyBorder="1"/>
    <xf numFmtId="3" fontId="55" fillId="2" borderId="83" xfId="20" applyNumberFormat="1" applyFont="1" applyFill="1" applyBorder="1"/>
    <xf numFmtId="3" fontId="55" fillId="2" borderId="86" xfId="20" applyNumberFormat="1" applyFont="1" applyFill="1" applyBorder="1"/>
    <xf numFmtId="3" fontId="8" fillId="2" borderId="14" xfId="1" applyNumberFormat="1" applyFont="1" applyFill="1" applyBorder="1"/>
    <xf numFmtId="3" fontId="14" fillId="2" borderId="23" xfId="1" applyNumberFormat="1" applyFont="1" applyFill="1" applyBorder="1"/>
    <xf numFmtId="0" fontId="8" fillId="0" borderId="3" xfId="22" applyFont="1" applyBorder="1" applyAlignment="1">
      <alignment horizontal="right"/>
    </xf>
    <xf numFmtId="0" fontId="8" fillId="0" borderId="6" xfId="22" applyFont="1" applyBorder="1" applyAlignment="1">
      <alignment horizontal="right"/>
    </xf>
    <xf numFmtId="0" fontId="8" fillId="0" borderId="18" xfId="22" applyFont="1" applyBorder="1" applyAlignment="1">
      <alignment horizontal="right"/>
    </xf>
    <xf numFmtId="0" fontId="8" fillId="0" borderId="7" xfId="22" applyFont="1" applyBorder="1" applyAlignment="1">
      <alignment horizontal="right"/>
    </xf>
    <xf numFmtId="166" fontId="8" fillId="0" borderId="16" xfId="22" applyNumberFormat="1" applyFont="1" applyBorder="1" applyAlignment="1">
      <alignment horizontal="right"/>
    </xf>
    <xf numFmtId="166" fontId="8" fillId="0" borderId="32" xfId="22" applyNumberFormat="1" applyFont="1" applyBorder="1" applyAlignment="1">
      <alignment horizontal="right"/>
    </xf>
    <xf numFmtId="166" fontId="8" fillId="0" borderId="35" xfId="22" applyNumberFormat="1" applyFont="1" applyBorder="1" applyAlignment="1">
      <alignment horizontal="right"/>
    </xf>
    <xf numFmtId="166" fontId="8" fillId="0" borderId="39" xfId="22" applyNumberFormat="1" applyFont="1" applyBorder="1" applyAlignment="1">
      <alignment horizontal="right"/>
    </xf>
    <xf numFmtId="166" fontId="8" fillId="0" borderId="3" xfId="22" applyNumberFormat="1" applyFont="1" applyBorder="1" applyAlignment="1">
      <alignment horizontal="right"/>
    </xf>
    <xf numFmtId="166" fontId="8" fillId="0" borderId="6" xfId="22" applyNumberFormat="1" applyFont="1" applyBorder="1" applyAlignment="1">
      <alignment horizontal="right"/>
    </xf>
    <xf numFmtId="166" fontId="8" fillId="0" borderId="7" xfId="22" applyNumberFormat="1" applyFont="1" applyBorder="1" applyAlignment="1">
      <alignment horizontal="right"/>
    </xf>
    <xf numFmtId="166" fontId="8" fillId="0" borderId="61" xfId="22" applyNumberFormat="1" applyFont="1" applyBorder="1" applyAlignment="1">
      <alignment horizontal="right"/>
    </xf>
    <xf numFmtId="0" fontId="8" fillId="2" borderId="90" xfId="22" applyFont="1" applyFill="1" applyBorder="1" applyAlignment="1">
      <alignment horizontal="right"/>
    </xf>
    <xf numFmtId="3" fontId="8" fillId="2" borderId="92" xfId="20" applyNumberFormat="1" applyFont="1" applyFill="1" applyBorder="1" applyAlignment="1">
      <alignment horizontal="right"/>
    </xf>
    <xf numFmtId="3" fontId="8" fillId="2" borderId="93" xfId="20" applyNumberFormat="1" applyFont="1" applyFill="1" applyBorder="1" applyAlignment="1">
      <alignment horizontal="right"/>
    </xf>
    <xf numFmtId="3" fontId="8" fillId="2" borderId="18" xfId="22" applyNumberFormat="1" applyFont="1" applyFill="1" applyBorder="1"/>
    <xf numFmtId="3" fontId="8" fillId="2" borderId="7" xfId="22" applyNumberFormat="1" applyFont="1" applyFill="1" applyBorder="1"/>
    <xf numFmtId="168" fontId="8" fillId="2" borderId="18" xfId="22" applyNumberFormat="1" applyFont="1" applyFill="1" applyBorder="1"/>
    <xf numFmtId="0" fontId="8" fillId="2" borderId="6" xfId="22" applyFont="1" applyFill="1" applyBorder="1"/>
    <xf numFmtId="0" fontId="8" fillId="2" borderId="7" xfId="22" applyFont="1" applyFill="1" applyBorder="1"/>
    <xf numFmtId="0" fontId="8" fillId="2" borderId="3" xfId="22" applyFont="1" applyFill="1" applyBorder="1"/>
    <xf numFmtId="0" fontId="8" fillId="2" borderId="23" xfId="22" applyFont="1" applyFill="1" applyBorder="1"/>
    <xf numFmtId="0" fontId="8" fillId="0" borderId="3" xfId="22" applyFont="1" applyBorder="1" applyAlignment="1">
      <alignment horizontal="right" wrapText="1"/>
    </xf>
    <xf numFmtId="0" fontId="8" fillId="0" borderId="6" xfId="22" applyFont="1" applyBorder="1" applyAlignment="1">
      <alignment horizontal="right" wrapText="1"/>
    </xf>
    <xf numFmtId="0" fontId="8" fillId="0" borderId="7" xfId="22" applyFont="1" applyBorder="1" applyAlignment="1">
      <alignment horizontal="right" wrapText="1"/>
    </xf>
    <xf numFmtId="3" fontId="8" fillId="2" borderId="15" xfId="22" applyNumberFormat="1" applyFont="1" applyFill="1" applyBorder="1"/>
    <xf numFmtId="3" fontId="6" fillId="2" borderId="91" xfId="22" applyNumberFormat="1" applyFill="1" applyBorder="1"/>
    <xf numFmtId="3" fontId="6" fillId="2" borderId="93" xfId="22" applyNumberFormat="1" applyFill="1" applyBorder="1"/>
    <xf numFmtId="3" fontId="8" fillId="2" borderId="91" xfId="22" applyNumberFormat="1" applyFont="1" applyFill="1" applyBorder="1"/>
    <xf numFmtId="3" fontId="8" fillId="2" borderId="93" xfId="22" applyNumberFormat="1" applyFont="1" applyFill="1" applyBorder="1"/>
    <xf numFmtId="0" fontId="8" fillId="0" borderId="33" xfId="22" applyFont="1" applyBorder="1" applyAlignment="1">
      <alignment horizontal="right"/>
    </xf>
    <xf numFmtId="0" fontId="8" fillId="0" borderId="4" xfId="21" applyFont="1" applyBorder="1" applyAlignment="1">
      <alignment horizontal="right" wrapText="1"/>
    </xf>
    <xf numFmtId="0" fontId="8" fillId="0" borderId="33" xfId="21" applyFont="1" applyBorder="1" applyAlignment="1">
      <alignment horizontal="right" wrapText="1"/>
    </xf>
    <xf numFmtId="0" fontId="8" fillId="0" borderId="2" xfId="21" applyFont="1" applyBorder="1" applyAlignment="1">
      <alignment horizontal="right" wrapText="1"/>
    </xf>
    <xf numFmtId="3" fontId="8" fillId="2" borderId="17" xfId="22" applyNumberFormat="1" applyFont="1" applyFill="1" applyBorder="1"/>
    <xf numFmtId="0" fontId="8" fillId="0" borderId="48" xfId="22" applyFont="1" applyBorder="1" applyAlignment="1">
      <alignment horizontal="right"/>
    </xf>
    <xf numFmtId="3" fontId="8" fillId="2" borderId="6" xfId="22" applyNumberFormat="1" applyFont="1" applyFill="1" applyBorder="1" applyAlignment="1">
      <alignment horizontal="right"/>
    </xf>
    <xf numFmtId="0" fontId="8" fillId="2" borderId="114" xfId="0" applyFont="1" applyFill="1" applyBorder="1"/>
    <xf numFmtId="0" fontId="11" fillId="0" borderId="0" xfId="0" applyFont="1"/>
    <xf numFmtId="0" fontId="53" fillId="0" borderId="0" xfId="16" applyFont="1"/>
    <xf numFmtId="0" fontId="8" fillId="0" borderId="58" xfId="18" applyFont="1" applyBorder="1"/>
    <xf numFmtId="0" fontId="8" fillId="0" borderId="4" xfId="18" applyFont="1" applyBorder="1"/>
    <xf numFmtId="0" fontId="8" fillId="2" borderId="19" xfId="46" applyFont="1" applyFill="1" applyBorder="1" applyAlignment="1">
      <alignment horizontal="right"/>
    </xf>
    <xf numFmtId="3" fontId="6" fillId="2" borderId="108" xfId="22" applyNumberFormat="1" applyFill="1" applyBorder="1"/>
    <xf numFmtId="0" fontId="63" fillId="0" borderId="0" xfId="22" applyFont="1"/>
    <xf numFmtId="3" fontId="8" fillId="2" borderId="92" xfId="22" applyNumberFormat="1" applyFont="1" applyFill="1" applyBorder="1"/>
    <xf numFmtId="3" fontId="6" fillId="0" borderId="79" xfId="22" applyNumberFormat="1" applyBorder="1"/>
    <xf numFmtId="0" fontId="6" fillId="0" borderId="122" xfId="22" applyBorder="1"/>
    <xf numFmtId="3" fontId="8" fillId="2" borderId="6" xfId="22" applyNumberFormat="1" applyFont="1" applyFill="1" applyBorder="1"/>
    <xf numFmtId="3" fontId="14" fillId="2" borderId="6" xfId="22" applyNumberFormat="1" applyFont="1" applyFill="1" applyBorder="1"/>
    <xf numFmtId="3" fontId="8" fillId="2" borderId="72" xfId="22" applyNumberFormat="1" applyFont="1" applyFill="1" applyBorder="1"/>
    <xf numFmtId="3" fontId="8" fillId="2" borderId="71" xfId="22" applyNumberFormat="1" applyFont="1" applyFill="1" applyBorder="1"/>
    <xf numFmtId="3" fontId="8" fillId="2" borderId="74" xfId="22" applyNumberFormat="1" applyFont="1" applyFill="1" applyBorder="1"/>
    <xf numFmtId="3" fontId="8" fillId="2" borderId="75" xfId="22" applyNumberFormat="1" applyFont="1" applyFill="1" applyBorder="1"/>
    <xf numFmtId="0" fontId="6" fillId="0" borderId="123" xfId="22" applyBorder="1"/>
    <xf numFmtId="0" fontId="8" fillId="0" borderId="42" xfId="22" applyFont="1" applyBorder="1" applyAlignment="1">
      <alignment horizontal="right"/>
    </xf>
    <xf numFmtId="0" fontId="8" fillId="0" borderId="43" xfId="22" applyFont="1" applyBorder="1" applyAlignment="1">
      <alignment horizontal="right"/>
    </xf>
    <xf numFmtId="0" fontId="63" fillId="0" borderId="113" xfId="20" applyFont="1" applyBorder="1" applyAlignment="1">
      <alignment wrapText="1"/>
    </xf>
    <xf numFmtId="0" fontId="63" fillId="0" borderId="0" xfId="13" applyFont="1"/>
    <xf numFmtId="0" fontId="63" fillId="0" borderId="0" xfId="46" applyFont="1"/>
    <xf numFmtId="0" fontId="63" fillId="0" borderId="0" xfId="16" applyFont="1"/>
    <xf numFmtId="0" fontId="63" fillId="0" borderId="4" xfId="16" applyFont="1" applyBorder="1" applyAlignment="1">
      <alignment horizontal="right" wrapText="1"/>
    </xf>
    <xf numFmtId="0" fontId="8" fillId="2" borderId="15" xfId="16" applyFont="1" applyFill="1" applyBorder="1" applyAlignment="1">
      <alignment vertical="center"/>
    </xf>
    <xf numFmtId="0" fontId="8" fillId="2" borderId="5" xfId="16" applyFont="1" applyFill="1" applyBorder="1" applyAlignment="1">
      <alignment vertical="center"/>
    </xf>
    <xf numFmtId="0" fontId="8" fillId="2" borderId="112" xfId="16" applyFont="1" applyFill="1" applyBorder="1" applyAlignment="1">
      <alignment vertical="center"/>
    </xf>
    <xf numFmtId="0" fontId="63" fillId="0" borderId="64" xfId="22" applyFont="1" applyBorder="1"/>
    <xf numFmtId="0" fontId="63" fillId="0" borderId="0" xfId="29" applyFont="1"/>
    <xf numFmtId="0" fontId="63" fillId="0" borderId="0" xfId="22" applyFont="1" applyAlignment="1">
      <alignment vertical="top"/>
    </xf>
    <xf numFmtId="0" fontId="63" fillId="0" borderId="0" xfId="47" applyFont="1" applyFill="1"/>
    <xf numFmtId="0" fontId="8" fillId="2" borderId="17" xfId="22" applyFont="1" applyFill="1" applyBorder="1"/>
    <xf numFmtId="0" fontId="6" fillId="2" borderId="121" xfId="22" applyFill="1" applyBorder="1"/>
    <xf numFmtId="0" fontId="63" fillId="0" borderId="0" xfId="22" applyFont="1" applyAlignment="1">
      <alignment vertical="center"/>
    </xf>
    <xf numFmtId="0" fontId="63" fillId="0" borderId="0" xfId="0" applyFont="1"/>
    <xf numFmtId="3" fontId="8" fillId="2" borderId="88" xfId="22" applyNumberFormat="1" applyFont="1" applyFill="1" applyBorder="1"/>
    <xf numFmtId="167" fontId="8" fillId="2" borderId="50" xfId="38" applyNumberFormat="1" applyFont="1" applyFill="1" applyBorder="1"/>
    <xf numFmtId="168" fontId="53" fillId="0" borderId="0" xfId="22" applyNumberFormat="1" applyFont="1"/>
    <xf numFmtId="0" fontId="8" fillId="0" borderId="47" xfId="47" applyFont="1" applyFill="1" applyBorder="1" applyAlignment="1">
      <alignment horizontal="left"/>
    </xf>
    <xf numFmtId="0" fontId="8" fillId="0" borderId="46" xfId="47" applyFont="1" applyFill="1" applyBorder="1" applyAlignment="1">
      <alignment horizontal="left"/>
    </xf>
    <xf numFmtId="3" fontId="6" fillId="0" borderId="126" xfId="22" applyNumberFormat="1" applyBorder="1"/>
    <xf numFmtId="0" fontId="55" fillId="0" borderId="116" xfId="20" applyFont="1" applyBorder="1" applyAlignment="1">
      <alignment horizontal="right" wrapText="1"/>
    </xf>
    <xf numFmtId="0" fontId="8" fillId="0" borderId="50" xfId="0" applyFont="1" applyBorder="1" applyAlignment="1">
      <alignment horizontal="right" wrapText="1"/>
    </xf>
    <xf numFmtId="0" fontId="8" fillId="0" borderId="44" xfId="0" applyFont="1" applyBorder="1" applyAlignment="1">
      <alignment horizontal="right" wrapText="1"/>
    </xf>
    <xf numFmtId="0" fontId="63" fillId="0" borderId="4" xfId="20" applyFont="1" applyBorder="1" applyAlignment="1">
      <alignment horizontal="right" wrapText="1"/>
    </xf>
    <xf numFmtId="0" fontId="11" fillId="0" borderId="85" xfId="21" applyFont="1" applyBorder="1"/>
    <xf numFmtId="3" fontId="6" fillId="2" borderId="127" xfId="22" applyNumberFormat="1" applyFill="1" applyBorder="1"/>
    <xf numFmtId="0" fontId="15" fillId="0" borderId="83" xfId="20" applyFont="1" applyBorder="1"/>
    <xf numFmtId="0" fontId="8" fillId="0" borderId="128" xfId="22" applyFont="1" applyBorder="1"/>
    <xf numFmtId="49" fontId="36" fillId="0" borderId="64" xfId="22" applyNumberFormat="1" applyFont="1" applyBorder="1" applyAlignment="1">
      <alignment wrapText="1"/>
    </xf>
    <xf numFmtId="0" fontId="55" fillId="0" borderId="0" xfId="65" applyFont="1" applyAlignment="1">
      <alignment wrapText="1"/>
    </xf>
    <xf numFmtId="0" fontId="8" fillId="0" borderId="130" xfId="22" applyFont="1" applyBorder="1" applyAlignment="1">
      <alignment horizontal="right" wrapText="1"/>
    </xf>
    <xf numFmtId="0" fontId="56" fillId="0" borderId="0" xfId="65" applyFont="1"/>
    <xf numFmtId="0" fontId="53" fillId="0" borderId="0" xfId="65" applyFont="1"/>
    <xf numFmtId="0" fontId="8" fillId="0" borderId="131" xfId="22" applyFont="1" applyBorder="1"/>
    <xf numFmtId="0" fontId="8" fillId="0" borderId="132" xfId="22" applyFont="1" applyBorder="1" applyAlignment="1">
      <alignment horizontal="center"/>
    </xf>
    <xf numFmtId="3" fontId="8" fillId="2" borderId="132" xfId="22" applyNumberFormat="1" applyFont="1" applyFill="1" applyBorder="1"/>
    <xf numFmtId="3" fontId="8" fillId="2" borderId="129" xfId="22" applyNumberFormat="1" applyFont="1" applyFill="1" applyBorder="1"/>
    <xf numFmtId="0" fontId="8" fillId="0" borderId="134" xfId="22" applyFont="1" applyBorder="1" applyAlignment="1">
      <alignment horizontal="center"/>
    </xf>
    <xf numFmtId="3" fontId="8" fillId="2" borderId="134" xfId="22" applyNumberFormat="1" applyFont="1" applyFill="1" applyBorder="1"/>
    <xf numFmtId="3" fontId="8" fillId="2" borderId="135" xfId="22" applyNumberFormat="1" applyFont="1" applyFill="1" applyBorder="1"/>
    <xf numFmtId="0" fontId="63" fillId="0" borderId="0" xfId="0" applyFont="1" applyAlignment="1">
      <alignment wrapText="1"/>
    </xf>
    <xf numFmtId="0" fontId="8" fillId="0" borderId="1" xfId="46" applyFont="1" applyBorder="1"/>
    <xf numFmtId="3" fontId="8" fillId="2" borderId="90" xfId="22" applyNumberFormat="1" applyFont="1" applyFill="1" applyBorder="1" applyAlignment="1">
      <alignment horizontal="right"/>
    </xf>
    <xf numFmtId="0" fontId="63" fillId="0" borderId="3" xfId="22" applyFont="1" applyBorder="1"/>
    <xf numFmtId="0" fontId="14" fillId="0" borderId="130" xfId="22" applyFont="1" applyBorder="1" applyAlignment="1">
      <alignment horizontal="right" wrapText="1"/>
    </xf>
    <xf numFmtId="3" fontId="8" fillId="2" borderId="17" xfId="20" applyNumberFormat="1" applyFont="1" applyFill="1" applyBorder="1" applyAlignment="1">
      <alignment wrapText="1"/>
    </xf>
    <xf numFmtId="3" fontId="8" fillId="2" borderId="15" xfId="20" applyNumberFormat="1" applyFont="1" applyFill="1" applyBorder="1" applyAlignment="1">
      <alignment wrapText="1"/>
    </xf>
    <xf numFmtId="0" fontId="6" fillId="0" borderId="0" xfId="65" applyFont="1" applyAlignment="1">
      <alignment vertical="center" wrapText="1"/>
    </xf>
    <xf numFmtId="0" fontId="8" fillId="0" borderId="137" xfId="13" applyFont="1" applyBorder="1"/>
    <xf numFmtId="166" fontId="8" fillId="0" borderId="138" xfId="13" applyNumberFormat="1" applyFont="1" applyBorder="1"/>
    <xf numFmtId="0" fontId="6" fillId="0" borderId="0" xfId="65" applyFont="1"/>
    <xf numFmtId="0" fontId="8" fillId="0" borderId="17" xfId="47" applyFont="1" applyFill="1" applyBorder="1"/>
    <xf numFmtId="3" fontId="6" fillId="0" borderId="106" xfId="22" applyNumberFormat="1" applyBorder="1" applyAlignment="1">
      <alignment horizontal="right"/>
    </xf>
    <xf numFmtId="3" fontId="8" fillId="2" borderId="11" xfId="22" applyNumberFormat="1" applyFont="1" applyFill="1" applyBorder="1" applyAlignment="1">
      <alignment horizontal="right"/>
    </xf>
    <xf numFmtId="0" fontId="8" fillId="0" borderId="104" xfId="22" applyFont="1" applyBorder="1" applyAlignment="1">
      <alignment horizontal="right"/>
    </xf>
    <xf numFmtId="0" fontId="55" fillId="2" borderId="139" xfId="0" applyFont="1" applyFill="1" applyBorder="1"/>
    <xf numFmtId="0" fontId="8" fillId="0" borderId="143" xfId="22" applyFont="1" applyBorder="1" applyAlignment="1">
      <alignment horizontal="center"/>
    </xf>
    <xf numFmtId="0" fontId="8" fillId="0" borderId="4" xfId="20" applyFont="1" applyBorder="1" applyAlignment="1">
      <alignment horizontal="right"/>
    </xf>
    <xf numFmtId="0" fontId="8" fillId="2" borderId="19" xfId="22" applyFont="1" applyFill="1" applyBorder="1"/>
    <xf numFmtId="0" fontId="11" fillId="0" borderId="0" xfId="29" applyFont="1"/>
    <xf numFmtId="0" fontId="8" fillId="0" borderId="58" xfId="22" applyFont="1" applyBorder="1" applyAlignment="1">
      <alignment horizontal="right"/>
    </xf>
    <xf numFmtId="0" fontId="63" fillId="0" borderId="0" xfId="100" applyFont="1"/>
    <xf numFmtId="0" fontId="8" fillId="0" borderId="14" xfId="46" applyFont="1" applyBorder="1"/>
    <xf numFmtId="0" fontId="8" fillId="0" borderId="40" xfId="46" applyFont="1" applyBorder="1"/>
    <xf numFmtId="0" fontId="8" fillId="0" borderId="38" xfId="46" applyFont="1" applyBorder="1"/>
    <xf numFmtId="0" fontId="6" fillId="0" borderId="103" xfId="22" applyBorder="1" applyAlignment="1">
      <alignment wrapText="1"/>
    </xf>
    <xf numFmtId="0" fontId="15" fillId="0" borderId="87" xfId="22" applyFont="1" applyBorder="1" applyAlignment="1">
      <alignment wrapText="1"/>
    </xf>
    <xf numFmtId="0" fontId="15" fillId="0" borderId="20" xfId="22" applyFont="1" applyBorder="1" applyAlignment="1">
      <alignment wrapText="1"/>
    </xf>
    <xf numFmtId="0" fontId="8" fillId="0" borderId="24" xfId="22" applyFont="1" applyBorder="1"/>
    <xf numFmtId="0" fontId="41" fillId="0" borderId="40" xfId="22" applyFont="1" applyBorder="1" applyAlignment="1">
      <alignment wrapText="1"/>
    </xf>
    <xf numFmtId="0" fontId="15" fillId="0" borderId="3" xfId="22" applyFont="1" applyBorder="1" applyAlignment="1">
      <alignment wrapText="1"/>
    </xf>
    <xf numFmtId="0" fontId="15" fillId="0" borderId="9" xfId="22" applyFont="1" applyBorder="1" applyAlignment="1">
      <alignment vertical="center" wrapText="1"/>
    </xf>
    <xf numFmtId="0" fontId="63" fillId="0" borderId="107" xfId="22" applyFont="1" applyBorder="1" applyAlignment="1">
      <alignment vertical="center" wrapText="1"/>
    </xf>
    <xf numFmtId="0" fontId="15" fillId="0" borderId="16" xfId="22" applyFont="1" applyBorder="1" applyAlignment="1">
      <alignment vertical="center" wrapText="1"/>
    </xf>
    <xf numFmtId="0" fontId="14" fillId="0" borderId="40" xfId="22" applyFont="1" applyBorder="1" applyAlignment="1">
      <alignment wrapText="1"/>
    </xf>
    <xf numFmtId="0" fontId="8" fillId="2" borderId="173" xfId="22" applyFont="1" applyFill="1" applyBorder="1"/>
    <xf numFmtId="0" fontId="11" fillId="0" borderId="0" xfId="22" applyFont="1"/>
    <xf numFmtId="0" fontId="62" fillId="0" borderId="170" xfId="22" applyFont="1" applyBorder="1"/>
    <xf numFmtId="0" fontId="8" fillId="0" borderId="166" xfId="22" applyFont="1" applyBorder="1" applyAlignment="1">
      <alignment horizontal="center"/>
    </xf>
    <xf numFmtId="0" fontId="8" fillId="0" borderId="167" xfId="22" applyFont="1" applyBorder="1" applyAlignment="1">
      <alignment horizontal="center"/>
    </xf>
    <xf numFmtId="0" fontId="8" fillId="0" borderId="40" xfId="20" applyFont="1" applyBorder="1" applyAlignment="1">
      <alignment wrapText="1"/>
    </xf>
    <xf numFmtId="0" fontId="14" fillId="0" borderId="24" xfId="18" applyFont="1" applyBorder="1"/>
    <xf numFmtId="0" fontId="15" fillId="0" borderId="29" xfId="22" applyFont="1" applyBorder="1" applyAlignment="1">
      <alignment wrapText="1"/>
    </xf>
    <xf numFmtId="0" fontId="14" fillId="0" borderId="29" xfId="18" applyFont="1" applyBorder="1"/>
    <xf numFmtId="0" fontId="14" fillId="0" borderId="56" xfId="18" applyFont="1" applyBorder="1"/>
    <xf numFmtId="0" fontId="14" fillId="0" borderId="26" xfId="22" applyFont="1" applyBorder="1" applyAlignment="1">
      <alignment wrapText="1"/>
    </xf>
    <xf numFmtId="0" fontId="15" fillId="0" borderId="0" xfId="100" applyFont="1"/>
    <xf numFmtId="0" fontId="24" fillId="0" borderId="0" xfId="100" applyFont="1"/>
    <xf numFmtId="0" fontId="6" fillId="0" borderId="0" xfId="100" applyFont="1"/>
    <xf numFmtId="0" fontId="24" fillId="0" borderId="0" xfId="100" applyFont="1" applyAlignment="1">
      <alignment vertical="center"/>
    </xf>
    <xf numFmtId="0" fontId="15" fillId="0" borderId="40" xfId="20" applyFont="1" applyBorder="1"/>
    <xf numFmtId="0" fontId="8" fillId="0" borderId="38" xfId="22" applyFont="1" applyBorder="1"/>
    <xf numFmtId="0" fontId="8" fillId="0" borderId="47" xfId="22" applyFont="1" applyBorder="1"/>
    <xf numFmtId="0" fontId="8" fillId="0" borderId="46" xfId="22" applyFont="1" applyBorder="1"/>
    <xf numFmtId="0" fontId="55" fillId="0" borderId="181" xfId="20" applyFont="1" applyBorder="1" applyAlignment="1">
      <alignment horizontal="right" wrapText="1"/>
    </xf>
    <xf numFmtId="0" fontId="55" fillId="0" borderId="179" xfId="20" applyFont="1" applyBorder="1" applyAlignment="1">
      <alignment horizontal="right" wrapText="1"/>
    </xf>
    <xf numFmtId="0" fontId="8" fillId="0" borderId="38" xfId="18" applyFont="1" applyBorder="1"/>
    <xf numFmtId="0" fontId="8" fillId="0" borderId="46" xfId="18" applyFont="1" applyBorder="1"/>
    <xf numFmtId="166" fontId="8" fillId="2" borderId="40" xfId="22" applyNumberFormat="1" applyFont="1" applyFill="1" applyBorder="1"/>
    <xf numFmtId="166" fontId="8" fillId="2" borderId="17" xfId="22" applyNumberFormat="1" applyFont="1" applyFill="1" applyBorder="1"/>
    <xf numFmtId="166" fontId="8" fillId="2" borderId="60" xfId="22" applyNumberFormat="1" applyFont="1" applyFill="1" applyBorder="1"/>
    <xf numFmtId="166" fontId="8" fillId="2" borderId="36" xfId="20" applyNumberFormat="1" applyFont="1" applyFill="1" applyBorder="1"/>
    <xf numFmtId="166" fontId="8" fillId="2" borderId="15" xfId="20" applyNumberFormat="1" applyFont="1" applyFill="1" applyBorder="1"/>
    <xf numFmtId="166" fontId="8" fillId="2" borderId="40" xfId="20" applyNumberFormat="1" applyFont="1" applyFill="1" applyBorder="1"/>
    <xf numFmtId="166" fontId="8" fillId="2" borderId="17" xfId="20" applyNumberFormat="1" applyFont="1" applyFill="1" applyBorder="1"/>
    <xf numFmtId="166" fontId="8" fillId="2" borderId="60" xfId="20" applyNumberFormat="1" applyFont="1" applyFill="1" applyBorder="1"/>
    <xf numFmtId="0" fontId="15" fillId="0" borderId="174" xfId="22" applyFont="1" applyBorder="1" applyAlignment="1">
      <alignment wrapText="1"/>
    </xf>
    <xf numFmtId="0" fontId="15" fillId="0" borderId="183" xfId="22" applyFont="1" applyBorder="1" applyAlignment="1">
      <alignment wrapText="1"/>
    </xf>
    <xf numFmtId="0" fontId="8" fillId="0" borderId="1" xfId="22" applyFont="1" applyBorder="1" applyAlignment="1">
      <alignment vertical="center" wrapText="1"/>
    </xf>
    <xf numFmtId="0" fontId="8" fillId="0" borderId="58" xfId="22" applyFont="1" applyBorder="1" applyAlignment="1">
      <alignment horizontal="right" vertical="center"/>
    </xf>
    <xf numFmtId="0" fontId="6" fillId="0" borderId="177" xfId="22" applyBorder="1"/>
    <xf numFmtId="0" fontId="8" fillId="0" borderId="172" xfId="22" applyFont="1" applyBorder="1"/>
    <xf numFmtId="3" fontId="8" fillId="2" borderId="51" xfId="20" applyNumberFormat="1" applyFont="1" applyFill="1" applyBorder="1" applyAlignment="1">
      <alignment horizontal="right"/>
    </xf>
    <xf numFmtId="0" fontId="6" fillId="0" borderId="188" xfId="20" applyFont="1" applyBorder="1" applyAlignment="1">
      <alignment horizontal="left" vertical="center" wrapText="1"/>
    </xf>
    <xf numFmtId="0" fontId="6" fillId="0" borderId="172" xfId="20" applyFont="1" applyBorder="1" applyAlignment="1">
      <alignment horizontal="left" vertical="center" wrapText="1"/>
    </xf>
    <xf numFmtId="3" fontId="6" fillId="0" borderId="187" xfId="22" applyNumberFormat="1" applyBorder="1" applyAlignment="1">
      <alignment horizontal="right"/>
    </xf>
    <xf numFmtId="166" fontId="6" fillId="0" borderId="187" xfId="13" applyNumberFormat="1" applyBorder="1" applyAlignment="1">
      <alignment horizontal="right"/>
    </xf>
    <xf numFmtId="0" fontId="8" fillId="0" borderId="172" xfId="29" applyFont="1" applyBorder="1" applyAlignment="1">
      <alignment horizontal="right" wrapText="1"/>
    </xf>
    <xf numFmtId="0" fontId="8" fillId="0" borderId="179" xfId="29" applyFont="1" applyBorder="1" applyAlignment="1">
      <alignment horizontal="right" wrapText="1"/>
    </xf>
    <xf numFmtId="0" fontId="8" fillId="0" borderId="186" xfId="29" applyFont="1" applyBorder="1" applyAlignment="1">
      <alignment horizontal="right" wrapText="1"/>
    </xf>
    <xf numFmtId="0" fontId="87" fillId="0" borderId="0" xfId="0" applyFont="1" applyAlignment="1">
      <alignment horizontal="right" vertical="center" wrapText="1"/>
    </xf>
    <xf numFmtId="0" fontId="87" fillId="0" borderId="0" xfId="0" applyFont="1" applyAlignment="1">
      <alignment vertical="center" wrapText="1"/>
    </xf>
    <xf numFmtId="0" fontId="88" fillId="0" borderId="0" xfId="0" applyFont="1" applyAlignment="1">
      <alignment horizontal="right" vertical="center" wrapText="1"/>
    </xf>
    <xf numFmtId="0" fontId="8" fillId="0" borderId="0" xfId="65" applyFont="1" applyAlignment="1">
      <alignment wrapText="1"/>
    </xf>
    <xf numFmtId="166" fontId="24" fillId="0" borderId="0" xfId="22" applyNumberFormat="1" applyFont="1"/>
    <xf numFmtId="0" fontId="6" fillId="0" borderId="0" xfId="13"/>
    <xf numFmtId="0" fontId="6" fillId="0" borderId="103" xfId="13" applyBorder="1"/>
    <xf numFmtId="166" fontId="6" fillId="0" borderId="90" xfId="13" applyNumberFormat="1" applyBorder="1"/>
    <xf numFmtId="0" fontId="8" fillId="0" borderId="0" xfId="65" applyFont="1"/>
    <xf numFmtId="0" fontId="6" fillId="0" borderId="141" xfId="13" applyBorder="1"/>
    <xf numFmtId="166" fontId="6" fillId="0" borderId="142" xfId="13" applyNumberFormat="1" applyBorder="1"/>
    <xf numFmtId="166" fontId="6" fillId="0" borderId="79" xfId="13" applyNumberFormat="1" applyBorder="1"/>
    <xf numFmtId="0" fontId="6" fillId="0" borderId="1" xfId="46" applyBorder="1"/>
    <xf numFmtId="0" fontId="6" fillId="0" borderId="9" xfId="46" applyBorder="1" applyAlignment="1">
      <alignment horizontal="left"/>
    </xf>
    <xf numFmtId="0" fontId="6" fillId="0" borderId="16" xfId="46" applyBorder="1" applyAlignment="1">
      <alignment horizontal="left"/>
    </xf>
    <xf numFmtId="0" fontId="6" fillId="0" borderId="3" xfId="46" applyBorder="1" applyAlignment="1">
      <alignment horizontal="left"/>
    </xf>
    <xf numFmtId="0" fontId="6" fillId="0" borderId="0" xfId="46" applyAlignment="1">
      <alignment vertical="top" wrapText="1"/>
    </xf>
    <xf numFmtId="0" fontId="63" fillId="0" borderId="121" xfId="22" applyFont="1" applyBorder="1" applyAlignment="1">
      <alignment horizontal="right" wrapText="1"/>
    </xf>
    <xf numFmtId="0" fontId="11" fillId="0" borderId="122" xfId="22" applyFont="1" applyBorder="1"/>
    <xf numFmtId="3" fontId="63" fillId="2" borderId="120" xfId="20" applyNumberFormat="1" applyFont="1" applyFill="1" applyBorder="1"/>
    <xf numFmtId="168" fontId="63" fillId="2" borderId="117" xfId="20" applyNumberFormat="1" applyFont="1" applyFill="1" applyBorder="1"/>
    <xf numFmtId="0" fontId="63" fillId="0" borderId="122" xfId="22" applyFont="1" applyBorder="1"/>
    <xf numFmtId="168" fontId="63" fillId="2" borderId="120" xfId="20" applyNumberFormat="1" applyFont="1" applyFill="1" applyBorder="1"/>
    <xf numFmtId="0" fontId="63" fillId="0" borderId="113" xfId="22" applyFont="1" applyBorder="1"/>
    <xf numFmtId="3" fontId="63" fillId="2" borderId="121" xfId="20" applyNumberFormat="1" applyFont="1" applyFill="1" applyBorder="1"/>
    <xf numFmtId="168" fontId="63" fillId="2" borderId="121" xfId="20" applyNumberFormat="1" applyFont="1" applyFill="1" applyBorder="1"/>
    <xf numFmtId="168" fontId="63" fillId="2" borderId="116" xfId="20" applyNumberFormat="1" applyFont="1" applyFill="1" applyBorder="1"/>
    <xf numFmtId="169" fontId="63" fillId="0" borderId="0" xfId="1" applyNumberFormat="1" applyFont="1" applyFill="1" applyBorder="1"/>
    <xf numFmtId="170" fontId="63" fillId="0" borderId="0" xfId="1" applyNumberFormat="1" applyFont="1" applyFill="1" applyBorder="1"/>
    <xf numFmtId="0" fontId="11" fillId="0" borderId="0" xfId="22" applyFont="1" applyAlignment="1">
      <alignment vertical="top"/>
    </xf>
    <xf numFmtId="168" fontId="6" fillId="0" borderId="10" xfId="22" applyNumberFormat="1" applyBorder="1"/>
    <xf numFmtId="0" fontId="24" fillId="0" borderId="0" xfId="22" applyFont="1" applyAlignment="1">
      <alignment horizontal="center" vertical="center" wrapText="1"/>
    </xf>
    <xf numFmtId="0" fontId="8" fillId="0" borderId="0" xfId="22" applyFont="1" applyAlignment="1">
      <alignment horizontal="center" vertical="center" wrapText="1"/>
    </xf>
    <xf numFmtId="0" fontId="8" fillId="0" borderId="0" xfId="22" applyFont="1" applyAlignment="1">
      <alignment vertical="center" wrapText="1"/>
    </xf>
    <xf numFmtId="3" fontId="8" fillId="2" borderId="192" xfId="22" applyNumberFormat="1" applyFont="1" applyFill="1" applyBorder="1"/>
    <xf numFmtId="0" fontId="89" fillId="0" borderId="0" xfId="0" applyFont="1" applyAlignment="1">
      <alignment horizontal="right" vertical="center" wrapText="1"/>
    </xf>
    <xf numFmtId="3" fontId="89" fillId="0" borderId="0" xfId="0" applyNumberFormat="1" applyFont="1" applyAlignment="1">
      <alignment horizontal="right" vertical="center" wrapText="1"/>
    </xf>
    <xf numFmtId="0" fontId="63" fillId="0" borderId="1" xfId="22" applyFont="1" applyBorder="1"/>
    <xf numFmtId="0" fontId="63" fillId="0" borderId="4" xfId="22" applyFont="1" applyBorder="1" applyAlignment="1">
      <alignment horizontal="right" vertical="center"/>
    </xf>
    <xf numFmtId="0" fontId="63" fillId="0" borderId="33" xfId="22" applyFont="1" applyBorder="1" applyAlignment="1">
      <alignment horizontal="right" vertical="center"/>
    </xf>
    <xf numFmtId="0" fontId="63" fillId="0" borderId="2" xfId="22" applyFont="1" applyBorder="1" applyAlignment="1">
      <alignment horizontal="right" vertical="center"/>
    </xf>
    <xf numFmtId="0" fontId="67" fillId="0" borderId="0" xfId="22" applyFont="1"/>
    <xf numFmtId="0" fontId="63" fillId="0" borderId="40" xfId="22" applyFont="1" applyBorder="1"/>
    <xf numFmtId="3" fontId="63" fillId="2" borderId="17" xfId="22" applyNumberFormat="1" applyFont="1" applyFill="1" applyBorder="1"/>
    <xf numFmtId="3" fontId="63" fillId="2" borderId="15" xfId="22" applyNumberFormat="1" applyFont="1" applyFill="1" applyBorder="1"/>
    <xf numFmtId="0" fontId="63" fillId="0" borderId="9" xfId="22" applyFont="1" applyBorder="1"/>
    <xf numFmtId="3" fontId="11" fillId="2" borderId="108" xfId="22" applyNumberFormat="1" applyFont="1" applyFill="1" applyBorder="1"/>
    <xf numFmtId="0" fontId="11" fillId="0" borderId="9" xfId="22" applyFont="1" applyBorder="1"/>
    <xf numFmtId="3" fontId="11" fillId="0" borderId="108" xfId="22" applyNumberFormat="1" applyFont="1" applyBorder="1"/>
    <xf numFmtId="0" fontId="90" fillId="0" borderId="0" xfId="22" applyFont="1"/>
    <xf numFmtId="3" fontId="11" fillId="0" borderId="92" xfId="22" applyNumberFormat="1" applyFont="1" applyBorder="1"/>
    <xf numFmtId="169" fontId="11" fillId="0" borderId="0" xfId="22" applyNumberFormat="1" applyFont="1"/>
    <xf numFmtId="0" fontId="8" fillId="0" borderId="2" xfId="46" applyFont="1" applyBorder="1" applyAlignment="1">
      <alignment horizontal="right"/>
    </xf>
    <xf numFmtId="0" fontId="6" fillId="0" borderId="201" xfId="22" applyBorder="1"/>
    <xf numFmtId="0" fontId="8" fillId="0" borderId="183" xfId="22" applyFont="1" applyBorder="1"/>
    <xf numFmtId="0" fontId="8" fillId="0" borderId="172" xfId="22" applyFont="1" applyBorder="1" applyAlignment="1">
      <alignment horizontal="right" wrapText="1"/>
    </xf>
    <xf numFmtId="0" fontId="8" fillId="0" borderId="179" xfId="22" applyFont="1" applyBorder="1" applyAlignment="1">
      <alignment horizontal="right" wrapText="1"/>
    </xf>
    <xf numFmtId="0" fontId="8" fillId="0" borderId="173" xfId="22" applyFont="1" applyBorder="1" applyAlignment="1">
      <alignment horizontal="right" wrapText="1"/>
    </xf>
    <xf numFmtId="0" fontId="6" fillId="0" borderId="202" xfId="22" applyBorder="1"/>
    <xf numFmtId="0" fontId="6" fillId="0" borderId="191" xfId="22" applyBorder="1"/>
    <xf numFmtId="0" fontId="6" fillId="0" borderId="202" xfId="22" applyBorder="1" applyAlignment="1">
      <alignment horizontal="right"/>
    </xf>
    <xf numFmtId="0" fontId="6" fillId="0" borderId="191" xfId="22" applyBorder="1" applyAlignment="1">
      <alignment horizontal="right"/>
    </xf>
    <xf numFmtId="0" fontId="8" fillId="2" borderId="203" xfId="22" applyFont="1" applyFill="1" applyBorder="1" applyAlignment="1">
      <alignment horizontal="right"/>
    </xf>
    <xf numFmtId="0" fontId="8" fillId="2" borderId="172" xfId="22" applyFont="1" applyFill="1" applyBorder="1"/>
    <xf numFmtId="0" fontId="8" fillId="2" borderId="179" xfId="22" applyFont="1" applyFill="1" applyBorder="1"/>
    <xf numFmtId="3" fontId="6" fillId="2" borderId="203" xfId="22" applyNumberFormat="1" applyFill="1" applyBorder="1"/>
    <xf numFmtId="3" fontId="11" fillId="2" borderId="203" xfId="22" applyNumberFormat="1" applyFont="1" applyFill="1" applyBorder="1"/>
    <xf numFmtId="3" fontId="8" fillId="2" borderId="173" xfId="22" applyNumberFormat="1" applyFont="1" applyFill="1" applyBorder="1" applyAlignment="1">
      <alignment horizontal="right"/>
    </xf>
    <xf numFmtId="0" fontId="11" fillId="0" borderId="206" xfId="29" applyFont="1" applyBorder="1" applyAlignment="1">
      <alignment wrapText="1"/>
    </xf>
    <xf numFmtId="0" fontId="62" fillId="0" borderId="206" xfId="22" applyFont="1" applyBorder="1" applyAlignment="1">
      <alignment wrapText="1"/>
    </xf>
    <xf numFmtId="0" fontId="11" fillId="0" borderId="207" xfId="29" applyFont="1" applyBorder="1" applyAlignment="1">
      <alignment wrapText="1"/>
    </xf>
    <xf numFmtId="0" fontId="64" fillId="0" borderId="206" xfId="22" applyFont="1" applyBorder="1" applyAlignment="1">
      <alignment wrapText="1"/>
    </xf>
    <xf numFmtId="0" fontId="65" fillId="0" borderId="59" xfId="0" applyFont="1" applyBorder="1" applyAlignment="1">
      <alignment wrapText="1"/>
    </xf>
    <xf numFmtId="0" fontId="55" fillId="0" borderId="198" xfId="0" applyFont="1" applyBorder="1" applyAlignment="1">
      <alignment horizontal="center" wrapText="1"/>
    </xf>
    <xf numFmtId="0" fontId="6" fillId="0" borderId="189" xfId="22" applyBorder="1"/>
    <xf numFmtId="0" fontId="8" fillId="0" borderId="204" xfId="22" applyFont="1" applyBorder="1"/>
    <xf numFmtId="0" fontId="6" fillId="0" borderId="187" xfId="22" applyBorder="1"/>
    <xf numFmtId="0" fontId="8" fillId="0" borderId="202" xfId="22" applyFont="1" applyBorder="1"/>
    <xf numFmtId="0" fontId="8" fillId="2" borderId="187" xfId="22" applyFont="1" applyFill="1" applyBorder="1"/>
    <xf numFmtId="0" fontId="8" fillId="2" borderId="190" xfId="22" applyFont="1" applyFill="1" applyBorder="1"/>
    <xf numFmtId="167" fontId="8" fillId="2" borderId="192" xfId="38" applyNumberFormat="1" applyFont="1" applyFill="1" applyBorder="1"/>
    <xf numFmtId="0" fontId="55" fillId="2" borderId="195" xfId="0" applyFont="1" applyFill="1" applyBorder="1" applyAlignment="1">
      <alignment horizontal="center" wrapText="1"/>
    </xf>
    <xf numFmtId="0" fontId="55" fillId="2" borderId="192" xfId="0" applyFont="1" applyFill="1" applyBorder="1" applyAlignment="1">
      <alignment horizontal="center" wrapText="1"/>
    </xf>
    <xf numFmtId="0" fontId="55" fillId="0" borderId="17" xfId="0" applyFont="1" applyBorder="1" applyAlignment="1">
      <alignment horizontal="left" vertical="center" wrapText="1"/>
    </xf>
    <xf numFmtId="0" fontId="55" fillId="0" borderId="15" xfId="0" applyFont="1" applyBorder="1" applyAlignment="1">
      <alignment horizontal="left" vertical="center" wrapText="1"/>
    </xf>
    <xf numFmtId="0" fontId="8" fillId="0" borderId="198" xfId="46" applyFont="1" applyBorder="1" applyAlignment="1">
      <alignment horizontal="right"/>
    </xf>
    <xf numFmtId="0" fontId="8" fillId="0" borderId="198" xfId="46" applyFont="1" applyBorder="1" applyAlignment="1">
      <alignment horizontal="right" wrapText="1"/>
    </xf>
    <xf numFmtId="0" fontId="6" fillId="0" borderId="202" xfId="46" applyBorder="1"/>
    <xf numFmtId="0" fontId="6" fillId="0" borderId="202" xfId="46" applyBorder="1" applyAlignment="1">
      <alignment horizontal="left" indent="1"/>
    </xf>
    <xf numFmtId="0" fontId="6" fillId="0" borderId="189" xfId="46" applyBorder="1" applyAlignment="1">
      <alignment horizontal="left" indent="1"/>
    </xf>
    <xf numFmtId="0" fontId="6" fillId="0" borderId="204" xfId="46" applyBorder="1" applyAlignment="1">
      <alignment horizontal="left" indent="1"/>
    </xf>
    <xf numFmtId="0" fontId="6" fillId="2" borderId="198" xfId="46" applyFill="1" applyBorder="1" applyAlignment="1">
      <alignment horizontal="right"/>
    </xf>
    <xf numFmtId="0" fontId="8" fillId="0" borderId="40" xfId="47" applyFont="1" applyFill="1" applyBorder="1"/>
    <xf numFmtId="0" fontId="8" fillId="0" borderId="17" xfId="47" applyFont="1" applyFill="1" applyBorder="1" applyAlignment="1">
      <alignment horizontal="left"/>
    </xf>
    <xf numFmtId="0" fontId="8" fillId="0" borderId="15" xfId="47" applyFont="1" applyFill="1" applyBorder="1" applyAlignment="1">
      <alignment horizontal="left"/>
    </xf>
    <xf numFmtId="0" fontId="15" fillId="0" borderId="202" xfId="20" applyFont="1" applyBorder="1"/>
    <xf numFmtId="0" fontId="15" fillId="0" borderId="204" xfId="20" applyFont="1" applyBorder="1"/>
    <xf numFmtId="0" fontId="14" fillId="0" borderId="1" xfId="100" applyFont="1" applyBorder="1"/>
    <xf numFmtId="0" fontId="14" fillId="0" borderId="4" xfId="100" applyFont="1" applyBorder="1" applyAlignment="1">
      <alignment horizontal="right" vertical="center"/>
    </xf>
    <xf numFmtId="0" fontId="14" fillId="0" borderId="2" xfId="100" applyFont="1" applyBorder="1" applyAlignment="1">
      <alignment horizontal="right" vertical="center"/>
    </xf>
    <xf numFmtId="0" fontId="15" fillId="0" borderId="45" xfId="100" applyFont="1" applyBorder="1" applyAlignment="1">
      <alignment wrapText="1"/>
    </xf>
    <xf numFmtId="0" fontId="15" fillId="0" borderId="0" xfId="100" applyFont="1" applyAlignment="1">
      <alignment wrapText="1"/>
    </xf>
    <xf numFmtId="3" fontId="15" fillId="0" borderId="0" xfId="100" applyNumberFormat="1" applyFont="1"/>
    <xf numFmtId="0" fontId="40" fillId="0" borderId="0" xfId="100" applyFont="1"/>
    <xf numFmtId="0" fontId="22" fillId="0" borderId="0" xfId="100" applyFont="1"/>
    <xf numFmtId="0" fontId="30" fillId="0" borderId="0" xfId="100" applyFont="1"/>
    <xf numFmtId="0" fontId="14" fillId="0" borderId="58" xfId="100" applyFont="1" applyBorder="1" applyAlignment="1">
      <alignment horizontal="right" vertical="center"/>
    </xf>
    <xf numFmtId="0" fontId="15" fillId="0" borderId="45" xfId="100" applyFont="1" applyBorder="1" applyAlignment="1">
      <alignment vertical="center" wrapText="1"/>
    </xf>
    <xf numFmtId="0" fontId="15" fillId="0" borderId="0" xfId="100" applyFont="1" applyAlignment="1">
      <alignment vertical="center" wrapText="1"/>
    </xf>
    <xf numFmtId="3" fontId="8" fillId="2" borderId="203" xfId="100" applyNumberFormat="1" applyFont="1" applyFill="1" applyBorder="1"/>
    <xf numFmtId="3" fontId="8" fillId="0" borderId="0" xfId="100" applyNumberFormat="1" applyFont="1"/>
    <xf numFmtId="3" fontId="6" fillId="0" borderId="0" xfId="100" applyNumberFormat="1" applyFont="1" applyAlignment="1">
      <alignment horizontal="right"/>
    </xf>
    <xf numFmtId="0" fontId="8" fillId="0" borderId="1" xfId="100" applyFont="1" applyBorder="1" applyAlignment="1">
      <alignment wrapText="1"/>
    </xf>
    <xf numFmtId="0" fontId="63" fillId="0" borderId="4" xfId="100" applyFont="1" applyBorder="1" applyAlignment="1">
      <alignment horizontal="right" wrapText="1"/>
    </xf>
    <xf numFmtId="0" fontId="6" fillId="0" borderId="177" xfId="0" applyFont="1" applyBorder="1" applyAlignment="1">
      <alignment wrapText="1"/>
    </xf>
    <xf numFmtId="0" fontId="6" fillId="0" borderId="188" xfId="0" applyFont="1" applyBorder="1" applyAlignment="1">
      <alignment wrapText="1"/>
    </xf>
    <xf numFmtId="168" fontId="8" fillId="2" borderId="192" xfId="22" applyNumberFormat="1" applyFont="1" applyFill="1" applyBorder="1"/>
    <xf numFmtId="3" fontId="8" fillId="2" borderId="192" xfId="20" applyNumberFormat="1" applyFont="1" applyFill="1" applyBorder="1" applyAlignment="1">
      <alignment horizontal="right"/>
    </xf>
    <xf numFmtId="0" fontId="63" fillId="0" borderId="0" xfId="47" applyFont="1" applyFill="1" applyAlignment="1">
      <alignment horizontal="left"/>
    </xf>
    <xf numFmtId="0" fontId="60" fillId="0" borderId="0" xfId="47" quotePrefix="1" applyFont="1" applyFill="1" applyAlignment="1">
      <alignment horizontal="left"/>
    </xf>
    <xf numFmtId="0" fontId="8" fillId="0" borderId="38" xfId="47" applyFont="1" applyFill="1" applyBorder="1" applyAlignment="1">
      <alignment horizontal="left"/>
    </xf>
    <xf numFmtId="2" fontId="53" fillId="2" borderId="203" xfId="0" applyNumberFormat="1" applyFont="1" applyFill="1" applyBorder="1"/>
    <xf numFmtId="2" fontId="53" fillId="2" borderId="197" xfId="0" applyNumberFormat="1" applyFont="1" applyFill="1" applyBorder="1"/>
    <xf numFmtId="2" fontId="53" fillId="2" borderId="194" xfId="0" applyNumberFormat="1" applyFont="1" applyFill="1" applyBorder="1"/>
    <xf numFmtId="2" fontId="53" fillId="2" borderId="198" xfId="0" applyNumberFormat="1" applyFont="1" applyFill="1" applyBorder="1"/>
    <xf numFmtId="2" fontId="53" fillId="2" borderId="192" xfId="0" applyNumberFormat="1" applyFont="1" applyFill="1" applyBorder="1"/>
    <xf numFmtId="0" fontId="55" fillId="0" borderId="0" xfId="65" applyFont="1"/>
    <xf numFmtId="0" fontId="55" fillId="0" borderId="131" xfId="22" applyFont="1" applyBorder="1"/>
    <xf numFmtId="0" fontId="8" fillId="0" borderId="198" xfId="20" applyFont="1" applyBorder="1" applyAlignment="1">
      <alignment horizontal="right" wrapText="1"/>
    </xf>
    <xf numFmtId="0" fontId="8" fillId="0" borderId="198" xfId="20" applyFont="1" applyBorder="1" applyAlignment="1">
      <alignment horizontal="right" vertical="center" wrapText="1"/>
    </xf>
    <xf numFmtId="0" fontId="8" fillId="0" borderId="208" xfId="20" applyFont="1" applyBorder="1" applyAlignment="1">
      <alignment horizontal="right" wrapText="1"/>
    </xf>
    <xf numFmtId="0" fontId="55" fillId="2" borderId="208" xfId="0" applyFont="1" applyFill="1" applyBorder="1"/>
    <xf numFmtId="0" fontId="55" fillId="2" borderId="19" xfId="0" applyFont="1" applyFill="1" applyBorder="1"/>
    <xf numFmtId="0" fontId="55" fillId="2" borderId="191" xfId="0" applyFont="1" applyFill="1" applyBorder="1"/>
    <xf numFmtId="0" fontId="55" fillId="2" borderId="198" xfId="0" applyFont="1" applyFill="1" applyBorder="1"/>
    <xf numFmtId="0" fontId="52" fillId="0" borderId="0" xfId="0" applyFont="1" applyAlignment="1">
      <alignment vertical="center" wrapText="1"/>
    </xf>
    <xf numFmtId="2" fontId="53" fillId="2" borderId="17" xfId="0" applyNumberFormat="1" applyFont="1" applyFill="1" applyBorder="1"/>
    <xf numFmtId="2" fontId="53" fillId="2" borderId="15" xfId="0" applyNumberFormat="1" applyFont="1" applyFill="1" applyBorder="1"/>
    <xf numFmtId="2" fontId="53" fillId="2" borderId="191" xfId="0" applyNumberFormat="1" applyFont="1" applyFill="1" applyBorder="1"/>
    <xf numFmtId="0" fontId="8" fillId="0" borderId="38" xfId="22" applyFont="1" applyBorder="1" applyAlignment="1">
      <alignment horizontal="left"/>
    </xf>
    <xf numFmtId="0" fontId="95" fillId="0" borderId="17" xfId="17" applyFont="1" applyBorder="1"/>
    <xf numFmtId="0" fontId="96" fillId="0" borderId="58" xfId="17" applyFont="1" applyBorder="1"/>
    <xf numFmtId="0" fontId="97" fillId="0" borderId="0" xfId="0" applyFont="1" applyAlignment="1">
      <alignment vertical="center"/>
    </xf>
    <xf numFmtId="0" fontId="97" fillId="0" borderId="0" xfId="17" applyFont="1"/>
    <xf numFmtId="0" fontId="98" fillId="0" borderId="0" xfId="17" applyFont="1"/>
    <xf numFmtId="0" fontId="99" fillId="0" borderId="0" xfId="17" applyFont="1"/>
    <xf numFmtId="0" fontId="100" fillId="0" borderId="0" xfId="17" applyFont="1"/>
    <xf numFmtId="0" fontId="0" fillId="0" borderId="0" xfId="17" applyFont="1"/>
    <xf numFmtId="0" fontId="8" fillId="0" borderId="0" xfId="100" applyFont="1"/>
    <xf numFmtId="0" fontId="8" fillId="0" borderId="204" xfId="100" applyFont="1" applyBorder="1"/>
    <xf numFmtId="0" fontId="101" fillId="0" borderId="0" xfId="16" applyFont="1"/>
    <xf numFmtId="3" fontId="6" fillId="0" borderId="0" xfId="16" applyNumberFormat="1" applyFont="1"/>
    <xf numFmtId="10" fontId="6" fillId="0" borderId="0" xfId="41" applyNumberFormat="1" applyFont="1"/>
    <xf numFmtId="0" fontId="6" fillId="0" borderId="45" xfId="100" applyFont="1" applyBorder="1" applyAlignment="1">
      <alignment vertical="center" wrapText="1"/>
    </xf>
    <xf numFmtId="0" fontId="6" fillId="0" borderId="64" xfId="0" applyFont="1" applyBorder="1"/>
    <xf numFmtId="0" fontId="60" fillId="0" borderId="0" xfId="17" applyFont="1"/>
    <xf numFmtId="0" fontId="55" fillId="34" borderId="198" xfId="0" applyFont="1" applyFill="1" applyBorder="1" applyAlignment="1">
      <alignment horizontal="center" wrapText="1"/>
    </xf>
    <xf numFmtId="0" fontId="55" fillId="34" borderId="192" xfId="0" applyFont="1" applyFill="1" applyBorder="1" applyAlignment="1">
      <alignment horizontal="center" wrapText="1"/>
    </xf>
    <xf numFmtId="3" fontId="6" fillId="0" borderId="0" xfId="0" applyNumberFormat="1" applyFont="1" applyAlignment="1">
      <alignment horizontal="right" vertical="center" wrapText="1"/>
    </xf>
    <xf numFmtId="0" fontId="53" fillId="0" borderId="0" xfId="0" applyFont="1" applyAlignment="1">
      <alignment horizontal="left" vertical="center" wrapText="1"/>
    </xf>
    <xf numFmtId="0" fontId="53" fillId="0" borderId="0" xfId="0" applyFont="1" applyAlignment="1">
      <alignment horizontal="justify" vertical="center" wrapText="1"/>
    </xf>
    <xf numFmtId="14" fontId="53" fillId="0" borderId="0" xfId="0" applyNumberFormat="1" applyFont="1" applyAlignment="1">
      <alignment horizontal="justify" vertical="center" wrapText="1"/>
    </xf>
    <xf numFmtId="0" fontId="11" fillId="0" borderId="0" xfId="22" applyFont="1" applyAlignment="1">
      <alignment horizontal="center"/>
    </xf>
    <xf numFmtId="0" fontId="94" fillId="0" borderId="0" xfId="22" applyFont="1"/>
    <xf numFmtId="0" fontId="65" fillId="0" borderId="0" xfId="0" applyFont="1" applyAlignment="1">
      <alignment wrapText="1"/>
    </xf>
    <xf numFmtId="0" fontId="102" fillId="0" borderId="0" xfId="0" applyFont="1" applyAlignment="1">
      <alignment horizontal="left" vertical="center"/>
    </xf>
    <xf numFmtId="0" fontId="63" fillId="0" borderId="143" xfId="22" applyFont="1" applyBorder="1" applyAlignment="1">
      <alignment horizontal="right" wrapText="1"/>
    </xf>
    <xf numFmtId="0" fontId="63" fillId="0" borderId="144" xfId="22" applyFont="1" applyBorder="1" applyAlignment="1">
      <alignment horizontal="right" wrapText="1"/>
    </xf>
    <xf numFmtId="0" fontId="63" fillId="0" borderId="40" xfId="22" applyFont="1" applyBorder="1" applyAlignment="1">
      <alignment wrapText="1"/>
    </xf>
    <xf numFmtId="0" fontId="103" fillId="0" borderId="0" xfId="0" applyFont="1"/>
    <xf numFmtId="0" fontId="11" fillId="0" borderId="169" xfId="22" applyFont="1" applyBorder="1" applyAlignment="1">
      <alignment wrapText="1"/>
    </xf>
    <xf numFmtId="49" fontId="11" fillId="0" borderId="167" xfId="22" applyNumberFormat="1" applyFont="1" applyBorder="1" applyAlignment="1">
      <alignment horizontal="center"/>
    </xf>
    <xf numFmtId="0" fontId="62" fillId="0" borderId="0" xfId="0" applyFont="1"/>
    <xf numFmtId="0" fontId="63" fillId="0" borderId="148" xfId="22" applyFont="1" applyBorder="1" applyAlignment="1">
      <alignment wrapText="1"/>
    </xf>
    <xf numFmtId="0" fontId="63" fillId="0" borderId="143" xfId="22" applyFont="1" applyBorder="1" applyAlignment="1">
      <alignment horizontal="center"/>
    </xf>
    <xf numFmtId="0" fontId="63" fillId="2" borderId="143" xfId="22" applyFont="1" applyFill="1" applyBorder="1"/>
    <xf numFmtId="0" fontId="63" fillId="2" borderId="173" xfId="22" applyFont="1" applyFill="1" applyBorder="1"/>
    <xf numFmtId="0" fontId="63" fillId="0" borderId="14" xfId="22" applyFont="1" applyBorder="1" applyAlignment="1">
      <alignment wrapText="1"/>
    </xf>
    <xf numFmtId="0" fontId="102" fillId="0" borderId="19" xfId="22" applyFont="1" applyBorder="1" applyAlignment="1">
      <alignment horizontal="center"/>
    </xf>
    <xf numFmtId="0" fontId="11" fillId="0" borderId="145" xfId="22" applyFont="1" applyBorder="1" applyAlignment="1">
      <alignment wrapText="1"/>
    </xf>
    <xf numFmtId="49" fontId="11" fillId="0" borderId="146" xfId="22" applyNumberFormat="1" applyFont="1" applyBorder="1" applyAlignment="1">
      <alignment horizontal="center"/>
    </xf>
    <xf numFmtId="0" fontId="63" fillId="0" borderId="151" xfId="22" applyFont="1" applyBorder="1" applyAlignment="1">
      <alignment wrapText="1"/>
    </xf>
    <xf numFmtId="0" fontId="63" fillId="0" borderId="149" xfId="22" applyFont="1" applyBorder="1" applyAlignment="1">
      <alignment horizontal="center"/>
    </xf>
    <xf numFmtId="0" fontId="63" fillId="2" borderId="149" xfId="22" applyFont="1" applyFill="1" applyBorder="1"/>
    <xf numFmtId="0" fontId="63" fillId="2" borderId="150" xfId="22" applyFont="1" applyFill="1" applyBorder="1"/>
    <xf numFmtId="0" fontId="102" fillId="0" borderId="17" xfId="22" applyFont="1" applyBorder="1" applyAlignment="1">
      <alignment horizontal="center"/>
    </xf>
    <xf numFmtId="0" fontId="11" fillId="0" borderId="170" xfId="22" applyFont="1" applyBorder="1" applyAlignment="1">
      <alignment wrapText="1"/>
    </xf>
    <xf numFmtId="49" fontId="11" fillId="0" borderId="166" xfId="22" applyNumberFormat="1" applyFont="1" applyBorder="1" applyAlignment="1">
      <alignment horizontal="center"/>
    </xf>
    <xf numFmtId="0" fontId="63" fillId="2" borderId="144" xfId="22" applyFont="1" applyFill="1" applyBorder="1"/>
    <xf numFmtId="0" fontId="11" fillId="0" borderId="202" xfId="22" applyFont="1" applyBorder="1" applyAlignment="1">
      <alignment wrapText="1"/>
    </xf>
    <xf numFmtId="49" fontId="11" fillId="0" borderId="191" xfId="22" applyNumberFormat="1" applyFont="1" applyBorder="1" applyAlignment="1">
      <alignment horizontal="center"/>
    </xf>
    <xf numFmtId="0" fontId="62" fillId="0" borderId="0" xfId="65" applyFont="1"/>
    <xf numFmtId="0" fontId="103" fillId="0" borderId="0" xfId="65" applyFont="1"/>
    <xf numFmtId="0" fontId="63" fillId="0" borderId="45" xfId="22" applyFont="1" applyBorder="1" applyAlignment="1">
      <alignment wrapText="1"/>
    </xf>
    <xf numFmtId="0" fontId="63" fillId="0" borderId="50" xfId="22" applyFont="1" applyBorder="1" applyAlignment="1">
      <alignment horizontal="center"/>
    </xf>
    <xf numFmtId="0" fontId="63" fillId="2" borderId="50" xfId="22" applyFont="1" applyFill="1" applyBorder="1"/>
    <xf numFmtId="0" fontId="11" fillId="0" borderId="0" xfId="22" applyFont="1" applyAlignment="1">
      <alignment horizontal="right"/>
    </xf>
    <xf numFmtId="0" fontId="63" fillId="0" borderId="74" xfId="22" applyFont="1" applyBorder="1" applyAlignment="1">
      <alignment horizontal="right" wrapText="1"/>
    </xf>
    <xf numFmtId="0" fontId="63" fillId="0" borderId="75" xfId="22" applyFont="1" applyBorder="1" applyAlignment="1">
      <alignment horizontal="right" wrapText="1"/>
    </xf>
    <xf numFmtId="0" fontId="63" fillId="0" borderId="73" xfId="22" applyFont="1" applyBorder="1"/>
    <xf numFmtId="0" fontId="63" fillId="0" borderId="74" xfId="22" applyFont="1" applyBorder="1" applyAlignment="1">
      <alignment horizontal="center"/>
    </xf>
    <xf numFmtId="0" fontId="63" fillId="2" borderId="121" xfId="22" applyFont="1" applyFill="1" applyBorder="1"/>
    <xf numFmtId="0" fontId="63" fillId="2" borderId="116" xfId="22" applyFont="1" applyFill="1" applyBorder="1"/>
    <xf numFmtId="0" fontId="63" fillId="0" borderId="14" xfId="22" applyFont="1" applyBorder="1"/>
    <xf numFmtId="0" fontId="63" fillId="0" borderId="76" xfId="22" applyFont="1" applyBorder="1"/>
    <xf numFmtId="0" fontId="63" fillId="0" borderId="77" xfId="22" applyFont="1" applyBorder="1" applyAlignment="1">
      <alignment horizontal="center"/>
    </xf>
    <xf numFmtId="0" fontId="63" fillId="0" borderId="73" xfId="22" applyFont="1" applyBorder="1" applyAlignment="1">
      <alignment wrapText="1"/>
    </xf>
    <xf numFmtId="0" fontId="63" fillId="2" borderId="77" xfId="22" applyFont="1" applyFill="1" applyBorder="1"/>
    <xf numFmtId="0" fontId="63" fillId="2" borderId="78" xfId="22" applyFont="1" applyFill="1" applyBorder="1"/>
    <xf numFmtId="0" fontId="11" fillId="0" borderId="70" xfId="22" applyFont="1" applyBorder="1"/>
    <xf numFmtId="49" fontId="11" fillId="0" borderId="71" xfId="22" applyNumberFormat="1" applyFont="1" applyBorder="1" applyAlignment="1">
      <alignment horizontal="center"/>
    </xf>
    <xf numFmtId="0" fontId="63" fillId="0" borderId="45" xfId="22" applyFont="1" applyBorder="1"/>
    <xf numFmtId="0" fontId="51" fillId="0" borderId="0" xfId="18"/>
    <xf numFmtId="0" fontId="23" fillId="0" borderId="0" xfId="65" applyFont="1" applyAlignment="1">
      <alignment horizontal="left" vertical="center"/>
    </xf>
    <xf numFmtId="0" fontId="6" fillId="0" borderId="170" xfId="22" applyBorder="1"/>
    <xf numFmtId="49" fontId="6" fillId="0" borderId="166" xfId="22" applyNumberFormat="1" applyBorder="1" applyAlignment="1">
      <alignment horizontal="center"/>
    </xf>
    <xf numFmtId="3" fontId="6" fillId="2" borderId="171" xfId="22" applyNumberFormat="1" applyFill="1" applyBorder="1"/>
    <xf numFmtId="0" fontId="53" fillId="0" borderId="70" xfId="22" applyFont="1" applyBorder="1"/>
    <xf numFmtId="3" fontId="6" fillId="2" borderId="129" xfId="22" applyNumberFormat="1" applyFill="1" applyBorder="1"/>
    <xf numFmtId="0" fontId="53" fillId="0" borderId="76" xfId="22" applyFont="1" applyBorder="1"/>
    <xf numFmtId="3" fontId="6" fillId="2" borderId="133" xfId="22" applyNumberFormat="1" applyFill="1" applyBorder="1"/>
    <xf numFmtId="0" fontId="55" fillId="0" borderId="40" xfId="22" applyFont="1" applyBorder="1"/>
    <xf numFmtId="0" fontId="53" fillId="0" borderId="170" xfId="22" applyFont="1" applyBorder="1"/>
    <xf numFmtId="3" fontId="6" fillId="2" borderId="135" xfId="22" applyNumberFormat="1" applyFill="1" applyBorder="1"/>
    <xf numFmtId="0" fontId="53" fillId="0" borderId="131" xfId="22" applyFont="1" applyBorder="1"/>
    <xf numFmtId="49" fontId="6" fillId="0" borderId="132" xfId="22" applyNumberFormat="1" applyBorder="1" applyAlignment="1">
      <alignment horizontal="center"/>
    </xf>
    <xf numFmtId="0" fontId="53" fillId="0" borderId="172" xfId="22" applyFont="1" applyBorder="1"/>
    <xf numFmtId="0" fontId="63" fillId="0" borderId="0" xfId="22" applyFont="1" applyAlignment="1">
      <alignment horizontal="left"/>
    </xf>
    <xf numFmtId="0" fontId="63" fillId="2" borderId="74" xfId="22" applyFont="1" applyFill="1" applyBorder="1"/>
    <xf numFmtId="0" fontId="63" fillId="2" borderId="75" xfId="22" applyFont="1" applyFill="1" applyBorder="1"/>
    <xf numFmtId="0" fontId="11" fillId="2" borderId="78" xfId="22" applyFont="1" applyFill="1" applyBorder="1"/>
    <xf numFmtId="3" fontId="63" fillId="2" borderId="77" xfId="22" applyNumberFormat="1" applyFont="1" applyFill="1" applyBorder="1"/>
    <xf numFmtId="3" fontId="63" fillId="2" borderId="192" xfId="22" applyNumberFormat="1" applyFont="1" applyFill="1" applyBorder="1"/>
    <xf numFmtId="0" fontId="11" fillId="2" borderId="72" xfId="22" applyFont="1" applyFill="1" applyBorder="1"/>
    <xf numFmtId="3" fontId="11" fillId="2" borderId="72" xfId="22" applyNumberFormat="1" applyFont="1" applyFill="1" applyBorder="1"/>
    <xf numFmtId="3" fontId="63" fillId="2" borderId="74" xfId="22" applyNumberFormat="1" applyFont="1" applyFill="1" applyBorder="1"/>
    <xf numFmtId="3" fontId="63" fillId="2" borderId="75" xfId="22" applyNumberFormat="1" applyFont="1" applyFill="1" applyBorder="1"/>
    <xf numFmtId="0" fontId="102" fillId="0" borderId="0" xfId="0" applyFont="1"/>
    <xf numFmtId="0" fontId="11" fillId="2" borderId="23" xfId="22" applyFont="1" applyFill="1" applyBorder="1"/>
    <xf numFmtId="3" fontId="63" fillId="2" borderId="50" xfId="22" applyNumberFormat="1" applyFont="1" applyFill="1" applyBorder="1"/>
    <xf numFmtId="3" fontId="63" fillId="2" borderId="44" xfId="22" applyNumberFormat="1" applyFont="1" applyFill="1" applyBorder="1"/>
    <xf numFmtId="0" fontId="23" fillId="0" borderId="0" xfId="0" applyFont="1" applyAlignment="1">
      <alignment horizontal="left" vertical="center"/>
    </xf>
    <xf numFmtId="3" fontId="6" fillId="2" borderId="72" xfId="22" applyNumberFormat="1" applyFill="1" applyBorder="1"/>
    <xf numFmtId="0" fontId="55" fillId="0" borderId="70" xfId="22" applyFont="1" applyBorder="1"/>
    <xf numFmtId="3" fontId="6" fillId="2" borderId="78" xfId="22" applyNumberFormat="1" applyFill="1" applyBorder="1"/>
    <xf numFmtId="3" fontId="6" fillId="2" borderId="75" xfId="22" applyNumberFormat="1" applyFill="1" applyBorder="1"/>
    <xf numFmtId="0" fontId="6" fillId="0" borderId="71" xfId="22" applyBorder="1" applyAlignment="1">
      <alignment horizontal="center"/>
    </xf>
    <xf numFmtId="49" fontId="6" fillId="0" borderId="71" xfId="22" applyNumberFormat="1" applyBorder="1" applyAlignment="1">
      <alignment horizontal="center"/>
    </xf>
    <xf numFmtId="0" fontId="55" fillId="0" borderId="73" xfId="22" applyFont="1" applyBorder="1"/>
    <xf numFmtId="167" fontId="63" fillId="0" borderId="0" xfId="22" applyNumberFormat="1" applyFont="1" applyAlignment="1">
      <alignment vertical="center"/>
    </xf>
    <xf numFmtId="0" fontId="102" fillId="0" borderId="0" xfId="22" applyFont="1"/>
    <xf numFmtId="0" fontId="104" fillId="0" borderId="121" xfId="22" applyFont="1" applyBorder="1" applyAlignment="1">
      <alignment horizontal="right" vertical="center" wrapText="1"/>
    </xf>
    <xf numFmtId="0" fontId="104" fillId="0" borderId="116" xfId="22" applyFont="1" applyBorder="1" applyAlignment="1">
      <alignment horizontal="right" vertical="center" wrapText="1"/>
    </xf>
    <xf numFmtId="0" fontId="104" fillId="0" borderId="113" xfId="22" applyFont="1" applyBorder="1" applyAlignment="1">
      <alignment horizontal="right" vertical="center" wrapText="1"/>
    </xf>
    <xf numFmtId="0" fontId="11" fillId="0" borderId="14" xfId="20" applyFont="1" applyBorder="1" applyAlignment="1">
      <alignment wrapText="1"/>
    </xf>
    <xf numFmtId="0" fontId="63" fillId="2" borderId="14" xfId="22" applyFont="1" applyFill="1" applyBorder="1"/>
    <xf numFmtId="0" fontId="11" fillId="0" borderId="85" xfId="20" applyFont="1" applyBorder="1" applyAlignment="1">
      <alignment wrapText="1"/>
    </xf>
    <xf numFmtId="0" fontId="63" fillId="2" borderId="123" xfId="22" applyFont="1" applyFill="1" applyBorder="1"/>
    <xf numFmtId="0" fontId="104" fillId="2" borderId="12" xfId="22" applyFont="1" applyFill="1" applyBorder="1"/>
    <xf numFmtId="0" fontId="104" fillId="2" borderId="121" xfId="22" applyFont="1" applyFill="1" applyBorder="1" applyAlignment="1">
      <alignment wrapText="1"/>
    </xf>
    <xf numFmtId="3" fontId="63" fillId="2" borderId="113" xfId="22" applyNumberFormat="1" applyFont="1" applyFill="1" applyBorder="1"/>
    <xf numFmtId="0" fontId="63" fillId="0" borderId="0" xfId="22" applyFont="1" applyAlignment="1">
      <alignment wrapText="1"/>
    </xf>
    <xf numFmtId="167" fontId="11" fillId="0" borderId="0" xfId="22" applyNumberFormat="1" applyFont="1"/>
    <xf numFmtId="49" fontId="11" fillId="0" borderId="0" xfId="22" applyNumberFormat="1" applyFont="1"/>
    <xf numFmtId="0" fontId="105" fillId="0" borderId="0" xfId="22" applyFont="1" applyAlignment="1">
      <alignment vertical="center" wrapText="1"/>
    </xf>
    <xf numFmtId="3" fontId="53" fillId="34" borderId="19" xfId="0" applyNumberFormat="1" applyFont="1" applyFill="1" applyBorder="1"/>
    <xf numFmtId="3" fontId="53" fillId="34" borderId="23" xfId="0" applyNumberFormat="1" applyFont="1" applyFill="1" applyBorder="1"/>
    <xf numFmtId="3" fontId="53" fillId="34" borderId="191" xfId="0" applyNumberFormat="1" applyFont="1" applyFill="1" applyBorder="1"/>
    <xf numFmtId="3" fontId="53" fillId="34" borderId="203" xfId="0" applyNumberFormat="1" applyFont="1" applyFill="1" applyBorder="1"/>
    <xf numFmtId="0" fontId="6" fillId="0" borderId="0" xfId="0" applyFont="1" applyAlignment="1">
      <alignment wrapText="1"/>
    </xf>
    <xf numFmtId="0" fontId="8" fillId="0" borderId="15" xfId="22" applyFont="1" applyBorder="1" applyAlignment="1">
      <alignment horizontal="right" wrapText="1"/>
    </xf>
    <xf numFmtId="0" fontId="8" fillId="0" borderId="17" xfId="22" applyFont="1" applyBorder="1" applyAlignment="1">
      <alignment horizontal="right" wrapText="1"/>
    </xf>
    <xf numFmtId="0" fontId="6" fillId="0" borderId="0" xfId="22" applyAlignment="1">
      <alignment horizontal="left" vertical="top"/>
    </xf>
    <xf numFmtId="0" fontId="8" fillId="2" borderId="36" xfId="22" applyFont="1" applyFill="1" applyBorder="1"/>
    <xf numFmtId="0" fontId="6" fillId="2" borderId="195" xfId="22" applyFill="1" applyBorder="1"/>
    <xf numFmtId="0" fontId="106" fillId="0" borderId="0" xfId="0" applyFont="1" applyAlignment="1">
      <alignment wrapText="1"/>
    </xf>
    <xf numFmtId="0" fontId="24" fillId="0" borderId="0" xfId="0" applyFont="1"/>
    <xf numFmtId="0" fontId="23" fillId="0" borderId="0" xfId="0" applyFont="1"/>
    <xf numFmtId="0" fontId="107" fillId="0" borderId="0" xfId="64" applyFont="1" applyFill="1"/>
    <xf numFmtId="0" fontId="107" fillId="0" borderId="0" xfId="64" applyFont="1" applyFill="1" applyAlignment="1">
      <alignment wrapText="1"/>
    </xf>
    <xf numFmtId="0" fontId="53" fillId="0" borderId="0" xfId="100" applyFont="1"/>
    <xf numFmtId="0" fontId="8" fillId="0" borderId="40" xfId="18" applyFont="1" applyBorder="1"/>
    <xf numFmtId="0" fontId="8" fillId="0" borderId="15" xfId="18" applyFont="1" applyBorder="1"/>
    <xf numFmtId="0" fontId="11" fillId="0" borderId="202" xfId="100" applyFont="1" applyBorder="1" applyAlignment="1">
      <alignment horizontal="left"/>
    </xf>
    <xf numFmtId="0" fontId="11" fillId="0" borderId="203" xfId="100" applyFont="1" applyBorder="1" applyAlignment="1">
      <alignment horizontal="left"/>
    </xf>
    <xf numFmtId="0" fontId="11" fillId="0" borderId="203" xfId="100" applyFont="1" applyBorder="1" applyAlignment="1">
      <alignment horizontal="left" wrapText="1"/>
    </xf>
    <xf numFmtId="0" fontId="11" fillId="0" borderId="202" xfId="100" applyFont="1" applyBorder="1"/>
    <xf numFmtId="0" fontId="6" fillId="0" borderId="203" xfId="100" applyFont="1" applyBorder="1" applyAlignment="1">
      <alignment horizontal="left" wrapText="1"/>
    </xf>
    <xf numFmtId="0" fontId="60" fillId="0" borderId="203" xfId="0" applyFont="1" applyBorder="1" applyAlignment="1">
      <alignment wrapText="1"/>
    </xf>
    <xf numFmtId="0" fontId="11" fillId="0" borderId="203" xfId="100" applyFont="1" applyBorder="1"/>
    <xf numFmtId="0" fontId="11" fillId="0" borderId="204" xfId="100" applyFont="1" applyBorder="1" applyAlignment="1">
      <alignment horizontal="left"/>
    </xf>
    <xf numFmtId="0" fontId="11" fillId="0" borderId="192" xfId="100" applyFont="1" applyBorder="1" applyAlignment="1">
      <alignment horizontal="left"/>
    </xf>
    <xf numFmtId="0" fontId="66" fillId="0" borderId="0" xfId="51" applyFont="1"/>
    <xf numFmtId="0" fontId="0" fillId="0" borderId="0" xfId="100" applyFont="1"/>
    <xf numFmtId="0" fontId="49" fillId="0" borderId="0" xfId="16"/>
    <xf numFmtId="0" fontId="11" fillId="0" borderId="9" xfId="18" applyFont="1" applyBorder="1"/>
    <xf numFmtId="0" fontId="11" fillId="0" borderId="17" xfId="20" applyFont="1" applyBorder="1"/>
    <xf numFmtId="0" fontId="11" fillId="0" borderId="15" xfId="20" applyFont="1" applyBorder="1"/>
    <xf numFmtId="0" fontId="11" fillId="0" borderId="120" xfId="16" applyFont="1" applyBorder="1"/>
    <xf numFmtId="0" fontId="11" fillId="0" borderId="51" xfId="20" applyFont="1" applyBorder="1"/>
    <xf numFmtId="0" fontId="11" fillId="0" borderId="118" xfId="16" applyFont="1" applyBorder="1"/>
    <xf numFmtId="0" fontId="11" fillId="0" borderId="189" xfId="18" applyFont="1" applyBorder="1"/>
    <xf numFmtId="0" fontId="11" fillId="0" borderId="166" xfId="16" applyFont="1" applyBorder="1"/>
    <xf numFmtId="0" fontId="11" fillId="0" borderId="175" xfId="16" applyFont="1" applyBorder="1"/>
    <xf numFmtId="0" fontId="11" fillId="0" borderId="191" xfId="16" applyFont="1" applyBorder="1"/>
    <xf numFmtId="0" fontId="11" fillId="0" borderId="190" xfId="16" applyFont="1" applyBorder="1"/>
    <xf numFmtId="0" fontId="11" fillId="0" borderId="136" xfId="18" applyFont="1" applyBorder="1"/>
    <xf numFmtId="0" fontId="11" fillId="0" borderId="107" xfId="18" applyFont="1" applyBorder="1"/>
    <xf numFmtId="0" fontId="11" fillId="0" borderId="51" xfId="16" applyFont="1" applyBorder="1"/>
    <xf numFmtId="0" fontId="11" fillId="0" borderId="19" xfId="20" applyFont="1" applyBorder="1"/>
    <xf numFmtId="0" fontId="11" fillId="0" borderId="45" xfId="20" applyFont="1" applyBorder="1"/>
    <xf numFmtId="0" fontId="11" fillId="0" borderId="121" xfId="16" applyFont="1" applyBorder="1"/>
    <xf numFmtId="0" fontId="11" fillId="0" borderId="119" xfId="16" applyFont="1" applyBorder="1"/>
    <xf numFmtId="0" fontId="6" fillId="0" borderId="202" xfId="110" applyFont="1" applyBorder="1" applyAlignment="1">
      <alignment horizontal="left"/>
    </xf>
    <xf numFmtId="0" fontId="6" fillId="0" borderId="191" xfId="110" applyFont="1" applyBorder="1" applyAlignment="1">
      <alignment horizontal="left"/>
    </xf>
    <xf numFmtId="165" fontId="6" fillId="0" borderId="191" xfId="110" applyNumberFormat="1" applyFont="1" applyBorder="1" applyAlignment="1">
      <alignment horizontal="left"/>
    </xf>
    <xf numFmtId="165" fontId="6" fillId="0" borderId="203" xfId="110" quotePrefix="1" applyNumberFormat="1" applyFont="1" applyBorder="1" applyAlignment="1">
      <alignment horizontal="left"/>
    </xf>
    <xf numFmtId="165" fontId="6" fillId="0" borderId="203" xfId="110" applyNumberFormat="1" applyFont="1" applyBorder="1" applyAlignment="1">
      <alignment horizontal="left"/>
    </xf>
    <xf numFmtId="0" fontId="6" fillId="0" borderId="204" xfId="110" applyFont="1" applyBorder="1" applyAlignment="1">
      <alignment horizontal="left"/>
    </xf>
    <xf numFmtId="0" fontId="6" fillId="0" borderId="198" xfId="110" applyFont="1" applyBorder="1" applyAlignment="1">
      <alignment horizontal="left"/>
    </xf>
    <xf numFmtId="165" fontId="6" fillId="0" borderId="198" xfId="110" applyNumberFormat="1" applyFont="1" applyBorder="1" applyAlignment="1">
      <alignment horizontal="left"/>
    </xf>
    <xf numFmtId="165" fontId="6" fillId="0" borderId="192" xfId="110" quotePrefix="1" applyNumberFormat="1" applyFont="1" applyBorder="1" applyAlignment="1">
      <alignment horizontal="left"/>
    </xf>
    <xf numFmtId="0" fontId="15" fillId="0" borderId="203" xfId="20" applyFont="1" applyBorder="1"/>
    <xf numFmtId="0" fontId="64" fillId="0" borderId="202" xfId="20" applyFont="1" applyBorder="1"/>
    <xf numFmtId="0" fontId="15" fillId="0" borderId="192" xfId="20" applyFont="1" applyBorder="1"/>
    <xf numFmtId="0" fontId="11" fillId="0" borderId="202" xfId="46" applyFont="1" applyBorder="1"/>
    <xf numFmtId="0" fontId="11" fillId="0" borderId="187" xfId="46" applyFont="1" applyBorder="1"/>
    <xf numFmtId="14" fontId="11" fillId="0" borderId="187" xfId="46" applyNumberFormat="1" applyFont="1" applyBorder="1"/>
    <xf numFmtId="0" fontId="11" fillId="0" borderId="203" xfId="46" applyFont="1" applyBorder="1"/>
    <xf numFmtId="0" fontId="63" fillId="0" borderId="187" xfId="46" applyFont="1" applyBorder="1" applyAlignment="1">
      <alignment horizontal="left"/>
    </xf>
    <xf numFmtId="0" fontId="63" fillId="0" borderId="203" xfId="46" applyFont="1" applyBorder="1" applyAlignment="1">
      <alignment horizontal="left"/>
    </xf>
    <xf numFmtId="14" fontId="11" fillId="0" borderId="203" xfId="46" applyNumberFormat="1" applyFont="1" applyBorder="1"/>
    <xf numFmtId="0" fontId="11" fillId="0" borderId="202" xfId="46" applyFont="1" applyBorder="1" applyAlignment="1">
      <alignment horizontal="left"/>
    </xf>
    <xf numFmtId="14" fontId="11" fillId="0" borderId="187" xfId="46" applyNumberFormat="1" applyFont="1" applyBorder="1" applyAlignment="1">
      <alignment horizontal="right"/>
    </xf>
    <xf numFmtId="0" fontId="11" fillId="0" borderId="204" xfId="46" applyFont="1" applyBorder="1"/>
    <xf numFmtId="0" fontId="11" fillId="0" borderId="198" xfId="46" applyFont="1" applyBorder="1"/>
    <xf numFmtId="14" fontId="11" fillId="0" borderId="198" xfId="46" applyNumberFormat="1" applyFont="1" applyBorder="1"/>
    <xf numFmtId="14" fontId="11" fillId="0" borderId="192" xfId="46" applyNumberFormat="1" applyFont="1" applyBorder="1"/>
    <xf numFmtId="0" fontId="60" fillId="0" borderId="98" xfId="0" applyFont="1" applyBorder="1" applyAlignment="1">
      <alignment vertical="center"/>
    </xf>
    <xf numFmtId="0" fontId="53" fillId="0" borderId="94" xfId="0" applyFont="1" applyBorder="1" applyAlignment="1">
      <alignment vertical="center"/>
    </xf>
    <xf numFmtId="14" fontId="53" fillId="0" borderId="94" xfId="0" applyNumberFormat="1" applyFont="1" applyBorder="1" applyAlignment="1">
      <alignment horizontal="left" vertical="center"/>
    </xf>
    <xf numFmtId="14" fontId="53" fillId="0" borderId="99" xfId="0" applyNumberFormat="1" applyFont="1" applyBorder="1" applyAlignment="1">
      <alignment horizontal="left" vertical="center"/>
    </xf>
    <xf numFmtId="14" fontId="53" fillId="0" borderId="99" xfId="22" applyNumberFormat="1" applyFont="1" applyBorder="1" applyAlignment="1">
      <alignment horizontal="left" vertical="center"/>
    </xf>
    <xf numFmtId="0" fontId="53" fillId="0" borderId="98" xfId="0" applyFont="1" applyBorder="1" applyAlignment="1">
      <alignment vertical="center"/>
    </xf>
    <xf numFmtId="0" fontId="53" fillId="0" borderId="100" xfId="0" applyFont="1" applyBorder="1" applyAlignment="1">
      <alignment vertical="center"/>
    </xf>
    <xf numFmtId="0" fontId="53" fillId="0" borderId="101" xfId="0" applyFont="1" applyBorder="1" applyAlignment="1">
      <alignment vertical="center"/>
    </xf>
    <xf numFmtId="14" fontId="53" fillId="0" borderId="101" xfId="0" applyNumberFormat="1" applyFont="1" applyBorder="1" applyAlignment="1">
      <alignment horizontal="left" vertical="center"/>
    </xf>
    <xf numFmtId="14" fontId="53" fillId="0" borderId="102" xfId="0" applyNumberFormat="1" applyFont="1" applyBorder="1" applyAlignment="1">
      <alignment horizontal="left" vertical="center"/>
    </xf>
    <xf numFmtId="0" fontId="6" fillId="0" borderId="203" xfId="46" applyBorder="1"/>
    <xf numFmtId="0" fontId="11" fillId="0" borderId="189" xfId="46" applyFont="1" applyBorder="1"/>
    <xf numFmtId="0" fontId="6" fillId="0" borderId="194" xfId="46" applyBorder="1"/>
    <xf numFmtId="0" fontId="6" fillId="0" borderId="192" xfId="46" applyBorder="1"/>
    <xf numFmtId="0" fontId="11" fillId="0" borderId="167" xfId="22" applyFont="1" applyBorder="1"/>
    <xf numFmtId="0" fontId="11" fillId="0" borderId="168" xfId="22" applyFont="1" applyBorder="1"/>
    <xf numFmtId="0" fontId="11" fillId="0" borderId="146" xfId="22" applyFont="1" applyBorder="1"/>
    <xf numFmtId="0" fontId="11" fillId="0" borderId="147" xfId="22" applyFont="1" applyBorder="1"/>
    <xf numFmtId="0" fontId="11" fillId="0" borderId="191" xfId="22" applyFont="1" applyBorder="1"/>
    <xf numFmtId="0" fontId="11" fillId="0" borderId="203" xfId="22" applyFont="1" applyBorder="1"/>
    <xf numFmtId="0" fontId="11" fillId="0" borderId="149" xfId="22" applyFont="1" applyBorder="1"/>
    <xf numFmtId="0" fontId="11" fillId="0" borderId="150" xfId="22" applyFont="1" applyBorder="1"/>
    <xf numFmtId="0" fontId="11" fillId="0" borderId="166" xfId="22" applyFont="1" applyBorder="1"/>
    <xf numFmtId="0" fontId="11" fillId="0" borderId="171" xfId="22" applyFont="1" applyBorder="1"/>
    <xf numFmtId="0" fontId="11" fillId="0" borderId="19" xfId="22" applyFont="1" applyBorder="1"/>
    <xf numFmtId="0" fontId="11" fillId="0" borderId="71" xfId="22" applyFont="1" applyBorder="1"/>
    <xf numFmtId="0" fontId="11" fillId="0" borderId="72" xfId="22" applyFont="1" applyBorder="1"/>
    <xf numFmtId="0" fontId="11" fillId="0" borderId="23" xfId="22" applyFont="1" applyBorder="1"/>
    <xf numFmtId="0" fontId="11" fillId="0" borderId="202" xfId="63" applyFont="1" applyBorder="1" applyProtection="1"/>
    <xf numFmtId="0" fontId="11" fillId="0" borderId="187" xfId="63" applyFont="1" applyBorder="1" applyProtection="1"/>
    <xf numFmtId="14" fontId="11" fillId="0" borderId="187" xfId="63" applyNumberFormat="1" applyFont="1" applyBorder="1" applyAlignment="1" applyProtection="1">
      <alignment horizontal="left"/>
    </xf>
    <xf numFmtId="14" fontId="11" fillId="0" borderId="203" xfId="63" applyNumberFormat="1" applyFont="1" applyBorder="1" applyAlignment="1" applyProtection="1">
      <alignment horizontal="left"/>
    </xf>
    <xf numFmtId="0" fontId="11" fillId="0" borderId="204" xfId="63" applyFont="1" applyBorder="1" applyProtection="1"/>
    <xf numFmtId="0" fontId="11" fillId="0" borderId="198" xfId="63" applyFont="1" applyBorder="1" applyProtection="1"/>
    <xf numFmtId="14" fontId="11" fillId="0" borderId="198" xfId="63" applyNumberFormat="1" applyFont="1" applyBorder="1" applyAlignment="1" applyProtection="1">
      <alignment horizontal="left"/>
    </xf>
    <xf numFmtId="14" fontId="11" fillId="0" borderId="192" xfId="63" applyNumberFormat="1" applyFont="1" applyBorder="1" applyAlignment="1" applyProtection="1">
      <alignment horizontal="left"/>
    </xf>
    <xf numFmtId="0" fontId="6" fillId="0" borderId="203" xfId="20" applyFont="1" applyBorder="1" applyAlignment="1">
      <alignment horizontal="left" wrapText="1"/>
    </xf>
    <xf numFmtId="0" fontId="15" fillId="0" borderId="203" xfId="20" applyFont="1" applyBorder="1" applyAlignment="1">
      <alignment horizontal="left" wrapText="1"/>
    </xf>
    <xf numFmtId="0" fontId="15" fillId="0" borderId="192" xfId="20" applyFont="1" applyBorder="1" applyAlignment="1">
      <alignment horizontal="left" wrapText="1"/>
    </xf>
    <xf numFmtId="0" fontId="53" fillId="0" borderId="19" xfId="0" applyFont="1" applyBorder="1" applyAlignment="1">
      <alignment horizontal="right"/>
    </xf>
    <xf numFmtId="0" fontId="53" fillId="0" borderId="19" xfId="0" applyFont="1" applyBorder="1"/>
    <xf numFmtId="0" fontId="53" fillId="0" borderId="166" xfId="0" applyFont="1" applyBorder="1"/>
    <xf numFmtId="0" fontId="53" fillId="0" borderId="166" xfId="0" applyFont="1" applyBorder="1" applyAlignment="1">
      <alignment horizontal="right"/>
    </xf>
    <xf numFmtId="0" fontId="0" fillId="0" borderId="19" xfId="0" applyBorder="1" applyProtection="1">
      <protection locked="0"/>
    </xf>
    <xf numFmtId="0" fontId="0" fillId="0" borderId="19" xfId="0" applyBorder="1"/>
    <xf numFmtId="0" fontId="0" fillId="0" borderId="54" xfId="0" applyBorder="1" applyProtection="1">
      <protection locked="0"/>
    </xf>
    <xf numFmtId="0" fontId="0" fillId="0" borderId="191" xfId="0" applyBorder="1" applyProtection="1">
      <protection locked="0"/>
    </xf>
    <xf numFmtId="0" fontId="0" fillId="0" borderId="191" xfId="0" applyBorder="1"/>
    <xf numFmtId="0" fontId="0" fillId="0" borderId="205" xfId="0" applyBorder="1" applyProtection="1">
      <protection locked="0"/>
    </xf>
    <xf numFmtId="3" fontId="6" fillId="0" borderId="166" xfId="20" applyNumberFormat="1" applyFont="1" applyBorder="1" applyAlignment="1">
      <alignment horizontal="right"/>
    </xf>
    <xf numFmtId="3" fontId="6" fillId="0" borderId="187" xfId="20" applyNumberFormat="1" applyFont="1" applyBorder="1" applyAlignment="1">
      <alignment horizontal="right"/>
    </xf>
    <xf numFmtId="3" fontId="6" fillId="0" borderId="203" xfId="22" applyNumberFormat="1" applyBorder="1" applyAlignment="1">
      <alignment horizontal="right"/>
    </xf>
    <xf numFmtId="3" fontId="15" fillId="0" borderId="152" xfId="22" applyNumberFormat="1" applyFont="1" applyBorder="1" applyAlignment="1">
      <alignment horizontal="right" vertical="center" wrapText="1"/>
    </xf>
    <xf numFmtId="3" fontId="15" fillId="0" borderId="153" xfId="22" applyNumberFormat="1" applyFont="1" applyBorder="1" applyAlignment="1">
      <alignment horizontal="right" vertical="center" wrapText="1"/>
    </xf>
    <xf numFmtId="3" fontId="15" fillId="0" borderId="154" xfId="22" applyNumberFormat="1" applyFont="1" applyBorder="1" applyAlignment="1">
      <alignment horizontal="right" vertical="center" wrapText="1"/>
    </xf>
    <xf numFmtId="3" fontId="15" fillId="0" borderId="155" xfId="22" applyNumberFormat="1" applyFont="1" applyBorder="1" applyAlignment="1">
      <alignment horizontal="right" vertical="center" wrapText="1"/>
    </xf>
    <xf numFmtId="3" fontId="15" fillId="0" borderId="170" xfId="20" applyNumberFormat="1" applyFont="1" applyBorder="1" applyAlignment="1">
      <alignment horizontal="right" wrapText="1"/>
    </xf>
    <xf numFmtId="3" fontId="15" fillId="0" borderId="166" xfId="20" applyNumberFormat="1" applyFont="1" applyBorder="1" applyAlignment="1">
      <alignment horizontal="right" wrapText="1"/>
    </xf>
    <xf numFmtId="3" fontId="15" fillId="0" borderId="171" xfId="22" applyNumberFormat="1" applyFont="1" applyBorder="1" applyAlignment="1">
      <alignment horizontal="right" wrapText="1"/>
    </xf>
    <xf numFmtId="3" fontId="15" fillId="0" borderId="180" xfId="20" applyNumberFormat="1" applyFont="1" applyBorder="1" applyAlignment="1">
      <alignment horizontal="right" wrapText="1"/>
    </xf>
    <xf numFmtId="3" fontId="15" fillId="0" borderId="170" xfId="20" applyNumberFormat="1" applyFont="1" applyBorder="1" applyAlignment="1">
      <alignment horizontal="right" vertical="center" wrapText="1"/>
    </xf>
    <xf numFmtId="3" fontId="15" fillId="0" borderId="166" xfId="20" applyNumberFormat="1" applyFont="1" applyBorder="1" applyAlignment="1">
      <alignment horizontal="right" vertical="center" wrapText="1"/>
    </xf>
    <xf numFmtId="3" fontId="15" fillId="0" borderId="171" xfId="22" applyNumberFormat="1" applyFont="1" applyBorder="1" applyAlignment="1">
      <alignment horizontal="right" vertical="center" wrapText="1"/>
    </xf>
    <xf numFmtId="3" fontId="15" fillId="0" borderId="155" xfId="20" applyNumberFormat="1" applyFont="1" applyBorder="1" applyAlignment="1">
      <alignment horizontal="right" vertical="center" wrapText="1"/>
    </xf>
    <xf numFmtId="3" fontId="6" fillId="0" borderId="202" xfId="20" applyNumberFormat="1" applyFont="1" applyBorder="1" applyAlignment="1">
      <alignment horizontal="right" vertical="center" wrapText="1"/>
    </xf>
    <xf numFmtId="3" fontId="6" fillId="0" borderId="187" xfId="22" applyNumberFormat="1" applyBorder="1" applyAlignment="1">
      <alignment horizontal="right" vertical="center" wrapText="1"/>
    </xf>
    <xf numFmtId="3" fontId="6" fillId="0" borderId="203" xfId="22" applyNumberFormat="1" applyBorder="1" applyAlignment="1">
      <alignment horizontal="right" wrapText="1"/>
    </xf>
    <xf numFmtId="3" fontId="6" fillId="0" borderId="205" xfId="20" applyNumberFormat="1" applyFont="1" applyBorder="1" applyAlignment="1">
      <alignment horizontal="right" vertical="center" wrapText="1"/>
    </xf>
    <xf numFmtId="3" fontId="6" fillId="0" borderId="187" xfId="20" applyNumberFormat="1" applyFont="1" applyBorder="1" applyAlignment="1">
      <alignment horizontal="right" vertical="center" wrapText="1"/>
    </xf>
    <xf numFmtId="3" fontId="6" fillId="0" borderId="203" xfId="22" applyNumberFormat="1" applyBorder="1" applyAlignment="1">
      <alignment horizontal="right" vertical="center" wrapText="1"/>
    </xf>
    <xf numFmtId="3" fontId="6" fillId="0" borderId="170" xfId="20" applyNumberFormat="1" applyFont="1" applyBorder="1" applyAlignment="1">
      <alignment horizontal="right" vertical="center" wrapText="1"/>
    </xf>
    <xf numFmtId="3" fontId="6" fillId="0" borderId="166" xfId="20" applyNumberFormat="1" applyFont="1" applyBorder="1" applyAlignment="1">
      <alignment horizontal="right" vertical="center" wrapText="1"/>
    </xf>
    <xf numFmtId="3" fontId="6" fillId="0" borderId="171" xfId="22" applyNumberFormat="1" applyBorder="1" applyAlignment="1">
      <alignment horizontal="right" vertical="center" wrapText="1"/>
    </xf>
    <xf numFmtId="3" fontId="6" fillId="0" borderId="155" xfId="20" applyNumberFormat="1" applyFont="1" applyBorder="1" applyAlignment="1">
      <alignment horizontal="right" vertical="center" wrapText="1"/>
    </xf>
    <xf numFmtId="3" fontId="15" fillId="0" borderId="170" xfId="22" applyNumberFormat="1" applyFont="1" applyBorder="1" applyAlignment="1">
      <alignment horizontal="right" vertical="center" wrapText="1"/>
    </xf>
    <xf numFmtId="3" fontId="15" fillId="0" borderId="166" xfId="22" applyNumberFormat="1" applyFont="1" applyBorder="1" applyAlignment="1">
      <alignment horizontal="right" vertical="center" wrapText="1"/>
    </xf>
    <xf numFmtId="0" fontId="15" fillId="0" borderId="155" xfId="22" applyFont="1" applyBorder="1" applyAlignment="1">
      <alignment horizontal="right" vertical="center" wrapText="1"/>
    </xf>
    <xf numFmtId="0" fontId="15" fillId="0" borderId="166" xfId="22" applyFont="1" applyBorder="1" applyAlignment="1">
      <alignment horizontal="right" vertical="center" wrapText="1"/>
    </xf>
    <xf numFmtId="0" fontId="15" fillId="0" borderId="171" xfId="22" applyFont="1" applyBorder="1" applyAlignment="1">
      <alignment horizontal="right" vertical="center" wrapText="1"/>
    </xf>
    <xf numFmtId="3" fontId="6" fillId="0" borderId="166" xfId="22" applyNumberFormat="1" applyBorder="1"/>
    <xf numFmtId="3" fontId="6" fillId="0" borderId="167" xfId="22" applyNumberFormat="1" applyBorder="1"/>
    <xf numFmtId="3" fontId="6" fillId="0" borderId="143" xfId="22" applyNumberFormat="1" applyBorder="1"/>
    <xf numFmtId="3" fontId="6" fillId="0" borderId="132" xfId="22" applyNumberFormat="1" applyBorder="1"/>
    <xf numFmtId="3" fontId="11" fillId="0" borderId="166" xfId="22" applyNumberFormat="1" applyFont="1" applyBorder="1"/>
    <xf numFmtId="0" fontId="11" fillId="0" borderId="34" xfId="22" applyFont="1" applyBorder="1"/>
    <xf numFmtId="3" fontId="6" fillId="0" borderId="91" xfId="22" applyNumberFormat="1" applyBorder="1"/>
    <xf numFmtId="3" fontId="6" fillId="0" borderId="117" xfId="22" applyNumberFormat="1" applyBorder="1"/>
    <xf numFmtId="3" fontId="6" fillId="0" borderId="191" xfId="22" applyNumberFormat="1" applyBorder="1" applyAlignment="1">
      <alignment horizontal="right"/>
    </xf>
    <xf numFmtId="3" fontId="6" fillId="0" borderId="191" xfId="22" applyNumberFormat="1" applyBorder="1"/>
    <xf numFmtId="3" fontId="6" fillId="0" borderId="203" xfId="22" applyNumberFormat="1" applyBorder="1"/>
    <xf numFmtId="3" fontId="8" fillId="0" borderId="198" xfId="22" applyNumberFormat="1" applyFont="1" applyBorder="1" applyAlignment="1">
      <alignment horizontal="right"/>
    </xf>
    <xf numFmtId="0" fontId="6" fillId="0" borderId="17" xfId="100" applyFont="1" applyBorder="1" applyAlignment="1">
      <alignment horizontal="right" wrapText="1"/>
    </xf>
    <xf numFmtId="0" fontId="6" fillId="0" borderId="166" xfId="100" applyFont="1" applyBorder="1" applyAlignment="1">
      <alignment horizontal="right" wrapText="1"/>
    </xf>
    <xf numFmtId="0" fontId="6" fillId="0" borderId="23" xfId="22" applyBorder="1"/>
    <xf numFmtId="0" fontId="6" fillId="0" borderId="203" xfId="22" applyBorder="1"/>
    <xf numFmtId="3" fontId="6" fillId="0" borderId="19" xfId="0" applyNumberFormat="1" applyFont="1" applyBorder="1"/>
    <xf numFmtId="3" fontId="8" fillId="0" borderId="19" xfId="0" applyNumberFormat="1" applyFont="1" applyBorder="1"/>
    <xf numFmtId="3" fontId="6" fillId="0" borderId="23" xfId="0" applyNumberFormat="1" applyFont="1" applyBorder="1"/>
    <xf numFmtId="3" fontId="6" fillId="0" borderId="166" xfId="0" applyNumberFormat="1" applyFont="1" applyBorder="1"/>
    <xf numFmtId="3" fontId="8" fillId="0" borderId="166" xfId="0" applyNumberFormat="1" applyFont="1" applyBorder="1"/>
    <xf numFmtId="3" fontId="6" fillId="0" borderId="171" xfId="0" applyNumberFormat="1" applyFont="1" applyBorder="1"/>
    <xf numFmtId="0" fontId="55" fillId="0" borderId="19" xfId="0" applyFont="1" applyBorder="1" applyAlignment="1">
      <alignment horizontal="right"/>
    </xf>
    <xf numFmtId="3" fontId="8" fillId="0" borderId="179" xfId="0" applyNumberFormat="1" applyFont="1" applyBorder="1"/>
    <xf numFmtId="3" fontId="6" fillId="0" borderId="173" xfId="0" applyNumberFormat="1" applyFont="1" applyBorder="1"/>
    <xf numFmtId="169" fontId="15" fillId="0" borderId="17" xfId="1" applyNumberFormat="1" applyFont="1" applyFill="1" applyBorder="1"/>
    <xf numFmtId="169" fontId="15" fillId="0" borderId="15" xfId="1" applyNumberFormat="1" applyFont="1" applyFill="1" applyBorder="1" applyAlignment="1">
      <alignment horizontal="right"/>
    </xf>
    <xf numFmtId="169" fontId="15" fillId="0" borderId="8" xfId="1" applyNumberFormat="1" applyFont="1" applyFill="1" applyBorder="1"/>
    <xf numFmtId="169" fontId="15" fillId="0" borderId="5" xfId="1" applyNumberFormat="1" applyFont="1" applyFill="1" applyBorder="1" applyAlignment="1">
      <alignment horizontal="right"/>
    </xf>
    <xf numFmtId="169" fontId="24" fillId="0" borderId="8" xfId="1" applyNumberFormat="1" applyFont="1" applyFill="1" applyBorder="1"/>
    <xf numFmtId="169" fontId="24" fillId="0" borderId="5" xfId="1" applyNumberFormat="1" applyFont="1" applyFill="1" applyBorder="1" applyAlignment="1">
      <alignment horizontal="right"/>
    </xf>
    <xf numFmtId="169" fontId="15" fillId="0" borderId="90" xfId="1" applyNumberFormat="1" applyFont="1" applyFill="1" applyBorder="1"/>
    <xf numFmtId="169" fontId="14" fillId="0" borderId="8" xfId="22" applyNumberFormat="1" applyFont="1" applyBorder="1" applyAlignment="1">
      <alignment horizontal="right"/>
    </xf>
    <xf numFmtId="169" fontId="14" fillId="0" borderId="5" xfId="22" applyNumberFormat="1" applyFont="1" applyBorder="1" applyAlignment="1">
      <alignment horizontal="right"/>
    </xf>
    <xf numFmtId="169" fontId="14" fillId="0" borderId="6" xfId="20" applyNumberFormat="1" applyFont="1" applyBorder="1"/>
    <xf numFmtId="169" fontId="14" fillId="0" borderId="7" xfId="22" applyNumberFormat="1" applyFont="1" applyBorder="1" applyAlignment="1">
      <alignment horizontal="right"/>
    </xf>
    <xf numFmtId="0" fontId="6" fillId="0" borderId="166" xfId="22" applyBorder="1"/>
    <xf numFmtId="0" fontId="6" fillId="0" borderId="143" xfId="22" applyBorder="1"/>
    <xf numFmtId="3" fontId="6" fillId="0" borderId="71" xfId="22" applyNumberFormat="1" applyBorder="1"/>
    <xf numFmtId="166" fontId="6" fillId="0" borderId="17" xfId="22" applyNumberFormat="1" applyBorder="1" applyAlignment="1">
      <alignment horizontal="right"/>
    </xf>
    <xf numFmtId="0" fontId="6" fillId="0" borderId="17" xfId="22" applyBorder="1" applyAlignment="1">
      <alignment horizontal="right"/>
    </xf>
    <xf numFmtId="1" fontId="6" fillId="0" borderId="17" xfId="22" applyNumberFormat="1" applyBorder="1" applyAlignment="1">
      <alignment horizontal="right"/>
    </xf>
    <xf numFmtId="0" fontId="6" fillId="0" borderId="15" xfId="22" applyBorder="1" applyAlignment="1">
      <alignment horizontal="right"/>
    </xf>
    <xf numFmtId="166" fontId="6" fillId="0" borderId="8" xfId="22" applyNumberFormat="1" applyBorder="1" applyAlignment="1">
      <alignment horizontal="right"/>
    </xf>
    <xf numFmtId="0" fontId="6" fillId="0" borderId="8" xfId="22" applyBorder="1" applyAlignment="1">
      <alignment horizontal="right"/>
    </xf>
    <xf numFmtId="0" fontId="6" fillId="0" borderId="5" xfId="22" applyBorder="1" applyAlignment="1">
      <alignment horizontal="right"/>
    </xf>
    <xf numFmtId="1" fontId="6" fillId="0" borderId="8" xfId="22" applyNumberFormat="1" applyBorder="1" applyAlignment="1">
      <alignment horizontal="right"/>
    </xf>
    <xf numFmtId="0" fontId="6" fillId="0" borderId="124" xfId="22" applyBorder="1" applyAlignment="1">
      <alignment horizontal="right"/>
    </xf>
    <xf numFmtId="166" fontId="6" fillId="0" borderId="124" xfId="22" applyNumberFormat="1" applyBorder="1" applyAlignment="1">
      <alignment horizontal="right"/>
    </xf>
    <xf numFmtId="1" fontId="6" fillId="0" borderId="124" xfId="22" applyNumberFormat="1" applyBorder="1" applyAlignment="1">
      <alignment horizontal="right"/>
    </xf>
    <xf numFmtId="0" fontId="6" fillId="0" borderId="125" xfId="22" applyBorder="1" applyAlignment="1">
      <alignment horizontal="right"/>
    </xf>
    <xf numFmtId="166" fontId="15" fillId="0" borderId="17" xfId="22" quotePrefix="1" applyNumberFormat="1" applyFont="1" applyBorder="1" applyAlignment="1">
      <alignment horizontal="right" wrapText="1"/>
    </xf>
    <xf numFmtId="166" fontId="15" fillId="0" borderId="17" xfId="22" applyNumberFormat="1" applyFont="1" applyBorder="1" applyAlignment="1">
      <alignment horizontal="right" wrapText="1"/>
    </xf>
    <xf numFmtId="166" fontId="14" fillId="0" borderId="17" xfId="22" applyNumberFormat="1" applyFont="1" applyBorder="1" applyAlignment="1">
      <alignment horizontal="right" wrapText="1"/>
    </xf>
    <xf numFmtId="166" fontId="14" fillId="0" borderId="51" xfId="22" applyNumberFormat="1" applyFont="1" applyBorder="1" applyAlignment="1">
      <alignment horizontal="right" wrapText="1"/>
    </xf>
    <xf numFmtId="166" fontId="15" fillId="0" borderId="81" xfId="22" applyNumberFormat="1" applyFont="1" applyBorder="1" applyAlignment="1">
      <alignment horizontal="right" wrapText="1"/>
    </xf>
    <xf numFmtId="166" fontId="15" fillId="0" borderId="81" xfId="22" quotePrefix="1" applyNumberFormat="1" applyFont="1" applyBorder="1" applyAlignment="1">
      <alignment horizontal="right" wrapText="1"/>
    </xf>
    <xf numFmtId="166" fontId="14" fillId="0" borderId="81" xfId="22" applyNumberFormat="1" applyFont="1" applyBorder="1" applyAlignment="1">
      <alignment horizontal="right" wrapText="1"/>
    </xf>
    <xf numFmtId="166" fontId="15" fillId="0" borderId="142" xfId="22" applyNumberFormat="1" applyFont="1" applyBorder="1" applyAlignment="1">
      <alignment horizontal="right" wrapText="1"/>
    </xf>
    <xf numFmtId="166" fontId="14" fillId="0" borderId="142" xfId="22" applyNumberFormat="1" applyFont="1" applyBorder="1" applyAlignment="1">
      <alignment horizontal="right" wrapText="1"/>
    </xf>
    <xf numFmtId="166" fontId="14" fillId="0" borderId="140" xfId="22" applyNumberFormat="1" applyFont="1" applyBorder="1" applyAlignment="1">
      <alignment horizontal="right" wrapText="1"/>
    </xf>
    <xf numFmtId="166" fontId="14" fillId="0" borderId="81" xfId="22" quotePrefix="1" applyNumberFormat="1" applyFont="1" applyBorder="1" applyAlignment="1">
      <alignment horizontal="right" wrapText="1"/>
    </xf>
    <xf numFmtId="166" fontId="6" fillId="0" borderId="81" xfId="22" applyNumberFormat="1" applyBorder="1" applyAlignment="1">
      <alignment horizontal="right"/>
    </xf>
    <xf numFmtId="166" fontId="8" fillId="0" borderId="81" xfId="22" applyNumberFormat="1" applyFont="1" applyBorder="1" applyAlignment="1">
      <alignment horizontal="right"/>
    </xf>
    <xf numFmtId="166" fontId="6" fillId="0" borderId="142" xfId="22" applyNumberFormat="1" applyBorder="1" applyAlignment="1">
      <alignment horizontal="right"/>
    </xf>
    <xf numFmtId="166" fontId="8" fillId="0" borderId="142" xfId="22" applyNumberFormat="1" applyFont="1" applyBorder="1" applyAlignment="1">
      <alignment horizontal="right"/>
    </xf>
    <xf numFmtId="166" fontId="8" fillId="0" borderId="140" xfId="22" applyNumberFormat="1" applyFont="1" applyBorder="1" applyAlignment="1">
      <alignment horizontal="right"/>
    </xf>
    <xf numFmtId="166" fontId="6" fillId="0" borderId="178" xfId="22" applyNumberFormat="1" applyBorder="1" applyAlignment="1">
      <alignment horizontal="right"/>
    </xf>
    <xf numFmtId="166" fontId="8" fillId="0" borderId="178" xfId="22" applyNumberFormat="1" applyFont="1" applyBorder="1" applyAlignment="1">
      <alignment horizontal="right"/>
    </xf>
    <xf numFmtId="166" fontId="6" fillId="0" borderId="178" xfId="22" quotePrefix="1" applyNumberFormat="1" applyBorder="1" applyAlignment="1">
      <alignment horizontal="right" wrapText="1"/>
    </xf>
    <xf numFmtId="166" fontId="8" fillId="0" borderId="185" xfId="22" applyNumberFormat="1" applyFont="1" applyBorder="1" applyAlignment="1">
      <alignment horizontal="right"/>
    </xf>
    <xf numFmtId="166" fontId="8" fillId="0" borderId="179" xfId="22" applyNumberFormat="1" applyFont="1" applyBorder="1"/>
    <xf numFmtId="166" fontId="8" fillId="0" borderId="186" xfId="22" applyNumberFormat="1" applyFont="1" applyBorder="1" applyAlignment="1">
      <alignment horizontal="right"/>
    </xf>
    <xf numFmtId="2" fontId="53" fillId="0" borderId="17" xfId="0" applyNumberFormat="1" applyFont="1" applyBorder="1"/>
    <xf numFmtId="2" fontId="53" fillId="0" borderId="191" xfId="0" applyNumberFormat="1" applyFont="1" applyBorder="1"/>
    <xf numFmtId="2" fontId="53" fillId="0" borderId="198" xfId="0" applyNumberFormat="1" applyFont="1" applyBorder="1"/>
    <xf numFmtId="166" fontId="6" fillId="0" borderId="23" xfId="13" applyNumberFormat="1" applyBorder="1"/>
    <xf numFmtId="166" fontId="8" fillId="0" borderId="173" xfId="13" applyNumberFormat="1" applyFont="1" applyBorder="1"/>
    <xf numFmtId="0" fontId="6" fillId="0" borderId="17" xfId="22" applyBorder="1"/>
    <xf numFmtId="0" fontId="6" fillId="0" borderId="15" xfId="22" applyBorder="1" applyAlignment="1">
      <alignment wrapText="1"/>
    </xf>
    <xf numFmtId="0" fontId="6" fillId="0" borderId="203" xfId="22" applyBorder="1" applyAlignment="1">
      <alignment wrapText="1"/>
    </xf>
    <xf numFmtId="0" fontId="6" fillId="0" borderId="204" xfId="22" applyBorder="1"/>
    <xf numFmtId="0" fontId="6" fillId="0" borderId="198" xfId="22" applyBorder="1"/>
    <xf numFmtId="0" fontId="6" fillId="0" borderId="192" xfId="22" applyBorder="1" applyAlignment="1">
      <alignment wrapText="1"/>
    </xf>
    <xf numFmtId="0" fontId="8" fillId="0" borderId="187" xfId="46" applyFont="1" applyBorder="1"/>
    <xf numFmtId="0" fontId="8" fillId="0" borderId="196" xfId="46" applyFont="1" applyBorder="1"/>
    <xf numFmtId="0" fontId="8" fillId="0" borderId="190" xfId="46" applyFont="1" applyBorder="1"/>
    <xf numFmtId="0" fontId="6" fillId="0" borderId="187" xfId="46" applyBorder="1"/>
    <xf numFmtId="0" fontId="6" fillId="0" borderId="196" xfId="46" applyBorder="1"/>
    <xf numFmtId="0" fontId="6" fillId="0" borderId="190" xfId="46" applyBorder="1"/>
    <xf numFmtId="166" fontId="6" fillId="0" borderId="187" xfId="46" applyNumberFormat="1" applyBorder="1"/>
    <xf numFmtId="166" fontId="6" fillId="0" borderId="196" xfId="46" applyNumberFormat="1" applyBorder="1"/>
    <xf numFmtId="166" fontId="6" fillId="0" borderId="190" xfId="46" applyNumberFormat="1" applyBorder="1"/>
    <xf numFmtId="0" fontId="6" fillId="0" borderId="197" xfId="46" applyBorder="1"/>
    <xf numFmtId="0" fontId="6" fillId="0" borderId="193" xfId="46" applyBorder="1"/>
    <xf numFmtId="0" fontId="6" fillId="0" borderId="198" xfId="46" applyBorder="1"/>
    <xf numFmtId="0" fontId="6" fillId="0" borderId="199" xfId="46" applyBorder="1" applyAlignment="1">
      <alignment horizontal="right"/>
    </xf>
    <xf numFmtId="166" fontId="6" fillId="0" borderId="187" xfId="46" applyNumberFormat="1" applyBorder="1" applyAlignment="1">
      <alignment horizontal="right"/>
    </xf>
    <xf numFmtId="166" fontId="6" fillId="0" borderId="190" xfId="46" applyNumberFormat="1" applyBorder="1" applyAlignment="1">
      <alignment horizontal="right"/>
    </xf>
    <xf numFmtId="0" fontId="6" fillId="0" borderId="195" xfId="46" applyBorder="1"/>
    <xf numFmtId="0" fontId="6" fillId="0" borderId="198" xfId="46" applyBorder="1" applyAlignment="1">
      <alignment horizontal="right"/>
    </xf>
    <xf numFmtId="0" fontId="6" fillId="0" borderId="200" xfId="46" applyBorder="1" applyAlignment="1">
      <alignment horizontal="right"/>
    </xf>
    <xf numFmtId="166" fontId="8" fillId="0" borderId="15" xfId="46" applyNumberFormat="1" applyFont="1" applyBorder="1" applyAlignment="1">
      <alignment horizontal="right"/>
    </xf>
    <xf numFmtId="0" fontId="6" fillId="0" borderId="187" xfId="46" applyBorder="1" applyAlignment="1">
      <alignment horizontal="right"/>
    </xf>
    <xf numFmtId="166" fontId="6" fillId="0" borderId="203" xfId="46" applyNumberFormat="1" applyBorder="1" applyAlignment="1">
      <alignment horizontal="right"/>
    </xf>
    <xf numFmtId="166" fontId="8" fillId="0" borderId="203" xfId="46" applyNumberFormat="1" applyFont="1" applyBorder="1" applyAlignment="1">
      <alignment horizontal="right"/>
    </xf>
    <xf numFmtId="166" fontId="8" fillId="0" borderId="46" xfId="46" applyNumberFormat="1" applyFont="1" applyBorder="1" applyAlignment="1">
      <alignment horizontal="right"/>
    </xf>
    <xf numFmtId="166" fontId="6" fillId="0" borderId="192" xfId="46" applyNumberFormat="1" applyBorder="1" applyAlignment="1">
      <alignment horizontal="right"/>
    </xf>
    <xf numFmtId="168" fontId="53" fillId="0" borderId="166" xfId="20" applyNumberFormat="1" applyFont="1" applyBorder="1" applyAlignment="1">
      <alignment horizontal="right"/>
    </xf>
    <xf numFmtId="168" fontId="6" fillId="0" borderId="166" xfId="20" applyNumberFormat="1" applyFont="1" applyBorder="1" applyAlignment="1">
      <alignment horizontal="right"/>
    </xf>
    <xf numFmtId="4" fontId="6" fillId="0" borderId="166" xfId="20" applyNumberFormat="1" applyFont="1" applyBorder="1" applyAlignment="1">
      <alignment horizontal="right"/>
    </xf>
    <xf numFmtId="172" fontId="6" fillId="0" borderId="166" xfId="20" applyNumberFormat="1" applyFont="1" applyBorder="1" applyAlignment="1">
      <alignment horizontal="right"/>
    </xf>
    <xf numFmtId="168" fontId="6" fillId="0" borderId="166" xfId="22" applyNumberFormat="1" applyBorder="1"/>
    <xf numFmtId="3" fontId="6" fillId="0" borderId="19" xfId="20" applyNumberFormat="1" applyFont="1" applyBorder="1"/>
    <xf numFmtId="3" fontId="6" fillId="0" borderId="34" xfId="20" applyNumberFormat="1" applyFont="1" applyBorder="1"/>
    <xf numFmtId="3" fontId="6" fillId="0" borderId="79" xfId="20" applyNumberFormat="1" applyFont="1" applyBorder="1"/>
    <xf numFmtId="3" fontId="6" fillId="0" borderId="14" xfId="20" applyNumberFormat="1" applyFont="1" applyBorder="1"/>
    <xf numFmtId="3" fontId="6" fillId="0" borderId="23" xfId="20" applyNumberFormat="1" applyFont="1" applyBorder="1"/>
    <xf numFmtId="3" fontId="6" fillId="0" borderId="166" xfId="20" applyNumberFormat="1" applyFont="1" applyBorder="1"/>
    <xf numFmtId="3" fontId="6" fillId="0" borderId="170" xfId="20" applyNumberFormat="1" applyFont="1" applyBorder="1"/>
    <xf numFmtId="3" fontId="6" fillId="0" borderId="171" xfId="20" applyNumberFormat="1" applyFont="1" applyBorder="1"/>
    <xf numFmtId="166" fontId="15" fillId="0" borderId="170" xfId="22" applyNumberFormat="1" applyFont="1" applyBorder="1" applyAlignment="1">
      <alignment wrapText="1"/>
    </xf>
    <xf numFmtId="166" fontId="15" fillId="0" borderId="180" xfId="22" applyNumberFormat="1" applyFont="1" applyBorder="1" applyAlignment="1">
      <alignment wrapText="1"/>
    </xf>
    <xf numFmtId="166" fontId="6" fillId="0" borderId="182" xfId="20" applyNumberFormat="1" applyFont="1" applyBorder="1"/>
    <xf numFmtId="166" fontId="6" fillId="0" borderId="171" xfId="20" applyNumberFormat="1" applyFont="1" applyBorder="1"/>
    <xf numFmtId="166" fontId="6" fillId="0" borderId="170" xfId="20" applyNumberFormat="1" applyFont="1" applyBorder="1"/>
    <xf numFmtId="166" fontId="6" fillId="0" borderId="166" xfId="20" applyNumberFormat="1" applyFont="1" applyBorder="1"/>
    <xf numFmtId="166" fontId="6" fillId="0" borderId="180" xfId="20" applyNumberFormat="1" applyFont="1" applyBorder="1"/>
    <xf numFmtId="166" fontId="15" fillId="0" borderId="172" xfId="22" applyNumberFormat="1" applyFont="1" applyBorder="1" applyAlignment="1">
      <alignment wrapText="1"/>
    </xf>
    <xf numFmtId="166" fontId="15" fillId="0" borderId="181" xfId="22" applyNumberFormat="1" applyFont="1" applyBorder="1" applyAlignment="1">
      <alignment wrapText="1"/>
    </xf>
    <xf numFmtId="166" fontId="6" fillId="0" borderId="184" xfId="20" applyNumberFormat="1" applyFont="1" applyBorder="1"/>
    <xf numFmtId="166" fontId="6" fillId="0" borderId="173" xfId="20" applyNumberFormat="1" applyFont="1" applyBorder="1"/>
    <xf numFmtId="166" fontId="6" fillId="0" borderId="172" xfId="20" applyNumberFormat="1" applyFont="1" applyBorder="1"/>
    <xf numFmtId="166" fontId="6" fillId="0" borderId="179" xfId="20" applyNumberFormat="1" applyFont="1" applyBorder="1"/>
    <xf numFmtId="166" fontId="6" fillId="0" borderId="181" xfId="20" applyNumberFormat="1" applyFont="1" applyBorder="1"/>
    <xf numFmtId="2" fontId="15" fillId="0" borderId="180" xfId="22" applyNumberFormat="1" applyFont="1" applyBorder="1" applyAlignment="1">
      <alignment wrapText="1"/>
    </xf>
    <xf numFmtId="166" fontId="6" fillId="0" borderId="191" xfId="20" applyNumberFormat="1" applyFont="1" applyBorder="1"/>
    <xf numFmtId="166" fontId="6" fillId="0" borderId="190" xfId="20" applyNumberFormat="1" applyFont="1" applyBorder="1"/>
    <xf numFmtId="2" fontId="15" fillId="0" borderId="181" xfId="22" applyNumberFormat="1" applyFont="1" applyBorder="1" applyAlignment="1">
      <alignment wrapText="1"/>
    </xf>
    <xf numFmtId="2" fontId="6" fillId="0" borderId="182" xfId="20" applyNumberFormat="1" applyFont="1" applyBorder="1"/>
    <xf numFmtId="2" fontId="6" fillId="0" borderId="171" xfId="20" applyNumberFormat="1" applyFont="1" applyBorder="1"/>
    <xf numFmtId="2" fontId="6" fillId="0" borderId="181" xfId="20" applyNumberFormat="1" applyFont="1" applyBorder="1"/>
    <xf numFmtId="2" fontId="6" fillId="0" borderId="173" xfId="20" applyNumberFormat="1" applyFont="1" applyBorder="1"/>
    <xf numFmtId="2" fontId="15" fillId="0" borderId="172" xfId="22" applyNumberFormat="1" applyFont="1" applyBorder="1" applyAlignment="1">
      <alignment wrapText="1"/>
    </xf>
    <xf numFmtId="2" fontId="6" fillId="0" borderId="184" xfId="20" applyNumberFormat="1" applyFont="1" applyBorder="1"/>
    <xf numFmtId="0" fontId="6" fillId="0" borderId="166" xfId="22" applyBorder="1" applyAlignment="1">
      <alignment horizontal="right"/>
    </xf>
    <xf numFmtId="0" fontId="8" fillId="0" borderId="166" xfId="22" applyFont="1" applyBorder="1" applyAlignment="1">
      <alignment horizontal="right"/>
    </xf>
    <xf numFmtId="0" fontId="8" fillId="0" borderId="171" xfId="22" applyFont="1" applyBorder="1" applyAlignment="1">
      <alignment horizontal="right"/>
    </xf>
    <xf numFmtId="3" fontId="8" fillId="0" borderId="166" xfId="20" applyNumberFormat="1" applyFont="1" applyBorder="1" applyAlignment="1">
      <alignment horizontal="right"/>
    </xf>
    <xf numFmtId="3" fontId="8" fillId="0" borderId="171" xfId="20" applyNumberFormat="1" applyFont="1" applyBorder="1" applyAlignment="1">
      <alignment horizontal="right"/>
    </xf>
    <xf numFmtId="3" fontId="11" fillId="0" borderId="166" xfId="20" applyNumberFormat="1" applyFont="1" applyBorder="1"/>
    <xf numFmtId="168" fontId="11" fillId="0" borderId="166" xfId="20" applyNumberFormat="1" applyFont="1" applyBorder="1"/>
    <xf numFmtId="168" fontId="6" fillId="0" borderId="203" xfId="22" applyNumberFormat="1" applyBorder="1"/>
    <xf numFmtId="3" fontId="6" fillId="0" borderId="23" xfId="22" applyNumberFormat="1" applyBorder="1"/>
    <xf numFmtId="3" fontId="6" fillId="0" borderId="171" xfId="22" applyNumberFormat="1" applyBorder="1"/>
    <xf numFmtId="3" fontId="8" fillId="0" borderId="173" xfId="22" applyNumberFormat="1" applyFont="1" applyBorder="1"/>
    <xf numFmtId="0" fontId="14" fillId="0" borderId="17" xfId="22" applyFont="1" applyBorder="1"/>
    <xf numFmtId="0" fontId="8" fillId="0" borderId="191" xfId="22" applyFont="1" applyBorder="1" applyAlignment="1">
      <alignment horizontal="right"/>
    </xf>
    <xf numFmtId="0" fontId="8" fillId="0" borderId="196" xfId="22" applyFont="1" applyBorder="1" applyAlignment="1">
      <alignment horizontal="right"/>
    </xf>
    <xf numFmtId="0" fontId="14" fillId="0" borderId="217" xfId="22" applyFont="1" applyBorder="1"/>
    <xf numFmtId="0" fontId="6" fillId="0" borderId="84" xfId="22" applyBorder="1"/>
    <xf numFmtId="0" fontId="8" fillId="0" borderId="179" xfId="22" applyFont="1" applyBorder="1" applyAlignment="1">
      <alignment horizontal="right"/>
    </xf>
    <xf numFmtId="0" fontId="8" fillId="0" borderId="195" xfId="22" applyFont="1" applyBorder="1" applyAlignment="1">
      <alignment horizontal="right"/>
    </xf>
    <xf numFmtId="0" fontId="6" fillId="0" borderId="218" xfId="22" applyBorder="1"/>
    <xf numFmtId="0" fontId="8" fillId="0" borderId="187" xfId="22" applyFont="1" applyBorder="1" applyAlignment="1">
      <alignment horizontal="right"/>
    </xf>
    <xf numFmtId="0" fontId="8" fillId="0" borderId="19" xfId="22" applyFont="1" applyBorder="1" applyAlignment="1">
      <alignment horizontal="right"/>
    </xf>
    <xf numFmtId="0" fontId="8" fillId="0" borderId="219" xfId="22" applyFont="1" applyBorder="1"/>
    <xf numFmtId="0" fontId="6" fillId="0" borderId="81" xfId="22" applyBorder="1"/>
    <xf numFmtId="0" fontId="6" fillId="0" borderId="196" xfId="22" applyBorder="1"/>
    <xf numFmtId="0" fontId="6" fillId="0" borderId="206" xfId="22" applyBorder="1"/>
    <xf numFmtId="0" fontId="8" fillId="0" borderId="81" xfId="22" applyFont="1" applyBorder="1" applyAlignment="1">
      <alignment horizontal="right"/>
    </xf>
    <xf numFmtId="0" fontId="8" fillId="0" borderId="206" xfId="22" applyFont="1" applyBorder="1"/>
    <xf numFmtId="0" fontId="8" fillId="0" borderId="81" xfId="22" applyFont="1" applyBorder="1"/>
    <xf numFmtId="0" fontId="8" fillId="0" borderId="196" xfId="22" applyFont="1" applyBorder="1"/>
    <xf numFmtId="0" fontId="6" fillId="0" borderId="77" xfId="22" applyBorder="1"/>
    <xf numFmtId="0" fontId="6" fillId="0" borderId="220" xfId="22" applyBorder="1"/>
    <xf numFmtId="0" fontId="6" fillId="0" borderId="195" xfId="22" applyBorder="1" applyAlignment="1">
      <alignment horizontal="right"/>
    </xf>
    <xf numFmtId="0" fontId="14" fillId="0" borderId="34" xfId="22" applyFont="1" applyBorder="1" applyAlignment="1">
      <alignment wrapText="1"/>
    </xf>
    <xf numFmtId="0" fontId="6" fillId="0" borderId="121" xfId="22" applyBorder="1"/>
    <xf numFmtId="0" fontId="15" fillId="0" borderId="195" xfId="22" applyFont="1" applyBorder="1" applyAlignment="1">
      <alignment wrapText="1"/>
    </xf>
    <xf numFmtId="0" fontId="8" fillId="0" borderId="217" xfId="22" applyFont="1" applyBorder="1"/>
    <xf numFmtId="0" fontId="11" fillId="0" borderId="14" xfId="22" applyFont="1" applyBorder="1" applyAlignment="1">
      <alignment horizontal="right" wrapText="1"/>
    </xf>
    <xf numFmtId="0" fontId="11" fillId="0" borderId="166" xfId="22" applyFont="1" applyBorder="1" applyAlignment="1">
      <alignment horizontal="right" wrapText="1"/>
    </xf>
    <xf numFmtId="0" fontId="11" fillId="0" borderId="175" xfId="22" applyFont="1" applyBorder="1" applyAlignment="1">
      <alignment horizontal="right" wrapText="1"/>
    </xf>
    <xf numFmtId="0" fontId="11" fillId="0" borderId="180" xfId="22" applyFont="1" applyBorder="1" applyAlignment="1">
      <alignment horizontal="right" wrapText="1"/>
    </xf>
    <xf numFmtId="0" fontId="11" fillId="0" borderId="166" xfId="22" applyFont="1" applyBorder="1" applyAlignment="1">
      <alignment wrapText="1"/>
    </xf>
    <xf numFmtId="0" fontId="11" fillId="0" borderId="171" xfId="22" applyFont="1" applyBorder="1" applyAlignment="1">
      <alignment wrapText="1"/>
    </xf>
    <xf numFmtId="0" fontId="11" fillId="0" borderId="191" xfId="22" applyFont="1" applyBorder="1" applyAlignment="1">
      <alignment horizontal="right" wrapText="1"/>
    </xf>
    <xf numFmtId="0" fontId="11" fillId="0" borderId="190" xfId="22" applyFont="1" applyBorder="1" applyAlignment="1">
      <alignment horizontal="right" wrapText="1"/>
    </xf>
    <xf numFmtId="0" fontId="11" fillId="0" borderId="205" xfId="22" applyFont="1" applyBorder="1" applyAlignment="1">
      <alignment horizontal="right" wrapText="1"/>
    </xf>
    <xf numFmtId="0" fontId="11" fillId="0" borderId="191" xfId="22" applyFont="1" applyBorder="1" applyAlignment="1">
      <alignment wrapText="1"/>
    </xf>
    <xf numFmtId="0" fontId="11" fillId="0" borderId="203" xfId="22" applyFont="1" applyBorder="1" applyAlignment="1">
      <alignment wrapText="1"/>
    </xf>
    <xf numFmtId="0" fontId="11" fillId="0" borderId="191" xfId="29" applyFont="1" applyBorder="1" applyAlignment="1">
      <alignment horizontal="right" wrapText="1"/>
    </xf>
    <xf numFmtId="0" fontId="11" fillId="0" borderId="190" xfId="29" applyFont="1" applyBorder="1" applyAlignment="1">
      <alignment horizontal="right" wrapText="1"/>
    </xf>
    <xf numFmtId="0" fontId="11" fillId="0" borderId="166" xfId="29" applyFont="1" applyBorder="1" applyAlignment="1">
      <alignment horizontal="right" wrapText="1"/>
    </xf>
    <xf numFmtId="0" fontId="11" fillId="0" borderId="175" xfId="29" applyFont="1" applyBorder="1" applyAlignment="1">
      <alignment horizontal="right" wrapText="1"/>
    </xf>
    <xf numFmtId="0" fontId="64" fillId="0" borderId="19" xfId="22" applyFont="1" applyBorder="1" applyAlignment="1">
      <alignment wrapText="1"/>
    </xf>
    <xf numFmtId="167" fontId="64" fillId="0" borderId="19" xfId="22" applyNumberFormat="1" applyFont="1" applyBorder="1" applyAlignment="1">
      <alignment wrapText="1"/>
    </xf>
    <xf numFmtId="167" fontId="64" fillId="0" borderId="23" xfId="22" applyNumberFormat="1" applyFont="1" applyBorder="1" applyAlignment="1">
      <alignment wrapText="1"/>
    </xf>
    <xf numFmtId="167" fontId="104" fillId="0" borderId="23" xfId="22" applyNumberFormat="1" applyFont="1" applyBorder="1" applyAlignment="1">
      <alignment wrapText="1"/>
    </xf>
    <xf numFmtId="0" fontId="64" fillId="0" borderId="81" xfId="22" applyFont="1" applyBorder="1" applyAlignment="1">
      <alignment wrapText="1"/>
    </xf>
    <xf numFmtId="167" fontId="64" fillId="0" borderId="81" xfId="22" applyNumberFormat="1" applyFont="1" applyBorder="1" applyAlignment="1">
      <alignment wrapText="1"/>
    </xf>
    <xf numFmtId="0" fontId="64" fillId="0" borderId="124" xfId="22" applyFont="1" applyBorder="1" applyAlignment="1">
      <alignment wrapText="1"/>
    </xf>
    <xf numFmtId="167" fontId="64" fillId="0" borderId="124" xfId="22" applyNumberFormat="1" applyFont="1" applyBorder="1" applyAlignment="1">
      <alignment wrapText="1"/>
    </xf>
    <xf numFmtId="167" fontId="64" fillId="0" borderId="125" xfId="22" applyNumberFormat="1" applyFont="1" applyBorder="1" applyAlignment="1">
      <alignment wrapText="1"/>
    </xf>
    <xf numFmtId="167" fontId="104" fillId="0" borderId="125" xfId="22" applyNumberFormat="1" applyFont="1" applyBorder="1" applyAlignment="1">
      <alignment wrapText="1"/>
    </xf>
    <xf numFmtId="169" fontId="11" fillId="0" borderId="166" xfId="1" quotePrefix="1" applyNumberFormat="1" applyFont="1" applyFill="1" applyBorder="1" applyAlignment="1">
      <alignment horizontal="right" wrapText="1"/>
    </xf>
    <xf numFmtId="0" fontId="64" fillId="0" borderId="187" xfId="22" applyFont="1" applyBorder="1" applyAlignment="1">
      <alignment wrapText="1"/>
    </xf>
    <xf numFmtId="167" fontId="64" fillId="0" borderId="187" xfId="22" applyNumberFormat="1" applyFont="1" applyBorder="1" applyAlignment="1">
      <alignment wrapText="1"/>
    </xf>
    <xf numFmtId="167" fontId="63" fillId="0" borderId="114" xfId="22" applyNumberFormat="1" applyFont="1" applyBorder="1"/>
    <xf numFmtId="167" fontId="63" fillId="0" borderId="121" xfId="22" applyNumberFormat="1" applyFont="1" applyBorder="1"/>
    <xf numFmtId="167" fontId="63" fillId="0" borderId="116" xfId="22" applyNumberFormat="1" applyFont="1" applyBorder="1"/>
    <xf numFmtId="3" fontId="15" fillId="0" borderId="50" xfId="100" applyNumberFormat="1" applyFont="1" applyBorder="1"/>
    <xf numFmtId="3" fontId="15" fillId="0" borderId="55" xfId="100" applyNumberFormat="1" applyFont="1" applyBorder="1"/>
    <xf numFmtId="3" fontId="15" fillId="0" borderId="69" xfId="100" applyNumberFormat="1" applyFont="1" applyBorder="1"/>
    <xf numFmtId="3" fontId="15" fillId="0" borderId="2" xfId="100" applyNumberFormat="1" applyFont="1" applyBorder="1"/>
    <xf numFmtId="3" fontId="6" fillId="0" borderId="50" xfId="100" applyNumberFormat="1" applyFont="1" applyBorder="1" applyAlignment="1">
      <alignment horizontal="right"/>
    </xf>
    <xf numFmtId="3" fontId="6" fillId="0" borderId="55" xfId="100" applyNumberFormat="1" applyFont="1" applyBorder="1" applyAlignment="1">
      <alignment horizontal="right"/>
    </xf>
    <xf numFmtId="3" fontId="6" fillId="0" borderId="44" xfId="100" applyNumberFormat="1" applyFont="1" applyBorder="1" applyAlignment="1">
      <alignment horizontal="right"/>
    </xf>
    <xf numFmtId="0" fontId="6" fillId="0" borderId="0" xfId="67" applyFont="1" applyAlignment="1">
      <alignment vertical="center"/>
    </xf>
    <xf numFmtId="0" fontId="11" fillId="0" borderId="14" xfId="100" applyFont="1" applyBorder="1"/>
    <xf numFmtId="0" fontId="11" fillId="0" borderId="19" xfId="100" applyFont="1" applyBorder="1"/>
    <xf numFmtId="3" fontId="11" fillId="0" borderId="19" xfId="100" applyNumberFormat="1" applyFont="1" applyBorder="1"/>
    <xf numFmtId="2" fontId="11" fillId="0" borderId="23" xfId="100" applyNumberFormat="1" applyFont="1" applyBorder="1"/>
    <xf numFmtId="0" fontId="11" fillId="0" borderId="191" xfId="100" applyFont="1" applyBorder="1"/>
    <xf numFmtId="3" fontId="11" fillId="0" borderId="191" xfId="100" applyNumberFormat="1" applyFont="1" applyBorder="1"/>
    <xf numFmtId="2" fontId="11" fillId="0" borderId="203" xfId="100" applyNumberFormat="1" applyFont="1" applyBorder="1"/>
    <xf numFmtId="0" fontId="11" fillId="0" borderId="204" xfId="100" applyFont="1" applyBorder="1"/>
    <xf numFmtId="0" fontId="11" fillId="0" borderId="198" xfId="100" applyFont="1" applyBorder="1"/>
    <xf numFmtId="3" fontId="11" fillId="0" borderId="198" xfId="100" applyNumberFormat="1" applyFont="1" applyBorder="1"/>
    <xf numFmtId="2" fontId="11" fillId="0" borderId="192" xfId="100" applyNumberFormat="1" applyFont="1" applyBorder="1"/>
    <xf numFmtId="3" fontId="6" fillId="0" borderId="19" xfId="20" applyNumberFormat="1" applyFont="1" applyBorder="1" applyAlignment="1">
      <alignment horizontal="right"/>
    </xf>
    <xf numFmtId="3" fontId="6" fillId="0" borderId="176" xfId="20" applyNumberFormat="1" applyFont="1" applyBorder="1" applyAlignment="1">
      <alignment horizontal="right"/>
    </xf>
    <xf numFmtId="3" fontId="6" fillId="0" borderId="60" xfId="20" applyNumberFormat="1" applyFont="1" applyBorder="1" applyAlignment="1">
      <alignment horizontal="right"/>
    </xf>
    <xf numFmtId="3" fontId="6" fillId="0" borderId="17" xfId="20" applyNumberFormat="1" applyFont="1" applyBorder="1" applyAlignment="1">
      <alignment horizontal="right"/>
    </xf>
    <xf numFmtId="3" fontId="6" fillId="0" borderId="205" xfId="20" applyNumberFormat="1" applyFont="1" applyBorder="1" applyAlignment="1">
      <alignment horizontal="right"/>
    </xf>
    <xf numFmtId="3" fontId="6" fillId="0" borderId="208" xfId="20" applyNumberFormat="1" applyFont="1" applyBorder="1" applyAlignment="1">
      <alignment horizontal="right"/>
    </xf>
    <xf numFmtId="3" fontId="6" fillId="0" borderId="198" xfId="20" applyNumberFormat="1" applyFont="1" applyBorder="1" applyAlignment="1">
      <alignment horizontal="right"/>
    </xf>
    <xf numFmtId="3" fontId="8" fillId="0" borderId="50" xfId="20" applyNumberFormat="1" applyFont="1" applyBorder="1" applyAlignment="1">
      <alignment horizontal="right" vertical="center" wrapText="1"/>
    </xf>
    <xf numFmtId="0" fontId="6" fillId="0" borderId="17" xfId="0" applyFont="1" applyBorder="1"/>
    <xf numFmtId="3" fontId="6" fillId="0" borderId="17" xfId="22" applyNumberFormat="1" applyBorder="1" applyAlignment="1">
      <alignment horizontal="right" vertical="top"/>
    </xf>
    <xf numFmtId="3" fontId="6" fillId="0" borderId="15" xfId="22" applyNumberFormat="1" applyBorder="1" applyAlignment="1">
      <alignment horizontal="right" vertical="top"/>
    </xf>
    <xf numFmtId="0" fontId="6" fillId="0" borderId="202" xfId="0" applyFont="1" applyBorder="1"/>
    <xf numFmtId="0" fontId="6" fillId="0" borderId="191" xfId="0" applyFont="1" applyBorder="1"/>
    <xf numFmtId="3" fontId="6" fillId="0" borderId="191" xfId="22" applyNumberFormat="1" applyBorder="1" applyAlignment="1">
      <alignment horizontal="right" vertical="top"/>
    </xf>
    <xf numFmtId="3" fontId="6" fillId="0" borderId="203" xfId="22" applyNumberFormat="1" applyBorder="1" applyAlignment="1">
      <alignment horizontal="right" vertical="top"/>
    </xf>
    <xf numFmtId="49" fontId="6" fillId="0" borderId="202" xfId="22" applyNumberFormat="1" applyBorder="1" applyAlignment="1">
      <alignment horizontal="left" vertical="center"/>
    </xf>
    <xf numFmtId="0" fontId="6" fillId="0" borderId="204" xfId="0" applyFont="1" applyBorder="1"/>
    <xf numFmtId="49" fontId="6" fillId="0" borderId="198" xfId="22" applyNumberFormat="1" applyBorder="1" applyAlignment="1">
      <alignment horizontal="left" vertical="center"/>
    </xf>
    <xf numFmtId="0" fontId="6" fillId="0" borderId="198" xfId="0" applyFont="1" applyBorder="1"/>
    <xf numFmtId="3" fontId="6" fillId="0" borderId="198" xfId="22" applyNumberFormat="1" applyBorder="1" applyAlignment="1">
      <alignment horizontal="right" vertical="top"/>
    </xf>
    <xf numFmtId="3" fontId="6" fillId="0" borderId="192" xfId="22" applyNumberFormat="1" applyBorder="1" applyAlignment="1">
      <alignment horizontal="right" vertical="top"/>
    </xf>
    <xf numFmtId="0" fontId="8" fillId="0" borderId="17" xfId="65" applyFont="1" applyBorder="1"/>
    <xf numFmtId="0" fontId="6" fillId="0" borderId="17" xfId="65" applyFont="1" applyBorder="1"/>
    <xf numFmtId="0" fontId="6" fillId="0" borderId="15" xfId="65" applyFont="1" applyBorder="1"/>
    <xf numFmtId="0" fontId="8" fillId="0" borderId="111" xfId="0" applyFont="1" applyBorder="1"/>
    <xf numFmtId="0" fontId="6" fillId="0" borderId="187" xfId="65" applyFont="1" applyBorder="1"/>
    <xf numFmtId="0" fontId="6" fillId="0" borderId="171" xfId="65" applyFont="1" applyBorder="1"/>
    <xf numFmtId="0" fontId="8" fillId="0" borderId="187" xfId="65" applyFont="1" applyBorder="1"/>
    <xf numFmtId="0" fontId="6" fillId="0" borderId="111" xfId="0" applyFont="1" applyBorder="1"/>
    <xf numFmtId="0" fontId="6" fillId="0" borderId="8" xfId="0" applyFont="1" applyBorder="1"/>
    <xf numFmtId="0" fontId="6" fillId="0" borderId="5" xfId="0" applyFont="1" applyBorder="1"/>
    <xf numFmtId="0" fontId="8" fillId="0" borderId="193" xfId="22" applyFont="1" applyBorder="1" applyAlignment="1">
      <alignment horizontal="right" wrapText="1"/>
    </xf>
    <xf numFmtId="0" fontId="8" fillId="0" borderId="195" xfId="22" applyFont="1" applyBorder="1" applyAlignment="1">
      <alignment horizontal="right" wrapText="1"/>
    </xf>
    <xf numFmtId="0" fontId="0" fillId="0" borderId="40" xfId="0" applyBorder="1"/>
    <xf numFmtId="0" fontId="0" fillId="0" borderId="17" xfId="0" applyBorder="1"/>
    <xf numFmtId="0" fontId="0" fillId="0" borderId="15" xfId="0" applyBorder="1"/>
    <xf numFmtId="0" fontId="0" fillId="0" borderId="202" xfId="0" applyBorder="1"/>
    <xf numFmtId="0" fontId="0" fillId="0" borderId="203" xfId="0" applyBorder="1"/>
    <xf numFmtId="0" fontId="6" fillId="0" borderId="203" xfId="0" applyFont="1" applyBorder="1"/>
    <xf numFmtId="0" fontId="0" fillId="0" borderId="204" xfId="0" applyBorder="1"/>
    <xf numFmtId="0" fontId="0" fillId="0" borderId="198" xfId="0" applyBorder="1"/>
    <xf numFmtId="0" fontId="0" fillId="0" borderId="192" xfId="0" applyBorder="1"/>
    <xf numFmtId="0" fontId="6" fillId="0" borderId="40" xfId="20" applyFont="1" applyBorder="1"/>
    <xf numFmtId="0" fontId="6" fillId="0" borderId="15" xfId="20" applyFont="1" applyBorder="1" applyAlignment="1">
      <alignment horizontal="left"/>
    </xf>
    <xf numFmtId="0" fontId="6" fillId="0" borderId="202" xfId="29" applyBorder="1"/>
    <xf numFmtId="0" fontId="6" fillId="0" borderId="203" xfId="29" applyBorder="1"/>
    <xf numFmtId="0" fontId="6" fillId="0" borderId="202" xfId="20" applyFont="1" applyBorder="1"/>
    <xf numFmtId="0" fontId="6" fillId="0" borderId="203" xfId="20" applyFont="1" applyBorder="1" applyAlignment="1">
      <alignment horizontal="left"/>
    </xf>
    <xf numFmtId="0" fontId="6" fillId="0" borderId="202" xfId="0" applyFont="1" applyBorder="1" applyAlignment="1">
      <alignment horizontal="justify" vertical="center"/>
    </xf>
    <xf numFmtId="0" fontId="6" fillId="0" borderId="202" xfId="0" applyFont="1" applyBorder="1" applyAlignment="1">
      <alignment vertical="center"/>
    </xf>
    <xf numFmtId="0" fontId="6" fillId="0" borderId="203" xfId="29" applyBorder="1" applyAlignment="1">
      <alignment horizontal="left"/>
    </xf>
    <xf numFmtId="0" fontId="6" fillId="0" borderId="202" xfId="20" quotePrefix="1" applyFont="1" applyBorder="1"/>
    <xf numFmtId="0" fontId="6" fillId="0" borderId="204" xfId="18" applyFont="1" applyBorder="1"/>
    <xf numFmtId="0" fontId="6" fillId="0" borderId="192" xfId="18" applyFont="1" applyBorder="1" applyAlignment="1">
      <alignment horizontal="left"/>
    </xf>
    <xf numFmtId="0" fontId="15" fillId="0" borderId="17" xfId="20" applyFont="1" applyBorder="1" applyAlignment="1">
      <alignment wrapText="1"/>
    </xf>
    <xf numFmtId="3" fontId="15" fillId="0" borderId="17" xfId="20" applyNumberFormat="1" applyFont="1" applyBorder="1" applyAlignment="1">
      <alignment horizontal="left" wrapText="1"/>
    </xf>
    <xf numFmtId="3" fontId="15" fillId="0" borderId="17" xfId="20" applyNumberFormat="1" applyFont="1" applyBorder="1" applyAlignment="1">
      <alignment horizontal="right"/>
    </xf>
    <xf numFmtId="3" fontId="6" fillId="0" borderId="15" xfId="20" applyNumberFormat="1" applyFont="1" applyBorder="1" applyAlignment="1">
      <alignment horizontal="right"/>
    </xf>
    <xf numFmtId="0" fontId="6" fillId="0" borderId="172" xfId="20" applyFont="1" applyBorder="1"/>
    <xf numFmtId="0" fontId="15" fillId="0" borderId="198" xfId="20" applyFont="1" applyBorder="1" applyAlignment="1">
      <alignment wrapText="1"/>
    </xf>
    <xf numFmtId="3" fontId="15" fillId="0" borderId="198" xfId="20" applyNumberFormat="1" applyFont="1" applyBorder="1" applyAlignment="1">
      <alignment horizontal="left" wrapText="1"/>
    </xf>
    <xf numFmtId="3" fontId="15" fillId="0" borderId="198" xfId="20" applyNumberFormat="1" applyFont="1" applyBorder="1" applyAlignment="1">
      <alignment horizontal="right" wrapText="1"/>
    </xf>
    <xf numFmtId="3" fontId="15" fillId="0" borderId="198" xfId="20" applyNumberFormat="1" applyFont="1" applyBorder="1" applyAlignment="1">
      <alignment horizontal="right"/>
    </xf>
    <xf numFmtId="3" fontId="15" fillId="0" borderId="192" xfId="20" applyNumberFormat="1" applyFont="1" applyBorder="1" applyAlignment="1">
      <alignment horizontal="right"/>
    </xf>
    <xf numFmtId="0" fontId="15" fillId="0" borderId="202" xfId="20" applyFont="1" applyBorder="1" applyAlignment="1">
      <alignment wrapText="1"/>
    </xf>
    <xf numFmtId="0" fontId="15" fillId="0" borderId="187" xfId="20" applyFont="1" applyBorder="1" applyAlignment="1">
      <alignment wrapText="1"/>
    </xf>
    <xf numFmtId="3" fontId="15" fillId="0" borderId="187" xfId="20" applyNumberFormat="1" applyFont="1" applyBorder="1" applyAlignment="1">
      <alignment horizontal="left" wrapText="1"/>
    </xf>
    <xf numFmtId="3" fontId="15" fillId="0" borderId="187" xfId="20" applyNumberFormat="1" applyFont="1" applyBorder="1" applyAlignment="1">
      <alignment horizontal="right"/>
    </xf>
    <xf numFmtId="3" fontId="15" fillId="0" borderId="203" xfId="20" applyNumberFormat="1" applyFont="1" applyBorder="1" applyAlignment="1">
      <alignment horizontal="right"/>
    </xf>
    <xf numFmtId="0" fontId="11" fillId="0" borderId="202" xfId="20" applyFont="1" applyBorder="1" applyAlignment="1">
      <alignment wrapText="1"/>
    </xf>
    <xf numFmtId="3" fontId="6" fillId="0" borderId="203" xfId="20" applyNumberFormat="1" applyFont="1" applyBorder="1" applyAlignment="1">
      <alignment horizontal="right"/>
    </xf>
    <xf numFmtId="0" fontId="15" fillId="0" borderId="204" xfId="20" applyFont="1" applyBorder="1" applyAlignment="1">
      <alignment wrapText="1"/>
    </xf>
    <xf numFmtId="0" fontId="91" fillId="0" borderId="209" xfId="0" applyFont="1" applyBorder="1" applyAlignment="1">
      <alignment wrapText="1"/>
    </xf>
    <xf numFmtId="0" fontId="91" fillId="0" borderId="210" xfId="0" applyFont="1" applyBorder="1" applyAlignment="1">
      <alignment wrapText="1"/>
    </xf>
    <xf numFmtId="3" fontId="91" fillId="0" borderId="210" xfId="0" applyNumberFormat="1" applyFont="1" applyBorder="1" applyAlignment="1">
      <alignment horizontal="left" wrapText="1"/>
    </xf>
    <xf numFmtId="3" fontId="92" fillId="0" borderId="210" xfId="0" applyNumberFormat="1" applyFont="1" applyBorder="1" applyAlignment="1">
      <alignment horizontal="right"/>
    </xf>
    <xf numFmtId="0" fontId="91" fillId="0" borderId="210" xfId="0" applyFont="1" applyBorder="1" applyAlignment="1">
      <alignment horizontal="right"/>
    </xf>
    <xf numFmtId="0" fontId="91" fillId="0" borderId="211" xfId="0" applyFont="1" applyBorder="1" applyAlignment="1">
      <alignment horizontal="right"/>
    </xf>
    <xf numFmtId="0" fontId="91" fillId="0" borderId="212" xfId="0" applyFont="1" applyBorder="1" applyAlignment="1">
      <alignment wrapText="1"/>
    </xf>
    <xf numFmtId="0" fontId="91" fillId="0" borderId="94" xfId="0" applyFont="1" applyBorder="1" applyAlignment="1">
      <alignment wrapText="1"/>
    </xf>
    <xf numFmtId="3" fontId="91" fillId="0" borderId="94" xfId="0" applyNumberFormat="1" applyFont="1" applyBorder="1" applyAlignment="1">
      <alignment horizontal="left" wrapText="1"/>
    </xf>
    <xf numFmtId="3" fontId="92" fillId="0" borderId="94" xfId="0" applyNumberFormat="1" applyFont="1" applyBorder="1" applyAlignment="1">
      <alignment horizontal="right"/>
    </xf>
    <xf numFmtId="0" fontId="91" fillId="0" borderId="94" xfId="0" applyFont="1" applyBorder="1" applyAlignment="1">
      <alignment horizontal="right"/>
    </xf>
    <xf numFmtId="0" fontId="91" fillId="0" borderId="213" xfId="0" applyFont="1" applyBorder="1" applyAlignment="1">
      <alignment horizontal="right"/>
    </xf>
    <xf numFmtId="0" fontId="92" fillId="0" borderId="212" xfId="0" applyFont="1" applyBorder="1" applyAlignment="1">
      <alignment wrapText="1"/>
    </xf>
    <xf numFmtId="3" fontId="92" fillId="0" borderId="213" xfId="0" applyNumberFormat="1" applyFont="1" applyBorder="1" applyAlignment="1">
      <alignment horizontal="right"/>
    </xf>
    <xf numFmtId="0" fontId="91" fillId="0" borderId="214" xfId="0" applyFont="1" applyBorder="1" applyAlignment="1">
      <alignment wrapText="1"/>
    </xf>
    <xf numFmtId="0" fontId="91" fillId="0" borderId="215" xfId="0" applyFont="1" applyBorder="1" applyAlignment="1">
      <alignment wrapText="1"/>
    </xf>
    <xf numFmtId="3" fontId="91" fillId="0" borderId="215" xfId="0" applyNumberFormat="1" applyFont="1" applyBorder="1" applyAlignment="1">
      <alignment horizontal="left" wrapText="1"/>
    </xf>
    <xf numFmtId="0" fontId="91" fillId="0" borderId="215" xfId="0" applyFont="1" applyBorder="1" applyAlignment="1">
      <alignment horizontal="right" wrapText="1"/>
    </xf>
    <xf numFmtId="0" fontId="91" fillId="0" borderId="215" xfId="0" applyFont="1" applyBorder="1" applyAlignment="1">
      <alignment horizontal="right"/>
    </xf>
    <xf numFmtId="3" fontId="92" fillId="0" borderId="215" xfId="0" applyNumberFormat="1" applyFont="1" applyBorder="1" applyAlignment="1">
      <alignment horizontal="right"/>
    </xf>
    <xf numFmtId="3" fontId="92" fillId="0" borderId="216" xfId="0" applyNumberFormat="1" applyFont="1" applyBorder="1" applyAlignment="1">
      <alignment horizontal="right"/>
    </xf>
    <xf numFmtId="0" fontId="6" fillId="0" borderId="205" xfId="22" applyBorder="1"/>
    <xf numFmtId="3" fontId="15" fillId="0" borderId="17" xfId="1" applyNumberFormat="1" applyFont="1" applyFill="1" applyBorder="1"/>
    <xf numFmtId="3" fontId="6" fillId="0" borderId="17" xfId="21" applyNumberFormat="1" applyFont="1" applyBorder="1"/>
    <xf numFmtId="3" fontId="6" fillId="0" borderId="36" xfId="21" applyNumberFormat="1" applyFont="1" applyBorder="1"/>
    <xf numFmtId="3" fontId="6" fillId="0" borderId="15" xfId="21" applyNumberFormat="1" applyFont="1" applyBorder="1"/>
    <xf numFmtId="3" fontId="15" fillId="0" borderId="166" xfId="1" applyNumberFormat="1" applyFont="1" applyFill="1" applyBorder="1"/>
    <xf numFmtId="3" fontId="6" fillId="0" borderId="166" xfId="21" applyNumberFormat="1" applyFont="1" applyBorder="1"/>
    <xf numFmtId="3" fontId="6" fillId="0" borderId="79" xfId="21" applyNumberFormat="1" applyFont="1" applyBorder="1"/>
    <xf numFmtId="3" fontId="6" fillId="0" borderId="171" xfId="21" applyNumberFormat="1" applyFont="1" applyBorder="1"/>
    <xf numFmtId="3" fontId="8" fillId="0" borderId="198" xfId="1" applyNumberFormat="1" applyFont="1" applyFill="1" applyBorder="1"/>
    <xf numFmtId="3" fontId="8" fillId="0" borderId="15" xfId="22" applyNumberFormat="1" applyFont="1" applyBorder="1" applyAlignment="1">
      <alignment horizontal="right"/>
    </xf>
    <xf numFmtId="3" fontId="6" fillId="0" borderId="192" xfId="22" applyNumberFormat="1" applyBorder="1"/>
    <xf numFmtId="3" fontId="6" fillId="0" borderId="173" xfId="22" applyNumberFormat="1" applyBorder="1"/>
    <xf numFmtId="3" fontId="0" fillId="0" borderId="171" xfId="0" applyNumberFormat="1" applyBorder="1"/>
    <xf numFmtId="3" fontId="0" fillId="0" borderId="173" xfId="0" applyNumberFormat="1" applyBorder="1"/>
    <xf numFmtId="3" fontId="11" fillId="0" borderId="171" xfId="22" applyNumberFormat="1" applyFont="1" applyBorder="1"/>
    <xf numFmtId="3" fontId="11" fillId="0" borderId="173" xfId="22" applyNumberFormat="1" applyFont="1" applyBorder="1"/>
    <xf numFmtId="3" fontId="6" fillId="0" borderId="15" xfId="22" applyNumberFormat="1" applyBorder="1"/>
    <xf numFmtId="0" fontId="63" fillId="0" borderId="8" xfId="18" applyFont="1" applyBorder="1" applyAlignment="1">
      <alignment horizontal="right" vertical="center" wrapText="1"/>
    </xf>
    <xf numFmtId="0" fontId="63" fillId="0" borderId="5" xfId="18" applyFont="1" applyBorder="1" applyAlignment="1">
      <alignment horizontal="right" vertical="center" wrapText="1"/>
    </xf>
    <xf numFmtId="0" fontId="11" fillId="0" borderId="156" xfId="18" applyFont="1" applyBorder="1"/>
    <xf numFmtId="3" fontId="11" fillId="0" borderId="153" xfId="20" applyNumberFormat="1" applyFont="1" applyBorder="1" applyAlignment="1">
      <alignment horizontal="right"/>
    </xf>
    <xf numFmtId="3" fontId="11" fillId="0" borderId="153" xfId="22" applyNumberFormat="1" applyFont="1" applyBorder="1" applyAlignment="1">
      <alignment horizontal="right"/>
    </xf>
    <xf numFmtId="3" fontId="11" fillId="0" borderId="154" xfId="22" applyNumberFormat="1" applyFont="1" applyBorder="1" applyAlignment="1">
      <alignment horizontal="right"/>
    </xf>
    <xf numFmtId="3" fontId="11" fillId="0" borderId="8" xfId="20" applyNumberFormat="1" applyFont="1" applyBorder="1" applyAlignment="1">
      <alignment horizontal="right"/>
    </xf>
    <xf numFmtId="3" fontId="11" fillId="0" borderId="8" xfId="22" applyNumberFormat="1" applyFont="1" applyBorder="1" applyAlignment="1">
      <alignment horizontal="right"/>
    </xf>
    <xf numFmtId="3" fontId="11" fillId="0" borderId="5" xfId="22" applyNumberFormat="1" applyFont="1" applyBorder="1" applyAlignment="1">
      <alignment horizontal="right"/>
    </xf>
    <xf numFmtId="3" fontId="11" fillId="0" borderId="166" xfId="20" applyNumberFormat="1" applyFont="1" applyBorder="1" applyAlignment="1">
      <alignment horizontal="right"/>
    </xf>
    <xf numFmtId="3" fontId="11" fillId="0" borderId="166" xfId="22" applyNumberFormat="1" applyFont="1" applyBorder="1" applyAlignment="1">
      <alignment horizontal="right"/>
    </xf>
    <xf numFmtId="3" fontId="11" fillId="0" borderId="171" xfId="22" applyNumberFormat="1" applyFont="1" applyBorder="1" applyAlignment="1">
      <alignment horizontal="right"/>
    </xf>
    <xf numFmtId="0" fontId="11" fillId="0" borderId="170" xfId="18" applyFont="1" applyBorder="1"/>
    <xf numFmtId="3" fontId="11" fillId="0" borderId="187" xfId="20" applyNumberFormat="1" applyFont="1" applyBorder="1" applyAlignment="1">
      <alignment horizontal="right"/>
    </xf>
    <xf numFmtId="3" fontId="11" fillId="0" borderId="187" xfId="22" applyNumberFormat="1" applyFont="1" applyBorder="1" applyAlignment="1">
      <alignment horizontal="right"/>
    </xf>
    <xf numFmtId="3" fontId="11" fillId="0" borderId="203" xfId="22" applyNumberFormat="1" applyFont="1" applyBorder="1" applyAlignment="1">
      <alignment horizontal="right"/>
    </xf>
    <xf numFmtId="0" fontId="11" fillId="0" borderId="202" xfId="18" applyFont="1" applyBorder="1"/>
    <xf numFmtId="0" fontId="63" fillId="0" borderId="3" xfId="18" applyFont="1" applyBorder="1"/>
    <xf numFmtId="3" fontId="63" fillId="2" borderId="6" xfId="20" applyNumberFormat="1" applyFont="1" applyFill="1" applyBorder="1" applyAlignment="1">
      <alignment horizontal="right"/>
    </xf>
    <xf numFmtId="3" fontId="63" fillId="2" borderId="7" xfId="22" applyNumberFormat="1" applyFont="1" applyFill="1" applyBorder="1" applyAlignment="1">
      <alignment horizontal="right"/>
    </xf>
    <xf numFmtId="0" fontId="11" fillId="0" borderId="0" xfId="18" applyFont="1"/>
    <xf numFmtId="3" fontId="15" fillId="0" borderId="169" xfId="22" applyNumberFormat="1" applyFont="1" applyBorder="1" applyAlignment="1">
      <alignment horizontal="right" vertical="center" wrapText="1"/>
    </xf>
    <xf numFmtId="3" fontId="15" fillId="0" borderId="167" xfId="22" applyNumberFormat="1" applyFont="1" applyBorder="1" applyAlignment="1">
      <alignment horizontal="right" vertical="center" wrapText="1"/>
    </xf>
    <xf numFmtId="3" fontId="15" fillId="0" borderId="168" xfId="22" applyNumberFormat="1" applyFont="1" applyBorder="1" applyAlignment="1">
      <alignment horizontal="right" vertical="center" wrapText="1"/>
    </xf>
    <xf numFmtId="0" fontId="15" fillId="0" borderId="61" xfId="22" applyFont="1" applyBorder="1" applyAlignment="1">
      <alignment horizontal="right" vertical="center" wrapText="1"/>
    </xf>
    <xf numFmtId="0" fontId="15" fillId="0" borderId="167" xfId="22" applyFont="1" applyBorder="1" applyAlignment="1">
      <alignment horizontal="right" vertical="center" wrapText="1"/>
    </xf>
    <xf numFmtId="0" fontId="15" fillId="0" borderId="168" xfId="22" applyFont="1" applyBorder="1" applyAlignment="1">
      <alignment horizontal="right" vertical="center" wrapText="1"/>
    </xf>
    <xf numFmtId="0" fontId="8" fillId="0" borderId="197" xfId="22" applyFont="1" applyBorder="1" applyAlignment="1">
      <alignment horizontal="right"/>
    </xf>
    <xf numFmtId="0" fontId="8" fillId="0" borderId="194" xfId="22" applyFont="1" applyBorder="1" applyAlignment="1">
      <alignment horizontal="right"/>
    </xf>
    <xf numFmtId="0" fontId="56" fillId="0" borderId="17" xfId="22" applyFont="1" applyBorder="1" applyAlignment="1">
      <alignment horizontal="right"/>
    </xf>
    <xf numFmtId="49" fontId="53" fillId="0" borderId="191" xfId="22" applyNumberFormat="1" applyFont="1" applyBorder="1" applyAlignment="1">
      <alignment horizontal="center"/>
    </xf>
    <xf numFmtId="0" fontId="53" fillId="0" borderId="198" xfId="22" applyFont="1" applyBorder="1" applyAlignment="1">
      <alignment horizontal="center"/>
    </xf>
    <xf numFmtId="3" fontId="53" fillId="0" borderId="198" xfId="22" applyNumberFormat="1" applyFont="1" applyBorder="1"/>
    <xf numFmtId="3" fontId="53" fillId="0" borderId="192" xfId="22" applyNumberFormat="1" applyFont="1" applyBorder="1"/>
    <xf numFmtId="0" fontId="56" fillId="0" borderId="191" xfId="22" applyFont="1" applyBorder="1" applyAlignment="1">
      <alignment horizontal="right"/>
    </xf>
    <xf numFmtId="49" fontId="6" fillId="0" borderId="191" xfId="22" applyNumberFormat="1" applyBorder="1" applyAlignment="1">
      <alignment horizontal="center"/>
    </xf>
    <xf numFmtId="0" fontId="6" fillId="0" borderId="198" xfId="22" applyBorder="1" applyAlignment="1">
      <alignment horizontal="center"/>
    </xf>
    <xf numFmtId="3" fontId="8" fillId="0" borderId="198" xfId="22" applyNumberFormat="1" applyFont="1" applyBorder="1"/>
    <xf numFmtId="3" fontId="8" fillId="0" borderId="192" xfId="22" applyNumberFormat="1" applyFont="1" applyBorder="1"/>
    <xf numFmtId="0" fontId="8" fillId="0" borderId="1" xfId="100" applyFont="1" applyBorder="1"/>
    <xf numFmtId="0" fontId="8" fillId="0" borderId="4" xfId="100" applyFont="1" applyBorder="1" applyAlignment="1">
      <alignment horizontal="right"/>
    </xf>
    <xf numFmtId="0" fontId="8" fillId="0" borderId="2" xfId="100" applyFont="1" applyBorder="1" applyAlignment="1">
      <alignment horizontal="right"/>
    </xf>
    <xf numFmtId="0" fontId="6" fillId="0" borderId="14" xfId="0" applyFont="1" applyBorder="1" applyAlignment="1">
      <alignment horizontal="left"/>
    </xf>
    <xf numFmtId="3" fontId="6" fillId="0" borderId="17" xfId="100" applyNumberFormat="1" applyFont="1" applyBorder="1"/>
    <xf numFmtId="167" fontId="6" fillId="2" borderId="15" xfId="100" applyNumberFormat="1" applyFont="1" applyFill="1" applyBorder="1"/>
    <xf numFmtId="0" fontId="6" fillId="0" borderId="202" xfId="0" applyFont="1" applyBorder="1" applyAlignment="1">
      <alignment horizontal="left"/>
    </xf>
    <xf numFmtId="3" fontId="6" fillId="0" borderId="191" xfId="100" applyNumberFormat="1" applyFont="1" applyBorder="1"/>
    <xf numFmtId="167" fontId="6" fillId="2" borderId="203" xfId="100" applyNumberFormat="1" applyFont="1" applyFill="1" applyBorder="1"/>
    <xf numFmtId="0" fontId="6" fillId="0" borderId="189" xfId="0" applyFont="1" applyBorder="1" applyAlignment="1">
      <alignment horizontal="left"/>
    </xf>
    <xf numFmtId="3" fontId="6" fillId="0" borderId="197" xfId="100" applyNumberFormat="1" applyFont="1" applyBorder="1"/>
    <xf numFmtId="10" fontId="6" fillId="2" borderId="203" xfId="100" applyNumberFormat="1" applyFont="1" applyFill="1" applyBorder="1"/>
    <xf numFmtId="3" fontId="8" fillId="2" borderId="198" xfId="100" applyNumberFormat="1" applyFont="1" applyFill="1" applyBorder="1"/>
    <xf numFmtId="167" fontId="8" fillId="2" borderId="192" xfId="100" applyNumberFormat="1" applyFont="1" applyFill="1" applyBorder="1"/>
    <xf numFmtId="0" fontId="8" fillId="0" borderId="21" xfId="100" applyFont="1" applyBorder="1"/>
    <xf numFmtId="3" fontId="8" fillId="0" borderId="21" xfId="100" applyNumberFormat="1" applyFont="1" applyBorder="1"/>
    <xf numFmtId="167" fontId="8" fillId="0" borderId="21" xfId="100" applyNumberFormat="1" applyFont="1" applyBorder="1"/>
    <xf numFmtId="0" fontId="24" fillId="0" borderId="0" xfId="22" applyFont="1" applyAlignment="1">
      <alignment horizontal="left"/>
    </xf>
    <xf numFmtId="0" fontId="6" fillId="0" borderId="14" xfId="100" applyFont="1" applyBorder="1"/>
    <xf numFmtId="3" fontId="6" fillId="0" borderId="19" xfId="100" applyNumberFormat="1" applyFont="1" applyBorder="1"/>
    <xf numFmtId="167" fontId="6" fillId="2" borderId="23" xfId="100" applyNumberFormat="1" applyFont="1" applyFill="1" applyBorder="1"/>
    <xf numFmtId="0" fontId="6" fillId="0" borderId="202" xfId="100" applyFont="1" applyBorder="1"/>
    <xf numFmtId="0" fontId="6" fillId="0" borderId="0" xfId="100" applyFont="1" applyAlignment="1">
      <alignment wrapText="1"/>
    </xf>
    <xf numFmtId="10" fontId="6" fillId="2" borderId="23" xfId="100" applyNumberFormat="1" applyFont="1" applyFill="1" applyBorder="1"/>
    <xf numFmtId="173" fontId="6" fillId="2" borderId="23" xfId="100" applyNumberFormat="1" applyFont="1" applyFill="1" applyBorder="1"/>
    <xf numFmtId="0" fontId="8" fillId="0" borderId="4" xfId="100" applyFont="1" applyBorder="1" applyAlignment="1">
      <alignment horizontal="right" vertical="center"/>
    </xf>
    <xf numFmtId="0" fontId="8" fillId="0" borderId="2" xfId="100" applyFont="1" applyBorder="1" applyAlignment="1">
      <alignment horizontal="right" vertical="center"/>
    </xf>
    <xf numFmtId="0" fontId="6" fillId="0" borderId="202" xfId="100" applyFont="1" applyBorder="1" applyAlignment="1">
      <alignment horizontal="left"/>
    </xf>
    <xf numFmtId="3" fontId="6" fillId="0" borderId="191" xfId="0" applyNumberFormat="1" applyFont="1" applyBorder="1"/>
    <xf numFmtId="3" fontId="6" fillId="0" borderId="197" xfId="0" applyNumberFormat="1" applyFont="1" applyBorder="1"/>
    <xf numFmtId="0" fontId="6" fillId="0" borderId="197" xfId="0" applyFont="1" applyBorder="1"/>
    <xf numFmtId="0" fontId="8" fillId="0" borderId="204" xfId="100" applyFont="1" applyBorder="1" applyAlignment="1">
      <alignment horizontal="left"/>
    </xf>
    <xf numFmtId="0" fontId="8" fillId="0" borderId="0" xfId="100" applyFont="1" applyAlignment="1">
      <alignment horizontal="left"/>
    </xf>
    <xf numFmtId="3" fontId="23" fillId="0" borderId="0" xfId="100" applyNumberFormat="1" applyFont="1"/>
    <xf numFmtId="0" fontId="108" fillId="0" borderId="0" xfId="16" applyFont="1"/>
    <xf numFmtId="0" fontId="6" fillId="0" borderId="0" xfId="16" applyFont="1" applyAlignment="1">
      <alignment vertical="top"/>
    </xf>
    <xf numFmtId="0" fontId="8" fillId="0" borderId="33" xfId="100" applyFont="1" applyBorder="1" applyAlignment="1">
      <alignment horizontal="right"/>
    </xf>
    <xf numFmtId="0" fontId="6" fillId="0" borderId="0" xfId="100" applyFont="1" applyAlignment="1">
      <alignment vertical="center" wrapText="1"/>
    </xf>
    <xf numFmtId="0" fontId="109" fillId="0" borderId="0" xfId="16" applyFont="1"/>
    <xf numFmtId="0" fontId="8" fillId="0" borderId="4" xfId="100" applyFont="1" applyBorder="1" applyAlignment="1">
      <alignment horizontal="right" wrapText="1"/>
    </xf>
    <xf numFmtId="0" fontId="8" fillId="0" borderId="2" xfId="100" applyFont="1" applyBorder="1" applyAlignment="1">
      <alignment horizontal="right" wrapText="1"/>
    </xf>
    <xf numFmtId="166" fontId="6" fillId="0" borderId="191" xfId="41" applyNumberFormat="1" applyFont="1" applyFill="1" applyBorder="1"/>
    <xf numFmtId="166" fontId="6" fillId="0" borderId="203" xfId="41" applyNumberFormat="1" applyFont="1" applyFill="1" applyBorder="1"/>
    <xf numFmtId="0" fontId="6" fillId="0" borderId="204" xfId="100" applyFont="1" applyBorder="1" applyAlignment="1">
      <alignment horizontal="left"/>
    </xf>
    <xf numFmtId="166" fontId="6" fillId="0" borderId="198" xfId="41" applyNumberFormat="1" applyFont="1" applyFill="1" applyBorder="1"/>
    <xf numFmtId="166" fontId="6" fillId="0" borderId="192" xfId="41" applyNumberFormat="1" applyFont="1" applyFill="1" applyBorder="1"/>
    <xf numFmtId="0" fontId="6" fillId="0" borderId="0" xfId="100" applyFont="1" applyAlignment="1">
      <alignment horizontal="left"/>
    </xf>
    <xf numFmtId="167" fontId="6" fillId="0" borderId="0" xfId="100" applyNumberFormat="1" applyFont="1"/>
    <xf numFmtId="0" fontId="11" fillId="0" borderId="0" xfId="16" applyFont="1"/>
    <xf numFmtId="0" fontId="63" fillId="0" borderId="1" xfId="100" applyFont="1" applyBorder="1" applyAlignment="1">
      <alignment horizontal="left" wrapText="1"/>
    </xf>
    <xf numFmtId="0" fontId="63" fillId="0" borderId="2" xfId="100" applyFont="1" applyBorder="1" applyAlignment="1">
      <alignment horizontal="right" wrapText="1"/>
    </xf>
    <xf numFmtId="0" fontId="11" fillId="0" borderId="14" xfId="0" applyFont="1" applyBorder="1" applyAlignment="1">
      <alignment vertical="center"/>
    </xf>
    <xf numFmtId="2" fontId="11" fillId="0" borderId="19" xfId="100" applyNumberFormat="1" applyFont="1" applyBorder="1"/>
    <xf numFmtId="167" fontId="11" fillId="0" borderId="19" xfId="38" applyNumberFormat="1" applyFont="1" applyFill="1" applyBorder="1"/>
    <xf numFmtId="167" fontId="11" fillId="0" borderId="23" xfId="38" applyNumberFormat="1" applyFont="1" applyFill="1" applyBorder="1"/>
    <xf numFmtId="0" fontId="11" fillId="0" borderId="0" xfId="100" applyFont="1"/>
    <xf numFmtId="0" fontId="11" fillId="0" borderId="170" xfId="0" applyFont="1" applyBorder="1" applyAlignment="1">
      <alignment vertical="center"/>
    </xf>
    <xf numFmtId="3" fontId="11" fillId="0" borderId="166" xfId="100" applyNumberFormat="1" applyFont="1" applyBorder="1"/>
    <xf numFmtId="2" fontId="11" fillId="0" borderId="166" xfId="100" applyNumberFormat="1" applyFont="1" applyBorder="1"/>
    <xf numFmtId="167" fontId="11" fillId="0" borderId="166" xfId="38" applyNumberFormat="1" applyFont="1" applyFill="1" applyBorder="1"/>
    <xf numFmtId="167" fontId="11" fillId="0" borderId="171" xfId="38" applyNumberFormat="1" applyFont="1" applyFill="1" applyBorder="1"/>
    <xf numFmtId="0" fontId="11" fillId="0" borderId="166" xfId="100" applyFont="1" applyBorder="1"/>
    <xf numFmtId="0" fontId="11" fillId="0" borderId="148" xfId="0" applyFont="1" applyBorder="1" applyAlignment="1">
      <alignment vertical="center"/>
    </xf>
    <xf numFmtId="0" fontId="11" fillId="0" borderId="179" xfId="100" applyFont="1" applyBorder="1"/>
    <xf numFmtId="3" fontId="11" fillId="0" borderId="179" xfId="100" applyNumberFormat="1" applyFont="1" applyBorder="1"/>
    <xf numFmtId="2" fontId="11" fillId="0" borderId="179" xfId="100" applyNumberFormat="1" applyFont="1" applyBorder="1"/>
    <xf numFmtId="167" fontId="11" fillId="0" borderId="179" xfId="38" applyNumberFormat="1" applyFont="1" applyFill="1" applyBorder="1"/>
    <xf numFmtId="167" fontId="11" fillId="0" borderId="173" xfId="38" applyNumberFormat="1" applyFont="1" applyFill="1" applyBorder="1"/>
    <xf numFmtId="167" fontId="11" fillId="0" borderId="0" xfId="16" applyNumberFormat="1" applyFont="1"/>
    <xf numFmtId="0" fontId="63" fillId="0" borderId="1" xfId="16" applyFont="1" applyBorder="1" applyAlignment="1">
      <alignment horizontal="left" wrapText="1"/>
    </xf>
    <xf numFmtId="0" fontId="63" fillId="0" borderId="2" xfId="16" applyFont="1" applyBorder="1" applyAlignment="1">
      <alignment horizontal="right" wrapText="1"/>
    </xf>
    <xf numFmtId="10" fontId="11" fillId="0" borderId="0" xfId="16" applyNumberFormat="1" applyFont="1"/>
    <xf numFmtId="9" fontId="11" fillId="0" borderId="0" xfId="43" applyFont="1" applyFill="1" applyBorder="1"/>
    <xf numFmtId="0" fontId="109" fillId="0" borderId="0" xfId="100" applyFont="1"/>
    <xf numFmtId="0" fontId="8" fillId="0" borderId="38" xfId="0" applyFont="1" applyBorder="1" applyAlignment="1">
      <alignment vertical="center" wrapText="1"/>
    </xf>
    <xf numFmtId="0" fontId="8" fillId="0" borderId="47" xfId="0" applyFont="1" applyBorder="1" applyAlignment="1">
      <alignment horizontal="right" vertical="center" wrapText="1"/>
    </xf>
    <xf numFmtId="0" fontId="8" fillId="0" borderId="115" xfId="0" applyFont="1" applyBorder="1" applyAlignment="1">
      <alignment horizontal="right" vertical="center" wrapText="1"/>
    </xf>
    <xf numFmtId="0" fontId="8" fillId="0" borderId="46" xfId="0" applyFont="1" applyBorder="1" applyAlignment="1">
      <alignment horizontal="right" vertical="center" wrapText="1"/>
    </xf>
    <xf numFmtId="0" fontId="8" fillId="0" borderId="0" xfId="0" applyFont="1" applyAlignment="1">
      <alignment horizontal="center" vertical="center" wrapText="1"/>
    </xf>
    <xf numFmtId="0" fontId="6" fillId="0" borderId="40" xfId="0" applyFont="1" applyBorder="1" applyAlignment="1">
      <alignment wrapText="1"/>
    </xf>
    <xf numFmtId="0" fontId="8" fillId="0" borderId="36" xfId="22" applyFont="1" applyBorder="1" applyAlignment="1">
      <alignment wrapText="1"/>
    </xf>
    <xf numFmtId="0" fontId="8" fillId="0" borderId="187" xfId="22" applyFont="1" applyBorder="1" applyAlignment="1">
      <alignment horizontal="right" wrapText="1"/>
    </xf>
    <xf numFmtId="0" fontId="8" fillId="2" borderId="187" xfId="22" applyFont="1" applyFill="1" applyBorder="1" applyAlignment="1">
      <alignment horizontal="right" wrapText="1"/>
    </xf>
    <xf numFmtId="0" fontId="8" fillId="0" borderId="171" xfId="22" applyFont="1" applyBorder="1" applyAlignment="1">
      <alignment horizontal="right" wrapText="1"/>
    </xf>
    <xf numFmtId="0" fontId="8" fillId="0" borderId="0" xfId="22" applyFont="1" applyAlignment="1">
      <alignment wrapText="1"/>
    </xf>
    <xf numFmtId="0" fontId="8" fillId="0" borderId="178" xfId="22" applyFont="1" applyBorder="1" applyAlignment="1">
      <alignment horizontal="right" wrapText="1"/>
    </xf>
    <xf numFmtId="171" fontId="8" fillId="0" borderId="43" xfId="8" applyNumberFormat="1" applyFont="1" applyFill="1" applyBorder="1" applyAlignment="1">
      <alignment horizontal="right" wrapText="1"/>
    </xf>
    <xf numFmtId="6" fontId="6" fillId="0" borderId="0" xfId="22" applyNumberFormat="1"/>
    <xf numFmtId="171" fontId="8" fillId="0" borderId="194" xfId="8" applyNumberFormat="1" applyFont="1" applyFill="1" applyBorder="1" applyAlignment="1">
      <alignment horizontal="right" wrapText="1"/>
    </xf>
    <xf numFmtId="171" fontId="8" fillId="0" borderId="0" xfId="8" applyNumberFormat="1" applyFont="1" applyFill="1" applyBorder="1" applyAlignment="1">
      <alignment horizontal="right" wrapText="1"/>
    </xf>
    <xf numFmtId="0" fontId="6" fillId="0" borderId="172" xfId="0" applyFont="1" applyBorder="1" applyAlignment="1">
      <alignment wrapText="1"/>
    </xf>
    <xf numFmtId="171" fontId="8" fillId="0" borderId="192" xfId="8" applyNumberFormat="1" applyFont="1" applyFill="1" applyBorder="1" applyAlignment="1">
      <alignment horizontal="right" wrapText="1"/>
    </xf>
    <xf numFmtId="0" fontId="8" fillId="0" borderId="17" xfId="0" applyFont="1" applyBorder="1" applyAlignment="1">
      <alignment horizontal="right"/>
    </xf>
    <xf numFmtId="0" fontId="8" fillId="0" borderId="15" xfId="0" applyFont="1" applyBorder="1" applyAlignment="1">
      <alignment horizontal="right"/>
    </xf>
    <xf numFmtId="0" fontId="8" fillId="2" borderId="8" xfId="0" applyFont="1" applyFill="1" applyBorder="1"/>
    <xf numFmtId="171" fontId="8" fillId="2" borderId="5" xfId="9" applyNumberFormat="1" applyFont="1" applyFill="1" applyBorder="1"/>
    <xf numFmtId="171" fontId="8" fillId="0" borderId="0" xfId="9" applyNumberFormat="1" applyFont="1" applyFill="1" applyBorder="1"/>
    <xf numFmtId="0" fontId="8" fillId="0" borderId="0" xfId="0" applyFont="1" applyAlignment="1">
      <alignment horizontal="left"/>
    </xf>
    <xf numFmtId="171" fontId="8" fillId="0" borderId="0" xfId="9" applyNumberFormat="1" applyFont="1" applyFill="1" applyBorder="1" applyAlignment="1">
      <alignment horizontal="center"/>
    </xf>
    <xf numFmtId="0" fontId="6" fillId="0" borderId="0" xfId="0" applyFont="1" applyAlignment="1">
      <alignment horizontal="right" wrapText="1"/>
    </xf>
    <xf numFmtId="4" fontId="15" fillId="2" borderId="80" xfId="22" applyNumberFormat="1" applyFont="1" applyFill="1" applyBorder="1" applyAlignment="1">
      <alignment wrapText="1"/>
    </xf>
    <xf numFmtId="4" fontId="6" fillId="2" borderId="82" xfId="22" applyNumberFormat="1" applyFill="1" applyBorder="1"/>
    <xf numFmtId="4" fontId="15" fillId="2" borderId="11" xfId="22" applyNumberFormat="1" applyFont="1" applyFill="1" applyBorder="1" applyAlignment="1">
      <alignment wrapText="1"/>
    </xf>
    <xf numFmtId="168" fontId="8" fillId="2" borderId="40" xfId="22" applyNumberFormat="1" applyFont="1" applyFill="1" applyBorder="1"/>
    <xf numFmtId="168" fontId="8" fillId="2" borderId="17" xfId="22" applyNumberFormat="1" applyFont="1" applyFill="1" applyBorder="1"/>
    <xf numFmtId="168" fontId="8" fillId="2" borderId="60" xfId="22" applyNumberFormat="1" applyFont="1" applyFill="1" applyBorder="1"/>
    <xf numFmtId="168" fontId="8" fillId="2" borderId="36" xfId="20" applyNumberFormat="1" applyFont="1" applyFill="1" applyBorder="1"/>
    <xf numFmtId="168" fontId="8" fillId="2" borderId="15" xfId="20" applyNumberFormat="1" applyFont="1" applyFill="1" applyBorder="1"/>
    <xf numFmtId="168" fontId="8" fillId="2" borderId="40" xfId="20" applyNumberFormat="1" applyFont="1" applyFill="1" applyBorder="1"/>
    <xf numFmtId="168" fontId="8" fillId="2" borderId="17" xfId="20" applyNumberFormat="1" applyFont="1" applyFill="1" applyBorder="1"/>
    <xf numFmtId="168" fontId="8" fillId="2" borderId="60" xfId="20" applyNumberFormat="1" applyFont="1" applyFill="1" applyBorder="1"/>
    <xf numFmtId="168" fontId="15" fillId="2" borderId="85" xfId="22" applyNumberFormat="1" applyFont="1" applyFill="1" applyBorder="1" applyAlignment="1">
      <alignment wrapText="1"/>
    </xf>
    <xf numFmtId="168" fontId="15" fillId="2" borderId="80" xfId="22" applyNumberFormat="1" applyFont="1" applyFill="1" applyBorder="1" applyAlignment="1">
      <alignment wrapText="1"/>
    </xf>
    <xf numFmtId="168" fontId="6" fillId="2" borderId="79" xfId="22" applyNumberFormat="1" applyFill="1" applyBorder="1"/>
    <xf numFmtId="168" fontId="6" fillId="2" borderId="82" xfId="22" applyNumberFormat="1" applyFill="1" applyBorder="1"/>
    <xf numFmtId="168" fontId="6" fillId="2" borderId="85" xfId="22" applyNumberFormat="1" applyFill="1" applyBorder="1"/>
    <xf numFmtId="168" fontId="6" fillId="2" borderId="81" xfId="22" applyNumberFormat="1" applyFill="1" applyBorder="1"/>
    <xf numFmtId="168" fontId="6" fillId="2" borderId="80" xfId="22" applyNumberFormat="1" applyFill="1" applyBorder="1"/>
    <xf numFmtId="168" fontId="15" fillId="2" borderId="83" xfId="22" applyNumberFormat="1" applyFont="1" applyFill="1" applyBorder="1" applyAlignment="1">
      <alignment wrapText="1"/>
    </xf>
    <xf numFmtId="168" fontId="15" fillId="2" borderId="11" xfId="22" applyNumberFormat="1" applyFont="1" applyFill="1" applyBorder="1" applyAlignment="1">
      <alignment wrapText="1"/>
    </xf>
    <xf numFmtId="168" fontId="6" fillId="2" borderId="88" xfId="22" applyNumberFormat="1" applyFill="1" applyBorder="1"/>
    <xf numFmtId="168" fontId="6" fillId="2" borderId="86" xfId="22" applyNumberFormat="1" applyFill="1" applyBorder="1"/>
    <xf numFmtId="168" fontId="6" fillId="2" borderId="83" xfId="22" applyNumberFormat="1" applyFill="1" applyBorder="1"/>
    <xf numFmtId="168" fontId="6" fillId="2" borderId="84" xfId="22" applyNumberFormat="1" applyFill="1" applyBorder="1"/>
    <xf numFmtId="168" fontId="6" fillId="2" borderId="11" xfId="22" applyNumberFormat="1" applyFill="1" applyBorder="1"/>
    <xf numFmtId="0" fontId="8" fillId="0" borderId="84" xfId="20" applyFont="1" applyBorder="1" applyAlignment="1">
      <alignment horizontal="right"/>
    </xf>
    <xf numFmtId="0" fontId="8" fillId="0" borderId="84" xfId="20" applyFont="1" applyBorder="1" applyAlignment="1">
      <alignment horizontal="right" wrapText="1"/>
    </xf>
    <xf numFmtId="0" fontId="8" fillId="0" borderId="47" xfId="20" applyFont="1" applyBorder="1" applyAlignment="1">
      <alignment horizontal="left" wrapText="1"/>
    </xf>
    <xf numFmtId="0" fontId="8" fillId="0" borderId="198" xfId="0" applyFont="1" applyBorder="1" applyAlignment="1">
      <alignment horizontal="center" wrapText="1"/>
    </xf>
    <xf numFmtId="0" fontId="8" fillId="34" borderId="198" xfId="0" applyFont="1" applyFill="1" applyBorder="1" applyAlignment="1">
      <alignment horizontal="center" wrapText="1"/>
    </xf>
    <xf numFmtId="3" fontId="55" fillId="34" borderId="198" xfId="0" applyNumberFormat="1" applyFont="1" applyFill="1" applyBorder="1"/>
    <xf numFmtId="3" fontId="55" fillId="34" borderId="192" xfId="0" applyNumberFormat="1" applyFont="1" applyFill="1" applyBorder="1"/>
    <xf numFmtId="3" fontId="87" fillId="0" borderId="0" xfId="0" applyNumberFormat="1" applyFont="1" applyAlignment="1">
      <alignment horizontal="right" vertical="center" wrapText="1"/>
    </xf>
    <xf numFmtId="3" fontId="88" fillId="0" borderId="0" xfId="0" applyNumberFormat="1" applyFont="1" applyAlignment="1">
      <alignment horizontal="right" vertical="center" wrapText="1"/>
    </xf>
    <xf numFmtId="3" fontId="53" fillId="0" borderId="19" xfId="0" applyNumberFormat="1" applyFont="1" applyBorder="1"/>
    <xf numFmtId="3" fontId="53" fillId="0" borderId="191" xfId="0" applyNumberFormat="1" applyFont="1" applyBorder="1"/>
    <xf numFmtId="3" fontId="8" fillId="0" borderId="198" xfId="0" applyNumberFormat="1" applyFont="1" applyBorder="1"/>
    <xf numFmtId="3" fontId="55" fillId="0" borderId="198" xfId="0" applyNumberFormat="1" applyFont="1" applyBorder="1"/>
    <xf numFmtId="0" fontId="6" fillId="0" borderId="0" xfId="51" applyFont="1" applyAlignment="1">
      <alignment wrapText="1"/>
    </xf>
    <xf numFmtId="0" fontId="93" fillId="0" borderId="0" xfId="51" applyFont="1" applyAlignment="1">
      <alignment wrapText="1"/>
    </xf>
    <xf numFmtId="0" fontId="11" fillId="0" borderId="189" xfId="18" applyFont="1" applyBorder="1"/>
    <xf numFmtId="0" fontId="11" fillId="35" borderId="14" xfId="18" applyFont="1" applyFill="1" applyBorder="1"/>
    <xf numFmtId="0" fontId="11" fillId="0" borderId="189" xfId="20" applyFont="1" applyBorder="1"/>
    <xf numFmtId="0" fontId="11" fillId="35" borderId="14" xfId="20" applyFont="1" applyFill="1" applyBorder="1"/>
    <xf numFmtId="0" fontId="6" fillId="0" borderId="0" xfId="47" applyFont="1" applyFill="1" applyAlignment="1">
      <alignment wrapText="1"/>
    </xf>
    <xf numFmtId="0" fontId="6" fillId="35" borderId="0" xfId="47" applyFont="1" applyFill="1" applyAlignment="1">
      <alignment wrapText="1"/>
    </xf>
    <xf numFmtId="0" fontId="15" fillId="0" borderId="0" xfId="20" applyFont="1" applyAlignment="1">
      <alignment horizontal="left" vertical="top" wrapText="1"/>
    </xf>
    <xf numFmtId="0" fontId="15" fillId="35" borderId="0" xfId="20" applyFont="1" applyFill="1" applyAlignment="1">
      <alignment horizontal="left" vertical="top" wrapText="1"/>
    </xf>
    <xf numFmtId="0" fontId="6" fillId="0" borderId="0" xfId="46" applyAlignment="1">
      <alignment wrapText="1"/>
    </xf>
    <xf numFmtId="0" fontId="6" fillId="35" borderId="0" xfId="46" applyFill="1" applyAlignment="1">
      <alignment wrapText="1"/>
    </xf>
    <xf numFmtId="0" fontId="63" fillId="0" borderId="202" xfId="46" applyFont="1" applyBorder="1" applyAlignment="1">
      <alignment horizontal="left"/>
    </xf>
    <xf numFmtId="0" fontId="63" fillId="35" borderId="187" xfId="46" applyFont="1" applyFill="1" applyBorder="1" applyAlignment="1">
      <alignment horizontal="left"/>
    </xf>
    <xf numFmtId="49" fontId="6" fillId="0" borderId="0" xfId="22" applyNumberFormat="1" applyAlignment="1">
      <alignment horizontal="left" vertical="top" wrapText="1"/>
    </xf>
    <xf numFmtId="49" fontId="6" fillId="35" borderId="0" xfId="22" applyNumberFormat="1" applyFill="1" applyAlignment="1">
      <alignment horizontal="left" vertical="top" wrapText="1"/>
    </xf>
    <xf numFmtId="0" fontId="8" fillId="34" borderId="201" xfId="46" applyFont="1" applyFill="1" applyBorder="1" applyAlignment="1">
      <alignment horizontal="left"/>
    </xf>
    <xf numFmtId="0" fontId="8" fillId="34" borderId="190" xfId="46" applyFont="1" applyFill="1" applyBorder="1" applyAlignment="1">
      <alignment horizontal="left"/>
    </xf>
    <xf numFmtId="0" fontId="102" fillId="0" borderId="36" xfId="22" applyFont="1" applyBorder="1" applyAlignment="1">
      <alignment horizontal="center"/>
    </xf>
    <xf numFmtId="0" fontId="102" fillId="0" borderId="27" xfId="22" applyFont="1" applyBorder="1" applyAlignment="1">
      <alignment horizontal="center"/>
    </xf>
    <xf numFmtId="0" fontId="102" fillId="0" borderId="63" xfId="22" applyFont="1" applyBorder="1" applyAlignment="1">
      <alignment horizontal="center"/>
    </xf>
    <xf numFmtId="0" fontId="63" fillId="0" borderId="36" xfId="22" applyFont="1" applyBorder="1" applyAlignment="1">
      <alignment horizontal="center" wrapText="1"/>
    </xf>
    <xf numFmtId="0" fontId="63" fillId="0" borderId="63" xfId="22" applyFont="1" applyBorder="1" applyAlignment="1">
      <alignment horizontal="center" wrapText="1"/>
    </xf>
    <xf numFmtId="0" fontId="63" fillId="0" borderId="38" xfId="22" applyFont="1" applyBorder="1" applyAlignment="1">
      <alignment horizontal="left" wrapText="1"/>
    </xf>
    <xf numFmtId="0" fontId="63" fillId="0" borderId="45" xfId="22" applyFont="1" applyBorder="1" applyAlignment="1">
      <alignment horizontal="left" wrapText="1"/>
    </xf>
    <xf numFmtId="0" fontId="63" fillId="0" borderId="47" xfId="22" applyFont="1" applyBorder="1" applyAlignment="1">
      <alignment horizontal="center" wrapText="1"/>
    </xf>
    <xf numFmtId="0" fontId="63" fillId="0" borderId="50" xfId="22" applyFont="1" applyBorder="1" applyAlignment="1">
      <alignment horizontal="center" wrapText="1"/>
    </xf>
    <xf numFmtId="0" fontId="11" fillId="0" borderId="60" xfId="22" applyFont="1" applyBorder="1"/>
    <xf numFmtId="0" fontId="102" fillId="0" borderId="34" xfId="22" applyFont="1" applyBorder="1" applyAlignment="1">
      <alignment horizontal="center"/>
    </xf>
    <xf numFmtId="0" fontId="102" fillId="0" borderId="25" xfId="22" applyFont="1" applyBorder="1" applyAlignment="1">
      <alignment horizontal="center"/>
    </xf>
    <xf numFmtId="0" fontId="102" fillId="0" borderId="51" xfId="22" applyFont="1" applyBorder="1" applyAlignment="1">
      <alignment horizontal="center"/>
    </xf>
    <xf numFmtId="0" fontId="63" fillId="0" borderId="38" xfId="22" applyFont="1" applyBorder="1" applyAlignment="1">
      <alignment horizontal="left"/>
    </xf>
    <xf numFmtId="0" fontId="63" fillId="0" borderId="45" xfId="22" applyFont="1" applyBorder="1" applyAlignment="1">
      <alignment horizontal="left"/>
    </xf>
    <xf numFmtId="0" fontId="8" fillId="0" borderId="26" xfId="20" applyFont="1" applyBorder="1" applyAlignment="1">
      <alignment horizontal="left" vertical="center"/>
    </xf>
    <xf numFmtId="0" fontId="8" fillId="35" borderId="63" xfId="20" applyFont="1" applyFill="1" applyBorder="1" applyAlignment="1">
      <alignment horizontal="left" vertical="center"/>
    </xf>
    <xf numFmtId="0" fontId="55" fillId="0" borderId="15" xfId="0" applyFont="1" applyBorder="1" applyAlignment="1">
      <alignment horizontal="right" wrapText="1"/>
    </xf>
    <xf numFmtId="0" fontId="55" fillId="0" borderId="7" xfId="0" applyFont="1" applyBorder="1" applyAlignment="1">
      <alignment horizontal="right" wrapText="1"/>
    </xf>
    <xf numFmtId="0" fontId="8" fillId="0" borderId="40" xfId="0" applyFont="1" applyBorder="1" applyAlignment="1">
      <alignment horizontal="left"/>
    </xf>
    <xf numFmtId="0" fontId="8" fillId="0" borderId="3" xfId="0" applyFont="1" applyBorder="1" applyAlignment="1">
      <alignment horizontal="left"/>
    </xf>
    <xf numFmtId="0" fontId="8" fillId="0" borderId="47" xfId="0" applyFont="1" applyBorder="1" applyAlignment="1">
      <alignment horizontal="center" wrapText="1"/>
    </xf>
    <xf numFmtId="0" fontId="8" fillId="0" borderId="50" xfId="0" applyFont="1" applyBorder="1" applyAlignment="1">
      <alignment horizontal="center" wrapText="1"/>
    </xf>
    <xf numFmtId="0" fontId="8" fillId="0" borderId="17" xfId="20" applyFont="1" applyBorder="1" applyAlignment="1">
      <alignment horizontal="center" wrapText="1"/>
    </xf>
    <xf numFmtId="0" fontId="55" fillId="0" borderId="17" xfId="0" applyFont="1" applyBorder="1" applyAlignment="1">
      <alignment horizontal="right" wrapText="1"/>
    </xf>
    <xf numFmtId="0" fontId="55" fillId="0" borderId="6" xfId="0" applyFont="1" applyBorder="1" applyAlignment="1">
      <alignment horizontal="right" wrapText="1"/>
    </xf>
    <xf numFmtId="0" fontId="55" fillId="0" borderId="15" xfId="0" applyFont="1" applyBorder="1" applyAlignment="1">
      <alignment horizontal="right" vertical="center" wrapText="1"/>
    </xf>
    <xf numFmtId="0" fontId="55" fillId="0" borderId="192" xfId="0" applyFont="1" applyBorder="1" applyAlignment="1">
      <alignment horizontal="right" vertical="center" wrapText="1"/>
    </xf>
    <xf numFmtId="0" fontId="55" fillId="0" borderId="17" xfId="0" applyFont="1" applyBorder="1" applyAlignment="1">
      <alignment horizontal="right" vertical="center" wrapText="1"/>
    </xf>
    <xf numFmtId="0" fontId="55" fillId="0" borderId="198" xfId="0" applyFont="1" applyBorder="1" applyAlignment="1">
      <alignment horizontal="right" vertical="center" wrapText="1"/>
    </xf>
    <xf numFmtId="0" fontId="8" fillId="0" borderId="60" xfId="20" applyFont="1" applyBorder="1" applyAlignment="1">
      <alignment horizontal="center" wrapText="1"/>
    </xf>
    <xf numFmtId="0" fontId="8" fillId="0" borderId="204" xfId="0" applyFont="1" applyBorder="1" applyAlignment="1">
      <alignment horizontal="left"/>
    </xf>
    <xf numFmtId="0" fontId="11" fillId="0" borderId="0" xfId="22" applyFont="1" applyAlignment="1">
      <alignment horizontal="left" vertical="top" wrapText="1"/>
    </xf>
    <xf numFmtId="0" fontId="11" fillId="35" borderId="0" xfId="22" applyFont="1" applyFill="1" applyAlignment="1">
      <alignment horizontal="left" vertical="top" wrapText="1"/>
    </xf>
    <xf numFmtId="0" fontId="63" fillId="0" borderId="40" xfId="18" applyFont="1" applyBorder="1" applyAlignment="1">
      <alignment horizontal="left"/>
    </xf>
    <xf numFmtId="0" fontId="63" fillId="0" borderId="9" xfId="18" applyFont="1" applyBorder="1" applyAlignment="1">
      <alignment horizontal="left"/>
    </xf>
    <xf numFmtId="0" fontId="63" fillId="0" borderId="17" xfId="18" applyFont="1" applyBorder="1" applyAlignment="1">
      <alignment horizontal="right" wrapText="1"/>
    </xf>
    <xf numFmtId="0" fontId="63" fillId="0" borderId="8" xfId="18" applyFont="1" applyBorder="1" applyAlignment="1">
      <alignment horizontal="right" wrapText="1"/>
    </xf>
    <xf numFmtId="0" fontId="63" fillId="0" borderId="17" xfId="18" applyFont="1" applyBorder="1" applyAlignment="1">
      <alignment horizontal="center" wrapText="1"/>
    </xf>
    <xf numFmtId="0" fontId="63" fillId="0" borderId="15" xfId="18" applyFont="1" applyBorder="1" applyAlignment="1">
      <alignment horizontal="center" wrapText="1"/>
    </xf>
    <xf numFmtId="0" fontId="63" fillId="0" borderId="8" xfId="22" applyFont="1" applyBorder="1" applyAlignment="1">
      <alignment horizontal="center" vertical="center" wrapText="1"/>
    </xf>
    <xf numFmtId="0" fontId="63" fillId="0" borderId="5" xfId="22" applyFont="1" applyBorder="1" applyAlignment="1">
      <alignment horizontal="center" vertical="center" wrapText="1"/>
    </xf>
    <xf numFmtId="0" fontId="6" fillId="0" borderId="0" xfId="22" applyAlignment="1">
      <alignment horizontal="left"/>
    </xf>
    <xf numFmtId="0" fontId="15" fillId="0" borderId="0" xfId="22" applyFont="1" applyAlignment="1">
      <alignment horizontal="left" wrapText="1"/>
    </xf>
    <xf numFmtId="0" fontId="14" fillId="0" borderId="65" xfId="22" applyFont="1" applyBorder="1" applyAlignment="1">
      <alignment horizontal="left" wrapText="1"/>
    </xf>
    <xf numFmtId="0" fontId="14" fillId="0" borderId="62" xfId="22" applyFont="1" applyBorder="1" applyAlignment="1">
      <alignment horizontal="left" wrapText="1"/>
    </xf>
    <xf numFmtId="0" fontId="14" fillId="0" borderId="40" xfId="18" applyFont="1" applyBorder="1" applyAlignment="1">
      <alignment horizontal="center" wrapText="1"/>
    </xf>
    <xf numFmtId="0" fontId="14" fillId="0" borderId="17" xfId="18" applyFont="1" applyBorder="1" applyAlignment="1">
      <alignment horizontal="center" wrapText="1"/>
    </xf>
    <xf numFmtId="0" fontId="14" fillId="0" borderId="15" xfId="18" applyFont="1" applyBorder="1" applyAlignment="1">
      <alignment horizontal="center" wrapText="1"/>
    </xf>
    <xf numFmtId="0" fontId="14" fillId="0" borderId="60" xfId="18" applyFont="1" applyBorder="1" applyAlignment="1">
      <alignment horizontal="center" wrapText="1"/>
    </xf>
    <xf numFmtId="0" fontId="6" fillId="0" borderId="0" xfId="22" applyAlignment="1">
      <alignment horizontal="left" vertical="center" wrapText="1"/>
    </xf>
    <xf numFmtId="3" fontId="23" fillId="0" borderId="17" xfId="22" applyNumberFormat="1" applyFont="1" applyBorder="1" applyAlignment="1">
      <alignment horizontal="center"/>
    </xf>
    <xf numFmtId="3" fontId="23" fillId="0" borderId="15" xfId="22" applyNumberFormat="1" applyFont="1" applyBorder="1" applyAlignment="1">
      <alignment horizontal="center"/>
    </xf>
    <xf numFmtId="0" fontId="8" fillId="0" borderId="46" xfId="22" applyFont="1" applyBorder="1" applyAlignment="1">
      <alignment horizontal="right" wrapText="1"/>
    </xf>
    <xf numFmtId="0" fontId="8" fillId="0" borderId="44" xfId="22" applyFont="1" applyBorder="1" applyAlignment="1">
      <alignment horizontal="right" wrapText="1"/>
    </xf>
    <xf numFmtId="0" fontId="23" fillId="0" borderId="17" xfId="22" applyFont="1" applyBorder="1" applyAlignment="1">
      <alignment horizontal="center"/>
    </xf>
    <xf numFmtId="0" fontId="23" fillId="0" borderId="15" xfId="22" applyFont="1" applyBorder="1" applyAlignment="1">
      <alignment horizontal="center"/>
    </xf>
    <xf numFmtId="0" fontId="8" fillId="0" borderId="36" xfId="22" applyFont="1" applyBorder="1" applyAlignment="1">
      <alignment horizontal="center" wrapText="1"/>
    </xf>
    <xf numFmtId="0" fontId="8" fillId="0" borderId="60" xfId="22" applyFont="1" applyBorder="1" applyAlignment="1">
      <alignment horizontal="center" wrapText="1"/>
    </xf>
    <xf numFmtId="0" fontId="8" fillId="0" borderId="38" xfId="22" applyFont="1" applyBorder="1" applyAlignment="1">
      <alignment horizontal="left"/>
    </xf>
    <xf numFmtId="0" fontId="8" fillId="0" borderId="41" xfId="22" applyFont="1" applyBorder="1" applyAlignment="1">
      <alignment horizontal="left"/>
    </xf>
    <xf numFmtId="0" fontId="8" fillId="0" borderId="47" xfId="22" applyFont="1" applyBorder="1" applyAlignment="1">
      <alignment horizontal="center" wrapText="1"/>
    </xf>
    <xf numFmtId="0" fontId="8" fillId="0" borderId="42" xfId="22" applyFont="1" applyBorder="1" applyAlignment="1">
      <alignment horizontal="center" wrapText="1"/>
    </xf>
    <xf numFmtId="0" fontId="6" fillId="0" borderId="60" xfId="22" applyBorder="1"/>
    <xf numFmtId="0" fontId="63" fillId="0" borderId="76" xfId="22" applyFont="1" applyBorder="1" applyAlignment="1">
      <alignment horizontal="left"/>
    </xf>
    <xf numFmtId="0" fontId="63" fillId="0" borderId="77" xfId="22" applyFont="1" applyBorder="1" applyAlignment="1">
      <alignment horizontal="center" wrapText="1"/>
    </xf>
    <xf numFmtId="0" fontId="63" fillId="0" borderId="79" xfId="22" applyFont="1" applyBorder="1" applyAlignment="1">
      <alignment horizontal="center" wrapText="1"/>
    </xf>
    <xf numFmtId="0" fontId="11" fillId="0" borderId="80" xfId="22" applyFont="1" applyBorder="1"/>
    <xf numFmtId="0" fontId="63" fillId="0" borderId="78" xfId="22" applyFont="1" applyBorder="1" applyAlignment="1">
      <alignment horizontal="right" wrapText="1"/>
    </xf>
    <xf numFmtId="0" fontId="63" fillId="0" borderId="44" xfId="22" applyFont="1" applyBorder="1" applyAlignment="1">
      <alignment horizontal="right" wrapText="1"/>
    </xf>
    <xf numFmtId="0" fontId="63" fillId="0" borderId="80" xfId="22" applyFont="1" applyBorder="1" applyAlignment="1">
      <alignment horizontal="center" wrapText="1"/>
    </xf>
    <xf numFmtId="0" fontId="55" fillId="34" borderId="17" xfId="0" applyFont="1" applyFill="1" applyBorder="1" applyAlignment="1">
      <alignment horizontal="center" vertical="center" wrapText="1"/>
    </xf>
    <xf numFmtId="0" fontId="55" fillId="34" borderId="15" xfId="0" applyFont="1" applyFill="1"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8" fillId="0" borderId="38" xfId="22" applyFont="1" applyBorder="1"/>
    <xf numFmtId="0" fontId="8" fillId="0" borderId="45" xfId="22" applyFont="1" applyBorder="1"/>
    <xf numFmtId="0" fontId="55" fillId="0" borderId="17" xfId="0" applyFont="1" applyBorder="1" applyAlignment="1">
      <alignment horizontal="center" vertical="center" wrapText="1"/>
    </xf>
    <xf numFmtId="0" fontId="56" fillId="0" borderId="17" xfId="22" applyFont="1" applyBorder="1" applyAlignment="1">
      <alignment horizontal="center"/>
    </xf>
    <xf numFmtId="0" fontId="56" fillId="0" borderId="15" xfId="22" applyFont="1" applyBorder="1" applyAlignment="1">
      <alignment horizontal="center"/>
    </xf>
    <xf numFmtId="0" fontId="6" fillId="0" borderId="36" xfId="22" applyBorder="1" applyAlignment="1">
      <alignment horizontal="center"/>
    </xf>
    <xf numFmtId="0" fontId="6" fillId="0" borderId="27" xfId="22" applyBorder="1" applyAlignment="1">
      <alignment horizontal="center"/>
    </xf>
    <xf numFmtId="0" fontId="6" fillId="0" borderId="63" xfId="22" applyBorder="1" applyAlignment="1">
      <alignment horizontal="center"/>
    </xf>
    <xf numFmtId="0" fontId="8" fillId="0" borderId="40" xfId="22" applyFont="1" applyBorder="1" applyAlignment="1">
      <alignment horizontal="left"/>
    </xf>
    <xf numFmtId="0" fontId="8" fillId="0" borderId="202" xfId="22" applyFont="1" applyBorder="1" applyAlignment="1">
      <alignment horizontal="left"/>
    </xf>
    <xf numFmtId="0" fontId="8" fillId="0" borderId="189" xfId="22" applyFont="1" applyBorder="1" applyAlignment="1">
      <alignment horizontal="left"/>
    </xf>
    <xf numFmtId="0" fontId="8" fillId="0" borderId="191" xfId="22" applyFont="1" applyBorder="1" applyAlignment="1">
      <alignment horizontal="center"/>
    </xf>
    <xf numFmtId="0" fontId="55" fillId="0" borderId="17" xfId="22" applyFont="1" applyBorder="1" applyAlignment="1">
      <alignment horizontal="center" wrapText="1"/>
    </xf>
    <xf numFmtId="0" fontId="55" fillId="0" borderId="191" xfId="22" applyFont="1" applyBorder="1" applyAlignment="1">
      <alignment horizontal="center" wrapText="1"/>
    </xf>
    <xf numFmtId="0" fontId="55" fillId="0" borderId="197" xfId="22" applyFont="1" applyBorder="1" applyAlignment="1">
      <alignment horizontal="center" wrapText="1"/>
    </xf>
    <xf numFmtId="0" fontId="8" fillId="0" borderId="203" xfId="22" applyFont="1" applyBorder="1" applyAlignment="1">
      <alignment horizontal="center"/>
    </xf>
    <xf numFmtId="0" fontId="55" fillId="0" borderId="17" xfId="22" applyFont="1" applyBorder="1" applyAlignment="1">
      <alignment horizontal="center" vertical="center" wrapText="1"/>
    </xf>
    <xf numFmtId="0" fontId="55" fillId="0" borderId="15" xfId="22" applyFont="1" applyBorder="1" applyAlignment="1">
      <alignment horizontal="center" vertical="center" wrapText="1"/>
    </xf>
    <xf numFmtId="0" fontId="62" fillId="0" borderId="0" xfId="20" applyFont="1" applyAlignment="1">
      <alignment horizontal="left" vertical="top" wrapText="1"/>
    </xf>
    <xf numFmtId="0" fontId="8" fillId="0" borderId="17" xfId="0" applyFont="1" applyBorder="1" applyAlignment="1">
      <alignment horizontal="right" wrapText="1"/>
    </xf>
    <xf numFmtId="0" fontId="8" fillId="0" borderId="6" xfId="0" applyFont="1" applyBorder="1" applyAlignment="1">
      <alignment horizontal="right" wrapText="1"/>
    </xf>
    <xf numFmtId="0" fontId="63" fillId="0" borderId="15" xfId="0" applyFont="1" applyBorder="1" applyAlignment="1">
      <alignment horizontal="right" wrapText="1"/>
    </xf>
    <xf numFmtId="0" fontId="63" fillId="0" borderId="7" xfId="0" applyFont="1" applyBorder="1" applyAlignment="1">
      <alignment horizontal="right" wrapText="1"/>
    </xf>
    <xf numFmtId="0" fontId="8" fillId="0" borderId="17" xfId="0" applyFont="1" applyBorder="1" applyAlignment="1">
      <alignment horizontal="center" wrapText="1"/>
    </xf>
    <xf numFmtId="0" fontId="8" fillId="0" borderId="6" xfId="0" applyFont="1" applyBorder="1" applyAlignment="1">
      <alignment horizontal="center" wrapText="1"/>
    </xf>
    <xf numFmtId="0" fontId="6" fillId="0" borderId="0" xfId="22" applyAlignment="1">
      <alignment horizontal="left" vertical="top" wrapText="1"/>
    </xf>
    <xf numFmtId="0" fontId="6" fillId="0" borderId="0" xfId="22" applyAlignment="1">
      <alignment wrapText="1"/>
    </xf>
    <xf numFmtId="0" fontId="15" fillId="0" borderId="0" xfId="22" applyFont="1" applyAlignment="1">
      <alignment horizontal="left" vertical="top" wrapText="1"/>
    </xf>
    <xf numFmtId="0" fontId="15" fillId="35" borderId="0" xfId="22" applyFont="1" applyFill="1" applyAlignment="1">
      <alignment horizontal="left" vertical="top" wrapText="1"/>
    </xf>
    <xf numFmtId="0" fontId="8" fillId="0" borderId="17" xfId="22" applyFont="1" applyBorder="1" applyAlignment="1">
      <alignment horizontal="center" wrapText="1"/>
    </xf>
    <xf numFmtId="0" fontId="8" fillId="0" borderId="15" xfId="22" applyFont="1" applyBorder="1" applyAlignment="1">
      <alignment horizontal="center" wrapText="1"/>
    </xf>
    <xf numFmtId="0" fontId="8" fillId="0" borderId="124" xfId="22" applyFont="1" applyBorder="1" applyAlignment="1">
      <alignment horizontal="center"/>
    </xf>
    <xf numFmtId="0" fontId="8" fillId="0" borderId="125" xfId="22" applyFont="1" applyBorder="1" applyAlignment="1">
      <alignment horizontal="center"/>
    </xf>
    <xf numFmtId="0" fontId="8" fillId="0" borderId="9" xfId="22" applyFont="1" applyBorder="1" applyAlignment="1">
      <alignment horizontal="left"/>
    </xf>
    <xf numFmtId="0" fontId="8" fillId="0" borderId="16" xfId="22" applyFont="1" applyBorder="1" applyAlignment="1">
      <alignment horizontal="left"/>
    </xf>
    <xf numFmtId="0" fontId="15" fillId="0" borderId="0" xfId="22" applyFont="1" applyAlignment="1">
      <alignment horizontal="left"/>
    </xf>
    <xf numFmtId="0" fontId="15" fillId="35" borderId="0" xfId="22" applyFont="1" applyFill="1" applyAlignment="1">
      <alignment horizontal="left"/>
    </xf>
    <xf numFmtId="0" fontId="14" fillId="0" borderId="52" xfId="22" applyFont="1" applyBorder="1" applyAlignment="1">
      <alignment horizontal="right" wrapText="1"/>
    </xf>
    <xf numFmtId="0" fontId="14" fillId="0" borderId="69" xfId="22" applyFont="1" applyBorder="1" applyAlignment="1">
      <alignment horizontal="right" wrapText="1"/>
    </xf>
    <xf numFmtId="0" fontId="6" fillId="35" borderId="0" xfId="22" applyFill="1" applyAlignment="1">
      <alignment horizontal="left"/>
    </xf>
    <xf numFmtId="0" fontId="14" fillId="0" borderId="38" xfId="22" applyFont="1" applyBorder="1" applyAlignment="1">
      <alignment horizontal="left" wrapText="1"/>
    </xf>
    <xf numFmtId="0" fontId="14" fillId="0" borderId="41" xfId="22" applyFont="1" applyBorder="1" applyAlignment="1">
      <alignment horizontal="left" wrapText="1"/>
    </xf>
    <xf numFmtId="0" fontId="14" fillId="0" borderId="17" xfId="22" applyFont="1" applyBorder="1" applyAlignment="1">
      <alignment horizontal="center" vertical="center" wrapText="1"/>
    </xf>
    <xf numFmtId="0" fontId="55" fillId="2" borderId="36" xfId="0" applyFont="1" applyFill="1" applyBorder="1" applyAlignment="1">
      <alignment horizontal="center" wrapText="1"/>
    </xf>
    <xf numFmtId="0" fontId="55" fillId="2" borderId="27" xfId="0" applyFont="1" applyFill="1" applyBorder="1" applyAlignment="1">
      <alignment horizontal="center" wrapText="1"/>
    </xf>
    <xf numFmtId="0" fontId="55" fillId="2" borderId="63" xfId="0" applyFont="1" applyFill="1" applyBorder="1" applyAlignment="1">
      <alignment horizontal="center" wrapText="1"/>
    </xf>
    <xf numFmtId="0" fontId="55" fillId="0" borderId="17" xfId="0" applyFont="1" applyBorder="1" applyAlignment="1">
      <alignment horizontal="center" wrapText="1"/>
    </xf>
    <xf numFmtId="0" fontId="55" fillId="0" borderId="36" xfId="0" applyFont="1" applyBorder="1" applyAlignment="1">
      <alignment horizontal="center" wrapText="1"/>
    </xf>
    <xf numFmtId="0" fontId="55" fillId="0" borderId="27" xfId="0" applyFont="1" applyBorder="1" applyAlignment="1">
      <alignment horizontal="center" wrapText="1"/>
    </xf>
    <xf numFmtId="0" fontId="55" fillId="0" borderId="60" xfId="0" applyFont="1" applyBorder="1" applyAlignment="1">
      <alignment horizontal="center" wrapText="1"/>
    </xf>
    <xf numFmtId="0" fontId="6" fillId="0" borderId="0" xfId="46"/>
    <xf numFmtId="0" fontId="6" fillId="0" borderId="0" xfId="46" applyAlignment="1">
      <alignment horizontal="left" vertical="top"/>
    </xf>
    <xf numFmtId="0" fontId="6" fillId="0" borderId="0" xfId="46" applyAlignment="1">
      <alignment horizontal="left" vertical="top" wrapText="1"/>
    </xf>
    <xf numFmtId="0" fontId="8" fillId="0" borderId="38" xfId="46" applyFont="1" applyBorder="1" applyAlignment="1">
      <alignment horizontal="center"/>
    </xf>
    <xf numFmtId="0" fontId="8" fillId="0" borderId="41" xfId="46" applyFont="1" applyBorder="1" applyAlignment="1">
      <alignment horizontal="center"/>
    </xf>
    <xf numFmtId="0" fontId="8" fillId="0" borderId="45" xfId="46" applyFont="1" applyBorder="1" applyAlignment="1">
      <alignment horizontal="center"/>
    </xf>
    <xf numFmtId="0" fontId="8" fillId="0" borderId="36" xfId="46" applyFont="1" applyBorder="1" applyAlignment="1">
      <alignment horizontal="center"/>
    </xf>
    <xf numFmtId="0" fontId="8" fillId="0" borderId="27" xfId="46" applyFont="1" applyBorder="1" applyAlignment="1">
      <alignment horizontal="center"/>
    </xf>
    <xf numFmtId="0" fontId="8" fillId="0" borderId="60" xfId="46" applyFont="1" applyBorder="1" applyAlignment="1">
      <alignment horizontal="center"/>
    </xf>
    <xf numFmtId="0" fontId="8" fillId="0" borderId="46" xfId="46" applyFont="1" applyBorder="1" applyAlignment="1">
      <alignment horizontal="right" wrapText="1"/>
    </xf>
    <xf numFmtId="0" fontId="8" fillId="0" borderId="43" xfId="46" applyFont="1" applyBorder="1" applyAlignment="1">
      <alignment horizontal="right" wrapText="1"/>
    </xf>
    <xf numFmtId="0" fontId="8" fillId="0" borderId="44" xfId="46" applyFont="1" applyBorder="1" applyAlignment="1">
      <alignment horizontal="right" wrapText="1"/>
    </xf>
    <xf numFmtId="0" fontId="8" fillId="0" borderId="196" xfId="46" applyFont="1" applyBorder="1" applyAlignment="1">
      <alignment horizontal="center"/>
    </xf>
    <xf numFmtId="0" fontId="8" fillId="0" borderId="205" xfId="46" applyFont="1" applyBorder="1" applyAlignment="1">
      <alignment horizontal="center"/>
    </xf>
    <xf numFmtId="0" fontId="8" fillId="0" borderId="197" xfId="46" applyFont="1" applyBorder="1" applyAlignment="1">
      <alignment horizontal="right" wrapText="1"/>
    </xf>
    <xf numFmtId="0" fontId="8" fillId="0" borderId="50" xfId="46" applyFont="1" applyBorder="1" applyAlignment="1">
      <alignment horizontal="right" wrapText="1"/>
    </xf>
    <xf numFmtId="0" fontId="6" fillId="0" borderId="0" xfId="22" applyAlignment="1">
      <alignment horizontal="left" vertical="top"/>
    </xf>
    <xf numFmtId="0" fontId="55" fillId="0" borderId="14" xfId="22" applyFont="1" applyBorder="1" applyAlignment="1">
      <alignment horizontal="left" wrapText="1"/>
    </xf>
    <xf numFmtId="0" fontId="55" fillId="0" borderId="19" xfId="22" applyFont="1" applyBorder="1" applyAlignment="1">
      <alignment horizontal="left" wrapText="1"/>
    </xf>
    <xf numFmtId="0" fontId="55" fillId="0" borderId="23" xfId="22" applyFont="1" applyBorder="1" applyAlignment="1">
      <alignment horizontal="left" wrapText="1"/>
    </xf>
    <xf numFmtId="0" fontId="8" fillId="0" borderId="15" xfId="22" applyFont="1" applyBorder="1" applyAlignment="1">
      <alignment horizontal="right" wrapText="1"/>
    </xf>
    <xf numFmtId="0" fontId="8" fillId="0" borderId="93" xfId="22" applyFont="1" applyBorder="1" applyAlignment="1">
      <alignment horizontal="right" wrapText="1"/>
    </xf>
    <xf numFmtId="0" fontId="8" fillId="0" borderId="40" xfId="22" applyFont="1" applyBorder="1" applyAlignment="1">
      <alignment horizontal="left" wrapText="1"/>
    </xf>
    <xf numFmtId="0" fontId="8" fillId="0" borderId="83" xfId="22" applyFont="1" applyBorder="1" applyAlignment="1">
      <alignment horizontal="left" wrapText="1"/>
    </xf>
    <xf numFmtId="0" fontId="8" fillId="0" borderId="17" xfId="22" applyFont="1" applyBorder="1" applyAlignment="1">
      <alignment horizontal="right" wrapText="1"/>
    </xf>
    <xf numFmtId="0" fontId="8" fillId="0" borderId="92" xfId="22" applyFont="1" applyBorder="1" applyAlignment="1">
      <alignment horizontal="right" wrapText="1"/>
    </xf>
    <xf numFmtId="0" fontId="55" fillId="0" borderId="105" xfId="22" applyFont="1" applyBorder="1" applyAlignment="1">
      <alignment horizontal="left"/>
    </xf>
    <xf numFmtId="0" fontId="55" fillId="0" borderId="106" xfId="22" applyFont="1" applyBorder="1" applyAlignment="1">
      <alignment horizontal="left"/>
    </xf>
    <xf numFmtId="0" fontId="55" fillId="0" borderId="104" xfId="22" applyFont="1" applyBorder="1" applyAlignment="1">
      <alignment horizontal="left"/>
    </xf>
    <xf numFmtId="0" fontId="6" fillId="0" borderId="0" xfId="22" applyAlignment="1">
      <alignment horizontal="left" wrapText="1"/>
    </xf>
    <xf numFmtId="0" fontId="8" fillId="0" borderId="105" xfId="22" applyFont="1" applyBorder="1" applyAlignment="1">
      <alignment horizontal="left" wrapText="1"/>
    </xf>
    <xf numFmtId="0" fontId="8" fillId="0" borderId="106" xfId="22" applyFont="1" applyBorder="1" applyAlignment="1">
      <alignment horizontal="left" wrapText="1"/>
    </xf>
    <xf numFmtId="0" fontId="8" fillId="0" borderId="104" xfId="22" applyFont="1" applyBorder="1" applyAlignment="1">
      <alignment horizontal="left" wrapText="1"/>
    </xf>
    <xf numFmtId="0" fontId="8" fillId="0" borderId="26" xfId="22" applyFont="1" applyBorder="1" applyAlignment="1">
      <alignment horizontal="left" wrapText="1"/>
    </xf>
    <xf numFmtId="0" fontId="8" fillId="0" borderId="27" xfId="22" applyFont="1" applyBorder="1" applyAlignment="1">
      <alignment horizontal="left" wrapText="1"/>
    </xf>
    <xf numFmtId="0" fontId="8" fillId="0" borderId="63" xfId="22" applyFont="1" applyBorder="1" applyAlignment="1">
      <alignment horizontal="left" wrapText="1"/>
    </xf>
    <xf numFmtId="0" fontId="8" fillId="0" borderId="40" xfId="22" applyFont="1" applyBorder="1" applyAlignment="1">
      <alignment horizontal="center" wrapText="1"/>
    </xf>
    <xf numFmtId="0" fontId="8" fillId="0" borderId="9" xfId="22" applyFont="1" applyBorder="1" applyAlignment="1">
      <alignment horizontal="center" wrapText="1"/>
    </xf>
    <xf numFmtId="0" fontId="8" fillId="0" borderId="5" xfId="22" applyFont="1" applyBorder="1" applyAlignment="1">
      <alignment horizontal="center" wrapText="1"/>
    </xf>
    <xf numFmtId="0" fontId="8" fillId="0" borderId="28" xfId="22" applyFont="1" applyBorder="1" applyAlignment="1">
      <alignment horizontal="left" wrapText="1"/>
    </xf>
    <xf numFmtId="0" fontId="8" fillId="0" borderId="49" xfId="22" applyFont="1" applyBorder="1" applyAlignment="1">
      <alignment horizontal="left" wrapText="1"/>
    </xf>
    <xf numFmtId="0" fontId="8" fillId="0" borderId="53" xfId="22" applyFont="1" applyBorder="1" applyAlignment="1">
      <alignment horizontal="left" wrapText="1"/>
    </xf>
    <xf numFmtId="0" fontId="8" fillId="0" borderId="8" xfId="22" applyFont="1" applyBorder="1" applyAlignment="1">
      <alignment horizontal="center" wrapText="1"/>
    </xf>
    <xf numFmtId="0" fontId="8" fillId="0" borderId="26" xfId="22" applyFont="1" applyBorder="1" applyAlignment="1">
      <alignment horizontal="center" wrapText="1"/>
    </xf>
    <xf numFmtId="0" fontId="8" fillId="0" borderId="27" xfId="22" applyFont="1" applyBorder="1" applyAlignment="1">
      <alignment horizontal="center" wrapText="1"/>
    </xf>
    <xf numFmtId="0" fontId="8" fillId="0" borderId="63" xfId="22" applyFont="1" applyBorder="1" applyAlignment="1">
      <alignment horizontal="center" wrapText="1"/>
    </xf>
    <xf numFmtId="0" fontId="14" fillId="0" borderId="8" xfId="22" applyFont="1" applyBorder="1" applyAlignment="1">
      <alignment horizontal="center" wrapText="1"/>
    </xf>
    <xf numFmtId="0" fontId="46" fillId="0" borderId="5" xfId="22" applyFont="1" applyBorder="1" applyAlignment="1">
      <alignment horizontal="center" wrapText="1"/>
    </xf>
    <xf numFmtId="0" fontId="8" fillId="0" borderId="10" xfId="22" applyFont="1" applyBorder="1" applyAlignment="1">
      <alignment horizontal="center" wrapText="1"/>
    </xf>
    <xf numFmtId="0" fontId="46" fillId="0" borderId="9" xfId="0" applyFont="1" applyBorder="1" applyAlignment="1">
      <alignment horizontal="center" wrapText="1"/>
    </xf>
    <xf numFmtId="0" fontId="46" fillId="0" borderId="8" xfId="0" applyFont="1" applyBorder="1" applyAlignment="1">
      <alignment horizontal="center" wrapText="1"/>
    </xf>
    <xf numFmtId="0" fontId="55" fillId="0" borderId="10" xfId="22" applyFont="1" applyBorder="1" applyAlignment="1">
      <alignment horizontal="center" wrapText="1"/>
    </xf>
    <xf numFmtId="0" fontId="55" fillId="0" borderId="22" xfId="22" applyFont="1" applyBorder="1" applyAlignment="1">
      <alignment horizontal="center" wrapText="1"/>
    </xf>
    <xf numFmtId="0" fontId="46" fillId="0" borderId="17" xfId="0" applyFont="1" applyBorder="1" applyAlignment="1">
      <alignment horizontal="center" wrapText="1"/>
    </xf>
    <xf numFmtId="0" fontId="46" fillId="0" borderId="36" xfId="0" applyFont="1" applyBorder="1" applyAlignment="1">
      <alignment horizontal="center" wrapText="1"/>
    </xf>
    <xf numFmtId="0" fontId="46" fillId="0" borderId="10" xfId="0" applyFont="1" applyBorder="1" applyAlignment="1">
      <alignment horizontal="center" wrapText="1"/>
    </xf>
    <xf numFmtId="166" fontId="8" fillId="0" borderId="21" xfId="22" applyNumberFormat="1" applyFont="1" applyBorder="1" applyAlignment="1">
      <alignment horizontal="center" wrapText="1"/>
    </xf>
    <xf numFmtId="166" fontId="8" fillId="0" borderId="52" xfId="22" applyNumberFormat="1" applyFont="1" applyBorder="1" applyAlignment="1">
      <alignment horizontal="center" wrapText="1"/>
    </xf>
    <xf numFmtId="166" fontId="8" fillId="0" borderId="25" xfId="22" applyNumberFormat="1" applyFont="1" applyBorder="1" applyAlignment="1">
      <alignment horizontal="center" wrapText="1"/>
    </xf>
    <xf numFmtId="166" fontId="8" fillId="0" borderId="51" xfId="22" applyNumberFormat="1" applyFont="1" applyBorder="1" applyAlignment="1">
      <alignment horizontal="center" wrapText="1"/>
    </xf>
    <xf numFmtId="0" fontId="6" fillId="0" borderId="26" xfId="22" applyBorder="1" applyAlignment="1">
      <alignment horizontal="center" wrapText="1"/>
    </xf>
    <xf numFmtId="0" fontId="6" fillId="0" borderId="49" xfId="22" applyBorder="1" applyAlignment="1">
      <alignment horizontal="center" wrapText="1"/>
    </xf>
    <xf numFmtId="0" fontId="6" fillId="0" borderId="56" xfId="22" applyBorder="1" applyAlignment="1">
      <alignment horizontal="center" wrapText="1"/>
    </xf>
    <xf numFmtId="166" fontId="8" fillId="0" borderId="29" xfId="22" applyNumberFormat="1" applyFont="1" applyBorder="1" applyAlignment="1">
      <alignment horizontal="center"/>
    </xf>
    <xf numFmtId="166" fontId="8" fillId="0" borderId="30" xfId="22" applyNumberFormat="1" applyFont="1" applyBorder="1" applyAlignment="1">
      <alignment horizontal="center"/>
    </xf>
    <xf numFmtId="0" fontId="8" fillId="0" borderId="30" xfId="22" applyFont="1" applyBorder="1" applyAlignment="1">
      <alignment horizontal="center" wrapText="1"/>
    </xf>
    <xf numFmtId="0" fontId="8" fillId="0" borderId="37" xfId="22" applyFont="1" applyBorder="1" applyAlignment="1">
      <alignment horizontal="center" wrapText="1"/>
    </xf>
    <xf numFmtId="166" fontId="8" fillId="0" borderId="26" xfId="22" applyNumberFormat="1" applyFont="1" applyBorder="1" applyAlignment="1">
      <alignment horizontal="center" wrapText="1"/>
    </xf>
    <xf numFmtId="166" fontId="8" fillId="0" borderId="27" xfId="22" applyNumberFormat="1" applyFont="1" applyBorder="1" applyAlignment="1">
      <alignment horizontal="center" wrapText="1"/>
    </xf>
    <xf numFmtId="166" fontId="8" fillId="0" borderId="63" xfId="22" applyNumberFormat="1" applyFont="1" applyBorder="1" applyAlignment="1">
      <alignment horizontal="center" wrapText="1"/>
    </xf>
    <xf numFmtId="166" fontId="8" fillId="0" borderId="26" xfId="22" applyNumberFormat="1" applyFont="1" applyBorder="1" applyAlignment="1">
      <alignment horizontal="center"/>
    </xf>
    <xf numFmtId="166" fontId="8" fillId="0" borderId="27" xfId="22" applyNumberFormat="1" applyFont="1" applyBorder="1" applyAlignment="1">
      <alignment horizontal="center"/>
    </xf>
    <xf numFmtId="166" fontId="8" fillId="0" borderId="63" xfId="22" applyNumberFormat="1" applyFont="1" applyBorder="1" applyAlignment="1">
      <alignment horizontal="center"/>
    </xf>
    <xf numFmtId="0" fontId="8" fillId="0" borderId="36" xfId="22" applyFont="1" applyBorder="1" applyAlignment="1">
      <alignment horizontal="center"/>
    </xf>
    <xf numFmtId="0" fontId="8" fillId="0" borderId="27" xfId="22" applyFont="1" applyBorder="1" applyAlignment="1">
      <alignment horizontal="center"/>
    </xf>
    <xf numFmtId="0" fontId="8" fillId="0" borderId="60" xfId="22" applyFont="1" applyBorder="1" applyAlignment="1">
      <alignment horizontal="center"/>
    </xf>
    <xf numFmtId="0" fontId="8" fillId="0" borderId="115" xfId="22" applyFont="1" applyBorder="1" applyAlignment="1">
      <alignment horizontal="center" wrapText="1"/>
    </xf>
    <xf numFmtId="0" fontId="8" fillId="0" borderId="52" xfId="22" applyFont="1" applyBorder="1" applyAlignment="1">
      <alignment horizontal="center" wrapText="1"/>
    </xf>
    <xf numFmtId="0" fontId="8" fillId="0" borderId="34" xfId="22" applyFont="1" applyBorder="1" applyAlignment="1">
      <alignment horizontal="center" wrapText="1"/>
    </xf>
    <xf numFmtId="0" fontId="8" fillId="0" borderId="51" xfId="22" applyFont="1" applyBorder="1" applyAlignment="1">
      <alignment horizontal="center" wrapText="1"/>
    </xf>
    <xf numFmtId="0" fontId="8" fillId="0" borderId="103" xfId="22" applyFont="1" applyBorder="1" applyAlignment="1">
      <alignment horizontal="left"/>
    </xf>
    <xf numFmtId="0" fontId="8" fillId="0" borderId="83" xfId="22" applyFont="1" applyBorder="1" applyAlignment="1">
      <alignment horizontal="left"/>
    </xf>
    <xf numFmtId="0" fontId="8" fillId="0" borderId="90" xfId="22" applyFont="1" applyBorder="1" applyAlignment="1">
      <alignment horizontal="center" wrapText="1"/>
    </xf>
    <xf numFmtId="0" fontId="8" fillId="0" borderId="90" xfId="22" applyFont="1" applyBorder="1" applyAlignment="1">
      <alignment horizontal="center"/>
    </xf>
    <xf numFmtId="0" fontId="63" fillId="0" borderId="26" xfId="22" applyFont="1" applyBorder="1" applyAlignment="1">
      <alignment horizontal="left"/>
    </xf>
    <xf numFmtId="0" fontId="63" fillId="0" borderId="27" xfId="22" applyFont="1" applyBorder="1" applyAlignment="1">
      <alignment horizontal="left"/>
    </xf>
    <xf numFmtId="0" fontId="63" fillId="0" borderId="63" xfId="22" applyFont="1" applyBorder="1" applyAlignment="1">
      <alignment horizontal="left"/>
    </xf>
    <xf numFmtId="0" fontId="63" fillId="0" borderId="105" xfId="22" applyFont="1" applyBorder="1" applyAlignment="1">
      <alignment horizontal="left"/>
    </xf>
    <xf numFmtId="0" fontId="63" fillId="0" borderId="106" xfId="22" applyFont="1" applyBorder="1" applyAlignment="1">
      <alignment horizontal="left"/>
    </xf>
    <xf numFmtId="0" fontId="63" fillId="0" borderId="118" xfId="22" applyFont="1" applyBorder="1" applyAlignment="1">
      <alignment horizontal="left"/>
    </xf>
    <xf numFmtId="0" fontId="11" fillId="0" borderId="40" xfId="22" applyFont="1" applyBorder="1" applyAlignment="1">
      <alignment horizontal="center" wrapText="1"/>
    </xf>
    <xf numFmtId="0" fontId="11" fillId="0" borderId="122" xfId="22" applyFont="1" applyBorder="1" applyAlignment="1">
      <alignment horizontal="center" wrapText="1"/>
    </xf>
    <xf numFmtId="0" fontId="11" fillId="0" borderId="113" xfId="22" applyFont="1" applyBorder="1" applyAlignment="1">
      <alignment horizontal="center" wrapText="1"/>
    </xf>
    <xf numFmtId="0" fontId="63" fillId="0" borderId="17" xfId="22" applyFont="1" applyBorder="1" applyAlignment="1">
      <alignment horizontal="center" wrapText="1"/>
    </xf>
    <xf numFmtId="0" fontId="63" fillId="0" borderId="15" xfId="22" applyFont="1" applyBorder="1" applyAlignment="1">
      <alignment horizontal="center" wrapText="1"/>
    </xf>
    <xf numFmtId="0" fontId="63" fillId="0" borderId="120" xfId="22" applyFont="1" applyBorder="1" applyAlignment="1">
      <alignment horizontal="right" wrapText="1"/>
    </xf>
    <xf numFmtId="0" fontId="63" fillId="0" borderId="121" xfId="22" applyFont="1" applyBorder="1" applyAlignment="1">
      <alignment horizontal="right" wrapText="1"/>
    </xf>
    <xf numFmtId="0" fontId="63" fillId="0" borderId="120" xfId="22" applyFont="1" applyBorder="1" applyAlignment="1">
      <alignment horizontal="center" wrapText="1"/>
    </xf>
    <xf numFmtId="0" fontId="63" fillId="0" borderId="117" xfId="22" applyFont="1" applyBorder="1" applyAlignment="1">
      <alignment horizontal="right" wrapText="1"/>
    </xf>
    <xf numFmtId="0" fontId="63" fillId="0" borderId="116" xfId="22" applyFont="1" applyBorder="1" applyAlignment="1">
      <alignment horizontal="right" wrapText="1"/>
    </xf>
    <xf numFmtId="0" fontId="33" fillId="0" borderId="0" xfId="22" applyFont="1" applyAlignment="1">
      <alignment horizontal="left" vertical="top" wrapText="1"/>
    </xf>
    <xf numFmtId="0" fontId="14" fillId="0" borderId="115" xfId="22" applyFont="1" applyBorder="1" applyAlignment="1">
      <alignment horizontal="right" wrapText="1"/>
    </xf>
    <xf numFmtId="0" fontId="41" fillId="0" borderId="55" xfId="22" applyFont="1" applyBorder="1" applyAlignment="1">
      <alignment horizontal="right" wrapText="1"/>
    </xf>
    <xf numFmtId="0" fontId="14" fillId="0" borderId="65" xfId="22" applyFont="1" applyBorder="1" applyAlignment="1">
      <alignment horizontal="right" wrapText="1"/>
    </xf>
    <xf numFmtId="0" fontId="41" fillId="0" borderId="62" xfId="22" applyFont="1" applyBorder="1" applyAlignment="1">
      <alignment horizontal="right" wrapText="1"/>
    </xf>
    <xf numFmtId="0" fontId="41" fillId="0" borderId="47" xfId="22" applyFont="1" applyBorder="1" applyAlignment="1">
      <alignment horizontal="right" wrapText="1"/>
    </xf>
    <xf numFmtId="0" fontId="41" fillId="0" borderId="50" xfId="22" applyFont="1" applyBorder="1" applyAlignment="1">
      <alignment horizontal="right" wrapText="1"/>
    </xf>
    <xf numFmtId="0" fontId="41" fillId="0" borderId="38" xfId="22" applyFont="1" applyBorder="1" applyAlignment="1">
      <alignment horizontal="center" vertical="center" wrapText="1"/>
    </xf>
    <xf numFmtId="0" fontId="41" fillId="0" borderId="45" xfId="22" applyFont="1" applyBorder="1" applyAlignment="1">
      <alignment horizontal="center" vertical="center" wrapText="1"/>
    </xf>
    <xf numFmtId="0" fontId="14" fillId="0" borderId="47" xfId="22" applyFont="1" applyBorder="1" applyAlignment="1">
      <alignment horizontal="right" wrapText="1"/>
    </xf>
    <xf numFmtId="0" fontId="63" fillId="0" borderId="47" xfId="22" applyFont="1" applyBorder="1" applyAlignment="1">
      <alignment horizontal="right" wrapText="1"/>
    </xf>
    <xf numFmtId="0" fontId="63" fillId="0" borderId="50" xfId="22" applyFont="1" applyBorder="1" applyAlignment="1">
      <alignment horizontal="right" wrapText="1"/>
    </xf>
    <xf numFmtId="0" fontId="11" fillId="0" borderId="0" xfId="29" applyFont="1" applyAlignment="1">
      <alignment horizontal="left" vertical="top" wrapText="1"/>
    </xf>
    <xf numFmtId="0" fontId="11" fillId="35" borderId="0" xfId="29" applyFont="1" applyFill="1" applyAlignment="1">
      <alignment horizontal="left" vertical="top" wrapText="1"/>
    </xf>
    <xf numFmtId="0" fontId="6" fillId="0" borderId="0" xfId="29" applyAlignment="1">
      <alignment horizontal="left" vertical="top" wrapText="1"/>
    </xf>
    <xf numFmtId="0" fontId="6" fillId="35" borderId="0" xfId="29" applyFill="1" applyAlignment="1">
      <alignment horizontal="left" vertical="top" wrapText="1"/>
    </xf>
    <xf numFmtId="0" fontId="14" fillId="0" borderId="65" xfId="29" applyFont="1" applyBorder="1" applyAlignment="1">
      <alignment horizontal="left" wrapText="1"/>
    </xf>
    <xf numFmtId="0" fontId="14" fillId="0" borderId="62" xfId="29" applyFont="1" applyBorder="1" applyAlignment="1">
      <alignment horizontal="left" wrapText="1"/>
    </xf>
    <xf numFmtId="0" fontId="8" fillId="0" borderId="46" xfId="29" applyFont="1" applyBorder="1" applyAlignment="1">
      <alignment horizontal="right" wrapText="1"/>
    </xf>
    <xf numFmtId="0" fontId="8" fillId="0" borderId="44" xfId="29" applyFont="1" applyBorder="1" applyAlignment="1">
      <alignment horizontal="right" wrapText="1"/>
    </xf>
    <xf numFmtId="0" fontId="8" fillId="0" borderId="65" xfId="29" applyFont="1" applyBorder="1" applyAlignment="1">
      <alignment horizontal="right" wrapText="1"/>
    </xf>
    <xf numFmtId="0" fontId="8" fillId="0" borderId="62" xfId="29" applyFont="1" applyBorder="1" applyAlignment="1">
      <alignment horizontal="right" wrapText="1"/>
    </xf>
    <xf numFmtId="0" fontId="8" fillId="0" borderId="47" xfId="29" applyFont="1" applyBorder="1" applyAlignment="1">
      <alignment horizontal="right" wrapText="1"/>
    </xf>
    <xf numFmtId="0" fontId="8" fillId="0" borderId="50" xfId="29" applyFont="1" applyBorder="1" applyAlignment="1">
      <alignment horizontal="right" wrapText="1"/>
    </xf>
    <xf numFmtId="0" fontId="8" fillId="0" borderId="38" xfId="29" applyFont="1" applyBorder="1" applyAlignment="1">
      <alignment horizontal="right" wrapText="1"/>
    </xf>
    <xf numFmtId="0" fontId="8" fillId="0" borderId="45" xfId="29" applyFont="1" applyBorder="1" applyAlignment="1">
      <alignment horizontal="right" wrapText="1"/>
    </xf>
    <xf numFmtId="0" fontId="8" fillId="0" borderId="26" xfId="29" applyFont="1" applyBorder="1" applyAlignment="1">
      <alignment horizontal="center" wrapText="1"/>
    </xf>
    <xf numFmtId="0" fontId="8" fillId="0" borderId="27" xfId="29" applyFont="1" applyBorder="1" applyAlignment="1">
      <alignment horizontal="center" wrapText="1"/>
    </xf>
    <xf numFmtId="0" fontId="8" fillId="0" borderId="60" xfId="29" applyFont="1" applyBorder="1" applyAlignment="1">
      <alignment horizontal="center" wrapText="1"/>
    </xf>
    <xf numFmtId="0" fontId="8" fillId="0" borderId="36" xfId="29" applyFont="1" applyBorder="1" applyAlignment="1">
      <alignment horizontal="center" wrapText="1"/>
    </xf>
    <xf numFmtId="0" fontId="8" fillId="0" borderId="63" xfId="29" applyFont="1" applyBorder="1" applyAlignment="1">
      <alignment horizontal="center" wrapText="1"/>
    </xf>
    <xf numFmtId="0" fontId="104" fillId="0" borderId="21" xfId="22" applyFont="1" applyBorder="1" applyAlignment="1">
      <alignment horizontal="center" wrapText="1"/>
    </xf>
    <xf numFmtId="0" fontId="104" fillId="0" borderId="52" xfId="22" applyFont="1" applyBorder="1" applyAlignment="1">
      <alignment horizontal="center" wrapText="1"/>
    </xf>
    <xf numFmtId="0" fontId="104" fillId="0" borderId="25" xfId="22" applyFont="1" applyBorder="1" applyAlignment="1">
      <alignment horizontal="center" wrapText="1"/>
    </xf>
    <xf numFmtId="0" fontId="104" fillId="0" borderId="51" xfId="22" applyFont="1" applyBorder="1" applyAlignment="1">
      <alignment horizontal="center" wrapText="1"/>
    </xf>
    <xf numFmtId="0" fontId="63" fillId="0" borderId="41" xfId="22" applyFont="1" applyBorder="1" applyAlignment="1">
      <alignment horizontal="left" wrapText="1"/>
    </xf>
    <xf numFmtId="0" fontId="104" fillId="0" borderId="115" xfId="22" applyFont="1" applyBorder="1" applyAlignment="1">
      <alignment horizontal="center" wrapText="1"/>
    </xf>
    <xf numFmtId="0" fontId="104" fillId="0" borderId="66" xfId="22" applyFont="1" applyBorder="1" applyAlignment="1">
      <alignment horizontal="center" wrapText="1"/>
    </xf>
    <xf numFmtId="0" fontId="104" fillId="0" borderId="34" xfId="22" applyFont="1" applyBorder="1" applyAlignment="1">
      <alignment horizontal="center" wrapText="1"/>
    </xf>
    <xf numFmtId="0" fontId="104" fillId="0" borderId="54" xfId="22" applyFont="1" applyBorder="1" applyAlignment="1">
      <alignment horizontal="center" wrapText="1"/>
    </xf>
    <xf numFmtId="0" fontId="104" fillId="0" borderId="36" xfId="22" applyFont="1" applyBorder="1" applyAlignment="1">
      <alignment horizontal="center" wrapText="1"/>
    </xf>
    <xf numFmtId="0" fontId="104" fillId="0" borderId="27" xfId="22" applyFont="1" applyBorder="1" applyAlignment="1">
      <alignment horizontal="center" wrapText="1"/>
    </xf>
    <xf numFmtId="0" fontId="104" fillId="0" borderId="63" xfId="22" applyFont="1" applyBorder="1" applyAlignment="1">
      <alignment horizontal="center" wrapText="1"/>
    </xf>
    <xf numFmtId="0" fontId="104" fillId="0" borderId="79" xfId="22" applyFont="1" applyBorder="1" applyAlignment="1">
      <alignment horizontal="center" wrapText="1"/>
    </xf>
    <xf numFmtId="0" fontId="104" fillId="0" borderId="109" xfId="22" applyFont="1" applyBorder="1" applyAlignment="1">
      <alignment horizontal="center" wrapText="1"/>
    </xf>
    <xf numFmtId="0" fontId="104" fillId="0" borderId="118" xfId="22" applyFont="1" applyBorder="1" applyAlignment="1">
      <alignment horizontal="center" wrapText="1"/>
    </xf>
    <xf numFmtId="0" fontId="6" fillId="0" borderId="0" xfId="100" applyFont="1" applyAlignment="1">
      <alignment vertical="top" wrapText="1"/>
    </xf>
    <xf numFmtId="0" fontId="6" fillId="35" borderId="0" xfId="100" applyFont="1" applyFill="1" applyAlignment="1">
      <alignment vertical="top" wrapText="1"/>
    </xf>
    <xf numFmtId="0" fontId="6" fillId="0" borderId="0" xfId="100" applyFont="1" applyAlignment="1">
      <alignment vertical="top"/>
    </xf>
    <xf numFmtId="0" fontId="6" fillId="35" borderId="0" xfId="100" applyFont="1" applyFill="1" applyAlignment="1">
      <alignment vertical="top"/>
    </xf>
    <xf numFmtId="0" fontId="6" fillId="0" borderId="0" xfId="67" applyFont="1" applyAlignment="1">
      <alignment vertical="top"/>
    </xf>
    <xf numFmtId="0" fontId="6" fillId="35" borderId="0" xfId="67" applyFont="1" applyFill="1" applyAlignment="1">
      <alignment vertical="top"/>
    </xf>
    <xf numFmtId="0" fontId="6" fillId="0" borderId="0" xfId="100" applyFont="1" applyAlignment="1">
      <alignment horizontal="left" vertical="top"/>
    </xf>
    <xf numFmtId="0" fontId="6" fillId="35" borderId="0" xfId="100" applyFont="1" applyFill="1" applyAlignment="1">
      <alignment horizontal="left" vertical="top"/>
    </xf>
    <xf numFmtId="0" fontId="6" fillId="0" borderId="0" xfId="100" applyFont="1" applyAlignment="1">
      <alignment horizontal="left" vertical="center"/>
    </xf>
    <xf numFmtId="0" fontId="6" fillId="35" borderId="0" xfId="100" applyFont="1" applyFill="1" applyAlignment="1">
      <alignment horizontal="left" vertical="center"/>
    </xf>
    <xf numFmtId="0" fontId="6" fillId="0" borderId="0" xfId="67" applyFont="1" applyAlignment="1">
      <alignment horizontal="left" vertical="center" wrapText="1"/>
    </xf>
    <xf numFmtId="0" fontId="6" fillId="35" borderId="0" xfId="67" applyFont="1" applyFill="1" applyAlignment="1">
      <alignment horizontal="left" vertical="center" wrapText="1"/>
    </xf>
    <xf numFmtId="0" fontId="6" fillId="0" borderId="0" xfId="100" applyFont="1" applyAlignment="1">
      <alignment horizontal="left" vertical="center" wrapText="1"/>
    </xf>
    <xf numFmtId="0" fontId="6" fillId="35" borderId="0" xfId="100" applyFont="1" applyFill="1" applyAlignment="1">
      <alignment horizontal="left" vertical="center" wrapText="1"/>
    </xf>
    <xf numFmtId="0" fontId="6" fillId="0" borderId="0" xfId="100" applyFont="1" applyAlignment="1">
      <alignment horizontal="left"/>
    </xf>
    <xf numFmtId="0" fontId="6" fillId="35" borderId="0" xfId="100" applyFont="1" applyFill="1" applyAlignment="1">
      <alignment horizontal="left"/>
    </xf>
    <xf numFmtId="0" fontId="6" fillId="0" borderId="0" xfId="100" applyFont="1" applyAlignment="1">
      <alignment wrapText="1"/>
    </xf>
    <xf numFmtId="0" fontId="6" fillId="35" borderId="0" xfId="100" applyFont="1" applyFill="1" applyAlignment="1">
      <alignment wrapText="1"/>
    </xf>
    <xf numFmtId="0" fontId="6" fillId="0" borderId="0" xfId="67" applyFont="1"/>
    <xf numFmtId="0" fontId="6" fillId="35" borderId="0" xfId="67" applyFont="1" applyFill="1"/>
    <xf numFmtId="0" fontId="11" fillId="0" borderId="0" xfId="100" applyFont="1" applyAlignment="1">
      <alignment horizontal="left" vertical="top" wrapText="1"/>
    </xf>
    <xf numFmtId="0" fontId="11" fillId="35" borderId="0" xfId="100" applyFont="1" applyFill="1" applyAlignment="1">
      <alignment horizontal="left" vertical="top" wrapText="1"/>
    </xf>
    <xf numFmtId="0" fontId="11" fillId="0" borderId="0" xfId="67" applyFont="1" applyAlignment="1">
      <alignment horizontal="left" vertical="top" wrapText="1"/>
    </xf>
    <xf numFmtId="0" fontId="11" fillId="35" borderId="0" xfId="67" applyFont="1" applyFill="1" applyAlignment="1">
      <alignment horizontal="left" vertical="top" wrapText="1"/>
    </xf>
    <xf numFmtId="0" fontId="6" fillId="0" borderId="0" xfId="100" applyFont="1" applyAlignment="1">
      <alignment horizontal="left" vertical="top" wrapText="1"/>
    </xf>
    <xf numFmtId="0" fontId="6" fillId="35" borderId="0" xfId="100" applyFont="1" applyFill="1" applyAlignment="1">
      <alignment horizontal="left" vertical="top" wrapText="1"/>
    </xf>
    <xf numFmtId="0" fontId="6" fillId="0" borderId="0" xfId="20" applyFont="1" applyAlignment="1">
      <alignment wrapText="1"/>
    </xf>
    <xf numFmtId="0" fontId="6" fillId="35" borderId="0" xfId="20" applyFont="1" applyFill="1" applyAlignment="1">
      <alignment wrapText="1"/>
    </xf>
    <xf numFmtId="0" fontId="8" fillId="0" borderId="38" xfId="20" applyFont="1" applyBorder="1" applyAlignment="1">
      <alignment horizontal="center"/>
    </xf>
    <xf numFmtId="0" fontId="8" fillId="0" borderId="45" xfId="20" applyFont="1" applyBorder="1" applyAlignment="1">
      <alignment horizontal="center"/>
    </xf>
    <xf numFmtId="0" fontId="8" fillId="0" borderId="36" xfId="20" applyFont="1" applyBorder="1" applyAlignment="1">
      <alignment horizontal="center" wrapText="1"/>
    </xf>
    <xf numFmtId="0" fontId="8" fillId="0" borderId="47" xfId="20" applyFont="1" applyBorder="1" applyAlignment="1">
      <alignment horizontal="right"/>
    </xf>
    <xf numFmtId="0" fontId="8" fillId="0" borderId="50" xfId="20" applyFont="1" applyBorder="1" applyAlignment="1">
      <alignment horizontal="right"/>
    </xf>
    <xf numFmtId="0" fontId="8" fillId="0" borderId="46" xfId="20" applyFont="1" applyBorder="1" applyAlignment="1">
      <alignment horizontal="right"/>
    </xf>
    <xf numFmtId="0" fontId="8" fillId="0" borderId="44" xfId="20" applyFont="1" applyBorder="1" applyAlignment="1">
      <alignment horizontal="right"/>
    </xf>
    <xf numFmtId="0" fontId="11" fillId="0" borderId="0" xfId="20" applyFont="1" applyAlignment="1">
      <alignment wrapText="1"/>
    </xf>
    <xf numFmtId="0" fontId="11" fillId="35" borderId="0" xfId="20" applyFont="1" applyFill="1" applyAlignment="1">
      <alignment wrapText="1"/>
    </xf>
    <xf numFmtId="0" fontId="8" fillId="0" borderId="36" xfId="0" applyFont="1" applyBorder="1" applyAlignment="1">
      <alignment horizontal="center" wrapText="1"/>
    </xf>
    <xf numFmtId="0" fontId="8" fillId="0" borderId="63" xfId="0" applyFont="1" applyBorder="1" applyAlignment="1">
      <alignment horizontal="center"/>
    </xf>
    <xf numFmtId="0" fontId="8" fillId="0" borderId="28" xfId="0" applyFont="1" applyBorder="1" applyAlignment="1">
      <alignment horizontal="center"/>
    </xf>
    <xf numFmtId="0" fontId="8" fillId="0" borderId="53" xfId="0" applyFont="1" applyBorder="1" applyAlignment="1">
      <alignment horizontal="center"/>
    </xf>
    <xf numFmtId="0" fontId="8" fillId="0" borderId="47" xfId="0" applyFont="1" applyBorder="1" applyAlignment="1">
      <alignment horizontal="center"/>
    </xf>
    <xf numFmtId="0" fontId="8" fillId="0" borderId="50" xfId="0" applyFont="1" applyBorder="1" applyAlignment="1">
      <alignment horizontal="center"/>
    </xf>
    <xf numFmtId="0" fontId="8" fillId="0" borderId="66" xfId="0" applyFont="1" applyBorder="1" applyAlignment="1">
      <alignment horizontal="right" wrapText="1"/>
    </xf>
    <xf numFmtId="0" fontId="8" fillId="0" borderId="68" xfId="0" applyFont="1" applyBorder="1" applyAlignment="1">
      <alignment horizontal="right" wrapText="1"/>
    </xf>
    <xf numFmtId="0" fontId="8" fillId="0" borderId="60" xfId="0" applyFont="1" applyBorder="1" applyAlignment="1">
      <alignment horizontal="center"/>
    </xf>
    <xf numFmtId="0" fontId="6" fillId="35" borderId="0" xfId="22" applyFill="1" applyAlignment="1">
      <alignment horizontal="left" wrapText="1"/>
    </xf>
    <xf numFmtId="0" fontId="6" fillId="35" borderId="0" xfId="22" applyFill="1" applyAlignment="1">
      <alignment horizontal="left" vertical="top" wrapText="1"/>
    </xf>
    <xf numFmtId="0" fontId="8" fillId="0" borderId="0" xfId="0" applyFont="1" applyAlignment="1">
      <alignment horizontal="left" vertical="center" wrapText="1"/>
    </xf>
    <xf numFmtId="0" fontId="6" fillId="0" borderId="28" xfId="0" applyFont="1" applyBorder="1" applyAlignment="1">
      <alignment horizontal="left" wrapText="1"/>
    </xf>
    <xf numFmtId="0" fontId="6" fillId="0" borderId="21" xfId="0" applyFont="1" applyBorder="1" applyAlignment="1">
      <alignment horizontal="left" wrapText="1"/>
    </xf>
    <xf numFmtId="0" fontId="6" fillId="0" borderId="66" xfId="0" applyFont="1" applyBorder="1" applyAlignment="1">
      <alignment horizontal="left" wrapText="1"/>
    </xf>
    <xf numFmtId="0" fontId="6" fillId="0" borderId="49" xfId="0" applyFont="1" applyBorder="1" applyAlignment="1">
      <alignment horizontal="left" wrapText="1"/>
    </xf>
    <xf numFmtId="0" fontId="6" fillId="0" borderId="0" xfId="0" applyFont="1" applyAlignment="1">
      <alignment horizontal="left" wrapText="1"/>
    </xf>
    <xf numFmtId="0" fontId="6" fillId="0" borderId="67" xfId="0" applyFont="1" applyBorder="1" applyAlignment="1">
      <alignment horizontal="left" wrapText="1"/>
    </xf>
    <xf numFmtId="0" fontId="6" fillId="0" borderId="53" xfId="0" applyFont="1" applyBorder="1" applyAlignment="1">
      <alignment horizontal="left" wrapText="1"/>
    </xf>
    <xf numFmtId="0" fontId="6" fillId="0" borderId="64" xfId="0" applyFont="1" applyBorder="1" applyAlignment="1">
      <alignment horizontal="left" wrapText="1"/>
    </xf>
    <xf numFmtId="0" fontId="6" fillId="0" borderId="68" xfId="0" applyFont="1" applyBorder="1" applyAlignment="1">
      <alignment horizontal="left" wrapText="1"/>
    </xf>
    <xf numFmtId="0" fontId="8" fillId="0" borderId="8" xfId="0" applyFont="1" applyBorder="1" applyAlignment="1">
      <alignment horizontal="right"/>
    </xf>
    <xf numFmtId="0" fontId="8" fillId="0" borderId="5" xfId="0" applyFont="1" applyBorder="1" applyAlignment="1">
      <alignment horizontal="right"/>
    </xf>
    <xf numFmtId="171" fontId="8" fillId="2" borderId="18" xfId="9" applyNumberFormat="1" applyFont="1" applyFill="1" applyBorder="1" applyAlignment="1">
      <alignment horizontal="center"/>
    </xf>
    <xf numFmtId="171" fontId="8" fillId="2" borderId="13" xfId="9" applyNumberFormat="1" applyFont="1" applyFill="1" applyBorder="1" applyAlignment="1">
      <alignment horizontal="center"/>
    </xf>
    <xf numFmtId="0" fontId="6" fillId="35" borderId="0" xfId="22" applyFill="1" applyAlignment="1">
      <alignment horizontal="left" vertical="top"/>
    </xf>
    <xf numFmtId="0" fontId="0" fillId="0" borderId="0" xfId="0" applyAlignment="1">
      <alignment horizontal="left"/>
    </xf>
    <xf numFmtId="0" fontId="0" fillId="35" borderId="0" xfId="0" applyFill="1" applyAlignment="1">
      <alignment horizontal="left"/>
    </xf>
    <xf numFmtId="0" fontId="8" fillId="0" borderId="49" xfId="20" applyFont="1" applyBorder="1" applyAlignment="1">
      <alignment horizontal="center" wrapText="1"/>
    </xf>
    <xf numFmtId="0" fontId="8" fillId="0" borderId="0" xfId="20" applyFont="1" applyAlignment="1">
      <alignment horizontal="center" wrapText="1"/>
    </xf>
    <xf numFmtId="0" fontId="8" fillId="0" borderId="57" xfId="20" applyFont="1" applyBorder="1" applyAlignment="1">
      <alignment horizontal="center" wrapText="1"/>
    </xf>
    <xf numFmtId="0" fontId="55" fillId="0" borderId="36" xfId="20" applyFont="1" applyBorder="1" applyAlignment="1">
      <alignment horizontal="center" wrapText="1"/>
    </xf>
    <xf numFmtId="0" fontId="55" fillId="0" borderId="60" xfId="20" applyFont="1" applyBorder="1" applyAlignment="1">
      <alignment horizontal="center" wrapText="1"/>
    </xf>
    <xf numFmtId="0" fontId="8" fillId="0" borderId="40" xfId="20" applyFont="1" applyBorder="1" applyAlignment="1">
      <alignment horizontal="left" wrapText="1"/>
    </xf>
    <xf numFmtId="0" fontId="8" fillId="0" borderId="73" xfId="20" applyFont="1" applyBorder="1" applyAlignment="1">
      <alignment horizontal="left" wrapText="1"/>
    </xf>
    <xf numFmtId="0" fontId="8" fillId="0" borderId="17" xfId="20" applyFont="1" applyBorder="1" applyAlignment="1">
      <alignment horizontal="left" wrapText="1"/>
    </xf>
    <xf numFmtId="0" fontId="8" fillId="0" borderId="74" xfId="20" applyFont="1" applyBorder="1" applyAlignment="1">
      <alignment horizontal="left" wrapText="1"/>
    </xf>
    <xf numFmtId="0" fontId="55" fillId="0" borderId="17" xfId="20" applyFont="1" applyBorder="1" applyAlignment="1">
      <alignment horizontal="left" wrapText="1"/>
    </xf>
    <xf numFmtId="0" fontId="55" fillId="0" borderId="74" xfId="20" applyFont="1" applyBorder="1" applyAlignment="1">
      <alignment horizontal="left" wrapText="1"/>
    </xf>
    <xf numFmtId="0" fontId="55" fillId="0" borderId="27" xfId="20" applyFont="1" applyBorder="1" applyAlignment="1">
      <alignment horizontal="center" wrapText="1"/>
    </xf>
    <xf numFmtId="0" fontId="55" fillId="0" borderId="63" xfId="20" applyFont="1" applyBorder="1" applyAlignment="1">
      <alignment horizontal="center" wrapText="1"/>
    </xf>
    <xf numFmtId="0" fontId="8" fillId="0" borderId="28" xfId="20" applyFont="1" applyBorder="1" applyAlignment="1">
      <alignment horizontal="center" wrapText="1"/>
    </xf>
    <xf numFmtId="0" fontId="8" fillId="0" borderId="21" xfId="20" applyFont="1" applyBorder="1" applyAlignment="1">
      <alignment horizontal="center" wrapText="1"/>
    </xf>
    <xf numFmtId="0" fontId="8" fillId="0" borderId="52" xfId="20" applyFont="1" applyBorder="1" applyAlignment="1">
      <alignment horizontal="center" wrapText="1"/>
    </xf>
    <xf numFmtId="0" fontId="8" fillId="0" borderId="26" xfId="22" applyFont="1" applyBorder="1" applyAlignment="1">
      <alignment horizontal="center"/>
    </xf>
    <xf numFmtId="0" fontId="8" fillId="0" borderId="63" xfId="22" applyFont="1" applyBorder="1" applyAlignment="1">
      <alignment horizontal="center"/>
    </xf>
    <xf numFmtId="0" fontId="8" fillId="0" borderId="40" xfId="22" applyFont="1" applyBorder="1" applyAlignment="1">
      <alignment horizontal="center"/>
    </xf>
    <xf numFmtId="0" fontId="8" fillId="0" borderId="17" xfId="22" applyFont="1" applyBorder="1" applyAlignment="1">
      <alignment horizontal="center"/>
    </xf>
    <xf numFmtId="0" fontId="8" fillId="0" borderId="15" xfId="22" applyFont="1" applyBorder="1" applyAlignment="1">
      <alignment horizontal="center"/>
    </xf>
    <xf numFmtId="0" fontId="8" fillId="0" borderId="28" xfId="22" applyFont="1" applyBorder="1" applyAlignment="1">
      <alignment horizontal="center"/>
    </xf>
    <xf numFmtId="0" fontId="8" fillId="0" borderId="53" xfId="22" applyFont="1" applyBorder="1" applyAlignment="1">
      <alignment horizontal="center"/>
    </xf>
    <xf numFmtId="0" fontId="8" fillId="0" borderId="40" xfId="21" applyFont="1" applyBorder="1" applyAlignment="1">
      <alignment horizontal="left"/>
    </xf>
    <xf numFmtId="0" fontId="8" fillId="0" borderId="17" xfId="21" applyFont="1" applyBorder="1" applyAlignment="1">
      <alignment horizontal="left"/>
    </xf>
    <xf numFmtId="0" fontId="8" fillId="0" borderId="15" xfId="21" applyFont="1" applyBorder="1" applyAlignment="1">
      <alignment horizontal="left"/>
    </xf>
    <xf numFmtId="0" fontId="15" fillId="0" borderId="0" xfId="20" applyFont="1" applyAlignment="1">
      <alignment horizontal="left" vertical="center" wrapText="1"/>
    </xf>
    <xf numFmtId="0" fontId="15" fillId="35" borderId="0" xfId="20" applyFont="1" applyFill="1" applyAlignment="1">
      <alignment horizontal="left" vertical="center" wrapText="1"/>
    </xf>
  </cellXfs>
  <cellStyles count="112">
    <cellStyle name="20 % – Zvýraznění 1" xfId="83" builtinId="30" customBuiltin="1"/>
    <cellStyle name="20 % – Zvýraznění 2" xfId="86" builtinId="34" customBuiltin="1"/>
    <cellStyle name="20 % – Zvýraznění 3" xfId="89" builtinId="38" customBuiltin="1"/>
    <cellStyle name="20 % – Zvýraznění 4" xfId="92" builtinId="42" customBuiltin="1"/>
    <cellStyle name="20 % – Zvýraznění 5" xfId="95" builtinId="46" customBuiltin="1"/>
    <cellStyle name="20 % – Zvýraznění 6" xfId="98" builtinId="50" customBuiltin="1"/>
    <cellStyle name="40 % – Zvýraznění 1" xfId="84" builtinId="31" customBuiltin="1"/>
    <cellStyle name="40 % – Zvýraznění 2" xfId="87" builtinId="35" customBuiltin="1"/>
    <cellStyle name="40 % – Zvýraznění 3" xfId="90" builtinId="39" customBuiltin="1"/>
    <cellStyle name="40 % – Zvýraznění 4" xfId="93" builtinId="43" customBuiltin="1"/>
    <cellStyle name="40 % – Zvýraznění 5" xfId="96" builtinId="47" customBuiltin="1"/>
    <cellStyle name="40 % – Zvýraznění 6" xfId="99" builtinId="51" customBuiltin="1"/>
    <cellStyle name="60 % – Zvýraznění 1 2" xfId="102" xr:uid="{29983CD3-3AF4-4A0A-BF89-437C259EED08}"/>
    <cellStyle name="60 % – Zvýraznění 2 2" xfId="103" xr:uid="{D716BCC4-B2D0-4943-8559-24729720BF23}"/>
    <cellStyle name="60 % – Zvýraznění 3 2" xfId="104" xr:uid="{EF08C463-003E-43A3-A9EA-FD5C56086465}"/>
    <cellStyle name="60 % – Zvýraznění 4 2" xfId="105" xr:uid="{306DFD18-52E3-4840-98DE-601EAD57D7C5}"/>
    <cellStyle name="60 % – Zvýraznění 5 2" xfId="106" xr:uid="{28531B70-DBDF-44C7-84A6-4B7589066631}"/>
    <cellStyle name="60 % – Zvýraznění 6 2" xfId="107" xr:uid="{E6B6340C-ED65-4DB9-B656-EB41131615CA}"/>
    <cellStyle name="Celkem" xfId="81" builtinId="25" customBuiltin="1"/>
    <cellStyle name="Čárka 2" xfId="1" xr:uid="{00000000-0005-0000-0000-000000000000}"/>
    <cellStyle name="Čárka 2 2" xfId="2" xr:uid="{00000000-0005-0000-0000-000001000000}"/>
    <cellStyle name="Čárka 2 3" xfId="3" xr:uid="{00000000-0005-0000-0000-000002000000}"/>
    <cellStyle name="Čárka 2 4" xfId="4" xr:uid="{00000000-0005-0000-0000-000003000000}"/>
    <cellStyle name="Čárka 2 5" xfId="5" xr:uid="{00000000-0005-0000-0000-000004000000}"/>
    <cellStyle name="Čárka 3" xfId="6" xr:uid="{00000000-0005-0000-0000-000005000000}"/>
    <cellStyle name="Excel Built-in Explanatory Text" xfId="63" xr:uid="{10FFA1C8-6696-4F0D-BF22-835ADCF7839B}"/>
    <cellStyle name="Excel Built-in Normal" xfId="7" xr:uid="{00000000-0005-0000-0000-000006000000}"/>
    <cellStyle name="Excel Built-in Normal 2" xfId="49" xr:uid="{72511729-035B-45BF-98FF-4CD670BEA4FD}"/>
    <cellStyle name="Hypertextový odkaz" xfId="64" builtinId="8"/>
    <cellStyle name="Kontrolní buňka" xfId="79" builtinId="23" customBuiltin="1"/>
    <cellStyle name="Měna" xfId="9" builtinId="4"/>
    <cellStyle name="Měna 2" xfId="8" xr:uid="{00000000-0005-0000-0000-000009000000}"/>
    <cellStyle name="Nadpis 1" xfId="69" builtinId="16" customBuiltin="1"/>
    <cellStyle name="Nadpis 2" xfId="70" builtinId="17" customBuiltin="1"/>
    <cellStyle name="Nadpis 3" xfId="71" builtinId="18" customBuiltin="1"/>
    <cellStyle name="Nadpis 4" xfId="72" builtinId="19" customBuiltin="1"/>
    <cellStyle name="Název" xfId="68" builtinId="15" customBuiltin="1"/>
    <cellStyle name="Neutrální 2" xfId="101" xr:uid="{4C09BA26-AEB0-4769-AD02-A5236B695A7B}"/>
    <cellStyle name="Normální" xfId="0" builtinId="0"/>
    <cellStyle name="Normální 10" xfId="10" xr:uid="{00000000-0005-0000-0000-00000B000000}"/>
    <cellStyle name="Normální 10 2" xfId="50" xr:uid="{66C0C3E5-8731-477A-B4C6-46BDF80E376B}"/>
    <cellStyle name="Normální 11" xfId="11" xr:uid="{00000000-0005-0000-0000-00000C000000}"/>
    <cellStyle name="Normální 12" xfId="12" xr:uid="{00000000-0005-0000-0000-00000D000000}"/>
    <cellStyle name="Normální 12 2" xfId="13" xr:uid="{00000000-0005-0000-0000-00000E000000}"/>
    <cellStyle name="Normální 13" xfId="14" xr:uid="{00000000-0005-0000-0000-00000F000000}"/>
    <cellStyle name="Normální 14" xfId="15" xr:uid="{00000000-0005-0000-0000-000010000000}"/>
    <cellStyle name="Normální 15" xfId="16" xr:uid="{00000000-0005-0000-0000-000011000000}"/>
    <cellStyle name="Normální 15 2" xfId="51" xr:uid="{8F59015C-F8AB-49C9-A786-896CFB558BFF}"/>
    <cellStyle name="Normální 15 2 2" xfId="100" xr:uid="{CDCE89AA-F3DF-4C0D-B48A-C2E84040FB08}"/>
    <cellStyle name="Normální 15 3" xfId="62" xr:uid="{4758CDF5-0911-4D09-A73C-B11ED165AB96}"/>
    <cellStyle name="Normální 15 4" xfId="67" xr:uid="{F5FF58B7-A1C7-4732-B435-A9669B64061C}"/>
    <cellStyle name="Normální 16" xfId="17" xr:uid="{00000000-0005-0000-0000-000012000000}"/>
    <cellStyle name="Normální 17" xfId="48" xr:uid="{F25EDC3C-4920-4A5B-AAEB-E7EB9404186A}"/>
    <cellStyle name="Normální 18" xfId="66" xr:uid="{E7E0FC7D-A09F-4DC0-B370-933846956F36}"/>
    <cellStyle name="Normální 2" xfId="18" xr:uid="{00000000-0005-0000-0000-000013000000}"/>
    <cellStyle name="Normální 2 2" xfId="19" xr:uid="{00000000-0005-0000-0000-000014000000}"/>
    <cellStyle name="Normální 2 2 2" xfId="20" xr:uid="{00000000-0005-0000-0000-000015000000}"/>
    <cellStyle name="Normální 2 2 2 2" xfId="21" xr:uid="{00000000-0005-0000-0000-000016000000}"/>
    <cellStyle name="Normální 2 3" xfId="22" xr:uid="{00000000-0005-0000-0000-000017000000}"/>
    <cellStyle name="Normální 2 4" xfId="65" xr:uid="{0AA1DBED-50E6-4DD7-B585-C7C9DAA2B520}"/>
    <cellStyle name="normální 2 5" xfId="23" xr:uid="{00000000-0005-0000-0000-000018000000}"/>
    <cellStyle name="normální 2 5 2" xfId="24" xr:uid="{00000000-0005-0000-0000-000019000000}"/>
    <cellStyle name="Normální 21" xfId="25" xr:uid="{00000000-0005-0000-0000-00001A000000}"/>
    <cellStyle name="Normální 3" xfId="26" xr:uid="{00000000-0005-0000-0000-00001B000000}"/>
    <cellStyle name="Normální 3 2" xfId="27" xr:uid="{00000000-0005-0000-0000-00001C000000}"/>
    <cellStyle name="Normální 3 2 2" xfId="28" xr:uid="{00000000-0005-0000-0000-00001D000000}"/>
    <cellStyle name="Normální 3 3" xfId="29" xr:uid="{00000000-0005-0000-0000-00001E000000}"/>
    <cellStyle name="Normální 3 4" xfId="108" xr:uid="{04EF1E2A-0844-4FCE-9EAF-BA4A4B621B49}"/>
    <cellStyle name="Normální 3 5" xfId="111" xr:uid="{B9C2F6AA-C4EC-40E0-8583-560BC13784F1}"/>
    <cellStyle name="Normální 31" xfId="30" xr:uid="{00000000-0005-0000-0000-00001F000000}"/>
    <cellStyle name="Normální 4" xfId="31" xr:uid="{00000000-0005-0000-0000-000020000000}"/>
    <cellStyle name="Normální 4 2" xfId="52" xr:uid="{9496D5B0-C197-46BE-87C8-215A05784D4B}"/>
    <cellStyle name="Normální 5" xfId="32" xr:uid="{00000000-0005-0000-0000-000021000000}"/>
    <cellStyle name="Normální 5 2" xfId="53" xr:uid="{B27C12C2-810A-4B3C-AF5E-9880226A5572}"/>
    <cellStyle name="Normální 51" xfId="33" xr:uid="{00000000-0005-0000-0000-000022000000}"/>
    <cellStyle name="Normální 6" xfId="34" xr:uid="{00000000-0005-0000-0000-000023000000}"/>
    <cellStyle name="Normální 6 2" xfId="54" xr:uid="{7F1A985F-D112-43AD-8070-B52AC3241ABA}"/>
    <cellStyle name="Normální 7" xfId="35" xr:uid="{00000000-0005-0000-0000-000024000000}"/>
    <cellStyle name="Normální 7 2" xfId="55" xr:uid="{39AA2566-78BE-4A0D-9BBE-84DC081EBD07}"/>
    <cellStyle name="Normální 8" xfId="36" xr:uid="{00000000-0005-0000-0000-000025000000}"/>
    <cellStyle name="Normální 8 2" xfId="56" xr:uid="{F6D32F8F-DFF9-48EB-BA93-493B58AE9FE8}"/>
    <cellStyle name="Normální 9" xfId="37" xr:uid="{00000000-0005-0000-0000-000026000000}"/>
    <cellStyle name="Normální 9 2" xfId="57" xr:uid="{62A24E4B-6ACC-4C0D-ACCE-94228F541747}"/>
    <cellStyle name="Normální_List1" xfId="110" xr:uid="{7AEFE9C4-42B6-4C25-9DB2-755AF720FE96}"/>
    <cellStyle name="Poznámka 2" xfId="109" xr:uid="{EBCA1D8F-5D51-4401-9C99-B0B1F2C07FB5}"/>
    <cellStyle name="Procenta" xfId="38" builtinId="5"/>
    <cellStyle name="Procenta 2" xfId="39" xr:uid="{00000000-0005-0000-0000-000028000000}"/>
    <cellStyle name="Procenta 2 2" xfId="40" xr:uid="{00000000-0005-0000-0000-000029000000}"/>
    <cellStyle name="Procenta 2 2 2" xfId="59" xr:uid="{E8BF3529-382B-4C01-B90B-50A022819337}"/>
    <cellStyle name="Procenta 2 3" xfId="41" xr:uid="{00000000-0005-0000-0000-00002A000000}"/>
    <cellStyle name="Procenta 2 4" xfId="58" xr:uid="{5B81C80E-E64A-482F-A75B-DB5831D79C3C}"/>
    <cellStyle name="Procenta 3" xfId="42" xr:uid="{00000000-0005-0000-0000-00002B000000}"/>
    <cellStyle name="Procenta 3 2" xfId="60" xr:uid="{5F36B3CC-3DC4-4194-8E38-24700664782F}"/>
    <cellStyle name="Procenta 4" xfId="43" xr:uid="{00000000-0005-0000-0000-00002C000000}"/>
    <cellStyle name="Procenta 5" xfId="44" xr:uid="{00000000-0005-0000-0000-00002D000000}"/>
    <cellStyle name="Procenta 6" xfId="45" xr:uid="{00000000-0005-0000-0000-00002E000000}"/>
    <cellStyle name="Procenta 6 2" xfId="61" xr:uid="{5CAF2DC1-736D-4109-B24C-A8C38DBB81F7}"/>
    <cellStyle name="Propojená buňka" xfId="78" builtinId="24" customBuiltin="1"/>
    <cellStyle name="Správně" xfId="73" builtinId="26" customBuiltin="1"/>
    <cellStyle name="Špatně" xfId="74" builtinId="27" customBuiltin="1"/>
    <cellStyle name="TableStyleLight1" xfId="46" xr:uid="{00000000-0005-0000-0000-00002F000000}"/>
    <cellStyle name="Text upozornění" xfId="80" builtinId="11" customBuiltin="1"/>
    <cellStyle name="Vstup" xfId="75" builtinId="20" customBuiltin="1"/>
    <cellStyle name="Výpočet" xfId="77" builtinId="22" customBuiltin="1"/>
    <cellStyle name="Výstup" xfId="76" builtinId="21" customBuiltin="1"/>
    <cellStyle name="Vysvětlující text" xfId="47" builtinId="53" customBuiltin="1"/>
    <cellStyle name="Zvýraznění 1" xfId="82" builtinId="29" customBuiltin="1"/>
    <cellStyle name="Zvýraznění 2" xfId="85" builtinId="33" customBuiltin="1"/>
    <cellStyle name="Zvýraznění 3" xfId="88" builtinId="37" customBuiltin="1"/>
    <cellStyle name="Zvýraznění 4" xfId="91" builtinId="41" customBuiltin="1"/>
    <cellStyle name="Zvýraznění 5" xfId="94" builtinId="45" customBuiltin="1"/>
    <cellStyle name="Zvýraznění 6" xfId="97" builtinId="49" customBuiltin="1"/>
  </cellStyles>
  <dxfs count="0"/>
  <tableStyles count="0" defaultTableStyle="TableStyleMedium2" defaultPivotStyle="PivotStyleLight16"/>
  <colors>
    <mruColors>
      <color rgb="FF9BDDCE"/>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alcChain" Target="calcChain.xml"/></Relationships>
</file>

<file path=xl/theme/theme1.xml><?xml version="1.0" encoding="utf-8"?>
<a:theme xmlns:a="http://schemas.openxmlformats.org/drawingml/2006/main" name="Motiv Office">
  <a:themeElements>
    <a:clrScheme name="JVS_Najbrti 2019">
      <a:dk1>
        <a:sysClr val="windowText" lastClr="000000"/>
      </a:dk1>
      <a:lt1>
        <a:sysClr val="window" lastClr="FFFFFF"/>
      </a:lt1>
      <a:dk2>
        <a:srgbClr val="4BC8FF"/>
      </a:dk2>
      <a:lt2>
        <a:srgbClr val="B9006E"/>
      </a:lt2>
      <a:accent1>
        <a:srgbClr val="0000DC"/>
      </a:accent1>
      <a:accent2>
        <a:srgbClr val="FF7300"/>
      </a:accent2>
      <a:accent3>
        <a:srgbClr val="00AF3F"/>
      </a:accent3>
      <a:accent4>
        <a:srgbClr val="9100DC"/>
      </a:accent4>
      <a:accent5>
        <a:srgbClr val="FED141"/>
      </a:accent5>
      <a:accent6>
        <a:srgbClr val="5AC8AF"/>
      </a:accent6>
      <a:hlink>
        <a:srgbClr val="008C78"/>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185A-EDE9-4B8F-A838-13E14D4E2373}">
  <sheetPr codeName="List24">
    <pageSetUpPr fitToPage="1"/>
  </sheetPr>
  <dimension ref="A1:G86"/>
  <sheetViews>
    <sheetView tabSelected="1" workbookViewId="0"/>
  </sheetViews>
  <sheetFormatPr defaultRowHeight="12.75" x14ac:dyDescent="0.2"/>
  <cols>
    <col min="1" max="1" width="160.7109375" style="171" bestFit="1" customWidth="1"/>
    <col min="2" max="16384" width="9.140625" style="3"/>
  </cols>
  <sheetData>
    <row r="1" spans="1:7" ht="27" customHeight="1" x14ac:dyDescent="0.25">
      <c r="A1" s="802" t="s">
        <v>1366</v>
      </c>
      <c r="B1" s="803"/>
      <c r="D1" s="804"/>
      <c r="F1" s="803"/>
      <c r="G1" s="803"/>
    </row>
    <row r="2" spans="1:7" x14ac:dyDescent="0.2">
      <c r="A2" s="171" t="s">
        <v>740</v>
      </c>
      <c r="B2" s="803"/>
      <c r="D2" s="804"/>
      <c r="F2" s="803"/>
      <c r="G2" s="803"/>
    </row>
    <row r="3" spans="1:7" ht="12.75" customHeight="1" x14ac:dyDescent="0.2">
      <c r="A3" s="805" t="s">
        <v>931</v>
      </c>
      <c r="B3" s="803"/>
      <c r="D3" s="804"/>
      <c r="F3" s="803"/>
      <c r="G3" s="803"/>
    </row>
    <row r="4" spans="1:7" ht="12.75" customHeight="1" x14ac:dyDescent="0.2">
      <c r="A4" s="805" t="s">
        <v>932</v>
      </c>
      <c r="B4" s="803"/>
      <c r="D4" s="804"/>
      <c r="F4" s="803"/>
      <c r="G4" s="803"/>
    </row>
    <row r="5" spans="1:7" x14ac:dyDescent="0.2">
      <c r="A5" s="805" t="s">
        <v>933</v>
      </c>
      <c r="B5" s="803"/>
      <c r="D5" s="804"/>
      <c r="F5" s="803"/>
      <c r="G5" s="803"/>
    </row>
    <row r="6" spans="1:7" x14ac:dyDescent="0.2">
      <c r="A6" s="805" t="s">
        <v>934</v>
      </c>
    </row>
    <row r="7" spans="1:7" x14ac:dyDescent="0.2">
      <c r="A7" s="805" t="s">
        <v>935</v>
      </c>
    </row>
    <row r="8" spans="1:7" x14ac:dyDescent="0.2">
      <c r="A8" s="805" t="s">
        <v>936</v>
      </c>
    </row>
    <row r="9" spans="1:7" x14ac:dyDescent="0.2">
      <c r="A9" s="805" t="s">
        <v>937</v>
      </c>
    </row>
    <row r="10" spans="1:7" x14ac:dyDescent="0.2">
      <c r="A10" s="171" t="s">
        <v>741</v>
      </c>
    </row>
    <row r="11" spans="1:7" x14ac:dyDescent="0.2">
      <c r="A11" s="805" t="s">
        <v>1338</v>
      </c>
    </row>
    <row r="12" spans="1:7" x14ac:dyDescent="0.2">
      <c r="A12" s="805" t="s">
        <v>1339</v>
      </c>
    </row>
    <row r="13" spans="1:7" x14ac:dyDescent="0.2">
      <c r="A13" s="805" t="s">
        <v>938</v>
      </c>
    </row>
    <row r="14" spans="1:7" x14ac:dyDescent="0.2">
      <c r="A14" s="805" t="s">
        <v>939</v>
      </c>
    </row>
    <row r="15" spans="1:7" x14ac:dyDescent="0.2">
      <c r="A15" s="805" t="s">
        <v>940</v>
      </c>
    </row>
    <row r="16" spans="1:7" x14ac:dyDescent="0.2">
      <c r="A16" s="805" t="s">
        <v>1340</v>
      </c>
    </row>
    <row r="17" spans="1:1" x14ac:dyDescent="0.2">
      <c r="A17" s="805" t="s">
        <v>1356</v>
      </c>
    </row>
    <row r="18" spans="1:1" x14ac:dyDescent="0.2">
      <c r="A18" s="805" t="s">
        <v>1280</v>
      </c>
    </row>
    <row r="19" spans="1:1" x14ac:dyDescent="0.2">
      <c r="A19" s="805" t="s">
        <v>1281</v>
      </c>
    </row>
    <row r="20" spans="1:1" x14ac:dyDescent="0.2">
      <c r="A20" s="171" t="s">
        <v>658</v>
      </c>
    </row>
    <row r="21" spans="1:1" x14ac:dyDescent="0.2">
      <c r="A21" s="806" t="s">
        <v>1341</v>
      </c>
    </row>
    <row r="22" spans="1:1" x14ac:dyDescent="0.2">
      <c r="A22" s="806" t="s">
        <v>1355</v>
      </c>
    </row>
    <row r="23" spans="1:1" x14ac:dyDescent="0.2">
      <c r="A23" s="806" t="s">
        <v>1282</v>
      </c>
    </row>
    <row r="24" spans="1:1" x14ac:dyDescent="0.2">
      <c r="A24" s="806" t="s">
        <v>1283</v>
      </c>
    </row>
    <row r="25" spans="1:1" x14ac:dyDescent="0.2">
      <c r="A25" s="806" t="s">
        <v>1284</v>
      </c>
    </row>
    <row r="26" spans="1:1" x14ac:dyDescent="0.2">
      <c r="A26" s="806" t="s">
        <v>1285</v>
      </c>
    </row>
    <row r="27" spans="1:1" x14ac:dyDescent="0.2">
      <c r="A27" s="806" t="s">
        <v>1286</v>
      </c>
    </row>
    <row r="28" spans="1:1" x14ac:dyDescent="0.2">
      <c r="A28" s="806" t="s">
        <v>1287</v>
      </c>
    </row>
    <row r="29" spans="1:1" x14ac:dyDescent="0.2">
      <c r="A29" s="806" t="s">
        <v>1288</v>
      </c>
    </row>
    <row r="30" spans="1:1" x14ac:dyDescent="0.2">
      <c r="A30" s="806" t="s">
        <v>1289</v>
      </c>
    </row>
    <row r="31" spans="1:1" x14ac:dyDescent="0.2">
      <c r="A31" s="805" t="s">
        <v>1351</v>
      </c>
    </row>
    <row r="32" spans="1:1" x14ac:dyDescent="0.2">
      <c r="A32" s="805" t="s">
        <v>1290</v>
      </c>
    </row>
    <row r="33" spans="1:1" x14ac:dyDescent="0.2">
      <c r="A33" s="805" t="s">
        <v>1342</v>
      </c>
    </row>
    <row r="34" spans="1:1" x14ac:dyDescent="0.2">
      <c r="A34" s="805" t="s">
        <v>1343</v>
      </c>
    </row>
    <row r="35" spans="1:1" x14ac:dyDescent="0.2">
      <c r="A35" s="806" t="s">
        <v>1344</v>
      </c>
    </row>
    <row r="36" spans="1:1" x14ac:dyDescent="0.2">
      <c r="A36" s="805" t="s">
        <v>1291</v>
      </c>
    </row>
    <row r="37" spans="1:1" x14ac:dyDescent="0.2">
      <c r="A37" s="805" t="s">
        <v>1292</v>
      </c>
    </row>
    <row r="38" spans="1:1" x14ac:dyDescent="0.2">
      <c r="A38" s="806" t="s">
        <v>1293</v>
      </c>
    </row>
    <row r="39" spans="1:1" x14ac:dyDescent="0.2">
      <c r="A39" s="806" t="s">
        <v>1294</v>
      </c>
    </row>
    <row r="40" spans="1:1" x14ac:dyDescent="0.2">
      <c r="A40" s="806" t="s">
        <v>1295</v>
      </c>
    </row>
    <row r="41" spans="1:1" x14ac:dyDescent="0.2">
      <c r="A41" s="806" t="s">
        <v>1296</v>
      </c>
    </row>
    <row r="42" spans="1:1" x14ac:dyDescent="0.2">
      <c r="A42" s="171" t="s">
        <v>654</v>
      </c>
    </row>
    <row r="43" spans="1:1" x14ac:dyDescent="0.2">
      <c r="A43" s="805" t="s">
        <v>1297</v>
      </c>
    </row>
    <row r="44" spans="1:1" x14ac:dyDescent="0.2">
      <c r="A44" s="805" t="s">
        <v>1298</v>
      </c>
    </row>
    <row r="45" spans="1:1" x14ac:dyDescent="0.2">
      <c r="A45" s="805" t="s">
        <v>1299</v>
      </c>
    </row>
    <row r="46" spans="1:1" x14ac:dyDescent="0.2">
      <c r="A46" s="806" t="s">
        <v>1300</v>
      </c>
    </row>
    <row r="47" spans="1:1" x14ac:dyDescent="0.2">
      <c r="A47" s="806" t="s">
        <v>1301</v>
      </c>
    </row>
    <row r="48" spans="1:1" ht="12.75" customHeight="1" x14ac:dyDescent="0.2">
      <c r="A48" s="806" t="s">
        <v>1302</v>
      </c>
    </row>
    <row r="49" spans="1:1" ht="12.75" customHeight="1" x14ac:dyDescent="0.2">
      <c r="A49" s="806" t="s">
        <v>1303</v>
      </c>
    </row>
    <row r="50" spans="1:1" x14ac:dyDescent="0.2">
      <c r="A50" s="806" t="s">
        <v>1304</v>
      </c>
    </row>
    <row r="51" spans="1:1" x14ac:dyDescent="0.2">
      <c r="A51" s="806" t="s">
        <v>1305</v>
      </c>
    </row>
    <row r="52" spans="1:1" x14ac:dyDescent="0.2">
      <c r="A52" s="806" t="s">
        <v>1306</v>
      </c>
    </row>
    <row r="53" spans="1:1" x14ac:dyDescent="0.2">
      <c r="A53" s="806" t="s">
        <v>1307</v>
      </c>
    </row>
    <row r="54" spans="1:1" x14ac:dyDescent="0.2">
      <c r="A54" s="805" t="s">
        <v>1308</v>
      </c>
    </row>
    <row r="55" spans="1:1" x14ac:dyDescent="0.2">
      <c r="A55" s="171" t="s">
        <v>659</v>
      </c>
    </row>
    <row r="56" spans="1:1" x14ac:dyDescent="0.2">
      <c r="A56" s="805" t="s">
        <v>1309</v>
      </c>
    </row>
    <row r="57" spans="1:1" x14ac:dyDescent="0.2">
      <c r="A57" s="805" t="s">
        <v>1310</v>
      </c>
    </row>
    <row r="58" spans="1:1" x14ac:dyDescent="0.2">
      <c r="A58" s="171" t="s">
        <v>742</v>
      </c>
    </row>
    <row r="59" spans="1:1" x14ac:dyDescent="0.2">
      <c r="A59" s="805" t="s">
        <v>1311</v>
      </c>
    </row>
    <row r="60" spans="1:1" x14ac:dyDescent="0.2">
      <c r="A60" s="805" t="s">
        <v>1312</v>
      </c>
    </row>
    <row r="61" spans="1:1" x14ac:dyDescent="0.2">
      <c r="A61" s="805" t="s">
        <v>1313</v>
      </c>
    </row>
    <row r="62" spans="1:1" x14ac:dyDescent="0.2">
      <c r="A62" s="805" t="s">
        <v>1314</v>
      </c>
    </row>
    <row r="63" spans="1:1" x14ac:dyDescent="0.2">
      <c r="A63" s="805" t="s">
        <v>1315</v>
      </c>
    </row>
    <row r="64" spans="1:1" x14ac:dyDescent="0.2">
      <c r="A64" s="805" t="s">
        <v>1316</v>
      </c>
    </row>
    <row r="65" spans="1:1" x14ac:dyDescent="0.2">
      <c r="A65" s="805" t="s">
        <v>1317</v>
      </c>
    </row>
    <row r="66" spans="1:1" x14ac:dyDescent="0.2">
      <c r="A66" s="805" t="s">
        <v>1318</v>
      </c>
    </row>
    <row r="67" spans="1:1" x14ac:dyDescent="0.2">
      <c r="A67" s="805" t="s">
        <v>1319</v>
      </c>
    </row>
    <row r="68" spans="1:1" x14ac:dyDescent="0.2">
      <c r="A68" s="805" t="s">
        <v>1320</v>
      </c>
    </row>
    <row r="69" spans="1:1" x14ac:dyDescent="0.2">
      <c r="A69" s="805" t="s">
        <v>1321</v>
      </c>
    </row>
    <row r="70" spans="1:1" x14ac:dyDescent="0.2">
      <c r="A70" s="805" t="s">
        <v>1322</v>
      </c>
    </row>
    <row r="71" spans="1:1" x14ac:dyDescent="0.2">
      <c r="A71" s="805" t="s">
        <v>1323</v>
      </c>
    </row>
    <row r="72" spans="1:1" x14ac:dyDescent="0.2">
      <c r="A72" s="805" t="s">
        <v>1324</v>
      </c>
    </row>
    <row r="73" spans="1:1" x14ac:dyDescent="0.2">
      <c r="A73" s="171" t="s">
        <v>666</v>
      </c>
    </row>
    <row r="74" spans="1:1" x14ac:dyDescent="0.2">
      <c r="A74" s="805" t="s">
        <v>1325</v>
      </c>
    </row>
    <row r="75" spans="1:1" x14ac:dyDescent="0.2">
      <c r="A75" s="805" t="s">
        <v>1326</v>
      </c>
    </row>
    <row r="76" spans="1:1" x14ac:dyDescent="0.2">
      <c r="A76" s="805" t="s">
        <v>1327</v>
      </c>
    </row>
    <row r="77" spans="1:1" x14ac:dyDescent="0.2">
      <c r="A77" s="805" t="s">
        <v>1328</v>
      </c>
    </row>
    <row r="78" spans="1:1" x14ac:dyDescent="0.2">
      <c r="A78" s="805" t="s">
        <v>1329</v>
      </c>
    </row>
    <row r="79" spans="1:1" x14ac:dyDescent="0.2">
      <c r="A79" s="805" t="s">
        <v>1330</v>
      </c>
    </row>
    <row r="80" spans="1:1" x14ac:dyDescent="0.2">
      <c r="A80" s="805" t="s">
        <v>1331</v>
      </c>
    </row>
    <row r="81" spans="1:1" x14ac:dyDescent="0.2">
      <c r="A81" s="171" t="s">
        <v>655</v>
      </c>
    </row>
    <row r="82" spans="1:1" x14ac:dyDescent="0.2">
      <c r="A82" s="805" t="s">
        <v>1332</v>
      </c>
    </row>
    <row r="83" spans="1:1" x14ac:dyDescent="0.2">
      <c r="A83" s="805" t="s">
        <v>1333</v>
      </c>
    </row>
    <row r="84" spans="1:1" x14ac:dyDescent="0.2">
      <c r="A84" s="805" t="s">
        <v>1334</v>
      </c>
    </row>
    <row r="85" spans="1:1" x14ac:dyDescent="0.2">
      <c r="A85" s="805" t="s">
        <v>1335</v>
      </c>
    </row>
    <row r="86" spans="1:1" x14ac:dyDescent="0.2">
      <c r="A86" s="805" t="s">
        <v>1336</v>
      </c>
    </row>
  </sheetData>
  <dataConsolidate/>
  <hyperlinks>
    <hyperlink ref="A3" location="'Tab. 1'!A1" display="'Tab. 1'!A1" xr:uid="{05F8A1BE-3E7D-481F-B61C-55346C78A66B}"/>
    <hyperlink ref="A4" location="'Tab. 2'!A1" display="'Tab. 2'!A1" xr:uid="{DA26F318-BECB-4864-92E2-45C2A38334DB}"/>
    <hyperlink ref="A5" location="'Tab. 3'!A1" display="'Tab. 3'!A1" xr:uid="{C6BBAC2C-231B-465E-8D29-2DE1FF1785CE}"/>
    <hyperlink ref="A6" location="'Tab. 4'!A1" display="'Tab. 4'!A1" xr:uid="{0CEE2439-E257-4B6D-8F44-A3C436ED64A9}"/>
    <hyperlink ref="A7" location="'Tab. 5'!A1" display="'Tab. 5'!A1" xr:uid="{EF2EB631-0D35-4FFB-B364-4C0941B82B29}"/>
    <hyperlink ref="A8" location="'Tab. 6'!A1" display="'Tab. 6'!A1" xr:uid="{B17C27A6-96F5-4F70-9FE3-6F01872D97E6}"/>
    <hyperlink ref="A9" location="'Tab. 7'!A1" display="'Tab. 7'!A1" xr:uid="{DE079A8C-4368-4129-B0BA-E3CEE6877D9B}"/>
    <hyperlink ref="A11" location="'Tab. 8 (MŠMT 2.1)'!A1" display="'Tab. 8 (MŠMT 2.1)'!A1" xr:uid="{15E37B6D-B68F-4CFE-967B-F77B4D2DD179}"/>
    <hyperlink ref="A12" location="'Tab. 9 (MŠMT 2.2)'!A1" display="'Tab. 9 (MŠMT 2.2)'!A1" xr:uid="{87215F9C-C8FD-4221-8150-03E0E88F2B8F}"/>
    <hyperlink ref="A13" location="'Tab. 10'!A1" display="'Tab. 10'!A1" xr:uid="{34E10412-2250-4CDE-9CFF-9AFFED12E906}"/>
    <hyperlink ref="A14" location="'Tab. 11 (MŠMT 2.3)'!A1" display="'Tab. 11 (MŠMT 2.3)'!A1" xr:uid="{B855DA2C-4A1D-47F7-92D0-B32319F54A5E}"/>
    <hyperlink ref="A15" location="'Tab. 12 (MŠMT 2.4)'!A1" display="Tabulka 12 Akreditované studijní programy uskutečňované společně s jinou vysokou školou nebo s veřejnou výzkumnou institucí se sídlem v ČR v roce 2023 (MŠMT tab. 2.4)" xr:uid="{9B53D495-0E4F-49E5-8BCF-55C6238BAEA9}"/>
    <hyperlink ref="A16" location="'Tab. 13 (MŠMT 2.6)'!A1" display="Tabulka 13 Počty realizovaných kurzů celoživotního vzdělávání na MU v roce 2023 (MŠMT tab. 2.6)" xr:uid="{27CDF00F-4B15-4F4E-AD77-CA8B19306375}"/>
    <hyperlink ref="A18" location="'Tab. 15 (MŠMT 8.3)'!A1" display="Tabulka 15 Studijní programy, které mají ve své obsahové náplni povinné absolvování odborné praxe* po dobu alespoň 1 měsíce**, v roce 2023 (MŠMT tab. 8.3)" xr:uid="{781D4561-BBF8-4A29-A71B-CE89201DF4F8}"/>
    <hyperlink ref="A19" location="'Tab. 16 (MŠMT 8.2)'!A1" display="Tabulka 16 Odborníci* z aplikační sféry podílející se na výuce v akreditovaných studijních programech dle fakult v roce 2023 (MŠMT tab. 8.2)" xr:uid="{1229A445-B265-43C9-A4E6-9FD65D654E47}"/>
    <hyperlink ref="A21" location="'Tab. 17 (MŠMT 3.1)'!A1" display="Tabulka 17 Počty studií v akreditovaných studijních programech k 31. 12. 2023 dle fakult (MŠMT tab. 3.1)" xr:uid="{6948E712-376D-4064-A4C5-CAD61A19D041}"/>
    <hyperlink ref="A22" location="'Tab. 18 (MŠMT 3.2)'!A1" display="Tabulka 18 Počty studií samoplátců* na MU dle fakult a skupin studijních programů k 31. 12. 2022 (MŠMT tab. 3.2)" xr:uid="{FC4122D3-EFAB-46FF-B6B2-ADE09F925895}"/>
    <hyperlink ref="A23" location="'Tab. 19'!A1" display="Tabulka 19 Vývoj počtu studií k 31. 12. na fakultách MU v letech 2013–2023" xr:uid="{624330F3-59C4-4D1B-B5FB-51D2AD026E53}"/>
    <hyperlink ref="A24" location="'Tab. 20'!A1" display="Tabulka 20 Vývoj počtu studií k 31. 10. na fakultách MU v letech 2013–2023" xr:uid="{5C391C54-573F-4E88-87FE-BEDDF525BA35}"/>
    <hyperlink ref="A25" location="'Tab. 21'!A1" display="Tabulka 21 Vývoj počtu studií k 31. 12. na MU v letech 2013–2023 dle typu studijního programu" xr:uid="{4511FC49-9346-40BD-9DEE-900DE413E746}"/>
    <hyperlink ref="A26" location="'Tab. 22'!A1" display="Tabulka 22 Vývoj počtu studií k 31. 10. na MU v letech 2013–2023 dle typu studijního programu" xr:uid="{3350C615-2C5A-4F93-B6A4-C238D0A09914}"/>
    <hyperlink ref="A27" location="'Tab. 23'!A1" display="Tabulka 23 Vývoj počtu doktorských studií k 31. 12. na fakultách MU v letech 2013–2023" xr:uid="{33F8811D-3547-48D7-A0E4-2D53EE471ABB}"/>
    <hyperlink ref="A28" location="'Tab. 24'!A1" display="Tabulka 24 Vývoj počtu doktorských studií k 31. 10. na fakultách MU v letech 2013–2023" xr:uid="{AFA362DF-1B97-42DF-9D36-39904C60D398}"/>
    <hyperlink ref="A30" location="'Tab. 26 (MŠMT 5.1)'!A1" display="Tabulka 26 Zájem uchazečů o studium na MU dle fakult a skupin studijních programů v rámci přijímacího řízení pro akademický rok 2023/2024 (MŠMT tab. 5.1)" xr:uid="{115BE6E7-7E15-4A7C-BAB8-C38C71860917}"/>
    <hyperlink ref="A31" location="'Tab. 27'!A1" display="Tabulka 27 Počty studií osob se zdravotním postižením k 31. 10. 2022 dle fakult" xr:uid="{9E12C417-3F17-4C43-8D7A-77EE0328F3EE}"/>
    <hyperlink ref="A32" location="'Tab. 28'!A1" display="Tabulka 28 Vývoj počtu studií osob se zdravotním postižením k 31. 10. na MU v letech 2013–2023" xr:uid="{31024D47-8F9C-49CC-8FC5-6F9D40B7057F}"/>
    <hyperlink ref="A33" location="'Tab. 29 (MŠMT 2.7)'!A1" display="Tabulka 29 Počty účastníků (fyzických osob) kurzů celoživotního vzdělávání na MU v roce 2023 (MŠMT tab. 2.7)" xr:uid="{5CC1DCC7-4D99-45E4-8AD2-54E06F5B18FB}"/>
    <hyperlink ref="A34" location="'Tab. 30 (MŠMT 3.4)'!A1" display="Tabulka 30 Počty studentů (fyzických osob), jimž bylo poskytnuto stipendium* v roce 2023, dle účelu stipendia (MŠMT tab. 3.4)" xr:uid="{9AEFC855-E81D-46CE-9784-41CE665194A3}"/>
    <hyperlink ref="A35" location="'Tab. 31 (MŠMT 4.1)'!A1" display="Tabulka 31 Počty absolvovaných studií na MU v období od 1. 1. 2023 do 31. 12. 2023 dle fakult a skupin studijních programů (MŠMT tab. 4.1)" xr:uid="{B67FCEDD-0680-41A9-B2F2-3EA78C209870}"/>
    <hyperlink ref="A36" location="'Tab. 32'!A1" display="Tabulka 32 Průměrná délka studia absolventů MU v roce 2023 v semestrech dle fakult" xr:uid="{F4D10BC6-B71A-4D27-990F-294F95BEDEAD}"/>
    <hyperlink ref="A37" location="'Tab. 33 (MŠMT 3.3)'!A1" display="Tabulka 33 Studijní neúspěšnost* v 1. ročníku** studia (v %) v roce 2023 (MŠMT tab. 3.3)" xr:uid="{D4EEEE55-75CA-4DD6-BDC0-3EB70253A88D}"/>
    <hyperlink ref="A39" location="'Tab. 35'!A1" display="Tabulka 35 Vývoj počtu studií k 31. 12. na jednoho akademického pracovníka na MU v letech 2013–2023" xr:uid="{6A79CD2A-E9CB-4D79-87AB-E03F4C56D3C5}"/>
    <hyperlink ref="A40" location="'Tab. 36'!A1" display="Tabulka 36 Vývoj počtu studií k 31. 12. na jednoho akademického, vědeckého a odborného pracovníka na MU v letech 2013–2023" xr:uid="{BA87989A-B80A-4922-9E4F-99454D4474CB}"/>
    <hyperlink ref="A41" location="'Tab. 37'!A1" display="Tabulka 37 Vývoj počtu studií k 31. 10. (dle SIMS) na jednoho akademického pracovníka (pracovní smlouvy, DPČ) na MU dle metodiky rozpočtu v letech 2013–2023" xr:uid="{13630F22-35FC-461E-9CA6-0EB3F648428F}"/>
    <hyperlink ref="A43" location="'Tab. 38'!A1" display="Tabulka 38 Návrhy na jmenování profesorem schválené Vědeckou radou MU v roce 2023" xr:uid="{F99FB304-72F0-4FA7-8FFA-C3D0164E557A}"/>
    <hyperlink ref="A44" location="'Tab. 39'!A1" display="Tabulka 39 Řízení ke jmenování profesorem a habilitační řízení na MU v letech 2013–2023 (celkové počty)" xr:uid="{FC3C3622-A665-44A6-84B8-3C7EB067B5BA}"/>
    <hyperlink ref="A45" location="'Tab. 40 (MŠMT 6.6)'!A1" display="Tabulka 40 Nově jmenovaní docenti a profesoři dle fakult v roce 2023 (MŠMT tab. 6.6)" xr:uid="{C01C6296-59E6-40A8-A28F-B59D458D66D2}"/>
    <hyperlink ref="A46" location="'Tab. 41 (MŠMT 6.1)'!A1" display="Tabulka 41 Počty akademických, vědeckých, odborných a ostatních pracovníků dle fakult v roce 2023 (pracovní smlouva, DPČ) – průměrné přepočtené počty* (MŠMT tab. 6.1)" xr:uid="{4CD37A85-D83E-4450-99F1-BCE76827A62F}"/>
    <hyperlink ref="A47" location="'Tab. 42'!A1" display="Tabulka 42 Počty akademických, vědeckých, odborných a ostatních pracovníků s uzavřenou DPP nebo DPČ dle fakult v roce 2023 – průměrné přepočtené počty*" xr:uid="{26117536-9E67-4457-8A39-13C9F146AD71}"/>
    <hyperlink ref="A48" location="'Tab. 43 (MŠMT 6.2)'!A1" display="Tabulka 43 Věková struktura akademických, vědeckých, odborných a ostatních pracovníků v roce 2023 – počty fyzických osob* (MŠMT tab. 6.2)" xr:uid="{659E2D8D-56F8-4AC8-A23C-40151C2FDD1C}"/>
    <hyperlink ref="A49" location="'Tab. 44 (MŠMT 6.5)'!A1" display="Tabulka 44 Akademičtí, vědečtí, odborní a ostatní pracovníci s cizím státním občanstvím v roce 2023 (pracovní smlouva, DPČ) – průměrné přepočtené počty* (MŠMT tab. 6.5)" xr:uid="{27E2ED34-DE0F-42CE-BE65-8795E604DA50}"/>
    <hyperlink ref="A50" location="'Tab. 45 (MŠMT 6.3)'!A1" display="Tabulka 45 Počty akademických, vědeckých a odborných pracovníků podle rozsahu pracovních úvazků a nejvyšší dosažené kvalifikace v roce 2023 – počty fyzických osob (MŠMT tab. 6.3)" xr:uid="{3E31C405-62BD-4D88-8670-948EC703B8A5}"/>
    <hyperlink ref="A51" location="'Tab. 46'!A1" display="Tabulka 46 Počty zaměstnanců MU po fakultách v roce 2023 – fyzické počty a průměrné přepočtené počty" xr:uid="{3B248ED4-0180-4EDF-B7A6-3C5003DCEFD0}"/>
    <hyperlink ref="A52" location="'Tab. 47'!A1" display="Tabulka 47 Vývoj počtu zaměstnanců na MU v letech 2013–2023" xr:uid="{5DA56D57-9652-4A29-8378-FF0DE21D5EE5}"/>
    <hyperlink ref="A53" location="'Tab. 48'!A1" display="Tabulka 48 Vývoj průměrné mzdy (v Kč) akademických a neakademických pracovníků na MU v letech 2013–2023" xr:uid="{FD5E0EE0-EB80-47E2-8D8F-2D97C636C6D1}"/>
    <hyperlink ref="A54" location="'Tab. 49 (MŠMT 6.4)'!A1" display="Tabulka 49 Vedoucí pracovníci* (fyzické osoby) v roce 2023 (MŠMT tab. 6.4)" xr:uid="{35250682-018D-40BB-B9DD-04088EA20BA5}"/>
    <hyperlink ref="A56" location="'Tab. 50 (MŠMT 7.2)'!A1" display="Tabulka 50 Mobilita studentů a zaměstnanců podle zemí v roce 2023 (MŠMT tab. 7.2)" xr:uid="{50971264-9CB9-48C5-A480-9D4CA2A3AD69}"/>
    <hyperlink ref="A57" location="'Tab. 51 (MŠMT 7.3)'!A1" display="Tabulka 51 Mobilita absolventů (počty a podíly studií absolvovaných v roce 2023 se zahraničním pobytem během studia v délce alespoň 14 dní) (MŠMT tab. 7.3)" xr:uid="{81A1CDC5-B378-480B-B51F-A6F045650AF3}"/>
    <hyperlink ref="A59" location="'Tab. 52'!A1" display="Tabulka 52 Druhy publikačních výstupů autorů z MU indexovaných v databázi Web of Science v roce 2023*" xr:uid="{62880CBC-250C-4698-B945-5161D0791FC4}"/>
    <hyperlink ref="A60" location="'Tab. 53'!A1" display="Tabulka 53 Druhy publikačních výstupů autorů z MU indexovaných v databázi Web of Science v letech 2013–2023*" xr:uid="{69EE0709-B8E1-4BE6-911C-16BE1EB4A112}"/>
    <hyperlink ref="A61" location="'Tab. 54'!A1" display="Tabulka 54 Počet publikací (article, review a proceedings paper) autorů z MU v letech 2013–2023 dle databáze Web of Science" xr:uid="{FF088D63-C8FA-4C5D-B2A4-609FAFE1AD32}"/>
    <hyperlink ref="A62" location="'Tab. 55'!A1" display="Tabulka 55 Počet citací všech* publikací (article, review a proceedings paper) autorů z MU v letech 2013–2023 dle databáze Web of Science" xr:uid="{A5FC86C7-78D7-4513-AE09-AE42EE6634DC}"/>
    <hyperlink ref="A63" location="'Tab. 56'!A1" display="Tabulka 56 Vývoj počtu publikací (article, review a proceedings paper) autorů z MU v časopisech dle zařazení do kvartilu* dle databáze Web of Science v letech 2013–2023" xr:uid="{0820FB74-6575-431F-812E-C593F59A85E1}"/>
    <hyperlink ref="A64" location="'Tab. 57'!A1" display="Tabulka 57 Rozložení publikací (article, review a proceedings paper) autorů z MU indexovaných v databázi Web of Science dle percentilů* v období 2013–2023**" xr:uid="{2E3FBA67-A347-4DCE-B1AA-9AB1AC2DFBE7}"/>
    <hyperlink ref="A65" location="'Tab. 58'!A1" display="Tabulka 58 Podíl publikací (article, review a proceedings paper) autorů z MU v 1 % a 10 % nejcitovanějších článků dle databáze Web of Science v letech 2013–2023" xr:uid="{33DBD49E-E806-4B06-A35A-E8B9485EA791}"/>
    <hyperlink ref="A66" location="'Tab. 59'!A1" display="Tabulka 59 Top 20 oborů věd o živé a neživé přírodě* na MU dle počtu citací u publikací (article, review a proceedings paper)** vydaných v letech 2013–2023*** dle Web of Science" xr:uid="{56AAABDB-4F9B-4316-92FF-7B3754B6EE69}"/>
    <hyperlink ref="A67" location="'Tab. 60'!A1" display="Tabulka 60 Top 20 společenských a humanitních oborů* na MU dle počtu citací u publikací (article, review a proceedings paper)** vydaných v letech 2013–2023*** dle Web of Science" xr:uid="{C2DE4B8F-FBA2-41BF-A224-F4A418C102A2}"/>
    <hyperlink ref="A68" location="'Tab. 61'!A1" display="Tabulka 61 Mezinárodní spolupráce MU dle citací u společných publikací (article, review a proceedings paper)* indexovaných na Web of Science v letech 2013–2023** – top 20 institucí" xr:uid="{53215BDC-B4C9-4EB8-8563-51685D7EE8F8}"/>
    <hyperlink ref="A69" location="'Tab. 62 (MŠMT 7.1)'!A1" display="Tabulka 62 Zapojení MU do mezinárodních programů výzkumu a vývoje* v roce 2023 (MŠMT tab. 7.1)" xr:uid="{C9098EA0-D32D-472E-9649-AB84AB813BEA}"/>
    <hyperlink ref="A70" location="'Tab. 63'!A1" display="Tabulka 63 Přehled všech výzkumných projektů EU, jejichž řešení bylo zahájeno v roce 2023" xr:uid="{062C7315-5F51-40C0-A798-798A73785F81}"/>
    <hyperlink ref="A71" location="'Tab. 64 (MŠMT 8.1)'!A1" display="Tabulka 64 Vědecké konference (spolu)pořádané Masarykovou univerzitou v roce 2023 (MŠMT tab. 8.1)" xr:uid="{CEB08779-550E-4082-8CAC-21CF6FA745D1}"/>
    <hyperlink ref="A72" location="'Tab. 65 (MŠMT 8.4)'!A1" display="Tabulka 65 Transfer znalostí a výsledků výzkumu do praxe na MU v roce 2023 (MŠMT tab. 8.4)" xr:uid="{A3211513-8056-44B3-9182-B2A30B9F636F}"/>
    <hyperlink ref="A74" location="'Tab. 66'!A1" display="Tabulka 66 Ceny rektora Masarykovy univerzity udělené v roce 2023" xr:uid="{7619F0D1-0535-4A2C-9E27-EB6421B50B8D}"/>
    <hyperlink ref="A76" location="'Tab. 68'!A1" display="Tabulka 68 Poskytování služeb Poradenským centrem, Kariérním centrem a střediskem Teiresiás v roce 2023" xr:uid="{0DB396C6-304F-43F5-AC63-EFA04873F890}"/>
    <hyperlink ref="A77" location="'Tab. 69'!A1" display="Tabulka 69 Vývoj počtu a struktury vydaných publikací nakladatelstvím Munipress v letech 2019–2023" xr:uid="{06694002-619C-421F-AE07-EC64936D818C}"/>
    <hyperlink ref="A78" location="'Tab. 70 (MŠMT 12.2)'!A1" display="Tabulka 70 Knihovní fond MU v roce 2023 dle fakult a pracovišť (MŠMT tab. 12.2)" xr:uid="{972701B7-6DFE-48EF-929B-C18A1229ABC0}"/>
    <hyperlink ref="A79" location="'Tab. 71'!A1" display="Tabulka 71 Knihovní služby v roce 2023" xr:uid="{D0BA2529-71B4-41EF-A92E-A9D87E942D3C}"/>
    <hyperlink ref="A80" location="'Tab. 72 (MŠMT 12.1)'!A1" display="Tabulka 72 Přehled rozsahu ubytovacích a stravovacích služeb poskytovaných na MU v roce 2023 (MŠMT tab. 12.1)" xr:uid="{ED3397C4-3E4F-44A3-B212-701EFB6474C8}"/>
    <hyperlink ref="A82" location="'Tab. 73'!A1" display="Tabulka 73 Vývoj výše celkových neinvestičních a investičních finančních prostředků na MU (v tis. Kč) v letech 2013–2023" xr:uid="{4CD3B986-A8F5-4822-A342-41E9D003743A}"/>
    <hyperlink ref="A83" location="'Tab. 74'!A1" display="Tabulka 74 Vývoj výše poskytnutých neinvestičních prostředků na vzdělávací činnost (v tis. Kč) v letech 2013–2023" xr:uid="{9FC5679D-550D-42EC-B4CA-0C417B589301}"/>
    <hyperlink ref="A84" location="'Tab. 75'!A1" display="Tabulka 75 Vývoj výše poskytnutých neinvestičních prostředků na výzkum a vývoj (v tis. Kč) v letech 2013–2023" xr:uid="{D89714BF-0CCB-4F7E-ADCD-37F2CF9E3D5F}"/>
    <hyperlink ref="A85" location="'Tab. 76'!A1" display="Tabulka 76 Vývoj příjmů z doplňkové a vlastní činnosti MU (v tis. Kč) v letech 2013–2023" xr:uid="{B20BE2F8-56A2-46DC-96B5-8440EE7FA980}"/>
    <hyperlink ref="A86" location="'Tab. 77'!A1" display="Tabulka 77 Vývoj nehmotného a hmotného majetku v evidenci v pořizovacích cenách (v tis. Kč) v letech 2013–2023" xr:uid="{55E24534-A048-41C9-BAC3-47E7052CA6F7}"/>
    <hyperlink ref="A17" location="'Tab. 14 (MŠMT 2.8)'!A1" display="Tabulka 14 Přehled počtu realizovaných kurzů celoživotního vzdělávání (CŽV) zakončených microcredentials a počty účastníků těchto kurzů na MU v roce 2023 (MŠMT tab. 2.8)" xr:uid="{92761859-E31C-4746-A033-785D2809FBF3}"/>
    <hyperlink ref="A75" location="'Tab. 67'!A1" display="Tabulka 67 Přehled členství MU v reprezentaci vysokých škol a v mezinárodních a profesních organizacích v roce 2023" xr:uid="{EB0225BA-FC61-41AE-92E1-F0C36C55C3DB}"/>
    <hyperlink ref="A38" location="'Tab. 34 (MŠMT 3.6)'!A1" display="Tabulka 34 Počty studií k 31. 12. na jednoho akademického pracovníka na MU dle fakult v roce 2023 (MŠMT tab. 3.6)" xr:uid="{9B886019-097D-4C96-B073-B1A9DC70297F}"/>
    <hyperlink ref="A29" location="'Tab. 25 (MŠMT 3.5)'!A1" display="Tabulka 25 Průměrný měsíční příjem studentů doktorského studia (fyzických osob) na MU v roce 2023 (MŠMT tab. 3.5)" xr:uid="{4A375458-4C1F-48F3-890F-C360B31F374B}"/>
  </hyperlinks>
  <pageMargins left="0.7" right="0.7" top="0.78740157499999996" bottom="0.78740157499999996" header="0.3" footer="0.3"/>
  <pageSetup paperSize="9" scale="8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3">
    <pageSetUpPr fitToPage="1"/>
  </sheetPr>
  <dimension ref="A1:S56"/>
  <sheetViews>
    <sheetView zoomScaleNormal="100" workbookViewId="0"/>
  </sheetViews>
  <sheetFormatPr defaultColWidth="9.140625" defaultRowHeight="12.75" x14ac:dyDescent="0.2"/>
  <cols>
    <col min="1" max="1" width="50.7109375" style="483" customWidth="1"/>
    <col min="2" max="2" width="6" style="723" customWidth="1"/>
    <col min="3" max="8" width="9.140625" style="483"/>
    <col min="9" max="10" width="10.85546875" style="483" customWidth="1"/>
    <col min="11" max="16384" width="9.140625" style="483"/>
  </cols>
  <sheetData>
    <row r="1" spans="1:19" ht="13.5" thickBot="1" x14ac:dyDescent="0.25">
      <c r="A1" s="392" t="s">
        <v>1339</v>
      </c>
    </row>
    <row r="2" spans="1:19" s="447" customFormat="1" ht="38.25" customHeight="1" x14ac:dyDescent="0.2">
      <c r="A2" s="1494" t="s">
        <v>319</v>
      </c>
      <c r="B2" s="1488" t="s">
        <v>342</v>
      </c>
      <c r="C2" s="1484" t="s">
        <v>199</v>
      </c>
      <c r="D2" s="1490"/>
      <c r="E2" s="1484" t="s">
        <v>200</v>
      </c>
      <c r="F2" s="1490"/>
      <c r="G2" s="1484" t="s">
        <v>201</v>
      </c>
      <c r="H2" s="1490"/>
      <c r="I2" s="1484" t="s">
        <v>202</v>
      </c>
      <c r="J2" s="1485"/>
      <c r="K2" s="691"/>
      <c r="L2" s="692"/>
      <c r="M2" s="692"/>
      <c r="N2" s="692"/>
      <c r="O2" s="692"/>
      <c r="P2" s="692"/>
      <c r="Q2" s="692"/>
      <c r="R2" s="692"/>
      <c r="S2" s="692"/>
    </row>
    <row r="3" spans="1:19" s="691" customFormat="1" ht="13.5" customHeight="1" thickBot="1" x14ac:dyDescent="0.25">
      <c r="A3" s="1495"/>
      <c r="B3" s="1489"/>
      <c r="C3" s="724" t="s">
        <v>204</v>
      </c>
      <c r="D3" s="724" t="s">
        <v>205</v>
      </c>
      <c r="E3" s="724" t="s">
        <v>204</v>
      </c>
      <c r="F3" s="724" t="s">
        <v>205</v>
      </c>
      <c r="G3" s="724" t="s">
        <v>204</v>
      </c>
      <c r="H3" s="724" t="s">
        <v>205</v>
      </c>
      <c r="I3" s="724" t="s">
        <v>204</v>
      </c>
      <c r="J3" s="725" t="s">
        <v>205</v>
      </c>
    </row>
    <row r="4" spans="1:19" s="696" customFormat="1" ht="15" customHeight="1" x14ac:dyDescent="0.2">
      <c r="A4" s="569" t="s">
        <v>162</v>
      </c>
      <c r="B4" s="1481"/>
      <c r="C4" s="1482"/>
      <c r="D4" s="1482"/>
      <c r="E4" s="1482"/>
      <c r="F4" s="1482"/>
      <c r="G4" s="1482"/>
      <c r="H4" s="1482"/>
      <c r="I4" s="1482"/>
      <c r="J4" s="1483"/>
    </row>
    <row r="5" spans="1:19" s="699" customFormat="1" x14ac:dyDescent="0.2">
      <c r="A5" s="713" t="s">
        <v>328</v>
      </c>
      <c r="B5" s="714" t="s">
        <v>329</v>
      </c>
      <c r="C5" s="887">
        <v>0</v>
      </c>
      <c r="D5" s="887">
        <v>0</v>
      </c>
      <c r="E5" s="887">
        <v>0</v>
      </c>
      <c r="F5" s="887">
        <v>0</v>
      </c>
      <c r="G5" s="887">
        <v>0</v>
      </c>
      <c r="H5" s="887">
        <v>0</v>
      </c>
      <c r="I5" s="887">
        <v>5</v>
      </c>
      <c r="J5" s="888">
        <v>5</v>
      </c>
    </row>
    <row r="6" spans="1:19" s="699" customFormat="1" ht="13.5" thickBot="1" x14ac:dyDescent="0.25">
      <c r="A6" s="726" t="s">
        <v>676</v>
      </c>
      <c r="B6" s="727"/>
      <c r="C6" s="728">
        <f>SUM(C5:C5)</f>
        <v>0</v>
      </c>
      <c r="D6" s="728">
        <f t="shared" ref="D6:J6" si="0">SUM(D5:D5)</f>
        <v>0</v>
      </c>
      <c r="E6" s="728">
        <f t="shared" si="0"/>
        <v>0</v>
      </c>
      <c r="F6" s="728">
        <f t="shared" si="0"/>
        <v>0</v>
      </c>
      <c r="G6" s="728">
        <f t="shared" si="0"/>
        <v>0</v>
      </c>
      <c r="H6" s="728">
        <f t="shared" si="0"/>
        <v>0</v>
      </c>
      <c r="I6" s="728">
        <f t="shared" si="0"/>
        <v>5</v>
      </c>
      <c r="J6" s="729">
        <f t="shared" si="0"/>
        <v>5</v>
      </c>
    </row>
    <row r="7" spans="1:19" s="699" customFormat="1" x14ac:dyDescent="0.2">
      <c r="A7" s="730" t="s">
        <v>161</v>
      </c>
      <c r="B7" s="705"/>
      <c r="C7" s="1491"/>
      <c r="D7" s="1492"/>
      <c r="E7" s="1492"/>
      <c r="F7" s="1492"/>
      <c r="G7" s="1492"/>
      <c r="H7" s="1492"/>
      <c r="I7" s="1492"/>
      <c r="J7" s="1493"/>
    </row>
    <row r="8" spans="1:19" s="699" customFormat="1" x14ac:dyDescent="0.2">
      <c r="A8" s="713" t="s">
        <v>324</v>
      </c>
      <c r="B8" s="714" t="s">
        <v>325</v>
      </c>
      <c r="C8" s="887">
        <v>0</v>
      </c>
      <c r="D8" s="887">
        <v>0</v>
      </c>
      <c r="E8" s="887">
        <v>0</v>
      </c>
      <c r="F8" s="887">
        <v>0</v>
      </c>
      <c r="G8" s="887">
        <v>0</v>
      </c>
      <c r="H8" s="887">
        <v>0</v>
      </c>
      <c r="I8" s="887">
        <v>1</v>
      </c>
      <c r="J8" s="888">
        <v>1</v>
      </c>
    </row>
    <row r="9" spans="1:19" s="699" customFormat="1" x14ac:dyDescent="0.2">
      <c r="A9" s="713" t="s">
        <v>330</v>
      </c>
      <c r="B9" s="714" t="s">
        <v>331</v>
      </c>
      <c r="C9" s="887">
        <v>0</v>
      </c>
      <c r="D9" s="887">
        <v>0</v>
      </c>
      <c r="E9" s="887">
        <v>0</v>
      </c>
      <c r="F9" s="887">
        <v>0</v>
      </c>
      <c r="G9" s="887">
        <v>0</v>
      </c>
      <c r="H9" s="887">
        <v>0</v>
      </c>
      <c r="I9" s="887">
        <v>1</v>
      </c>
      <c r="J9" s="888">
        <v>1</v>
      </c>
    </row>
    <row r="10" spans="1:19" s="699" customFormat="1" x14ac:dyDescent="0.2">
      <c r="A10" s="713" t="s">
        <v>338</v>
      </c>
      <c r="B10" s="714" t="s">
        <v>339</v>
      </c>
      <c r="C10" s="879">
        <v>1</v>
      </c>
      <c r="D10" s="879">
        <v>0</v>
      </c>
      <c r="E10" s="879">
        <v>4</v>
      </c>
      <c r="F10" s="887">
        <v>0</v>
      </c>
      <c r="G10" s="879">
        <v>0</v>
      </c>
      <c r="H10" s="879">
        <v>0</v>
      </c>
      <c r="I10" s="879">
        <v>23</v>
      </c>
      <c r="J10" s="880">
        <v>21</v>
      </c>
    </row>
    <row r="11" spans="1:19" s="699" customFormat="1" ht="13.5" thickBot="1" x14ac:dyDescent="0.25">
      <c r="A11" s="731" t="s">
        <v>677</v>
      </c>
      <c r="B11" s="732"/>
      <c r="C11" s="728">
        <f>SUM(C8:C10)</f>
        <v>1</v>
      </c>
      <c r="D11" s="728">
        <f t="shared" ref="D11:J11" si="1">SUM(D8:D10)</f>
        <v>0</v>
      </c>
      <c r="E11" s="728">
        <f t="shared" si="1"/>
        <v>4</v>
      </c>
      <c r="F11" s="728">
        <f t="shared" si="1"/>
        <v>0</v>
      </c>
      <c r="G11" s="728">
        <f t="shared" si="1"/>
        <v>0</v>
      </c>
      <c r="H11" s="728">
        <f t="shared" si="1"/>
        <v>0</v>
      </c>
      <c r="I11" s="728">
        <f t="shared" si="1"/>
        <v>25</v>
      </c>
      <c r="J11" s="729">
        <f t="shared" si="1"/>
        <v>23</v>
      </c>
    </row>
    <row r="12" spans="1:19" s="699" customFormat="1" x14ac:dyDescent="0.2">
      <c r="A12" s="569" t="s">
        <v>167</v>
      </c>
      <c r="B12" s="712"/>
      <c r="C12" s="1481"/>
      <c r="D12" s="1482"/>
      <c r="E12" s="1482"/>
      <c r="F12" s="1482"/>
      <c r="G12" s="1482"/>
      <c r="H12" s="1482"/>
      <c r="I12" s="1482"/>
      <c r="J12" s="1483"/>
    </row>
    <row r="13" spans="1:19" s="699" customFormat="1" x14ac:dyDescent="0.2">
      <c r="A13" s="713" t="s">
        <v>326</v>
      </c>
      <c r="B13" s="714" t="s">
        <v>327</v>
      </c>
      <c r="C13" s="887">
        <v>0</v>
      </c>
      <c r="D13" s="887">
        <v>0</v>
      </c>
      <c r="E13" s="887">
        <v>0</v>
      </c>
      <c r="F13" s="887">
        <v>0</v>
      </c>
      <c r="G13" s="887">
        <v>0</v>
      </c>
      <c r="H13" s="887">
        <v>0</v>
      </c>
      <c r="I13" s="887">
        <v>1</v>
      </c>
      <c r="J13" s="888">
        <v>1</v>
      </c>
    </row>
    <row r="14" spans="1:19" s="699" customFormat="1" x14ac:dyDescent="0.2">
      <c r="A14" s="713" t="s">
        <v>330</v>
      </c>
      <c r="B14" s="714" t="s">
        <v>331</v>
      </c>
      <c r="C14" s="887">
        <v>0</v>
      </c>
      <c r="D14" s="887">
        <v>1</v>
      </c>
      <c r="E14" s="887">
        <v>0</v>
      </c>
      <c r="F14" s="887">
        <v>0</v>
      </c>
      <c r="G14" s="887">
        <v>3</v>
      </c>
      <c r="H14" s="887">
        <v>0</v>
      </c>
      <c r="I14" s="887">
        <v>22</v>
      </c>
      <c r="J14" s="888">
        <v>23</v>
      </c>
    </row>
    <row r="15" spans="1:19" s="699" customFormat="1" x14ac:dyDescent="0.2">
      <c r="A15" s="713" t="s">
        <v>334</v>
      </c>
      <c r="B15" s="714" t="s">
        <v>335</v>
      </c>
      <c r="C15" s="887">
        <v>0</v>
      </c>
      <c r="D15" s="887">
        <v>0</v>
      </c>
      <c r="E15" s="887">
        <v>0</v>
      </c>
      <c r="F15" s="887">
        <v>0</v>
      </c>
      <c r="G15" s="887">
        <v>0</v>
      </c>
      <c r="H15" s="887">
        <v>0</v>
      </c>
      <c r="I15" s="887">
        <v>0</v>
      </c>
      <c r="J15" s="888">
        <v>1</v>
      </c>
    </row>
    <row r="16" spans="1:19" s="699" customFormat="1" ht="13.5" thickBot="1" x14ac:dyDescent="0.25">
      <c r="A16" s="726" t="s">
        <v>678</v>
      </c>
      <c r="B16" s="727"/>
      <c r="C16" s="728">
        <f t="shared" ref="C16:I16" si="2">SUM(C13:C15)</f>
        <v>0</v>
      </c>
      <c r="D16" s="728">
        <f t="shared" si="2"/>
        <v>1</v>
      </c>
      <c r="E16" s="728">
        <f t="shared" si="2"/>
        <v>0</v>
      </c>
      <c r="F16" s="728">
        <f t="shared" si="2"/>
        <v>0</v>
      </c>
      <c r="G16" s="728">
        <f t="shared" si="2"/>
        <v>3</v>
      </c>
      <c r="H16" s="728">
        <f t="shared" si="2"/>
        <v>0</v>
      </c>
      <c r="I16" s="728">
        <f t="shared" si="2"/>
        <v>23</v>
      </c>
      <c r="J16" s="729">
        <f>SUM(J13:J15)</f>
        <v>25</v>
      </c>
    </row>
    <row r="17" spans="1:10" s="699" customFormat="1" x14ac:dyDescent="0.2">
      <c r="A17" s="569" t="s">
        <v>170</v>
      </c>
      <c r="B17" s="712"/>
      <c r="C17" s="1481"/>
      <c r="D17" s="1482"/>
      <c r="E17" s="1482"/>
      <c r="F17" s="1482"/>
      <c r="G17" s="1482"/>
      <c r="H17" s="1482"/>
      <c r="I17" s="1482"/>
      <c r="J17" s="1483"/>
    </row>
    <row r="18" spans="1:10" s="699" customFormat="1" x14ac:dyDescent="0.2">
      <c r="A18" s="713" t="s">
        <v>322</v>
      </c>
      <c r="B18" s="714" t="s">
        <v>323</v>
      </c>
      <c r="C18" s="887">
        <v>0</v>
      </c>
      <c r="D18" s="887">
        <v>0</v>
      </c>
      <c r="E18" s="887">
        <v>0</v>
      </c>
      <c r="F18" s="887">
        <v>0</v>
      </c>
      <c r="G18" s="887">
        <v>0</v>
      </c>
      <c r="H18" s="887">
        <v>0</v>
      </c>
      <c r="I18" s="887">
        <v>1</v>
      </c>
      <c r="J18" s="888">
        <v>1</v>
      </c>
    </row>
    <row r="19" spans="1:10" s="699" customFormat="1" x14ac:dyDescent="0.2">
      <c r="A19" s="713" t="s">
        <v>324</v>
      </c>
      <c r="B19" s="714" t="s">
        <v>325</v>
      </c>
      <c r="C19" s="887">
        <v>2</v>
      </c>
      <c r="D19" s="887">
        <v>0</v>
      </c>
      <c r="E19" s="887">
        <v>0</v>
      </c>
      <c r="F19" s="887">
        <v>0</v>
      </c>
      <c r="G19" s="887">
        <v>5</v>
      </c>
      <c r="H19" s="887">
        <v>1</v>
      </c>
      <c r="I19" s="887">
        <v>9</v>
      </c>
      <c r="J19" s="888">
        <v>7</v>
      </c>
    </row>
    <row r="20" spans="1:10" s="699" customFormat="1" ht="13.5" thickBot="1" x14ac:dyDescent="0.25">
      <c r="A20" s="726" t="s">
        <v>679</v>
      </c>
      <c r="B20" s="727"/>
      <c r="C20" s="728">
        <f>SUM(C18:C19)</f>
        <v>2</v>
      </c>
      <c r="D20" s="728">
        <f t="shared" ref="D20:I20" si="3">SUM(D18:D19)</f>
        <v>0</v>
      </c>
      <c r="E20" s="728">
        <f t="shared" si="3"/>
        <v>0</v>
      </c>
      <c r="F20" s="728">
        <f t="shared" si="3"/>
        <v>0</v>
      </c>
      <c r="G20" s="728">
        <f t="shared" si="3"/>
        <v>5</v>
      </c>
      <c r="H20" s="728">
        <f t="shared" si="3"/>
        <v>1</v>
      </c>
      <c r="I20" s="728">
        <f t="shared" si="3"/>
        <v>10</v>
      </c>
      <c r="J20" s="729">
        <f>SUM(J18:J19)</f>
        <v>8</v>
      </c>
    </row>
    <row r="21" spans="1:10" s="699" customFormat="1" x14ac:dyDescent="0.2">
      <c r="A21" s="569" t="s">
        <v>171</v>
      </c>
      <c r="B21" s="712"/>
      <c r="C21" s="1481"/>
      <c r="D21" s="1482"/>
      <c r="E21" s="1482"/>
      <c r="F21" s="1482"/>
      <c r="G21" s="1482"/>
      <c r="H21" s="1482"/>
      <c r="I21" s="1482"/>
      <c r="J21" s="1483"/>
    </row>
    <row r="22" spans="1:10" s="699" customFormat="1" x14ac:dyDescent="0.2">
      <c r="A22" s="713" t="s">
        <v>322</v>
      </c>
      <c r="B22" s="714" t="s">
        <v>323</v>
      </c>
      <c r="C22" s="887">
        <v>4</v>
      </c>
      <c r="D22" s="887">
        <v>2</v>
      </c>
      <c r="E22" s="887">
        <v>0</v>
      </c>
      <c r="F22" s="887">
        <v>0</v>
      </c>
      <c r="G22" s="887">
        <v>2</v>
      </c>
      <c r="H22" s="887">
        <v>4</v>
      </c>
      <c r="I22" s="887">
        <v>10</v>
      </c>
      <c r="J22" s="888">
        <v>8</v>
      </c>
    </row>
    <row r="23" spans="1:10" s="699" customFormat="1" ht="13.5" thickBot="1" x14ac:dyDescent="0.25">
      <c r="A23" s="726" t="s">
        <v>680</v>
      </c>
      <c r="B23" s="727"/>
      <c r="C23" s="728">
        <f t="shared" ref="C23:J23" si="4">SUM(C22:C22)</f>
        <v>4</v>
      </c>
      <c r="D23" s="728">
        <f t="shared" si="4"/>
        <v>2</v>
      </c>
      <c r="E23" s="728">
        <f t="shared" si="4"/>
        <v>0</v>
      </c>
      <c r="F23" s="728">
        <f t="shared" si="4"/>
        <v>0</v>
      </c>
      <c r="G23" s="728">
        <f t="shared" si="4"/>
        <v>2</v>
      </c>
      <c r="H23" s="728">
        <f t="shared" si="4"/>
        <v>4</v>
      </c>
      <c r="I23" s="728">
        <f t="shared" si="4"/>
        <v>10</v>
      </c>
      <c r="J23" s="729">
        <f t="shared" si="4"/>
        <v>8</v>
      </c>
    </row>
    <row r="24" spans="1:10" s="699" customFormat="1" x14ac:dyDescent="0.2">
      <c r="A24" s="695" t="s">
        <v>419</v>
      </c>
      <c r="B24" s="712"/>
      <c r="C24" s="1481"/>
      <c r="D24" s="1482"/>
      <c r="E24" s="1482"/>
      <c r="F24" s="1482"/>
      <c r="G24" s="1482"/>
      <c r="H24" s="1482"/>
      <c r="I24" s="1482"/>
      <c r="J24" s="1483"/>
    </row>
    <row r="25" spans="1:10" s="699" customFormat="1" x14ac:dyDescent="0.2">
      <c r="A25" s="713" t="s">
        <v>338</v>
      </c>
      <c r="B25" s="714" t="s">
        <v>339</v>
      </c>
      <c r="C25" s="879">
        <v>0</v>
      </c>
      <c r="D25" s="879">
        <v>0</v>
      </c>
      <c r="E25" s="887">
        <v>1</v>
      </c>
      <c r="F25" s="887">
        <v>0</v>
      </c>
      <c r="G25" s="879">
        <v>0</v>
      </c>
      <c r="H25" s="879">
        <v>0</v>
      </c>
      <c r="I25" s="879">
        <v>3</v>
      </c>
      <c r="J25" s="880">
        <v>3</v>
      </c>
    </row>
    <row r="26" spans="1:10" s="699" customFormat="1" ht="13.5" thickBot="1" x14ac:dyDescent="0.25">
      <c r="A26" s="733" t="s">
        <v>681</v>
      </c>
      <c r="B26" s="727"/>
      <c r="C26" s="728">
        <f t="shared" ref="C26:J26" si="5">SUM(C25:C25)</f>
        <v>0</v>
      </c>
      <c r="D26" s="728">
        <f t="shared" si="5"/>
        <v>0</v>
      </c>
      <c r="E26" s="728">
        <f t="shared" si="5"/>
        <v>1</v>
      </c>
      <c r="F26" s="728">
        <f t="shared" si="5"/>
        <v>0</v>
      </c>
      <c r="G26" s="728">
        <f t="shared" si="5"/>
        <v>0</v>
      </c>
      <c r="H26" s="728">
        <f t="shared" si="5"/>
        <v>0</v>
      </c>
      <c r="I26" s="728">
        <f t="shared" si="5"/>
        <v>3</v>
      </c>
      <c r="J26" s="729">
        <f t="shared" si="5"/>
        <v>3</v>
      </c>
    </row>
    <row r="27" spans="1:10" s="699" customFormat="1" x14ac:dyDescent="0.2">
      <c r="A27" s="569" t="s">
        <v>169</v>
      </c>
      <c r="B27" s="712"/>
      <c r="C27" s="1481"/>
      <c r="D27" s="1482"/>
      <c r="E27" s="1482"/>
      <c r="F27" s="1482"/>
      <c r="G27" s="1482"/>
      <c r="H27" s="1482"/>
      <c r="I27" s="1482"/>
      <c r="J27" s="1483"/>
    </row>
    <row r="28" spans="1:10" s="699" customFormat="1" x14ac:dyDescent="0.2">
      <c r="A28" s="713" t="s">
        <v>326</v>
      </c>
      <c r="B28" s="714" t="s">
        <v>327</v>
      </c>
      <c r="C28" s="887">
        <v>0</v>
      </c>
      <c r="D28" s="887">
        <v>1</v>
      </c>
      <c r="E28" s="887">
        <v>0</v>
      </c>
      <c r="F28" s="887">
        <v>0</v>
      </c>
      <c r="G28" s="887">
        <v>3</v>
      </c>
      <c r="H28" s="887">
        <v>0</v>
      </c>
      <c r="I28" s="887">
        <v>4</v>
      </c>
      <c r="J28" s="888">
        <v>4</v>
      </c>
    </row>
    <row r="29" spans="1:10" s="699" customFormat="1" x14ac:dyDescent="0.2">
      <c r="A29" s="713" t="s">
        <v>328</v>
      </c>
      <c r="B29" s="714" t="s">
        <v>329</v>
      </c>
      <c r="C29" s="887">
        <v>2</v>
      </c>
      <c r="D29" s="887">
        <v>0</v>
      </c>
      <c r="E29" s="887">
        <v>0</v>
      </c>
      <c r="F29" s="887">
        <v>0</v>
      </c>
      <c r="G29" s="887">
        <v>3</v>
      </c>
      <c r="H29" s="887">
        <v>1</v>
      </c>
      <c r="I29" s="887">
        <v>3</v>
      </c>
      <c r="J29" s="888">
        <v>3</v>
      </c>
    </row>
    <row r="30" spans="1:10" s="699" customFormat="1" ht="13.5" thickBot="1" x14ac:dyDescent="0.25">
      <c r="A30" s="726" t="s">
        <v>682</v>
      </c>
      <c r="B30" s="727"/>
      <c r="C30" s="728">
        <f>SUM(C28:C29)</f>
        <v>2</v>
      </c>
      <c r="D30" s="728">
        <f t="shared" ref="D30:J30" si="6">SUM(D28:D29)</f>
        <v>1</v>
      </c>
      <c r="E30" s="728">
        <f t="shared" si="6"/>
        <v>0</v>
      </c>
      <c r="F30" s="728">
        <f t="shared" si="6"/>
        <v>0</v>
      </c>
      <c r="G30" s="728">
        <f t="shared" si="6"/>
        <v>6</v>
      </c>
      <c r="H30" s="728">
        <f t="shared" si="6"/>
        <v>1</v>
      </c>
      <c r="I30" s="728">
        <f t="shared" si="6"/>
        <v>7</v>
      </c>
      <c r="J30" s="729">
        <f t="shared" si="6"/>
        <v>7</v>
      </c>
    </row>
    <row r="31" spans="1:10" s="699" customFormat="1" x14ac:dyDescent="0.2">
      <c r="A31" s="569" t="s">
        <v>164</v>
      </c>
      <c r="B31" s="712"/>
      <c r="C31" s="1481"/>
      <c r="D31" s="1482"/>
      <c r="E31" s="1482"/>
      <c r="F31" s="1482"/>
      <c r="G31" s="1482"/>
      <c r="H31" s="1482"/>
      <c r="I31" s="1482"/>
      <c r="J31" s="1483"/>
    </row>
    <row r="32" spans="1:10" s="699" customFormat="1" x14ac:dyDescent="0.2">
      <c r="A32" s="713" t="s">
        <v>332</v>
      </c>
      <c r="B32" s="714" t="s">
        <v>333</v>
      </c>
      <c r="C32" s="887">
        <v>0</v>
      </c>
      <c r="D32" s="887">
        <v>0</v>
      </c>
      <c r="E32" s="887">
        <v>0</v>
      </c>
      <c r="F32" s="887">
        <v>0</v>
      </c>
      <c r="G32" s="887">
        <v>3</v>
      </c>
      <c r="H32" s="887">
        <v>0</v>
      </c>
      <c r="I32" s="887">
        <v>2</v>
      </c>
      <c r="J32" s="888">
        <v>2</v>
      </c>
    </row>
    <row r="33" spans="1:10" s="699" customFormat="1" ht="13.5" thickBot="1" x14ac:dyDescent="0.25">
      <c r="A33" s="726" t="s">
        <v>683</v>
      </c>
      <c r="B33" s="727"/>
      <c r="C33" s="734">
        <f>SUM(C32:C32)</f>
        <v>0</v>
      </c>
      <c r="D33" s="734">
        <f t="shared" ref="D33:J33" si="7">SUM(D32:D32)</f>
        <v>0</v>
      </c>
      <c r="E33" s="734">
        <f t="shared" si="7"/>
        <v>0</v>
      </c>
      <c r="F33" s="734">
        <f t="shared" si="7"/>
        <v>0</v>
      </c>
      <c r="G33" s="734">
        <f t="shared" si="7"/>
        <v>3</v>
      </c>
      <c r="H33" s="734">
        <f t="shared" si="7"/>
        <v>0</v>
      </c>
      <c r="I33" s="734">
        <f t="shared" si="7"/>
        <v>2</v>
      </c>
      <c r="J33" s="735">
        <f t="shared" si="7"/>
        <v>2</v>
      </c>
    </row>
    <row r="34" spans="1:10" s="699" customFormat="1" x14ac:dyDescent="0.2">
      <c r="A34" s="569" t="s">
        <v>166</v>
      </c>
      <c r="B34" s="712"/>
      <c r="C34" s="1481"/>
      <c r="D34" s="1482"/>
      <c r="E34" s="1482"/>
      <c r="F34" s="1482"/>
      <c r="G34" s="1482"/>
      <c r="H34" s="1482"/>
      <c r="I34" s="1482"/>
      <c r="J34" s="1483"/>
    </row>
    <row r="35" spans="1:10" s="699" customFormat="1" x14ac:dyDescent="0.2">
      <c r="A35" s="713" t="s">
        <v>326</v>
      </c>
      <c r="B35" s="714" t="s">
        <v>327</v>
      </c>
      <c r="C35" s="887">
        <v>3</v>
      </c>
      <c r="D35" s="887">
        <v>0</v>
      </c>
      <c r="E35" s="887">
        <v>0</v>
      </c>
      <c r="F35" s="887">
        <v>0</v>
      </c>
      <c r="G35" s="887">
        <v>9</v>
      </c>
      <c r="H35" s="887">
        <v>0</v>
      </c>
      <c r="I35" s="887">
        <v>8</v>
      </c>
      <c r="J35" s="888">
        <v>8</v>
      </c>
    </row>
    <row r="36" spans="1:10" s="699" customFormat="1" x14ac:dyDescent="0.2">
      <c r="A36" s="713" t="s">
        <v>338</v>
      </c>
      <c r="B36" s="714" t="s">
        <v>339</v>
      </c>
      <c r="C36" s="879">
        <v>0</v>
      </c>
      <c r="D36" s="879">
        <v>0</v>
      </c>
      <c r="E36" s="887">
        <v>0</v>
      </c>
      <c r="F36" s="887">
        <v>0</v>
      </c>
      <c r="G36" s="879">
        <v>0</v>
      </c>
      <c r="H36" s="879">
        <v>0</v>
      </c>
      <c r="I36" s="879">
        <v>1</v>
      </c>
      <c r="J36" s="880">
        <v>1</v>
      </c>
    </row>
    <row r="37" spans="1:10" s="699" customFormat="1" ht="13.5" thickBot="1" x14ac:dyDescent="0.25">
      <c r="A37" s="726" t="s">
        <v>684</v>
      </c>
      <c r="B37" s="727"/>
      <c r="C37" s="728">
        <f>SUM(C35:C36)</f>
        <v>3</v>
      </c>
      <c r="D37" s="728">
        <f t="shared" ref="D37:J37" si="8">SUM(D35:D36)</f>
        <v>0</v>
      </c>
      <c r="E37" s="728">
        <f t="shared" si="8"/>
        <v>0</v>
      </c>
      <c r="F37" s="728">
        <f t="shared" si="8"/>
        <v>0</v>
      </c>
      <c r="G37" s="728">
        <f t="shared" si="8"/>
        <v>9</v>
      </c>
      <c r="H37" s="728">
        <f t="shared" si="8"/>
        <v>0</v>
      </c>
      <c r="I37" s="728">
        <f t="shared" si="8"/>
        <v>9</v>
      </c>
      <c r="J37" s="729">
        <f t="shared" si="8"/>
        <v>9</v>
      </c>
    </row>
    <row r="38" spans="1:10" s="696" customFormat="1" x14ac:dyDescent="0.2">
      <c r="A38" s="730" t="s">
        <v>168</v>
      </c>
      <c r="B38" s="705"/>
      <c r="C38" s="1491"/>
      <c r="D38" s="1492"/>
      <c r="E38" s="1492"/>
      <c r="F38" s="1492"/>
      <c r="G38" s="1492"/>
      <c r="H38" s="1492"/>
      <c r="I38" s="1492"/>
      <c r="J38" s="1493"/>
    </row>
    <row r="39" spans="1:10" s="696" customFormat="1" x14ac:dyDescent="0.2">
      <c r="A39" s="713" t="s">
        <v>322</v>
      </c>
      <c r="B39" s="714" t="s">
        <v>323</v>
      </c>
      <c r="C39" s="887">
        <v>0</v>
      </c>
      <c r="D39" s="887">
        <v>0</v>
      </c>
      <c r="E39" s="887">
        <v>0</v>
      </c>
      <c r="F39" s="887">
        <v>0</v>
      </c>
      <c r="G39" s="887">
        <v>0</v>
      </c>
      <c r="H39" s="887">
        <v>0</v>
      </c>
      <c r="I39" s="887">
        <v>0</v>
      </c>
      <c r="J39" s="888">
        <v>1</v>
      </c>
    </row>
    <row r="40" spans="1:10" s="699" customFormat="1" x14ac:dyDescent="0.2">
      <c r="A40" s="713" t="s">
        <v>340</v>
      </c>
      <c r="B40" s="714" t="s">
        <v>341</v>
      </c>
      <c r="C40" s="879">
        <v>0</v>
      </c>
      <c r="D40" s="879">
        <v>0</v>
      </c>
      <c r="E40" s="887">
        <v>0</v>
      </c>
      <c r="F40" s="887">
        <v>0</v>
      </c>
      <c r="G40" s="879">
        <v>0</v>
      </c>
      <c r="H40" s="879">
        <v>0</v>
      </c>
      <c r="I40" s="879">
        <v>1</v>
      </c>
      <c r="J40" s="880">
        <v>1</v>
      </c>
    </row>
    <row r="41" spans="1:10" s="699" customFormat="1" ht="13.5" thickBot="1" x14ac:dyDescent="0.25">
      <c r="A41" s="731" t="s">
        <v>685</v>
      </c>
      <c r="B41" s="732"/>
      <c r="C41" s="728">
        <f t="shared" ref="C41:I41" si="9">SUM(C39:C40)</f>
        <v>0</v>
      </c>
      <c r="D41" s="728">
        <f t="shared" si="9"/>
        <v>0</v>
      </c>
      <c r="E41" s="728">
        <f t="shared" si="9"/>
        <v>0</v>
      </c>
      <c r="F41" s="728">
        <f t="shared" si="9"/>
        <v>0</v>
      </c>
      <c r="G41" s="728">
        <f t="shared" si="9"/>
        <v>0</v>
      </c>
      <c r="H41" s="728">
        <f t="shared" si="9"/>
        <v>0</v>
      </c>
      <c r="I41" s="728">
        <f t="shared" si="9"/>
        <v>1</v>
      </c>
      <c r="J41" s="735">
        <f>SUM(J39:J40)</f>
        <v>2</v>
      </c>
    </row>
    <row r="42" spans="1:10" s="699" customFormat="1" x14ac:dyDescent="0.2">
      <c r="A42" s="569" t="s">
        <v>178</v>
      </c>
      <c r="B42" s="712"/>
      <c r="C42" s="1481"/>
      <c r="D42" s="1482"/>
      <c r="E42" s="1482"/>
      <c r="F42" s="1482"/>
      <c r="G42" s="1482"/>
      <c r="H42" s="1482"/>
      <c r="I42" s="1482"/>
      <c r="J42" s="1483"/>
    </row>
    <row r="43" spans="1:10" s="699" customFormat="1" x14ac:dyDescent="0.2">
      <c r="A43" s="736" t="s">
        <v>320</v>
      </c>
      <c r="B43" s="737" t="s">
        <v>321</v>
      </c>
      <c r="C43" s="890">
        <v>0</v>
      </c>
      <c r="D43" s="890">
        <v>0</v>
      </c>
      <c r="E43" s="890">
        <v>0</v>
      </c>
      <c r="F43" s="890">
        <v>0</v>
      </c>
      <c r="G43" s="890">
        <v>0</v>
      </c>
      <c r="H43" s="890">
        <v>0</v>
      </c>
      <c r="I43" s="890">
        <v>0</v>
      </c>
      <c r="J43" s="891">
        <v>0</v>
      </c>
    </row>
    <row r="44" spans="1:10" s="699" customFormat="1" x14ac:dyDescent="0.2">
      <c r="A44" s="736" t="s">
        <v>322</v>
      </c>
      <c r="B44" s="737" t="s">
        <v>323</v>
      </c>
      <c r="C44" s="890">
        <v>4</v>
      </c>
      <c r="D44" s="890">
        <v>2</v>
      </c>
      <c r="E44" s="890">
        <v>0</v>
      </c>
      <c r="F44" s="890">
        <v>0</v>
      </c>
      <c r="G44" s="890">
        <v>2</v>
      </c>
      <c r="H44" s="890">
        <v>4</v>
      </c>
      <c r="I44" s="890">
        <v>11</v>
      </c>
      <c r="J44" s="891">
        <v>10</v>
      </c>
    </row>
    <row r="45" spans="1:10" s="699" customFormat="1" x14ac:dyDescent="0.2">
      <c r="A45" s="736" t="s">
        <v>324</v>
      </c>
      <c r="B45" s="737" t="s">
        <v>325</v>
      </c>
      <c r="C45" s="890">
        <v>2</v>
      </c>
      <c r="D45" s="890">
        <v>0</v>
      </c>
      <c r="E45" s="890">
        <v>0</v>
      </c>
      <c r="F45" s="890">
        <v>0</v>
      </c>
      <c r="G45" s="890">
        <v>5</v>
      </c>
      <c r="H45" s="890">
        <v>1</v>
      </c>
      <c r="I45" s="890">
        <v>10</v>
      </c>
      <c r="J45" s="891">
        <v>8</v>
      </c>
    </row>
    <row r="46" spans="1:10" s="699" customFormat="1" x14ac:dyDescent="0.2">
      <c r="A46" s="736" t="s">
        <v>326</v>
      </c>
      <c r="B46" s="737" t="s">
        <v>327</v>
      </c>
      <c r="C46" s="890">
        <v>3</v>
      </c>
      <c r="D46" s="890">
        <v>1</v>
      </c>
      <c r="E46" s="890">
        <v>0</v>
      </c>
      <c r="F46" s="890">
        <v>0</v>
      </c>
      <c r="G46" s="890">
        <v>12</v>
      </c>
      <c r="H46" s="890">
        <v>0</v>
      </c>
      <c r="I46" s="890">
        <v>13</v>
      </c>
      <c r="J46" s="891">
        <v>13</v>
      </c>
    </row>
    <row r="47" spans="1:10" s="699" customFormat="1" x14ac:dyDescent="0.2">
      <c r="A47" s="736" t="s">
        <v>328</v>
      </c>
      <c r="B47" s="737" t="s">
        <v>329</v>
      </c>
      <c r="C47" s="890">
        <v>2</v>
      </c>
      <c r="D47" s="890">
        <v>0</v>
      </c>
      <c r="E47" s="890">
        <v>0</v>
      </c>
      <c r="F47" s="890">
        <v>0</v>
      </c>
      <c r="G47" s="890">
        <v>3</v>
      </c>
      <c r="H47" s="890">
        <v>1</v>
      </c>
      <c r="I47" s="890">
        <v>8</v>
      </c>
      <c r="J47" s="891">
        <v>8</v>
      </c>
    </row>
    <row r="48" spans="1:10" s="699" customFormat="1" x14ac:dyDescent="0.2">
      <c r="A48" s="736" t="s">
        <v>330</v>
      </c>
      <c r="B48" s="737" t="s">
        <v>331</v>
      </c>
      <c r="C48" s="890">
        <v>0</v>
      </c>
      <c r="D48" s="890">
        <v>1</v>
      </c>
      <c r="E48" s="890">
        <v>0</v>
      </c>
      <c r="F48" s="890">
        <v>0</v>
      </c>
      <c r="G48" s="890">
        <v>3</v>
      </c>
      <c r="H48" s="890">
        <v>0</v>
      </c>
      <c r="I48" s="890">
        <v>23</v>
      </c>
      <c r="J48" s="891">
        <v>24</v>
      </c>
    </row>
    <row r="49" spans="1:10" s="699" customFormat="1" x14ac:dyDescent="0.2">
      <c r="A49" s="736" t="s">
        <v>332</v>
      </c>
      <c r="B49" s="737" t="s">
        <v>333</v>
      </c>
      <c r="C49" s="890">
        <v>0</v>
      </c>
      <c r="D49" s="890">
        <v>0</v>
      </c>
      <c r="E49" s="890">
        <v>0</v>
      </c>
      <c r="F49" s="890">
        <v>0</v>
      </c>
      <c r="G49" s="890">
        <v>3</v>
      </c>
      <c r="H49" s="890">
        <v>0</v>
      </c>
      <c r="I49" s="890">
        <v>2</v>
      </c>
      <c r="J49" s="891">
        <v>2</v>
      </c>
    </row>
    <row r="50" spans="1:10" s="699" customFormat="1" x14ac:dyDescent="0.2">
      <c r="A50" s="736" t="s">
        <v>334</v>
      </c>
      <c r="B50" s="737" t="s">
        <v>335</v>
      </c>
      <c r="C50" s="890">
        <v>0</v>
      </c>
      <c r="D50" s="890">
        <v>0</v>
      </c>
      <c r="E50" s="890">
        <v>0</v>
      </c>
      <c r="F50" s="890">
        <v>0</v>
      </c>
      <c r="G50" s="890">
        <v>0</v>
      </c>
      <c r="H50" s="890">
        <v>0</v>
      </c>
      <c r="I50" s="890">
        <v>0</v>
      </c>
      <c r="J50" s="891">
        <v>1</v>
      </c>
    </row>
    <row r="51" spans="1:10" s="699" customFormat="1" x14ac:dyDescent="0.2">
      <c r="A51" s="736" t="s">
        <v>336</v>
      </c>
      <c r="B51" s="737" t="s">
        <v>337</v>
      </c>
      <c r="C51" s="890">
        <v>0</v>
      </c>
      <c r="D51" s="890">
        <v>0</v>
      </c>
      <c r="E51" s="890">
        <v>0</v>
      </c>
      <c r="F51" s="890">
        <v>0</v>
      </c>
      <c r="G51" s="890">
        <v>0</v>
      </c>
      <c r="H51" s="890">
        <v>0</v>
      </c>
      <c r="I51" s="890">
        <v>0</v>
      </c>
      <c r="J51" s="891">
        <v>0</v>
      </c>
    </row>
    <row r="52" spans="1:10" s="699" customFormat="1" ht="12.75" customHeight="1" x14ac:dyDescent="0.2">
      <c r="A52" s="736" t="s">
        <v>338</v>
      </c>
      <c r="B52" s="737" t="s">
        <v>339</v>
      </c>
      <c r="C52" s="890">
        <v>1</v>
      </c>
      <c r="D52" s="890">
        <v>0</v>
      </c>
      <c r="E52" s="890">
        <v>5</v>
      </c>
      <c r="F52" s="890">
        <v>0</v>
      </c>
      <c r="G52" s="890">
        <v>0</v>
      </c>
      <c r="H52" s="890">
        <v>0</v>
      </c>
      <c r="I52" s="890">
        <v>27</v>
      </c>
      <c r="J52" s="891">
        <v>25</v>
      </c>
    </row>
    <row r="53" spans="1:10" s="699" customFormat="1" x14ac:dyDescent="0.2">
      <c r="A53" s="736" t="s">
        <v>340</v>
      </c>
      <c r="B53" s="737" t="s">
        <v>341</v>
      </c>
      <c r="C53" s="889">
        <v>0</v>
      </c>
      <c r="D53" s="889">
        <v>0</v>
      </c>
      <c r="E53" s="889">
        <v>0</v>
      </c>
      <c r="F53" s="889">
        <v>0</v>
      </c>
      <c r="G53" s="889">
        <v>0</v>
      </c>
      <c r="H53" s="889">
        <v>0</v>
      </c>
      <c r="I53" s="889">
        <v>1</v>
      </c>
      <c r="J53" s="892">
        <v>1</v>
      </c>
    </row>
    <row r="54" spans="1:10" s="699" customFormat="1" ht="13.5" thickBot="1" x14ac:dyDescent="0.25">
      <c r="A54" s="738" t="s">
        <v>206</v>
      </c>
      <c r="B54" s="721"/>
      <c r="C54" s="722">
        <f t="shared" ref="C54:J54" si="10">SUM(C6,C11,C16,C20,C23,C26,C30,C33,C37,C41)</f>
        <v>12</v>
      </c>
      <c r="D54" s="722">
        <f t="shared" si="10"/>
        <v>4</v>
      </c>
      <c r="E54" s="722">
        <f t="shared" si="10"/>
        <v>5</v>
      </c>
      <c r="F54" s="722">
        <f t="shared" si="10"/>
        <v>0</v>
      </c>
      <c r="G54" s="722">
        <f t="shared" si="10"/>
        <v>28</v>
      </c>
      <c r="H54" s="722">
        <f t="shared" si="10"/>
        <v>6</v>
      </c>
      <c r="I54" s="722">
        <f t="shared" si="10"/>
        <v>95</v>
      </c>
      <c r="J54" s="729">
        <f t="shared" si="10"/>
        <v>92</v>
      </c>
    </row>
    <row r="56" spans="1:10" x14ac:dyDescent="0.2">
      <c r="A56" s="483" t="s">
        <v>207</v>
      </c>
    </row>
  </sheetData>
  <mergeCells count="17">
    <mergeCell ref="C42:J42"/>
    <mergeCell ref="B4:J4"/>
    <mergeCell ref="C7:J7"/>
    <mergeCell ref="C12:J12"/>
    <mergeCell ref="C17:J17"/>
    <mergeCell ref="C21:J21"/>
    <mergeCell ref="C27:J27"/>
    <mergeCell ref="C31:J31"/>
    <mergeCell ref="C34:J34"/>
    <mergeCell ref="C38:J38"/>
    <mergeCell ref="C24:J24"/>
    <mergeCell ref="I2:J2"/>
    <mergeCell ref="A2:A3"/>
    <mergeCell ref="B2:B3"/>
    <mergeCell ref="C2:D2"/>
    <mergeCell ref="E2:F2"/>
    <mergeCell ref="G2:H2"/>
  </mergeCells>
  <phoneticPr fontId="44" type="noConversion"/>
  <pageMargins left="0.78740157499999996" right="0.78740157499999996" top="0.984251969" bottom="0.984251969" header="0.4921259845" footer="0.4921259845"/>
  <pageSetup paperSize="9" scale="9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050E-421F-48E6-89AA-8BB4313B1DEC}">
  <dimension ref="A1:K11"/>
  <sheetViews>
    <sheetView workbookViewId="0"/>
  </sheetViews>
  <sheetFormatPr defaultColWidth="9.140625" defaultRowHeight="12.75" x14ac:dyDescent="0.2"/>
  <cols>
    <col min="1" max="1" width="49.140625" style="207" customWidth="1"/>
    <col min="2" max="2" width="11.140625" style="207" customWidth="1"/>
    <col min="3" max="3" width="20" style="207" bestFit="1" customWidth="1"/>
    <col min="4" max="4" width="34.85546875" style="207" bestFit="1" customWidth="1"/>
    <col min="5" max="5" width="15.5703125" style="207" customWidth="1"/>
    <col min="6" max="6" width="14" style="207" customWidth="1"/>
    <col min="7" max="16384" width="9.140625" style="45"/>
  </cols>
  <sheetData>
    <row r="1" spans="1:11" ht="13.5" thickBot="1" x14ac:dyDescent="0.25">
      <c r="A1" s="416" t="s">
        <v>938</v>
      </c>
      <c r="B1" s="206"/>
      <c r="C1" s="206"/>
      <c r="D1" s="206"/>
      <c r="E1" s="206"/>
      <c r="F1" s="206"/>
      <c r="J1" s="81"/>
    </row>
    <row r="2" spans="1:11" x14ac:dyDescent="0.2">
      <c r="A2" s="619" t="s">
        <v>745</v>
      </c>
      <c r="B2" s="458" t="s">
        <v>180</v>
      </c>
      <c r="C2" s="458" t="s">
        <v>510</v>
      </c>
      <c r="D2" s="458" t="s">
        <v>746</v>
      </c>
      <c r="E2" s="620" t="s">
        <v>747</v>
      </c>
      <c r="F2" s="621" t="s">
        <v>748</v>
      </c>
    </row>
    <row r="3" spans="1:11" x14ac:dyDescent="0.2">
      <c r="A3" s="893" t="s">
        <v>1050</v>
      </c>
      <c r="B3" s="894" t="s">
        <v>187</v>
      </c>
      <c r="C3" s="894" t="s">
        <v>1046</v>
      </c>
      <c r="D3" s="894" t="s">
        <v>1051</v>
      </c>
      <c r="E3" s="895">
        <v>45272</v>
      </c>
      <c r="F3" s="896">
        <v>47828</v>
      </c>
    </row>
    <row r="4" spans="1:11" x14ac:dyDescent="0.2">
      <c r="A4" s="893" t="s">
        <v>1049</v>
      </c>
      <c r="B4" s="894" t="s">
        <v>187</v>
      </c>
      <c r="C4" s="894" t="s">
        <v>1041</v>
      </c>
      <c r="D4" s="894" t="s">
        <v>451</v>
      </c>
      <c r="E4" s="895">
        <v>45272</v>
      </c>
      <c r="F4" s="896">
        <v>47828</v>
      </c>
      <c r="H4" s="386"/>
      <c r="I4" s="386"/>
      <c r="J4" s="386"/>
      <c r="K4" s="386"/>
    </row>
    <row r="5" spans="1:11" x14ac:dyDescent="0.2">
      <c r="A5" s="893" t="s">
        <v>1052</v>
      </c>
      <c r="B5" s="894" t="s">
        <v>187</v>
      </c>
      <c r="C5" s="894" t="s">
        <v>1046</v>
      </c>
      <c r="D5" s="894" t="s">
        <v>1053</v>
      </c>
      <c r="E5" s="895">
        <v>45272</v>
      </c>
      <c r="F5" s="896">
        <v>47828</v>
      </c>
    </row>
    <row r="6" spans="1:11" x14ac:dyDescent="0.2">
      <c r="A6" s="893" t="s">
        <v>1054</v>
      </c>
      <c r="B6" s="894" t="s">
        <v>187</v>
      </c>
      <c r="C6" s="894" t="s">
        <v>1046</v>
      </c>
      <c r="D6" s="894" t="s">
        <v>1055</v>
      </c>
      <c r="E6" s="895">
        <v>45272</v>
      </c>
      <c r="F6" s="896">
        <v>47828</v>
      </c>
    </row>
    <row r="7" spans="1:11" x14ac:dyDescent="0.2">
      <c r="A7" s="893" t="s">
        <v>1043</v>
      </c>
      <c r="B7" s="894" t="s">
        <v>193</v>
      </c>
      <c r="C7" s="894" t="s">
        <v>1041</v>
      </c>
      <c r="D7" s="894" t="s">
        <v>1044</v>
      </c>
      <c r="E7" s="895">
        <v>45034</v>
      </c>
      <c r="F7" s="896">
        <v>47590</v>
      </c>
    </row>
    <row r="8" spans="1:11" x14ac:dyDescent="0.2">
      <c r="A8" s="893" t="s">
        <v>1040</v>
      </c>
      <c r="B8" s="894" t="s">
        <v>563</v>
      </c>
      <c r="C8" s="894" t="s">
        <v>1041</v>
      </c>
      <c r="D8" s="894" t="s">
        <v>1042</v>
      </c>
      <c r="E8" s="895">
        <v>45085</v>
      </c>
      <c r="F8" s="896">
        <v>48737</v>
      </c>
    </row>
    <row r="9" spans="1:11" x14ac:dyDescent="0.2">
      <c r="A9" s="893" t="s">
        <v>1045</v>
      </c>
      <c r="B9" s="894" t="s">
        <v>194</v>
      </c>
      <c r="C9" s="894" t="s">
        <v>1046</v>
      </c>
      <c r="D9" s="894" t="s">
        <v>808</v>
      </c>
      <c r="E9" s="895">
        <v>44936</v>
      </c>
      <c r="F9" s="896">
        <v>47492</v>
      </c>
    </row>
    <row r="10" spans="1:11" ht="13.5" thickBot="1" x14ac:dyDescent="0.25">
      <c r="A10" s="897" t="s">
        <v>1047</v>
      </c>
      <c r="B10" s="898" t="s">
        <v>194</v>
      </c>
      <c r="C10" s="898" t="s">
        <v>1041</v>
      </c>
      <c r="D10" s="898" t="s">
        <v>1048</v>
      </c>
      <c r="E10" s="899">
        <v>45062</v>
      </c>
      <c r="F10" s="900">
        <v>47618</v>
      </c>
    </row>
    <row r="11" spans="1:11" x14ac:dyDescent="0.2">
      <c r="A11" s="208"/>
      <c r="B11" s="208"/>
      <c r="C11" s="208"/>
      <c r="D11" s="208"/>
      <c r="E11" s="209"/>
      <c r="F11" s="209"/>
    </row>
  </sheetData>
  <sortState xmlns:xlrd2="http://schemas.microsoft.com/office/spreadsheetml/2017/richdata2" ref="A3:F10">
    <sortCondition ref="B3:B10" customList="PrF,LF,PřF,FF,PdF,FaF,ESF,FI,FSS,FSpS"/>
  </sortState>
  <phoneticPr fontId="70"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dimension ref="A1:G78"/>
  <sheetViews>
    <sheetView zoomScaleNormal="100" workbookViewId="0"/>
  </sheetViews>
  <sheetFormatPr defaultColWidth="9.140625" defaultRowHeight="12.75" x14ac:dyDescent="0.2"/>
  <cols>
    <col min="1" max="1" width="65.5703125" style="13" customWidth="1"/>
    <col min="2" max="2" width="95.140625" style="33" customWidth="1"/>
    <col min="3" max="3" width="9.140625" style="9"/>
    <col min="4" max="4" width="13" style="9" customWidth="1"/>
    <col min="5" max="5" width="18.140625" style="9" customWidth="1"/>
    <col min="6" max="6" width="14.140625" style="9" customWidth="1"/>
    <col min="7" max="16384" width="9.140625" style="9"/>
  </cols>
  <sheetData>
    <row r="1" spans="1:7" ht="13.5" customHeight="1" thickBot="1" x14ac:dyDescent="0.25">
      <c r="A1" s="415" t="s">
        <v>939</v>
      </c>
      <c r="B1" s="133"/>
      <c r="D1" s="243"/>
      <c r="E1" s="243"/>
      <c r="F1" s="243"/>
    </row>
    <row r="2" spans="1:7" ht="12.75" customHeight="1" x14ac:dyDescent="0.2">
      <c r="A2" s="1496" t="s">
        <v>497</v>
      </c>
      <c r="B2" s="1497"/>
      <c r="D2" s="243"/>
      <c r="E2" s="243"/>
      <c r="F2" s="243"/>
      <c r="G2" s="243"/>
    </row>
    <row r="3" spans="1:7" x14ac:dyDescent="0.2">
      <c r="A3" s="622" t="s">
        <v>281</v>
      </c>
      <c r="B3" s="901" t="s">
        <v>170</v>
      </c>
      <c r="D3" s="243"/>
      <c r="E3" s="243"/>
      <c r="F3" s="243"/>
      <c r="G3" s="243"/>
    </row>
    <row r="4" spans="1:7" x14ac:dyDescent="0.2">
      <c r="A4" s="622" t="s">
        <v>208</v>
      </c>
      <c r="B4" s="902" t="s">
        <v>498</v>
      </c>
      <c r="D4" s="386"/>
      <c r="E4" s="386"/>
      <c r="F4" s="243"/>
      <c r="G4" s="243"/>
    </row>
    <row r="5" spans="1:7" ht="12.75" customHeight="1" x14ac:dyDescent="0.2">
      <c r="A5" s="622" t="s">
        <v>209</v>
      </c>
      <c r="B5" s="902" t="s">
        <v>439</v>
      </c>
      <c r="G5" s="243"/>
    </row>
    <row r="6" spans="1:7" x14ac:dyDescent="0.2">
      <c r="A6" s="622" t="s">
        <v>667</v>
      </c>
      <c r="B6" s="902" t="s">
        <v>210</v>
      </c>
    </row>
    <row r="7" spans="1:7" x14ac:dyDescent="0.2">
      <c r="A7" s="622" t="s">
        <v>510</v>
      </c>
      <c r="B7" s="902" t="s">
        <v>212</v>
      </c>
    </row>
    <row r="8" spans="1:7" ht="13.5" thickBot="1" x14ac:dyDescent="0.25">
      <c r="A8" s="623" t="s">
        <v>305</v>
      </c>
      <c r="B8" s="903">
        <v>8</v>
      </c>
      <c r="C8"/>
      <c r="D8"/>
    </row>
    <row r="9" spans="1:7" x14ac:dyDescent="0.2">
      <c r="A9" s="1496" t="s">
        <v>370</v>
      </c>
      <c r="B9" s="1497"/>
      <c r="C9"/>
      <c r="D9"/>
    </row>
    <row r="10" spans="1:7" x14ac:dyDescent="0.2">
      <c r="A10" s="622" t="s">
        <v>281</v>
      </c>
      <c r="B10" s="901" t="s">
        <v>170</v>
      </c>
      <c r="C10"/>
      <c r="D10"/>
    </row>
    <row r="11" spans="1:7" x14ac:dyDescent="0.2">
      <c r="A11" s="622" t="s">
        <v>208</v>
      </c>
      <c r="B11" s="902" t="s">
        <v>392</v>
      </c>
      <c r="C11"/>
      <c r="D11"/>
    </row>
    <row r="12" spans="1:7" x14ac:dyDescent="0.2">
      <c r="A12" s="622" t="s">
        <v>209</v>
      </c>
      <c r="B12" s="902" t="s">
        <v>439</v>
      </c>
      <c r="C12"/>
      <c r="D12"/>
    </row>
    <row r="13" spans="1:7" x14ac:dyDescent="0.2">
      <c r="A13" s="622" t="s">
        <v>667</v>
      </c>
      <c r="B13" s="902" t="s">
        <v>210</v>
      </c>
      <c r="C13"/>
      <c r="D13"/>
    </row>
    <row r="14" spans="1:7" x14ac:dyDescent="0.2">
      <c r="A14" s="622" t="s">
        <v>510</v>
      </c>
      <c r="B14" s="902" t="s">
        <v>211</v>
      </c>
      <c r="C14"/>
      <c r="D14"/>
    </row>
    <row r="15" spans="1:7" ht="13.5" thickBot="1" x14ac:dyDescent="0.25">
      <c r="A15" s="623" t="s">
        <v>305</v>
      </c>
      <c r="B15" s="903">
        <v>27</v>
      </c>
      <c r="C15"/>
      <c r="D15"/>
    </row>
    <row r="16" spans="1:7" x14ac:dyDescent="0.2">
      <c r="A16" s="1496" t="s">
        <v>500</v>
      </c>
      <c r="B16" s="1497"/>
      <c r="C16"/>
      <c r="D16"/>
    </row>
    <row r="17" spans="1:4" x14ac:dyDescent="0.2">
      <c r="A17" s="622" t="s">
        <v>281</v>
      </c>
      <c r="B17" s="901" t="s">
        <v>170</v>
      </c>
      <c r="C17"/>
      <c r="D17"/>
    </row>
    <row r="18" spans="1:4" x14ac:dyDescent="0.2">
      <c r="A18" s="622" t="s">
        <v>208</v>
      </c>
      <c r="B18" s="902" t="s">
        <v>112</v>
      </c>
      <c r="C18"/>
      <c r="D18"/>
    </row>
    <row r="19" spans="1:4" x14ac:dyDescent="0.2">
      <c r="A19" s="622" t="s">
        <v>209</v>
      </c>
      <c r="B19" s="902" t="s">
        <v>439</v>
      </c>
      <c r="C19"/>
      <c r="D19"/>
    </row>
    <row r="20" spans="1:4" x14ac:dyDescent="0.2">
      <c r="A20" s="622" t="s">
        <v>667</v>
      </c>
      <c r="B20" s="902" t="s">
        <v>210</v>
      </c>
      <c r="C20"/>
      <c r="D20"/>
    </row>
    <row r="21" spans="1:4" x14ac:dyDescent="0.2">
      <c r="A21" s="622" t="s">
        <v>510</v>
      </c>
      <c r="B21" s="902" t="s">
        <v>212</v>
      </c>
    </row>
    <row r="22" spans="1:4" ht="13.5" thickBot="1" x14ac:dyDescent="0.25">
      <c r="A22" s="623" t="s">
        <v>305</v>
      </c>
      <c r="B22" s="903">
        <v>49</v>
      </c>
    </row>
    <row r="23" spans="1:4" x14ac:dyDescent="0.2">
      <c r="A23" s="1496" t="s">
        <v>802</v>
      </c>
      <c r="B23" s="1497"/>
    </row>
    <row r="24" spans="1:4" x14ac:dyDescent="0.2">
      <c r="A24" s="622" t="s">
        <v>281</v>
      </c>
      <c r="B24" s="901" t="s">
        <v>169</v>
      </c>
    </row>
    <row r="25" spans="1:4" x14ac:dyDescent="0.2">
      <c r="A25" s="622" t="s">
        <v>208</v>
      </c>
      <c r="B25" s="902" t="s">
        <v>499</v>
      </c>
    </row>
    <row r="26" spans="1:4" x14ac:dyDescent="0.2">
      <c r="A26" s="622" t="s">
        <v>209</v>
      </c>
      <c r="B26" s="902" t="s">
        <v>439</v>
      </c>
    </row>
    <row r="27" spans="1:4" x14ac:dyDescent="0.2">
      <c r="A27" s="622" t="s">
        <v>667</v>
      </c>
      <c r="B27" s="902" t="s">
        <v>210</v>
      </c>
    </row>
    <row r="28" spans="1:4" x14ac:dyDescent="0.2">
      <c r="A28" s="622" t="s">
        <v>510</v>
      </c>
      <c r="B28" s="902" t="s">
        <v>212</v>
      </c>
    </row>
    <row r="29" spans="1:4" ht="13.5" thickBot="1" x14ac:dyDescent="0.25">
      <c r="A29" s="623" t="s">
        <v>305</v>
      </c>
      <c r="B29" s="903">
        <v>1</v>
      </c>
    </row>
    <row r="30" spans="1:4" x14ac:dyDescent="0.2">
      <c r="A30" s="1496" t="s">
        <v>805</v>
      </c>
      <c r="B30" s="1497"/>
    </row>
    <row r="31" spans="1:4" x14ac:dyDescent="0.2">
      <c r="A31" s="622" t="s">
        <v>281</v>
      </c>
      <c r="B31" s="901" t="s">
        <v>169</v>
      </c>
    </row>
    <row r="32" spans="1:4" x14ac:dyDescent="0.2">
      <c r="A32" s="622" t="s">
        <v>208</v>
      </c>
      <c r="B32" s="902" t="s">
        <v>499</v>
      </c>
    </row>
    <row r="33" spans="1:2" x14ac:dyDescent="0.2">
      <c r="A33" s="622" t="s">
        <v>209</v>
      </c>
      <c r="B33" s="902" t="s">
        <v>439</v>
      </c>
    </row>
    <row r="34" spans="1:2" x14ac:dyDescent="0.2">
      <c r="A34" s="622" t="s">
        <v>667</v>
      </c>
      <c r="B34" s="902" t="s">
        <v>210</v>
      </c>
    </row>
    <row r="35" spans="1:2" x14ac:dyDescent="0.2">
      <c r="A35" s="622" t="s">
        <v>510</v>
      </c>
      <c r="B35" s="902" t="s">
        <v>212</v>
      </c>
    </row>
    <row r="36" spans="1:2" ht="13.5" thickBot="1" x14ac:dyDescent="0.25">
      <c r="A36" s="623" t="s">
        <v>305</v>
      </c>
      <c r="B36" s="903">
        <v>13</v>
      </c>
    </row>
    <row r="37" spans="1:2" x14ac:dyDescent="0.2">
      <c r="A37" s="1496" t="s">
        <v>804</v>
      </c>
      <c r="B37" s="1497"/>
    </row>
    <row r="38" spans="1:2" x14ac:dyDescent="0.2">
      <c r="A38" s="622" t="s">
        <v>281</v>
      </c>
      <c r="B38" s="901" t="s">
        <v>169</v>
      </c>
    </row>
    <row r="39" spans="1:2" x14ac:dyDescent="0.2">
      <c r="A39" s="622" t="s">
        <v>208</v>
      </c>
      <c r="B39" s="902" t="s">
        <v>499</v>
      </c>
    </row>
    <row r="40" spans="1:2" x14ac:dyDescent="0.2">
      <c r="A40" s="622" t="s">
        <v>209</v>
      </c>
      <c r="B40" s="902" t="s">
        <v>439</v>
      </c>
    </row>
    <row r="41" spans="1:2" x14ac:dyDescent="0.2">
      <c r="A41" s="622" t="s">
        <v>667</v>
      </c>
      <c r="B41" s="902" t="s">
        <v>210</v>
      </c>
    </row>
    <row r="42" spans="1:2" x14ac:dyDescent="0.2">
      <c r="A42" s="622" t="s">
        <v>510</v>
      </c>
      <c r="B42" s="902" t="s">
        <v>212</v>
      </c>
    </row>
    <row r="43" spans="1:2" ht="13.5" thickBot="1" x14ac:dyDescent="0.25">
      <c r="A43" s="623" t="s">
        <v>305</v>
      </c>
      <c r="B43" s="903">
        <v>67</v>
      </c>
    </row>
    <row r="44" spans="1:2" x14ac:dyDescent="0.2">
      <c r="A44" s="1496" t="s">
        <v>495</v>
      </c>
      <c r="B44" s="1497"/>
    </row>
    <row r="45" spans="1:2" x14ac:dyDescent="0.2">
      <c r="A45" s="622" t="s">
        <v>281</v>
      </c>
      <c r="B45" s="901" t="s">
        <v>169</v>
      </c>
    </row>
    <row r="46" spans="1:2" x14ac:dyDescent="0.2">
      <c r="A46" s="622" t="s">
        <v>208</v>
      </c>
      <c r="B46" s="902" t="s">
        <v>499</v>
      </c>
    </row>
    <row r="47" spans="1:2" x14ac:dyDescent="0.2">
      <c r="A47" s="622" t="s">
        <v>209</v>
      </c>
      <c r="B47" s="902" t="s">
        <v>439</v>
      </c>
    </row>
    <row r="48" spans="1:2" x14ac:dyDescent="0.2">
      <c r="A48" s="622" t="s">
        <v>667</v>
      </c>
      <c r="B48" s="902" t="s">
        <v>210</v>
      </c>
    </row>
    <row r="49" spans="1:2" x14ac:dyDescent="0.2">
      <c r="A49" s="622" t="s">
        <v>510</v>
      </c>
      <c r="B49" s="902" t="s">
        <v>212</v>
      </c>
    </row>
    <row r="50" spans="1:2" ht="13.5" thickBot="1" x14ac:dyDescent="0.25">
      <c r="A50" s="623" t="s">
        <v>305</v>
      </c>
      <c r="B50" s="903">
        <v>15</v>
      </c>
    </row>
    <row r="51" spans="1:2" x14ac:dyDescent="0.2">
      <c r="A51" s="1496" t="s">
        <v>501</v>
      </c>
      <c r="B51" s="1497"/>
    </row>
    <row r="52" spans="1:2" x14ac:dyDescent="0.2">
      <c r="A52" s="622" t="s">
        <v>281</v>
      </c>
      <c r="B52" s="901" t="s">
        <v>164</v>
      </c>
    </row>
    <row r="53" spans="1:2" x14ac:dyDescent="0.2">
      <c r="A53" s="622" t="s">
        <v>208</v>
      </c>
      <c r="B53" s="902" t="s">
        <v>503</v>
      </c>
    </row>
    <row r="54" spans="1:2" x14ac:dyDescent="0.2">
      <c r="A54" s="622" t="s">
        <v>209</v>
      </c>
      <c r="B54" s="902" t="s">
        <v>439</v>
      </c>
    </row>
    <row r="55" spans="1:2" x14ac:dyDescent="0.2">
      <c r="A55" s="622" t="s">
        <v>667</v>
      </c>
      <c r="B55" s="902" t="s">
        <v>210</v>
      </c>
    </row>
    <row r="56" spans="1:2" x14ac:dyDescent="0.2">
      <c r="A56" s="622" t="s">
        <v>510</v>
      </c>
      <c r="B56" s="902" t="s">
        <v>212</v>
      </c>
    </row>
    <row r="57" spans="1:2" ht="13.5" thickBot="1" x14ac:dyDescent="0.25">
      <c r="A57" s="623" t="s">
        <v>305</v>
      </c>
      <c r="B57" s="903">
        <v>4</v>
      </c>
    </row>
    <row r="58" spans="1:2" x14ac:dyDescent="0.2">
      <c r="A58" s="1496" t="s">
        <v>1045</v>
      </c>
      <c r="B58" s="1497"/>
    </row>
    <row r="59" spans="1:2" x14ac:dyDescent="0.2">
      <c r="A59" s="622" t="s">
        <v>281</v>
      </c>
      <c r="B59" s="901" t="s">
        <v>166</v>
      </c>
    </row>
    <row r="60" spans="1:2" x14ac:dyDescent="0.2">
      <c r="A60" s="622" t="s">
        <v>208</v>
      </c>
      <c r="B60" s="902" t="s">
        <v>1056</v>
      </c>
    </row>
    <row r="61" spans="1:2" x14ac:dyDescent="0.2">
      <c r="A61" s="622" t="s">
        <v>209</v>
      </c>
      <c r="B61" s="902" t="s">
        <v>439</v>
      </c>
    </row>
    <row r="62" spans="1:2" x14ac:dyDescent="0.2">
      <c r="A62" s="622" t="s">
        <v>667</v>
      </c>
      <c r="B62" s="902" t="s">
        <v>13</v>
      </c>
    </row>
    <row r="63" spans="1:2" x14ac:dyDescent="0.2">
      <c r="A63" s="622" t="s">
        <v>510</v>
      </c>
      <c r="B63" s="902" t="s">
        <v>212</v>
      </c>
    </row>
    <row r="64" spans="1:2" ht="13.5" thickBot="1" x14ac:dyDescent="0.25">
      <c r="A64" s="623" t="s">
        <v>305</v>
      </c>
      <c r="B64" s="903">
        <v>0</v>
      </c>
    </row>
    <row r="65" spans="1:2" x14ac:dyDescent="0.2">
      <c r="A65" s="1496" t="s">
        <v>5</v>
      </c>
      <c r="B65" s="1497"/>
    </row>
    <row r="66" spans="1:2" x14ac:dyDescent="0.2">
      <c r="A66" s="622" t="s">
        <v>281</v>
      </c>
      <c r="B66" s="901" t="s">
        <v>166</v>
      </c>
    </row>
    <row r="67" spans="1:2" x14ac:dyDescent="0.2">
      <c r="A67" s="622" t="s">
        <v>208</v>
      </c>
      <c r="B67" s="902" t="s">
        <v>504</v>
      </c>
    </row>
    <row r="68" spans="1:2" x14ac:dyDescent="0.2">
      <c r="A68" s="622" t="s">
        <v>209</v>
      </c>
      <c r="B68" s="902" t="s">
        <v>439</v>
      </c>
    </row>
    <row r="69" spans="1:2" x14ac:dyDescent="0.2">
      <c r="A69" s="622" t="s">
        <v>667</v>
      </c>
      <c r="B69" s="902" t="s">
        <v>210</v>
      </c>
    </row>
    <row r="70" spans="1:2" x14ac:dyDescent="0.2">
      <c r="A70" s="622" t="s">
        <v>510</v>
      </c>
      <c r="B70" s="902" t="s">
        <v>212</v>
      </c>
    </row>
    <row r="71" spans="1:2" ht="13.5" thickBot="1" x14ac:dyDescent="0.25">
      <c r="A71" s="623" t="s">
        <v>305</v>
      </c>
      <c r="B71" s="903">
        <v>21</v>
      </c>
    </row>
    <row r="72" spans="1:2" x14ac:dyDescent="0.2">
      <c r="A72" s="1496" t="s">
        <v>496</v>
      </c>
      <c r="B72" s="1497"/>
    </row>
    <row r="73" spans="1:2" x14ac:dyDescent="0.2">
      <c r="A73" s="622" t="s">
        <v>281</v>
      </c>
      <c r="B73" s="901" t="s">
        <v>166</v>
      </c>
    </row>
    <row r="74" spans="1:2" x14ac:dyDescent="0.2">
      <c r="A74" s="622" t="s">
        <v>208</v>
      </c>
      <c r="B74" s="902" t="s">
        <v>502</v>
      </c>
    </row>
    <row r="75" spans="1:2" x14ac:dyDescent="0.2">
      <c r="A75" s="622" t="s">
        <v>209</v>
      </c>
      <c r="B75" s="902" t="s">
        <v>439</v>
      </c>
    </row>
    <row r="76" spans="1:2" x14ac:dyDescent="0.2">
      <c r="A76" s="622" t="s">
        <v>667</v>
      </c>
      <c r="B76" s="902" t="s">
        <v>13</v>
      </c>
    </row>
    <row r="77" spans="1:2" x14ac:dyDescent="0.2">
      <c r="A77" s="622" t="s">
        <v>510</v>
      </c>
      <c r="B77" s="902" t="s">
        <v>212</v>
      </c>
    </row>
    <row r="78" spans="1:2" ht="13.5" thickBot="1" x14ac:dyDescent="0.25">
      <c r="A78" s="623" t="s">
        <v>305</v>
      </c>
      <c r="B78" s="903">
        <v>19</v>
      </c>
    </row>
  </sheetData>
  <mergeCells count="11">
    <mergeCell ref="A65:B65"/>
    <mergeCell ref="A72:B72"/>
    <mergeCell ref="A51:B51"/>
    <mergeCell ref="A16:B16"/>
    <mergeCell ref="A44:B44"/>
    <mergeCell ref="A58:B58"/>
    <mergeCell ref="A2:B2"/>
    <mergeCell ref="A9:B9"/>
    <mergeCell ref="A23:B23"/>
    <mergeCell ref="A37:B37"/>
    <mergeCell ref="A30:B30"/>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5">
    <pageSetUpPr fitToPage="1"/>
  </sheetPr>
  <dimension ref="A1:N193"/>
  <sheetViews>
    <sheetView workbookViewId="0"/>
  </sheetViews>
  <sheetFormatPr defaultColWidth="9.140625" defaultRowHeight="12.75" x14ac:dyDescent="0.2"/>
  <cols>
    <col min="1" max="1" width="48.42578125" style="9" customWidth="1"/>
    <col min="2" max="2" width="55.85546875" style="9" customWidth="1"/>
    <col min="3" max="16384" width="9.140625" style="9"/>
  </cols>
  <sheetData>
    <row r="1" spans="1:14" ht="13.5" thickBot="1" x14ac:dyDescent="0.25">
      <c r="A1" s="415" t="s">
        <v>940</v>
      </c>
      <c r="B1" s="202"/>
    </row>
    <row r="2" spans="1:14" x14ac:dyDescent="0.2">
      <c r="A2" s="1496" t="s">
        <v>380</v>
      </c>
      <c r="B2" s="1497"/>
      <c r="E2" s="203"/>
      <c r="F2" s="203"/>
      <c r="G2" s="203"/>
      <c r="H2" s="203"/>
      <c r="I2" s="203"/>
      <c r="J2" s="203"/>
      <c r="K2" s="203"/>
      <c r="L2" s="203"/>
      <c r="M2" s="203"/>
      <c r="N2" s="164"/>
    </row>
    <row r="3" spans="1:14" x14ac:dyDescent="0.2">
      <c r="A3" s="622" t="s">
        <v>343</v>
      </c>
      <c r="B3" s="901" t="s">
        <v>331</v>
      </c>
    </row>
    <row r="4" spans="1:14" x14ac:dyDescent="0.2">
      <c r="A4" s="622" t="s">
        <v>281</v>
      </c>
      <c r="B4" s="902" t="s">
        <v>167</v>
      </c>
      <c r="D4" s="386"/>
      <c r="E4" s="386"/>
      <c r="F4" s="386"/>
      <c r="G4" s="386"/>
    </row>
    <row r="5" spans="1:14" x14ac:dyDescent="0.2">
      <c r="A5" s="622" t="s">
        <v>291</v>
      </c>
      <c r="B5" s="902" t="s">
        <v>91</v>
      </c>
    </row>
    <row r="6" spans="1:14" x14ac:dyDescent="0.2">
      <c r="A6" s="622" t="s">
        <v>485</v>
      </c>
      <c r="B6" s="902" t="s">
        <v>6</v>
      </c>
    </row>
    <row r="7" spans="1:14" ht="13.5" thickBot="1" x14ac:dyDescent="0.25">
      <c r="A7" s="622" t="s">
        <v>305</v>
      </c>
      <c r="B7" s="902">
        <v>0</v>
      </c>
    </row>
    <row r="8" spans="1:14" x14ac:dyDescent="0.2">
      <c r="A8" s="1496" t="s">
        <v>381</v>
      </c>
      <c r="B8" s="1497"/>
    </row>
    <row r="9" spans="1:14" x14ac:dyDescent="0.2">
      <c r="A9" s="622" t="s">
        <v>343</v>
      </c>
      <c r="B9" s="901" t="s">
        <v>331</v>
      </c>
    </row>
    <row r="10" spans="1:14" x14ac:dyDescent="0.2">
      <c r="A10" s="622" t="s">
        <v>281</v>
      </c>
      <c r="B10" s="902" t="s">
        <v>167</v>
      </c>
    </row>
    <row r="11" spans="1:14" x14ac:dyDescent="0.2">
      <c r="A11" s="622" t="s">
        <v>291</v>
      </c>
      <c r="B11" s="902" t="s">
        <v>368</v>
      </c>
    </row>
    <row r="12" spans="1:14" x14ac:dyDescent="0.2">
      <c r="A12" s="622" t="s">
        <v>485</v>
      </c>
      <c r="B12" s="902" t="s">
        <v>6</v>
      </c>
    </row>
    <row r="13" spans="1:14" ht="13.5" thickBot="1" x14ac:dyDescent="0.25">
      <c r="A13" s="622" t="s">
        <v>305</v>
      </c>
      <c r="B13" s="902">
        <v>0</v>
      </c>
    </row>
    <row r="14" spans="1:14" ht="13.5" customHeight="1" x14ac:dyDescent="0.2">
      <c r="A14" s="1496" t="s">
        <v>371</v>
      </c>
      <c r="B14" s="1497"/>
    </row>
    <row r="15" spans="1:14" x14ac:dyDescent="0.2">
      <c r="A15" s="622" t="s">
        <v>343</v>
      </c>
      <c r="B15" s="901" t="s">
        <v>331</v>
      </c>
    </row>
    <row r="16" spans="1:14" x14ac:dyDescent="0.2">
      <c r="A16" s="622" t="s">
        <v>281</v>
      </c>
      <c r="B16" s="902" t="s">
        <v>167</v>
      </c>
    </row>
    <row r="17" spans="1:10" x14ac:dyDescent="0.2">
      <c r="A17" s="622" t="s">
        <v>291</v>
      </c>
      <c r="B17" s="902" t="s">
        <v>368</v>
      </c>
    </row>
    <row r="18" spans="1:10" x14ac:dyDescent="0.2">
      <c r="A18" s="622" t="s">
        <v>485</v>
      </c>
      <c r="B18" s="902" t="s">
        <v>6</v>
      </c>
    </row>
    <row r="19" spans="1:10" ht="13.5" thickBot="1" x14ac:dyDescent="0.25">
      <c r="A19" s="622" t="s">
        <v>305</v>
      </c>
      <c r="B19" s="902">
        <v>12</v>
      </c>
    </row>
    <row r="20" spans="1:10" x14ac:dyDescent="0.2">
      <c r="A20" s="1496" t="s">
        <v>372</v>
      </c>
      <c r="B20" s="1497"/>
    </row>
    <row r="21" spans="1:10" x14ac:dyDescent="0.2">
      <c r="A21" s="622" t="s">
        <v>343</v>
      </c>
      <c r="B21" s="901" t="s">
        <v>331</v>
      </c>
    </row>
    <row r="22" spans="1:10" x14ac:dyDescent="0.2">
      <c r="A22" s="622" t="s">
        <v>281</v>
      </c>
      <c r="B22" s="902" t="s">
        <v>167</v>
      </c>
      <c r="F22"/>
      <c r="G22"/>
      <c r="H22"/>
      <c r="I22"/>
      <c r="J22"/>
    </row>
    <row r="23" spans="1:10" x14ac:dyDescent="0.2">
      <c r="A23" s="622" t="s">
        <v>291</v>
      </c>
      <c r="B23" s="902" t="s">
        <v>91</v>
      </c>
      <c r="F23"/>
      <c r="G23"/>
      <c r="H23"/>
      <c r="I23"/>
      <c r="J23"/>
    </row>
    <row r="24" spans="1:10" x14ac:dyDescent="0.2">
      <c r="A24" s="622" t="s">
        <v>485</v>
      </c>
      <c r="B24" s="902" t="s">
        <v>6</v>
      </c>
      <c r="F24"/>
      <c r="G24"/>
      <c r="H24"/>
      <c r="I24"/>
      <c r="J24"/>
    </row>
    <row r="25" spans="1:10" ht="13.5" thickBot="1" x14ac:dyDescent="0.25">
      <c r="A25" s="622" t="s">
        <v>305</v>
      </c>
      <c r="B25" s="902">
        <v>36</v>
      </c>
      <c r="F25"/>
      <c r="G25"/>
      <c r="H25"/>
      <c r="I25"/>
      <c r="J25"/>
    </row>
    <row r="26" spans="1:10" x14ac:dyDescent="0.2">
      <c r="A26" s="1496" t="s">
        <v>382</v>
      </c>
      <c r="B26" s="1497"/>
      <c r="F26"/>
      <c r="G26"/>
      <c r="H26"/>
      <c r="I26"/>
      <c r="J26"/>
    </row>
    <row r="27" spans="1:10" x14ac:dyDescent="0.2">
      <c r="A27" s="622" t="s">
        <v>343</v>
      </c>
      <c r="B27" s="901" t="s">
        <v>331</v>
      </c>
      <c r="F27"/>
      <c r="G27"/>
      <c r="H27"/>
      <c r="I27"/>
      <c r="J27"/>
    </row>
    <row r="28" spans="1:10" x14ac:dyDescent="0.2">
      <c r="A28" s="622" t="s">
        <v>281</v>
      </c>
      <c r="B28" s="902" t="s">
        <v>167</v>
      </c>
      <c r="F28"/>
      <c r="G28"/>
      <c r="H28"/>
      <c r="I28"/>
      <c r="J28"/>
    </row>
    <row r="29" spans="1:10" x14ac:dyDescent="0.2">
      <c r="A29" s="622" t="s">
        <v>291</v>
      </c>
      <c r="B29" s="902" t="s">
        <v>91</v>
      </c>
      <c r="F29"/>
      <c r="G29"/>
      <c r="H29"/>
      <c r="I29"/>
      <c r="J29"/>
    </row>
    <row r="30" spans="1:10" x14ac:dyDescent="0.2">
      <c r="A30" s="622" t="s">
        <v>485</v>
      </c>
      <c r="B30" s="902" t="s">
        <v>6</v>
      </c>
      <c r="F30"/>
      <c r="G30"/>
      <c r="H30"/>
      <c r="I30"/>
      <c r="J30"/>
    </row>
    <row r="31" spans="1:10" ht="13.5" thickBot="1" x14ac:dyDescent="0.25">
      <c r="A31" s="622" t="s">
        <v>305</v>
      </c>
      <c r="B31" s="902">
        <v>0</v>
      </c>
      <c r="F31"/>
      <c r="G31"/>
      <c r="H31"/>
      <c r="I31"/>
      <c r="J31"/>
    </row>
    <row r="32" spans="1:10" x14ac:dyDescent="0.2">
      <c r="A32" s="1496" t="s">
        <v>383</v>
      </c>
      <c r="B32" s="1497"/>
      <c r="F32"/>
      <c r="G32"/>
      <c r="H32"/>
      <c r="I32"/>
      <c r="J32"/>
    </row>
    <row r="33" spans="1:10" x14ac:dyDescent="0.2">
      <c r="A33" s="622" t="s">
        <v>343</v>
      </c>
      <c r="B33" s="901" t="s">
        <v>331</v>
      </c>
      <c r="F33"/>
      <c r="G33"/>
      <c r="H33"/>
      <c r="I33"/>
      <c r="J33"/>
    </row>
    <row r="34" spans="1:10" x14ac:dyDescent="0.2">
      <c r="A34" s="622" t="s">
        <v>281</v>
      </c>
      <c r="B34" s="902" t="s">
        <v>167</v>
      </c>
      <c r="F34"/>
      <c r="G34"/>
      <c r="H34"/>
      <c r="I34"/>
      <c r="J34"/>
    </row>
    <row r="35" spans="1:10" x14ac:dyDescent="0.2">
      <c r="A35" s="622" t="s">
        <v>291</v>
      </c>
      <c r="B35" s="902" t="s">
        <v>93</v>
      </c>
      <c r="F35"/>
      <c r="G35"/>
      <c r="H35"/>
      <c r="I35"/>
      <c r="J35"/>
    </row>
    <row r="36" spans="1:10" x14ac:dyDescent="0.2">
      <c r="A36" s="622" t="s">
        <v>485</v>
      </c>
      <c r="B36" s="902" t="s">
        <v>6</v>
      </c>
    </row>
    <row r="37" spans="1:10" ht="13.5" thickBot="1" x14ac:dyDescent="0.25">
      <c r="A37" s="622" t="s">
        <v>305</v>
      </c>
      <c r="B37" s="902">
        <v>0</v>
      </c>
    </row>
    <row r="38" spans="1:10" x14ac:dyDescent="0.2">
      <c r="A38" s="1496" t="s">
        <v>384</v>
      </c>
      <c r="B38" s="1497"/>
    </row>
    <row r="39" spans="1:10" x14ac:dyDescent="0.2">
      <c r="A39" s="622" t="s">
        <v>343</v>
      </c>
      <c r="B39" s="901" t="s">
        <v>331</v>
      </c>
    </row>
    <row r="40" spans="1:10" x14ac:dyDescent="0.2">
      <c r="A40" s="622" t="s">
        <v>281</v>
      </c>
      <c r="B40" s="902" t="s">
        <v>167</v>
      </c>
    </row>
    <row r="41" spans="1:10" x14ac:dyDescent="0.2">
      <c r="A41" s="622" t="s">
        <v>291</v>
      </c>
      <c r="B41" s="902" t="s">
        <v>90</v>
      </c>
    </row>
    <row r="42" spans="1:10" x14ac:dyDescent="0.2">
      <c r="A42" s="622" t="s">
        <v>485</v>
      </c>
      <c r="B42" s="902" t="s">
        <v>6</v>
      </c>
    </row>
    <row r="43" spans="1:10" ht="13.5" thickBot="1" x14ac:dyDescent="0.25">
      <c r="A43" s="622" t="s">
        <v>305</v>
      </c>
      <c r="B43" s="902">
        <v>0</v>
      </c>
    </row>
    <row r="44" spans="1:10" x14ac:dyDescent="0.2">
      <c r="A44" s="1496" t="s">
        <v>374</v>
      </c>
      <c r="B44" s="1497"/>
    </row>
    <row r="45" spans="1:10" x14ac:dyDescent="0.2">
      <c r="A45" s="622" t="s">
        <v>343</v>
      </c>
      <c r="B45" s="901" t="s">
        <v>331</v>
      </c>
    </row>
    <row r="46" spans="1:10" x14ac:dyDescent="0.2">
      <c r="A46" s="622" t="s">
        <v>281</v>
      </c>
      <c r="B46" s="902" t="s">
        <v>167</v>
      </c>
    </row>
    <row r="47" spans="1:10" x14ac:dyDescent="0.2">
      <c r="A47" s="622" t="s">
        <v>291</v>
      </c>
      <c r="B47" s="902" t="s">
        <v>90</v>
      </c>
    </row>
    <row r="48" spans="1:10" x14ac:dyDescent="0.2">
      <c r="A48" s="622" t="s">
        <v>485</v>
      </c>
      <c r="B48" s="902" t="s">
        <v>6</v>
      </c>
    </row>
    <row r="49" spans="1:2" ht="13.5" thickBot="1" x14ac:dyDescent="0.25">
      <c r="A49" s="622" t="s">
        <v>305</v>
      </c>
      <c r="B49" s="902">
        <v>52</v>
      </c>
    </row>
    <row r="50" spans="1:2" x14ac:dyDescent="0.2">
      <c r="A50" s="1496" t="s">
        <v>385</v>
      </c>
      <c r="B50" s="1497"/>
    </row>
    <row r="51" spans="1:2" x14ac:dyDescent="0.2">
      <c r="A51" s="622" t="s">
        <v>343</v>
      </c>
      <c r="B51" s="901" t="s">
        <v>331</v>
      </c>
    </row>
    <row r="52" spans="1:2" x14ac:dyDescent="0.2">
      <c r="A52" s="622" t="s">
        <v>281</v>
      </c>
      <c r="B52" s="902" t="s">
        <v>167</v>
      </c>
    </row>
    <row r="53" spans="1:2" x14ac:dyDescent="0.2">
      <c r="A53" s="622" t="s">
        <v>291</v>
      </c>
      <c r="B53" s="902" t="s">
        <v>93</v>
      </c>
    </row>
    <row r="54" spans="1:2" x14ac:dyDescent="0.2">
      <c r="A54" s="622" t="s">
        <v>485</v>
      </c>
      <c r="B54" s="902" t="s">
        <v>6</v>
      </c>
    </row>
    <row r="55" spans="1:2" ht="13.5" thickBot="1" x14ac:dyDescent="0.25">
      <c r="A55" s="622" t="s">
        <v>305</v>
      </c>
      <c r="B55" s="902">
        <v>2</v>
      </c>
    </row>
    <row r="56" spans="1:2" x14ac:dyDescent="0.2">
      <c r="A56" s="1496" t="s">
        <v>358</v>
      </c>
      <c r="B56" s="1497"/>
    </row>
    <row r="57" spans="1:2" x14ac:dyDescent="0.2">
      <c r="A57" s="622" t="s">
        <v>343</v>
      </c>
      <c r="B57" s="901" t="s">
        <v>331</v>
      </c>
    </row>
    <row r="58" spans="1:2" x14ac:dyDescent="0.2">
      <c r="A58" s="622" t="s">
        <v>281</v>
      </c>
      <c r="B58" s="902" t="s">
        <v>167</v>
      </c>
    </row>
    <row r="59" spans="1:2" x14ac:dyDescent="0.2">
      <c r="A59" s="622" t="s">
        <v>291</v>
      </c>
      <c r="B59" s="902" t="s">
        <v>93</v>
      </c>
    </row>
    <row r="60" spans="1:2" x14ac:dyDescent="0.2">
      <c r="A60" s="622" t="s">
        <v>485</v>
      </c>
      <c r="B60" s="902" t="s">
        <v>6</v>
      </c>
    </row>
    <row r="61" spans="1:2" ht="13.5" thickBot="1" x14ac:dyDescent="0.25">
      <c r="A61" s="622" t="s">
        <v>305</v>
      </c>
      <c r="B61" s="902">
        <v>11</v>
      </c>
    </row>
    <row r="62" spans="1:2" x14ac:dyDescent="0.2">
      <c r="A62" s="1496" t="s">
        <v>376</v>
      </c>
      <c r="B62" s="1497"/>
    </row>
    <row r="63" spans="1:2" x14ac:dyDescent="0.2">
      <c r="A63" s="622" t="s">
        <v>343</v>
      </c>
      <c r="B63" s="901" t="s">
        <v>331</v>
      </c>
    </row>
    <row r="64" spans="1:2" x14ac:dyDescent="0.2">
      <c r="A64" s="622" t="s">
        <v>281</v>
      </c>
      <c r="B64" s="902" t="s">
        <v>167</v>
      </c>
    </row>
    <row r="65" spans="1:2" ht="25.5" x14ac:dyDescent="0.2">
      <c r="A65" s="622" t="s">
        <v>291</v>
      </c>
      <c r="B65" s="902" t="s">
        <v>406</v>
      </c>
    </row>
    <row r="66" spans="1:2" x14ac:dyDescent="0.2">
      <c r="A66" s="622" t="s">
        <v>485</v>
      </c>
      <c r="B66" s="902" t="s">
        <v>6</v>
      </c>
    </row>
    <row r="67" spans="1:2" ht="13.5" thickBot="1" x14ac:dyDescent="0.25">
      <c r="A67" s="622" t="s">
        <v>305</v>
      </c>
      <c r="B67" s="902">
        <v>65</v>
      </c>
    </row>
    <row r="68" spans="1:2" x14ac:dyDescent="0.2">
      <c r="A68" s="1496" t="s">
        <v>408</v>
      </c>
      <c r="B68" s="1497"/>
    </row>
    <row r="69" spans="1:2" x14ac:dyDescent="0.2">
      <c r="A69" s="622" t="s">
        <v>343</v>
      </c>
      <c r="B69" s="901" t="s">
        <v>331</v>
      </c>
    </row>
    <row r="70" spans="1:2" x14ac:dyDescent="0.2">
      <c r="A70" s="622" t="s">
        <v>281</v>
      </c>
      <c r="B70" s="902" t="s">
        <v>167</v>
      </c>
    </row>
    <row r="71" spans="1:2" x14ac:dyDescent="0.2">
      <c r="A71" s="622" t="s">
        <v>291</v>
      </c>
      <c r="B71" s="902" t="s">
        <v>806</v>
      </c>
    </row>
    <row r="72" spans="1:2" x14ac:dyDescent="0.2">
      <c r="A72" s="622" t="s">
        <v>485</v>
      </c>
      <c r="B72" s="902" t="s">
        <v>6</v>
      </c>
    </row>
    <row r="73" spans="1:2" ht="13.5" thickBot="1" x14ac:dyDescent="0.25">
      <c r="A73" s="622" t="s">
        <v>305</v>
      </c>
      <c r="B73" s="902">
        <v>36</v>
      </c>
    </row>
    <row r="74" spans="1:2" x14ac:dyDescent="0.2">
      <c r="A74" s="1496" t="s">
        <v>388</v>
      </c>
      <c r="B74" s="1497"/>
    </row>
    <row r="75" spans="1:2" x14ac:dyDescent="0.2">
      <c r="A75" s="622" t="s">
        <v>343</v>
      </c>
      <c r="B75" s="901" t="s">
        <v>331</v>
      </c>
    </row>
    <row r="76" spans="1:2" x14ac:dyDescent="0.2">
      <c r="A76" s="622" t="s">
        <v>281</v>
      </c>
      <c r="B76" s="902" t="s">
        <v>167</v>
      </c>
    </row>
    <row r="77" spans="1:2" x14ac:dyDescent="0.2">
      <c r="A77" s="622" t="s">
        <v>291</v>
      </c>
      <c r="B77" s="902" t="s">
        <v>91</v>
      </c>
    </row>
    <row r="78" spans="1:2" x14ac:dyDescent="0.2">
      <c r="A78" s="622" t="s">
        <v>485</v>
      </c>
      <c r="B78" s="902" t="s">
        <v>6</v>
      </c>
    </row>
    <row r="79" spans="1:2" ht="13.5" thickBot="1" x14ac:dyDescent="0.25">
      <c r="A79" s="622" t="s">
        <v>305</v>
      </c>
      <c r="B79" s="902">
        <v>0</v>
      </c>
    </row>
    <row r="80" spans="1:2" ht="13.5" customHeight="1" x14ac:dyDescent="0.2">
      <c r="A80" s="1496" t="s">
        <v>361</v>
      </c>
      <c r="B80" s="1497"/>
    </row>
    <row r="81" spans="1:2" x14ac:dyDescent="0.2">
      <c r="A81" s="622" t="s">
        <v>343</v>
      </c>
      <c r="B81" s="901" t="s">
        <v>331</v>
      </c>
    </row>
    <row r="82" spans="1:2" x14ac:dyDescent="0.2">
      <c r="A82" s="622" t="s">
        <v>281</v>
      </c>
      <c r="B82" s="902" t="s">
        <v>167</v>
      </c>
    </row>
    <row r="83" spans="1:2" x14ac:dyDescent="0.2">
      <c r="A83" s="622" t="s">
        <v>291</v>
      </c>
      <c r="B83" s="902" t="s">
        <v>91</v>
      </c>
    </row>
    <row r="84" spans="1:2" x14ac:dyDescent="0.2">
      <c r="A84" s="622" t="s">
        <v>485</v>
      </c>
      <c r="B84" s="902" t="s">
        <v>6</v>
      </c>
    </row>
    <row r="85" spans="1:2" ht="13.5" thickBot="1" x14ac:dyDescent="0.25">
      <c r="A85" s="622" t="s">
        <v>305</v>
      </c>
      <c r="B85" s="902">
        <v>45</v>
      </c>
    </row>
    <row r="86" spans="1:2" x14ac:dyDescent="0.2">
      <c r="A86" s="1496" t="s">
        <v>377</v>
      </c>
      <c r="B86" s="1497"/>
    </row>
    <row r="87" spans="1:2" x14ac:dyDescent="0.2">
      <c r="A87" s="622" t="s">
        <v>343</v>
      </c>
      <c r="B87" s="901" t="s">
        <v>331</v>
      </c>
    </row>
    <row r="88" spans="1:2" x14ac:dyDescent="0.2">
      <c r="A88" s="622" t="s">
        <v>281</v>
      </c>
      <c r="B88" s="902" t="s">
        <v>167</v>
      </c>
    </row>
    <row r="89" spans="1:2" x14ac:dyDescent="0.2">
      <c r="A89" s="622" t="s">
        <v>291</v>
      </c>
      <c r="B89" s="902" t="s">
        <v>368</v>
      </c>
    </row>
    <row r="90" spans="1:2" x14ac:dyDescent="0.2">
      <c r="A90" s="622" t="s">
        <v>485</v>
      </c>
      <c r="B90" s="902" t="s">
        <v>6</v>
      </c>
    </row>
    <row r="91" spans="1:2" ht="13.5" thickBot="1" x14ac:dyDescent="0.25">
      <c r="A91" s="622" t="s">
        <v>305</v>
      </c>
      <c r="B91" s="902">
        <v>56</v>
      </c>
    </row>
    <row r="92" spans="1:2" x14ac:dyDescent="0.2">
      <c r="A92" s="1496" t="s">
        <v>389</v>
      </c>
      <c r="B92" s="1497"/>
    </row>
    <row r="93" spans="1:2" x14ac:dyDescent="0.2">
      <c r="A93" s="622" t="s">
        <v>343</v>
      </c>
      <c r="B93" s="901" t="s">
        <v>331</v>
      </c>
    </row>
    <row r="94" spans="1:2" x14ac:dyDescent="0.2">
      <c r="A94" s="622" t="s">
        <v>281</v>
      </c>
      <c r="B94" s="902" t="s">
        <v>167</v>
      </c>
    </row>
    <row r="95" spans="1:2" x14ac:dyDescent="0.2">
      <c r="A95" s="622" t="s">
        <v>291</v>
      </c>
      <c r="B95" s="902" t="s">
        <v>368</v>
      </c>
    </row>
    <row r="96" spans="1:2" x14ac:dyDescent="0.2">
      <c r="A96" s="622" t="s">
        <v>485</v>
      </c>
      <c r="B96" s="902" t="s">
        <v>6</v>
      </c>
    </row>
    <row r="97" spans="1:2" ht="13.5" thickBot="1" x14ac:dyDescent="0.25">
      <c r="A97" s="622" t="s">
        <v>305</v>
      </c>
      <c r="B97" s="902">
        <v>0</v>
      </c>
    </row>
    <row r="98" spans="1:2" x14ac:dyDescent="0.2">
      <c r="A98" s="1496" t="s">
        <v>373</v>
      </c>
      <c r="B98" s="1497"/>
    </row>
    <row r="99" spans="1:2" x14ac:dyDescent="0.2">
      <c r="A99" s="622" t="s">
        <v>343</v>
      </c>
      <c r="B99" s="901" t="s">
        <v>331</v>
      </c>
    </row>
    <row r="100" spans="1:2" x14ac:dyDescent="0.2">
      <c r="A100" s="622" t="s">
        <v>281</v>
      </c>
      <c r="B100" s="902" t="s">
        <v>167</v>
      </c>
    </row>
    <row r="101" spans="1:2" x14ac:dyDescent="0.2">
      <c r="A101" s="622" t="s">
        <v>291</v>
      </c>
      <c r="B101" s="902" t="s">
        <v>93</v>
      </c>
    </row>
    <row r="102" spans="1:2" x14ac:dyDescent="0.2">
      <c r="A102" s="622" t="s">
        <v>485</v>
      </c>
      <c r="B102" s="902" t="s">
        <v>6</v>
      </c>
    </row>
    <row r="103" spans="1:2" ht="13.5" thickBot="1" x14ac:dyDescent="0.25">
      <c r="A103" s="622" t="s">
        <v>305</v>
      </c>
      <c r="B103" s="902">
        <v>16</v>
      </c>
    </row>
    <row r="104" spans="1:2" x14ac:dyDescent="0.2">
      <c r="A104" s="1496" t="s">
        <v>244</v>
      </c>
      <c r="B104" s="1497"/>
    </row>
    <row r="105" spans="1:2" x14ac:dyDescent="0.2">
      <c r="A105" s="622" t="s">
        <v>343</v>
      </c>
      <c r="B105" s="901" t="s">
        <v>331</v>
      </c>
    </row>
    <row r="106" spans="1:2" x14ac:dyDescent="0.2">
      <c r="A106" s="622" t="s">
        <v>281</v>
      </c>
      <c r="B106" s="902" t="s">
        <v>167</v>
      </c>
    </row>
    <row r="107" spans="1:2" x14ac:dyDescent="0.2">
      <c r="A107" s="622" t="s">
        <v>291</v>
      </c>
      <c r="B107" s="902" t="s">
        <v>90</v>
      </c>
    </row>
    <row r="108" spans="1:2" x14ac:dyDescent="0.2">
      <c r="A108" s="622" t="s">
        <v>485</v>
      </c>
      <c r="B108" s="902" t="s">
        <v>6</v>
      </c>
    </row>
    <row r="109" spans="1:2" ht="13.5" thickBot="1" x14ac:dyDescent="0.25">
      <c r="A109" s="622" t="s">
        <v>305</v>
      </c>
      <c r="B109" s="902">
        <v>0</v>
      </c>
    </row>
    <row r="110" spans="1:2" ht="13.5" customHeight="1" x14ac:dyDescent="0.2">
      <c r="A110" s="1496" t="s">
        <v>360</v>
      </c>
      <c r="B110" s="1497"/>
    </row>
    <row r="111" spans="1:2" x14ac:dyDescent="0.2">
      <c r="A111" s="622" t="s">
        <v>343</v>
      </c>
      <c r="B111" s="901" t="s">
        <v>331</v>
      </c>
    </row>
    <row r="112" spans="1:2" x14ac:dyDescent="0.2">
      <c r="A112" s="622" t="s">
        <v>281</v>
      </c>
      <c r="B112" s="902" t="s">
        <v>167</v>
      </c>
    </row>
    <row r="113" spans="1:2" x14ac:dyDescent="0.2">
      <c r="A113" s="622" t="s">
        <v>291</v>
      </c>
      <c r="B113" s="902" t="s">
        <v>90</v>
      </c>
    </row>
    <row r="114" spans="1:2" x14ac:dyDescent="0.2">
      <c r="A114" s="622" t="s">
        <v>485</v>
      </c>
      <c r="B114" s="902" t="s">
        <v>6</v>
      </c>
    </row>
    <row r="115" spans="1:2" ht="13.5" thickBot="1" x14ac:dyDescent="0.25">
      <c r="A115" s="622" t="s">
        <v>305</v>
      </c>
      <c r="B115" s="902">
        <v>9</v>
      </c>
    </row>
    <row r="116" spans="1:2" x14ac:dyDescent="0.2">
      <c r="A116" s="1496" t="s">
        <v>390</v>
      </c>
      <c r="B116" s="1497"/>
    </row>
    <row r="117" spans="1:2" x14ac:dyDescent="0.2">
      <c r="A117" s="622" t="s">
        <v>343</v>
      </c>
      <c r="B117" s="901" t="s">
        <v>331</v>
      </c>
    </row>
    <row r="118" spans="1:2" x14ac:dyDescent="0.2">
      <c r="A118" s="622" t="s">
        <v>281</v>
      </c>
      <c r="B118" s="902" t="s">
        <v>167</v>
      </c>
    </row>
    <row r="119" spans="1:2" x14ac:dyDescent="0.2">
      <c r="A119" s="622" t="s">
        <v>291</v>
      </c>
      <c r="B119" s="902" t="s">
        <v>91</v>
      </c>
    </row>
    <row r="120" spans="1:2" x14ac:dyDescent="0.2">
      <c r="A120" s="622" t="s">
        <v>485</v>
      </c>
      <c r="B120" s="902" t="s">
        <v>6</v>
      </c>
    </row>
    <row r="121" spans="1:2" ht="13.5" thickBot="1" x14ac:dyDescent="0.25">
      <c r="A121" s="622" t="s">
        <v>305</v>
      </c>
      <c r="B121" s="902">
        <v>1</v>
      </c>
    </row>
    <row r="122" spans="1:2" x14ac:dyDescent="0.2">
      <c r="A122" s="1496" t="s">
        <v>378</v>
      </c>
      <c r="B122" s="1497"/>
    </row>
    <row r="123" spans="1:2" x14ac:dyDescent="0.2">
      <c r="A123" s="622" t="s">
        <v>343</v>
      </c>
      <c r="B123" s="901" t="s">
        <v>331</v>
      </c>
    </row>
    <row r="124" spans="1:2" x14ac:dyDescent="0.2">
      <c r="A124" s="622" t="s">
        <v>281</v>
      </c>
      <c r="B124" s="902" t="s">
        <v>167</v>
      </c>
    </row>
    <row r="125" spans="1:2" x14ac:dyDescent="0.2">
      <c r="A125" s="622" t="s">
        <v>291</v>
      </c>
      <c r="B125" s="902" t="s">
        <v>91</v>
      </c>
    </row>
    <row r="126" spans="1:2" x14ac:dyDescent="0.2">
      <c r="A126" s="622" t="s">
        <v>485</v>
      </c>
      <c r="B126" s="902" t="s">
        <v>6</v>
      </c>
    </row>
    <row r="127" spans="1:2" s="83" customFormat="1" ht="13.5" thickBot="1" x14ac:dyDescent="0.25">
      <c r="A127" s="622" t="s">
        <v>305</v>
      </c>
      <c r="B127" s="902">
        <v>52</v>
      </c>
    </row>
    <row r="128" spans="1:2" x14ac:dyDescent="0.2">
      <c r="A128" s="1496" t="s">
        <v>387</v>
      </c>
      <c r="B128" s="1497"/>
    </row>
    <row r="129" spans="1:2" x14ac:dyDescent="0.2">
      <c r="A129" s="622" t="s">
        <v>343</v>
      </c>
      <c r="B129" s="901" t="s">
        <v>331</v>
      </c>
    </row>
    <row r="130" spans="1:2" x14ac:dyDescent="0.2">
      <c r="A130" s="622" t="s">
        <v>281</v>
      </c>
      <c r="B130" s="902" t="s">
        <v>167</v>
      </c>
    </row>
    <row r="131" spans="1:2" x14ac:dyDescent="0.2">
      <c r="A131" s="622" t="s">
        <v>291</v>
      </c>
      <c r="B131" s="902" t="s">
        <v>93</v>
      </c>
    </row>
    <row r="132" spans="1:2" x14ac:dyDescent="0.2">
      <c r="A132" s="622" t="s">
        <v>485</v>
      </c>
      <c r="B132" s="902" t="s">
        <v>6</v>
      </c>
    </row>
    <row r="133" spans="1:2" ht="13.5" thickBot="1" x14ac:dyDescent="0.25">
      <c r="A133" s="622" t="s">
        <v>305</v>
      </c>
      <c r="B133" s="902">
        <v>0</v>
      </c>
    </row>
    <row r="134" spans="1:2" x14ac:dyDescent="0.2">
      <c r="A134" s="1496" t="s">
        <v>386</v>
      </c>
      <c r="B134" s="1497"/>
    </row>
    <row r="135" spans="1:2" x14ac:dyDescent="0.2">
      <c r="A135" s="622" t="s">
        <v>343</v>
      </c>
      <c r="B135" s="901" t="s">
        <v>331</v>
      </c>
    </row>
    <row r="136" spans="1:2" x14ac:dyDescent="0.2">
      <c r="A136" s="622" t="s">
        <v>281</v>
      </c>
      <c r="B136" s="902" t="s">
        <v>167</v>
      </c>
    </row>
    <row r="137" spans="1:2" ht="25.5" x14ac:dyDescent="0.2">
      <c r="A137" s="622" t="s">
        <v>291</v>
      </c>
      <c r="B137" s="902" t="s">
        <v>406</v>
      </c>
    </row>
    <row r="138" spans="1:2" x14ac:dyDescent="0.2">
      <c r="A138" s="622" t="s">
        <v>485</v>
      </c>
      <c r="B138" s="902" t="s">
        <v>6</v>
      </c>
    </row>
    <row r="139" spans="1:2" ht="13.5" thickBot="1" x14ac:dyDescent="0.25">
      <c r="A139" s="622" t="s">
        <v>305</v>
      </c>
      <c r="B139" s="902">
        <v>0</v>
      </c>
    </row>
    <row r="140" spans="1:2" x14ac:dyDescent="0.2">
      <c r="A140" s="1496" t="s">
        <v>391</v>
      </c>
      <c r="B140" s="1497"/>
    </row>
    <row r="141" spans="1:2" x14ac:dyDescent="0.2">
      <c r="A141" s="622" t="s">
        <v>343</v>
      </c>
      <c r="B141" s="901" t="s">
        <v>327</v>
      </c>
    </row>
    <row r="142" spans="1:2" x14ac:dyDescent="0.2">
      <c r="A142" s="622" t="s">
        <v>281</v>
      </c>
      <c r="B142" s="902" t="s">
        <v>167</v>
      </c>
    </row>
    <row r="143" spans="1:2" x14ac:dyDescent="0.2">
      <c r="A143" s="622" t="s">
        <v>291</v>
      </c>
      <c r="B143" s="902" t="s">
        <v>93</v>
      </c>
    </row>
    <row r="144" spans="1:2" x14ac:dyDescent="0.2">
      <c r="A144" s="622" t="s">
        <v>485</v>
      </c>
      <c r="B144" s="902" t="s">
        <v>6</v>
      </c>
    </row>
    <row r="145" spans="1:2" ht="13.5" thickBot="1" x14ac:dyDescent="0.25">
      <c r="A145" s="622" t="s">
        <v>305</v>
      </c>
      <c r="B145" s="902">
        <v>0</v>
      </c>
    </row>
    <row r="146" spans="1:2" x14ac:dyDescent="0.2">
      <c r="A146" s="1496" t="s">
        <v>379</v>
      </c>
      <c r="B146" s="1497"/>
    </row>
    <row r="147" spans="1:2" x14ac:dyDescent="0.2">
      <c r="A147" s="622" t="s">
        <v>343</v>
      </c>
      <c r="B147" s="901" t="s">
        <v>327</v>
      </c>
    </row>
    <row r="148" spans="1:2" x14ac:dyDescent="0.2">
      <c r="A148" s="622" t="s">
        <v>281</v>
      </c>
      <c r="B148" s="902" t="s">
        <v>167</v>
      </c>
    </row>
    <row r="149" spans="1:2" x14ac:dyDescent="0.2">
      <c r="A149" s="622" t="s">
        <v>291</v>
      </c>
      <c r="B149" s="902" t="s">
        <v>93</v>
      </c>
    </row>
    <row r="150" spans="1:2" x14ac:dyDescent="0.2">
      <c r="A150" s="622" t="s">
        <v>485</v>
      </c>
      <c r="B150" s="902" t="s">
        <v>6</v>
      </c>
    </row>
    <row r="151" spans="1:2" ht="13.5" thickBot="1" x14ac:dyDescent="0.25">
      <c r="A151" s="622" t="s">
        <v>305</v>
      </c>
      <c r="B151" s="902">
        <v>18</v>
      </c>
    </row>
    <row r="152" spans="1:2" x14ac:dyDescent="0.2">
      <c r="A152" s="1496" t="s">
        <v>375</v>
      </c>
      <c r="B152" s="1497"/>
    </row>
    <row r="153" spans="1:2" x14ac:dyDescent="0.2">
      <c r="A153" s="622" t="s">
        <v>343</v>
      </c>
      <c r="B153" s="901" t="s">
        <v>331</v>
      </c>
    </row>
    <row r="154" spans="1:2" x14ac:dyDescent="0.2">
      <c r="A154" s="622" t="s">
        <v>281</v>
      </c>
      <c r="B154" s="902" t="s">
        <v>167</v>
      </c>
    </row>
    <row r="155" spans="1:2" x14ac:dyDescent="0.2">
      <c r="A155" s="622" t="s">
        <v>291</v>
      </c>
      <c r="B155" s="902" t="s">
        <v>93</v>
      </c>
    </row>
    <row r="156" spans="1:2" x14ac:dyDescent="0.2">
      <c r="A156" s="622" t="s">
        <v>485</v>
      </c>
      <c r="B156" s="902" t="s">
        <v>6</v>
      </c>
    </row>
    <row r="157" spans="1:2" ht="13.5" thickBot="1" x14ac:dyDescent="0.25">
      <c r="A157" s="622" t="s">
        <v>305</v>
      </c>
      <c r="B157" s="902">
        <v>56</v>
      </c>
    </row>
    <row r="158" spans="1:2" x14ac:dyDescent="0.2">
      <c r="A158" s="1496" t="s">
        <v>566</v>
      </c>
      <c r="B158" s="1497"/>
    </row>
    <row r="159" spans="1:2" x14ac:dyDescent="0.2">
      <c r="A159" s="622" t="s">
        <v>343</v>
      </c>
      <c r="B159" s="901" t="s">
        <v>325</v>
      </c>
    </row>
    <row r="160" spans="1:2" x14ac:dyDescent="0.2">
      <c r="A160" s="622" t="s">
        <v>281</v>
      </c>
      <c r="B160" s="902" t="s">
        <v>170</v>
      </c>
    </row>
    <row r="161" spans="1:2" x14ac:dyDescent="0.2">
      <c r="A161" s="622" t="s">
        <v>291</v>
      </c>
      <c r="B161" s="902" t="s">
        <v>92</v>
      </c>
    </row>
    <row r="162" spans="1:2" x14ac:dyDescent="0.2">
      <c r="A162" s="622" t="s">
        <v>485</v>
      </c>
      <c r="B162" s="902" t="s">
        <v>6</v>
      </c>
    </row>
    <row r="163" spans="1:2" ht="13.5" thickBot="1" x14ac:dyDescent="0.25">
      <c r="A163" s="622" t="s">
        <v>305</v>
      </c>
      <c r="B163" s="902">
        <v>20</v>
      </c>
    </row>
    <row r="164" spans="1:2" x14ac:dyDescent="0.2">
      <c r="A164" s="1496" t="s">
        <v>478</v>
      </c>
      <c r="B164" s="1497"/>
    </row>
    <row r="165" spans="1:2" x14ac:dyDescent="0.2">
      <c r="A165" s="622" t="s">
        <v>343</v>
      </c>
      <c r="B165" s="901" t="s">
        <v>325</v>
      </c>
    </row>
    <row r="166" spans="1:2" x14ac:dyDescent="0.2">
      <c r="A166" s="622" t="s">
        <v>281</v>
      </c>
      <c r="B166" s="902" t="s">
        <v>170</v>
      </c>
    </row>
    <row r="167" spans="1:2" x14ac:dyDescent="0.2">
      <c r="A167" s="622" t="s">
        <v>291</v>
      </c>
      <c r="B167" s="902" t="s">
        <v>483</v>
      </c>
    </row>
    <row r="168" spans="1:2" x14ac:dyDescent="0.2">
      <c r="A168" s="622" t="s">
        <v>485</v>
      </c>
      <c r="B168" s="902" t="s">
        <v>6</v>
      </c>
    </row>
    <row r="169" spans="1:2" ht="13.5" thickBot="1" x14ac:dyDescent="0.25">
      <c r="A169" s="622" t="s">
        <v>305</v>
      </c>
      <c r="B169" s="902">
        <v>13</v>
      </c>
    </row>
    <row r="170" spans="1:2" x14ac:dyDescent="0.2">
      <c r="A170" s="1496" t="s">
        <v>567</v>
      </c>
      <c r="B170" s="1497"/>
    </row>
    <row r="171" spans="1:2" x14ac:dyDescent="0.2">
      <c r="A171" s="622" t="s">
        <v>343</v>
      </c>
      <c r="B171" s="901" t="s">
        <v>327</v>
      </c>
    </row>
    <row r="172" spans="1:2" x14ac:dyDescent="0.2">
      <c r="A172" s="622" t="s">
        <v>281</v>
      </c>
      <c r="B172" s="902" t="s">
        <v>170</v>
      </c>
    </row>
    <row r="173" spans="1:2" x14ac:dyDescent="0.2">
      <c r="A173" s="622" t="s">
        <v>291</v>
      </c>
      <c r="B173" s="902" t="s">
        <v>369</v>
      </c>
    </row>
    <row r="174" spans="1:2" x14ac:dyDescent="0.2">
      <c r="A174" s="622" t="s">
        <v>485</v>
      </c>
      <c r="B174" s="902" t="s">
        <v>6</v>
      </c>
    </row>
    <row r="175" spans="1:2" ht="13.5" thickBot="1" x14ac:dyDescent="0.25">
      <c r="A175" s="622" t="s">
        <v>305</v>
      </c>
      <c r="B175" s="902">
        <v>29</v>
      </c>
    </row>
    <row r="176" spans="1:2" x14ac:dyDescent="0.2">
      <c r="A176" s="1496" t="s">
        <v>484</v>
      </c>
      <c r="B176" s="1497"/>
    </row>
    <row r="177" spans="1:2" x14ac:dyDescent="0.2">
      <c r="A177" s="622" t="s">
        <v>343</v>
      </c>
      <c r="B177" s="901" t="s">
        <v>325</v>
      </c>
    </row>
    <row r="178" spans="1:2" x14ac:dyDescent="0.2">
      <c r="A178" s="622" t="s">
        <v>281</v>
      </c>
      <c r="B178" s="902" t="s">
        <v>170</v>
      </c>
    </row>
    <row r="179" spans="1:2" x14ac:dyDescent="0.2">
      <c r="A179" s="622" t="s">
        <v>291</v>
      </c>
      <c r="B179" s="902" t="s">
        <v>7</v>
      </c>
    </row>
    <row r="180" spans="1:2" x14ac:dyDescent="0.2">
      <c r="A180" s="622" t="s">
        <v>485</v>
      </c>
      <c r="B180" s="902" t="s">
        <v>212</v>
      </c>
    </row>
    <row r="181" spans="1:2" ht="13.5" thickBot="1" x14ac:dyDescent="0.25">
      <c r="A181" s="622" t="s">
        <v>305</v>
      </c>
      <c r="B181" s="902">
        <v>45</v>
      </c>
    </row>
    <row r="182" spans="1:2" x14ac:dyDescent="0.2">
      <c r="A182" s="1496" t="s">
        <v>567</v>
      </c>
      <c r="B182" s="1497"/>
    </row>
    <row r="183" spans="1:2" x14ac:dyDescent="0.2">
      <c r="A183" s="622" t="s">
        <v>343</v>
      </c>
      <c r="B183" s="901" t="s">
        <v>327</v>
      </c>
    </row>
    <row r="184" spans="1:2" x14ac:dyDescent="0.2">
      <c r="A184" s="622" t="s">
        <v>281</v>
      </c>
      <c r="B184" s="902" t="s">
        <v>166</v>
      </c>
    </row>
    <row r="185" spans="1:2" x14ac:dyDescent="0.2">
      <c r="A185" s="622" t="s">
        <v>291</v>
      </c>
      <c r="B185" s="902" t="s">
        <v>369</v>
      </c>
    </row>
    <row r="186" spans="1:2" x14ac:dyDescent="0.2">
      <c r="A186" s="622" t="s">
        <v>485</v>
      </c>
      <c r="B186" s="902" t="s">
        <v>6</v>
      </c>
    </row>
    <row r="187" spans="1:2" ht="13.5" thickBot="1" x14ac:dyDescent="0.25">
      <c r="A187" s="622" t="s">
        <v>305</v>
      </c>
      <c r="B187" s="902">
        <v>26</v>
      </c>
    </row>
    <row r="188" spans="1:2" x14ac:dyDescent="0.2">
      <c r="A188" s="1496" t="s">
        <v>568</v>
      </c>
      <c r="B188" s="1497"/>
    </row>
    <row r="189" spans="1:2" x14ac:dyDescent="0.2">
      <c r="A189" s="622" t="s">
        <v>343</v>
      </c>
      <c r="B189" s="901" t="s">
        <v>327</v>
      </c>
    </row>
    <row r="190" spans="1:2" x14ac:dyDescent="0.2">
      <c r="A190" s="622" t="s">
        <v>281</v>
      </c>
      <c r="B190" s="902" t="s">
        <v>166</v>
      </c>
    </row>
    <row r="191" spans="1:2" x14ac:dyDescent="0.2">
      <c r="A191" s="622" t="s">
        <v>291</v>
      </c>
      <c r="B191" s="902" t="s">
        <v>369</v>
      </c>
    </row>
    <row r="192" spans="1:2" x14ac:dyDescent="0.2">
      <c r="A192" s="622" t="s">
        <v>485</v>
      </c>
      <c r="B192" s="902" t="s">
        <v>6</v>
      </c>
    </row>
    <row r="193" spans="1:2" x14ac:dyDescent="0.2">
      <c r="A193" s="622" t="s">
        <v>305</v>
      </c>
      <c r="B193" s="902">
        <v>0</v>
      </c>
    </row>
  </sheetData>
  <mergeCells count="32">
    <mergeCell ref="A74:B74"/>
    <mergeCell ref="A86:B86"/>
    <mergeCell ref="A92:B92"/>
    <mergeCell ref="A134:B134"/>
    <mergeCell ref="A140:B140"/>
    <mergeCell ref="A98:B98"/>
    <mergeCell ref="A44:B44"/>
    <mergeCell ref="A50:B50"/>
    <mergeCell ref="A56:B56"/>
    <mergeCell ref="A62:B62"/>
    <mergeCell ref="A68:B68"/>
    <mergeCell ref="A2:B2"/>
    <mergeCell ref="A14:B14"/>
    <mergeCell ref="A20:B20"/>
    <mergeCell ref="A26:B26"/>
    <mergeCell ref="A32:B32"/>
    <mergeCell ref="A182:B182"/>
    <mergeCell ref="A188:B188"/>
    <mergeCell ref="A8:B8"/>
    <mergeCell ref="A104:B104"/>
    <mergeCell ref="A146:B146"/>
    <mergeCell ref="A152:B152"/>
    <mergeCell ref="A158:B158"/>
    <mergeCell ref="A164:B164"/>
    <mergeCell ref="A170:B170"/>
    <mergeCell ref="A176:B176"/>
    <mergeCell ref="A110:B110"/>
    <mergeCell ref="A116:B116"/>
    <mergeCell ref="A122:B122"/>
    <mergeCell ref="A128:B128"/>
    <mergeCell ref="A80:B80"/>
    <mergeCell ref="A38:B38"/>
  </mergeCells>
  <phoneticPr fontId="44" type="noConversion"/>
  <pageMargins left="0.78740157499999996" right="0.78740157499999996" top="0.984251969" bottom="0.984251969" header="0.4921259845" footer="0.4921259845"/>
  <pageSetup paperSize="9" scale="3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pageSetUpPr fitToPage="1"/>
  </sheetPr>
  <dimension ref="A1:L15"/>
  <sheetViews>
    <sheetView zoomScaleNormal="100" workbookViewId="0"/>
  </sheetViews>
  <sheetFormatPr defaultColWidth="9.140625" defaultRowHeight="12.75" x14ac:dyDescent="0.2"/>
  <cols>
    <col min="1" max="1" width="50.7109375" style="9" customWidth="1"/>
    <col min="2" max="2" width="9" style="9" customWidth="1"/>
    <col min="3" max="3" width="10.85546875" style="9" customWidth="1"/>
    <col min="4" max="4" width="12.140625" style="9" customWidth="1"/>
    <col min="5" max="5" width="13.5703125" style="9" customWidth="1"/>
    <col min="6" max="6" width="11" style="9" customWidth="1"/>
    <col min="7" max="7" width="12.42578125" style="9" customWidth="1"/>
    <col min="8" max="8" width="13" style="9" customWidth="1"/>
    <col min="9" max="16384" width="9.140625" style="9"/>
  </cols>
  <sheetData>
    <row r="1" spans="1:12" s="14" customFormat="1" ht="13.5" thickBot="1" x14ac:dyDescent="0.25">
      <c r="A1" s="413" t="s">
        <v>1340</v>
      </c>
      <c r="B1" s="160"/>
      <c r="C1" s="160"/>
      <c r="D1" s="160"/>
      <c r="E1" s="160"/>
      <c r="F1" s="160"/>
      <c r="G1" s="15"/>
      <c r="H1" s="15"/>
      <c r="I1" s="15"/>
      <c r="J1" s="15"/>
    </row>
    <row r="2" spans="1:12" ht="12.75" customHeight="1" x14ac:dyDescent="0.2">
      <c r="A2" s="1500" t="s">
        <v>319</v>
      </c>
      <c r="B2" s="1502" t="s">
        <v>342</v>
      </c>
      <c r="C2" s="1504" t="s">
        <v>674</v>
      </c>
      <c r="D2" s="1504"/>
      <c r="E2" s="1504"/>
      <c r="F2" s="1504" t="s">
        <v>46</v>
      </c>
      <c r="G2" s="1504"/>
      <c r="H2" s="1504"/>
      <c r="I2" s="1505" t="s">
        <v>47</v>
      </c>
      <c r="J2" s="1498" t="s">
        <v>203</v>
      </c>
    </row>
    <row r="3" spans="1:12" s="177" customFormat="1" ht="24.75" customHeight="1" thickBot="1" x14ac:dyDescent="0.25">
      <c r="A3" s="1501"/>
      <c r="B3" s="1503"/>
      <c r="C3" s="272" t="s">
        <v>48</v>
      </c>
      <c r="D3" s="273" t="s">
        <v>413</v>
      </c>
      <c r="E3" s="273" t="s">
        <v>414</v>
      </c>
      <c r="F3" s="272" t="s">
        <v>48</v>
      </c>
      <c r="G3" s="273" t="s">
        <v>413</v>
      </c>
      <c r="H3" s="273" t="s">
        <v>414</v>
      </c>
      <c r="I3" s="1506"/>
      <c r="J3" s="1499"/>
    </row>
    <row r="4" spans="1:12" x14ac:dyDescent="0.2">
      <c r="A4" s="179" t="s">
        <v>320</v>
      </c>
      <c r="B4" s="180" t="s">
        <v>321</v>
      </c>
      <c r="C4" s="904">
        <v>0</v>
      </c>
      <c r="D4" s="904">
        <v>6</v>
      </c>
      <c r="E4" s="904">
        <v>6</v>
      </c>
      <c r="F4" s="904">
        <v>0</v>
      </c>
      <c r="G4" s="904">
        <v>2</v>
      </c>
      <c r="H4" s="905">
        <v>0</v>
      </c>
      <c r="I4" s="904">
        <v>0</v>
      </c>
      <c r="J4" s="266">
        <f>SUM(C4:I4)</f>
        <v>14</v>
      </c>
    </row>
    <row r="5" spans="1:12" x14ac:dyDescent="0.2">
      <c r="A5" s="4" t="s">
        <v>322</v>
      </c>
      <c r="B5" s="165" t="s">
        <v>323</v>
      </c>
      <c r="C5" s="904">
        <v>1</v>
      </c>
      <c r="D5" s="906">
        <v>7</v>
      </c>
      <c r="E5" s="906">
        <v>49</v>
      </c>
      <c r="F5" s="906">
        <v>33</v>
      </c>
      <c r="G5" s="906">
        <v>198</v>
      </c>
      <c r="H5" s="906">
        <v>5</v>
      </c>
      <c r="I5" s="904">
        <v>0</v>
      </c>
      <c r="J5" s="267">
        <f t="shared" ref="J5:J14" si="0">SUM(C5:I5)</f>
        <v>293</v>
      </c>
    </row>
    <row r="6" spans="1:12" x14ac:dyDescent="0.2">
      <c r="A6" s="4" t="s">
        <v>324</v>
      </c>
      <c r="B6" s="165" t="s">
        <v>325</v>
      </c>
      <c r="C6" s="904">
        <v>0</v>
      </c>
      <c r="D6" s="904">
        <v>0</v>
      </c>
      <c r="E6" s="906">
        <v>0</v>
      </c>
      <c r="F6" s="904">
        <v>0</v>
      </c>
      <c r="G6" s="906">
        <v>101</v>
      </c>
      <c r="H6" s="906">
        <v>50</v>
      </c>
      <c r="I6" s="906">
        <v>31</v>
      </c>
      <c r="J6" s="267">
        <f t="shared" si="0"/>
        <v>182</v>
      </c>
    </row>
    <row r="7" spans="1:12" x14ac:dyDescent="0.2">
      <c r="A7" s="4" t="s">
        <v>326</v>
      </c>
      <c r="B7" s="165" t="s">
        <v>327</v>
      </c>
      <c r="C7" s="904">
        <v>0</v>
      </c>
      <c r="D7" s="906">
        <v>1</v>
      </c>
      <c r="E7" s="906">
        <v>0</v>
      </c>
      <c r="F7" s="906">
        <v>0</v>
      </c>
      <c r="G7" s="906">
        <v>63</v>
      </c>
      <c r="H7" s="904">
        <v>5</v>
      </c>
      <c r="I7" s="906">
        <v>6</v>
      </c>
      <c r="J7" s="267">
        <f t="shared" si="0"/>
        <v>75</v>
      </c>
    </row>
    <row r="8" spans="1:12" x14ac:dyDescent="0.2">
      <c r="A8" s="4" t="s">
        <v>328</v>
      </c>
      <c r="B8" s="165" t="s">
        <v>329</v>
      </c>
      <c r="C8" s="906">
        <v>5</v>
      </c>
      <c r="D8" s="906">
        <v>1</v>
      </c>
      <c r="E8" s="907">
        <v>0</v>
      </c>
      <c r="F8" s="906">
        <v>8</v>
      </c>
      <c r="G8" s="906">
        <v>12</v>
      </c>
      <c r="H8" s="904">
        <v>0</v>
      </c>
      <c r="I8" s="904">
        <v>0</v>
      </c>
      <c r="J8" s="267">
        <f t="shared" si="0"/>
        <v>26</v>
      </c>
      <c r="L8"/>
    </row>
    <row r="9" spans="1:12" ht="12.75" customHeight="1" x14ac:dyDescent="0.2">
      <c r="A9" s="4" t="s">
        <v>330</v>
      </c>
      <c r="B9" s="165" t="s">
        <v>331</v>
      </c>
      <c r="C9" s="904">
        <v>1</v>
      </c>
      <c r="D9" s="904">
        <v>5</v>
      </c>
      <c r="E9" s="904">
        <v>2</v>
      </c>
      <c r="F9" s="906">
        <v>42</v>
      </c>
      <c r="G9" s="906">
        <v>6</v>
      </c>
      <c r="H9" s="904">
        <v>0</v>
      </c>
      <c r="I9" s="906">
        <v>5</v>
      </c>
      <c r="J9" s="267">
        <f t="shared" si="0"/>
        <v>61</v>
      </c>
      <c r="L9"/>
    </row>
    <row r="10" spans="1:12" x14ac:dyDescent="0.2">
      <c r="A10" s="4" t="s">
        <v>332</v>
      </c>
      <c r="B10" s="165" t="s">
        <v>333</v>
      </c>
      <c r="C10" s="904">
        <v>0</v>
      </c>
      <c r="D10" s="906">
        <v>45</v>
      </c>
      <c r="E10" s="904">
        <v>0</v>
      </c>
      <c r="F10" s="904">
        <v>2</v>
      </c>
      <c r="G10" s="904">
        <v>3</v>
      </c>
      <c r="H10" s="904">
        <v>0</v>
      </c>
      <c r="I10" s="904">
        <v>5</v>
      </c>
      <c r="J10" s="267">
        <f t="shared" si="0"/>
        <v>55</v>
      </c>
      <c r="L10"/>
    </row>
    <row r="11" spans="1:12" x14ac:dyDescent="0.2">
      <c r="A11" s="4" t="s">
        <v>334</v>
      </c>
      <c r="B11" s="165" t="s">
        <v>335</v>
      </c>
      <c r="C11" s="904">
        <v>0</v>
      </c>
      <c r="D11" s="904">
        <v>0</v>
      </c>
      <c r="E11" s="904">
        <v>0</v>
      </c>
      <c r="F11" s="904">
        <v>0</v>
      </c>
      <c r="G11" s="904">
        <v>0</v>
      </c>
      <c r="H11" s="904">
        <v>0</v>
      </c>
      <c r="I11" s="904">
        <v>0</v>
      </c>
      <c r="J11" s="267">
        <f>SUM(C11:I11)</f>
        <v>0</v>
      </c>
      <c r="L11"/>
    </row>
    <row r="12" spans="1:12" x14ac:dyDescent="0.2">
      <c r="A12" s="4" t="s">
        <v>336</v>
      </c>
      <c r="B12" s="165" t="s">
        <v>337</v>
      </c>
      <c r="C12" s="904">
        <v>0</v>
      </c>
      <c r="D12" s="904">
        <v>0</v>
      </c>
      <c r="E12" s="904">
        <v>0</v>
      </c>
      <c r="F12" s="904">
        <v>0</v>
      </c>
      <c r="G12" s="904">
        <v>0</v>
      </c>
      <c r="H12" s="904">
        <v>0</v>
      </c>
      <c r="I12" s="904">
        <v>0</v>
      </c>
      <c r="J12" s="267">
        <f t="shared" si="0"/>
        <v>0</v>
      </c>
      <c r="L12"/>
    </row>
    <row r="13" spans="1:12" x14ac:dyDescent="0.2">
      <c r="A13" s="4" t="s">
        <v>338</v>
      </c>
      <c r="B13" s="165" t="s">
        <v>339</v>
      </c>
      <c r="C13" s="906">
        <v>5</v>
      </c>
      <c r="D13" s="906">
        <v>3</v>
      </c>
      <c r="E13" s="906">
        <v>10</v>
      </c>
      <c r="F13" s="904">
        <v>5</v>
      </c>
      <c r="G13" s="904">
        <v>1</v>
      </c>
      <c r="H13" s="904">
        <v>0</v>
      </c>
      <c r="I13" s="906">
        <v>4</v>
      </c>
      <c r="J13" s="267">
        <f t="shared" si="0"/>
        <v>28</v>
      </c>
      <c r="L13"/>
    </row>
    <row r="14" spans="1:12" x14ac:dyDescent="0.2">
      <c r="A14" s="4" t="s">
        <v>340</v>
      </c>
      <c r="B14" s="165" t="s">
        <v>341</v>
      </c>
      <c r="C14" s="904">
        <v>0</v>
      </c>
      <c r="D14" s="904">
        <v>0</v>
      </c>
      <c r="E14" s="904">
        <v>0</v>
      </c>
      <c r="F14" s="906">
        <v>14</v>
      </c>
      <c r="G14" s="906">
        <v>10</v>
      </c>
      <c r="H14" s="904">
        <v>0</v>
      </c>
      <c r="I14" s="906">
        <v>9</v>
      </c>
      <c r="J14" s="267">
        <f t="shared" si="0"/>
        <v>33</v>
      </c>
      <c r="L14"/>
    </row>
    <row r="15" spans="1:12" ht="13.5" thickBot="1" x14ac:dyDescent="0.25">
      <c r="A15" s="167" t="s">
        <v>206</v>
      </c>
      <c r="B15" s="166"/>
      <c r="C15" s="269">
        <f t="shared" ref="C15:J15" si="1">SUM(C4:C14)</f>
        <v>12</v>
      </c>
      <c r="D15" s="269">
        <f t="shared" si="1"/>
        <v>68</v>
      </c>
      <c r="E15" s="269">
        <f t="shared" si="1"/>
        <v>67</v>
      </c>
      <c r="F15" s="269">
        <f t="shared" si="1"/>
        <v>104</v>
      </c>
      <c r="G15" s="269">
        <f t="shared" si="1"/>
        <v>396</v>
      </c>
      <c r="H15" s="269">
        <f t="shared" si="1"/>
        <v>60</v>
      </c>
      <c r="I15" s="269">
        <f t="shared" si="1"/>
        <v>60</v>
      </c>
      <c r="J15" s="268">
        <f t="shared" si="1"/>
        <v>767</v>
      </c>
    </row>
  </sheetData>
  <mergeCells count="6">
    <mergeCell ref="J2:J3"/>
    <mergeCell ref="A2:A3"/>
    <mergeCell ref="B2:B3"/>
    <mergeCell ref="C2:E2"/>
    <mergeCell ref="F2:H2"/>
    <mergeCell ref="I2:I3"/>
  </mergeCells>
  <phoneticPr fontId="44" type="noConversion"/>
  <pageMargins left="0.78740157499999996" right="0.78740157499999996" top="0.984251969" bottom="0.984251969" header="0.4921259845" footer="0.492125984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3AC6A-713E-4D59-87FE-4232662F438B}">
  <dimension ref="A1:J17"/>
  <sheetViews>
    <sheetView workbookViewId="0"/>
  </sheetViews>
  <sheetFormatPr defaultRowHeight="12.75" x14ac:dyDescent="0.2"/>
  <cols>
    <col min="1" max="1" width="49.85546875" customWidth="1"/>
    <col min="3" max="5" width="14" customWidth="1"/>
    <col min="7" max="9" width="14" customWidth="1"/>
  </cols>
  <sheetData>
    <row r="1" spans="1:10" ht="13.5" thickBot="1" x14ac:dyDescent="0.25">
      <c r="A1" s="413" t="s">
        <v>1356</v>
      </c>
    </row>
    <row r="2" spans="1:10" ht="12.75" customHeight="1" x14ac:dyDescent="0.2">
      <c r="A2" s="1500" t="s">
        <v>319</v>
      </c>
      <c r="B2" s="1502" t="s">
        <v>796</v>
      </c>
      <c r="C2" s="1504" t="s">
        <v>791</v>
      </c>
      <c r="D2" s="1504"/>
      <c r="E2" s="1504"/>
      <c r="F2" s="1509" t="s">
        <v>792</v>
      </c>
      <c r="G2" s="1511" t="s">
        <v>1359</v>
      </c>
      <c r="H2" s="1504"/>
      <c r="I2" s="1504"/>
      <c r="J2" s="1507" t="s">
        <v>793</v>
      </c>
    </row>
    <row r="3" spans="1:10" ht="39" thickBot="1" x14ac:dyDescent="0.25">
      <c r="A3" s="1512" t="s">
        <v>320</v>
      </c>
      <c r="B3" s="1503" t="s">
        <v>321</v>
      </c>
      <c r="C3" s="655" t="s">
        <v>794</v>
      </c>
      <c r="D3" s="656" t="s">
        <v>795</v>
      </c>
      <c r="E3" s="656" t="s">
        <v>47</v>
      </c>
      <c r="F3" s="1510"/>
      <c r="G3" s="657" t="s">
        <v>794</v>
      </c>
      <c r="H3" s="656" t="s">
        <v>795</v>
      </c>
      <c r="I3" s="656" t="s">
        <v>47</v>
      </c>
      <c r="J3" s="1508"/>
    </row>
    <row r="4" spans="1:10" x14ac:dyDescent="0.2">
      <c r="A4" s="179" t="s">
        <v>320</v>
      </c>
      <c r="B4" s="180" t="s">
        <v>321</v>
      </c>
      <c r="C4" s="908">
        <v>0</v>
      </c>
      <c r="D4" s="908">
        <v>0</v>
      </c>
      <c r="E4" s="909">
        <v>0</v>
      </c>
      <c r="F4" s="659">
        <f>SUM(C4:E4)</f>
        <v>0</v>
      </c>
      <c r="G4" s="910">
        <v>0</v>
      </c>
      <c r="H4" s="908">
        <v>0</v>
      </c>
      <c r="I4" s="909">
        <v>0</v>
      </c>
      <c r="J4" s="266">
        <f>SUM(G4:I4)</f>
        <v>0</v>
      </c>
    </row>
    <row r="5" spans="1:10" x14ac:dyDescent="0.2">
      <c r="A5" s="179" t="s">
        <v>322</v>
      </c>
      <c r="B5" s="180" t="s">
        <v>323</v>
      </c>
      <c r="C5" s="911">
        <v>1</v>
      </c>
      <c r="D5" s="911">
        <v>0</v>
      </c>
      <c r="E5" s="912">
        <v>0</v>
      </c>
      <c r="F5" s="660">
        <f t="shared" ref="F5:F15" si="0">SUM(C5:E5)</f>
        <v>1</v>
      </c>
      <c r="G5" s="913">
        <v>20</v>
      </c>
      <c r="H5" s="911">
        <v>0</v>
      </c>
      <c r="I5" s="912">
        <v>0</v>
      </c>
      <c r="J5" s="267">
        <f t="shared" ref="J5:J14" si="1">SUM(G5:I5)</f>
        <v>20</v>
      </c>
    </row>
    <row r="6" spans="1:10" x14ac:dyDescent="0.2">
      <c r="A6" s="4" t="s">
        <v>324</v>
      </c>
      <c r="B6" s="165" t="s">
        <v>325</v>
      </c>
      <c r="C6" s="911">
        <v>0</v>
      </c>
      <c r="D6" s="911">
        <v>0</v>
      </c>
      <c r="E6" s="912">
        <v>0</v>
      </c>
      <c r="F6" s="660">
        <f t="shared" si="0"/>
        <v>0</v>
      </c>
      <c r="G6" s="913">
        <v>0</v>
      </c>
      <c r="H6" s="911">
        <v>0</v>
      </c>
      <c r="I6" s="912">
        <v>0</v>
      </c>
      <c r="J6" s="267">
        <f t="shared" si="1"/>
        <v>0</v>
      </c>
    </row>
    <row r="7" spans="1:10" x14ac:dyDescent="0.2">
      <c r="A7" s="4" t="s">
        <v>326</v>
      </c>
      <c r="B7" s="165" t="s">
        <v>327</v>
      </c>
      <c r="C7" s="911">
        <v>0</v>
      </c>
      <c r="D7" s="911">
        <v>0</v>
      </c>
      <c r="E7" s="912">
        <v>0</v>
      </c>
      <c r="F7" s="660">
        <f t="shared" si="0"/>
        <v>0</v>
      </c>
      <c r="G7" s="913">
        <v>0</v>
      </c>
      <c r="H7" s="911">
        <v>0</v>
      </c>
      <c r="I7" s="912">
        <v>0</v>
      </c>
      <c r="J7" s="267">
        <f t="shared" si="1"/>
        <v>0</v>
      </c>
    </row>
    <row r="8" spans="1:10" x14ac:dyDescent="0.2">
      <c r="A8" s="4" t="s">
        <v>328</v>
      </c>
      <c r="B8" s="165" t="s">
        <v>329</v>
      </c>
      <c r="C8" s="911">
        <v>1</v>
      </c>
      <c r="D8" s="911">
        <v>0</v>
      </c>
      <c r="E8" s="912">
        <v>0</v>
      </c>
      <c r="F8" s="660">
        <f t="shared" si="0"/>
        <v>1</v>
      </c>
      <c r="G8" s="913">
        <v>33</v>
      </c>
      <c r="H8" s="911">
        <v>0</v>
      </c>
      <c r="I8" s="912">
        <v>0</v>
      </c>
      <c r="J8" s="267">
        <f t="shared" si="1"/>
        <v>33</v>
      </c>
    </row>
    <row r="9" spans="1:10" x14ac:dyDescent="0.2">
      <c r="A9" s="4" t="s">
        <v>330</v>
      </c>
      <c r="B9" s="165" t="s">
        <v>331</v>
      </c>
      <c r="C9" s="911">
        <v>0</v>
      </c>
      <c r="D9" s="911">
        <v>0</v>
      </c>
      <c r="E9" s="912">
        <v>0</v>
      </c>
      <c r="F9" s="660">
        <f t="shared" si="0"/>
        <v>0</v>
      </c>
      <c r="G9" s="913">
        <v>0</v>
      </c>
      <c r="H9" s="911">
        <v>0</v>
      </c>
      <c r="I9" s="912">
        <v>0</v>
      </c>
      <c r="J9" s="267">
        <f t="shared" si="1"/>
        <v>0</v>
      </c>
    </row>
    <row r="10" spans="1:10" x14ac:dyDescent="0.2">
      <c r="A10" s="4" t="s">
        <v>332</v>
      </c>
      <c r="B10" s="165" t="s">
        <v>333</v>
      </c>
      <c r="C10" s="911">
        <v>0</v>
      </c>
      <c r="D10" s="911">
        <v>0</v>
      </c>
      <c r="E10" s="912">
        <v>0</v>
      </c>
      <c r="F10" s="660">
        <f t="shared" si="0"/>
        <v>0</v>
      </c>
      <c r="G10" s="913">
        <v>0</v>
      </c>
      <c r="H10" s="911">
        <v>0</v>
      </c>
      <c r="I10" s="912">
        <v>0</v>
      </c>
      <c r="J10" s="267">
        <f t="shared" si="1"/>
        <v>0</v>
      </c>
    </row>
    <row r="11" spans="1:10" x14ac:dyDescent="0.2">
      <c r="A11" s="4" t="s">
        <v>334</v>
      </c>
      <c r="B11" s="165" t="s">
        <v>335</v>
      </c>
      <c r="C11" s="911">
        <v>0</v>
      </c>
      <c r="D11" s="911">
        <v>0</v>
      </c>
      <c r="E11" s="912">
        <v>0</v>
      </c>
      <c r="F11" s="660">
        <f t="shared" si="0"/>
        <v>0</v>
      </c>
      <c r="G11" s="913">
        <v>0</v>
      </c>
      <c r="H11" s="911">
        <v>0</v>
      </c>
      <c r="I11" s="912">
        <v>0</v>
      </c>
      <c r="J11" s="267">
        <f t="shared" si="1"/>
        <v>0</v>
      </c>
    </row>
    <row r="12" spans="1:10" x14ac:dyDescent="0.2">
      <c r="A12" s="4" t="s">
        <v>336</v>
      </c>
      <c r="B12" s="165" t="s">
        <v>337</v>
      </c>
      <c r="C12" s="911">
        <v>0</v>
      </c>
      <c r="D12" s="911">
        <v>0</v>
      </c>
      <c r="E12" s="912">
        <v>0</v>
      </c>
      <c r="F12" s="660">
        <f t="shared" si="0"/>
        <v>0</v>
      </c>
      <c r="G12" s="913">
        <v>0</v>
      </c>
      <c r="H12" s="911">
        <v>0</v>
      </c>
      <c r="I12" s="912">
        <v>0</v>
      </c>
      <c r="J12" s="267">
        <f t="shared" si="1"/>
        <v>0</v>
      </c>
    </row>
    <row r="13" spans="1:10" x14ac:dyDescent="0.2">
      <c r="A13" s="4" t="s">
        <v>338</v>
      </c>
      <c r="B13" s="165" t="s">
        <v>339</v>
      </c>
      <c r="C13" s="911">
        <v>0</v>
      </c>
      <c r="D13" s="911">
        <v>0</v>
      </c>
      <c r="E13" s="912">
        <v>0</v>
      </c>
      <c r="F13" s="660">
        <f t="shared" si="0"/>
        <v>0</v>
      </c>
      <c r="G13" s="913">
        <v>0</v>
      </c>
      <c r="H13" s="911">
        <v>0</v>
      </c>
      <c r="I13" s="912">
        <v>0</v>
      </c>
      <c r="J13" s="267">
        <f t="shared" si="1"/>
        <v>0</v>
      </c>
    </row>
    <row r="14" spans="1:10" x14ac:dyDescent="0.2">
      <c r="A14" s="4" t="s">
        <v>340</v>
      </c>
      <c r="B14" s="165" t="s">
        <v>341</v>
      </c>
      <c r="C14" s="911">
        <v>0</v>
      </c>
      <c r="D14" s="911">
        <v>0</v>
      </c>
      <c r="E14" s="912">
        <v>0</v>
      </c>
      <c r="F14" s="660">
        <f t="shared" si="0"/>
        <v>0</v>
      </c>
      <c r="G14" s="913">
        <v>0</v>
      </c>
      <c r="H14" s="911">
        <v>0</v>
      </c>
      <c r="I14" s="912">
        <v>0</v>
      </c>
      <c r="J14" s="267">
        <f t="shared" si="1"/>
        <v>0</v>
      </c>
    </row>
    <row r="15" spans="1:10" ht="13.5" thickBot="1" x14ac:dyDescent="0.25">
      <c r="A15" s="167" t="s">
        <v>793</v>
      </c>
      <c r="B15" s="166"/>
      <c r="C15" s="269">
        <f>SUM(C4:C14)</f>
        <v>2</v>
      </c>
      <c r="D15" s="269">
        <f>SUM(D4:D14)</f>
        <v>0</v>
      </c>
      <c r="E15" s="269">
        <f>SUM(E4:E14)</f>
        <v>0</v>
      </c>
      <c r="F15" s="661">
        <f t="shared" si="0"/>
        <v>2</v>
      </c>
      <c r="G15" s="658">
        <f>SUM(G4:G14)</f>
        <v>53</v>
      </c>
      <c r="H15" s="269">
        <f>SUM(H4:H14)</f>
        <v>0</v>
      </c>
      <c r="I15" s="269">
        <f>SUM(I4:I14)</f>
        <v>0</v>
      </c>
      <c r="J15" s="462">
        <f>SUM(G15:I15)</f>
        <v>53</v>
      </c>
    </row>
    <row r="17" spans="1:1" x14ac:dyDescent="0.2">
      <c r="A17" s="3" t="s">
        <v>1360</v>
      </c>
    </row>
  </sheetData>
  <mergeCells count="6">
    <mergeCell ref="J2:J3"/>
    <mergeCell ref="C2:E2"/>
    <mergeCell ref="F2:F3"/>
    <mergeCell ref="G2:I2"/>
    <mergeCell ref="A2:A3"/>
    <mergeCell ref="B2:B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8"/>
  <dimension ref="A1:H20"/>
  <sheetViews>
    <sheetView workbookViewId="0"/>
  </sheetViews>
  <sheetFormatPr defaultColWidth="9.140625" defaultRowHeight="12.75" x14ac:dyDescent="0.2"/>
  <cols>
    <col min="1" max="1" width="25.140625" style="483" customWidth="1"/>
    <col min="2" max="2" width="20.85546875" style="483" customWidth="1"/>
    <col min="3" max="6" width="12.85546875" style="483" customWidth="1"/>
    <col min="7" max="8" width="17.140625" style="483" customWidth="1"/>
    <col min="9" max="16384" width="9.140625" style="483"/>
  </cols>
  <sheetData>
    <row r="1" spans="1:8" ht="13.5" thickBot="1" x14ac:dyDescent="0.25">
      <c r="A1" s="392" t="s">
        <v>1280</v>
      </c>
    </row>
    <row r="2" spans="1:8" x14ac:dyDescent="0.2">
      <c r="A2" s="1515" t="s">
        <v>12</v>
      </c>
      <c r="B2" s="1517" t="s">
        <v>668</v>
      </c>
      <c r="C2" s="1519" t="s">
        <v>675</v>
      </c>
      <c r="D2" s="1519"/>
      <c r="E2" s="1519"/>
      <c r="F2" s="1519"/>
      <c r="G2" s="1519"/>
      <c r="H2" s="1520"/>
    </row>
    <row r="3" spans="1:8" x14ac:dyDescent="0.2">
      <c r="A3" s="1516"/>
      <c r="B3" s="1518"/>
      <c r="C3" s="1521" t="s">
        <v>199</v>
      </c>
      <c r="D3" s="1521"/>
      <c r="E3" s="1521" t="s">
        <v>200</v>
      </c>
      <c r="F3" s="1521"/>
      <c r="G3" s="1521" t="s">
        <v>201</v>
      </c>
      <c r="H3" s="1522"/>
    </row>
    <row r="4" spans="1:8" ht="25.5" x14ac:dyDescent="0.2">
      <c r="A4" s="1516"/>
      <c r="B4" s="1518"/>
      <c r="C4" s="1286" t="s">
        <v>344</v>
      </c>
      <c r="D4" s="1286" t="s">
        <v>345</v>
      </c>
      <c r="E4" s="1286" t="s">
        <v>344</v>
      </c>
      <c r="F4" s="1286" t="s">
        <v>345</v>
      </c>
      <c r="G4" s="1286" t="s">
        <v>344</v>
      </c>
      <c r="H4" s="1287" t="s">
        <v>345</v>
      </c>
    </row>
    <row r="5" spans="1:8" x14ac:dyDescent="0.2">
      <c r="A5" s="1288" t="s">
        <v>162</v>
      </c>
      <c r="B5" s="1289">
        <v>1</v>
      </c>
      <c r="C5" s="1289" t="s">
        <v>439</v>
      </c>
      <c r="D5" s="1290" t="s">
        <v>439</v>
      </c>
      <c r="E5" s="1290">
        <v>2272</v>
      </c>
      <c r="F5" s="1290" t="s">
        <v>439</v>
      </c>
      <c r="G5" s="1290" t="s">
        <v>439</v>
      </c>
      <c r="H5" s="1291" t="s">
        <v>439</v>
      </c>
    </row>
    <row r="6" spans="1:8" x14ac:dyDescent="0.2">
      <c r="A6" s="822" t="s">
        <v>161</v>
      </c>
      <c r="B6" s="1292">
        <v>18</v>
      </c>
      <c r="C6" s="1292" t="s">
        <v>439</v>
      </c>
      <c r="D6" s="1293">
        <v>685</v>
      </c>
      <c r="E6" s="1293" t="s">
        <v>439</v>
      </c>
      <c r="F6" s="1293">
        <v>2628</v>
      </c>
      <c r="G6" s="1293" t="s">
        <v>439</v>
      </c>
      <c r="H6" s="1294">
        <v>249</v>
      </c>
    </row>
    <row r="7" spans="1:8" x14ac:dyDescent="0.2">
      <c r="A7" s="822" t="s">
        <v>167</v>
      </c>
      <c r="B7" s="1295">
        <v>11</v>
      </c>
      <c r="C7" s="1295">
        <v>90</v>
      </c>
      <c r="D7" s="1296" t="s">
        <v>439</v>
      </c>
      <c r="E7" s="1296" t="s">
        <v>439</v>
      </c>
      <c r="F7" s="1296" t="s">
        <v>439</v>
      </c>
      <c r="G7" s="1296">
        <v>142</v>
      </c>
      <c r="H7" s="1297">
        <v>69</v>
      </c>
    </row>
    <row r="8" spans="1:8" x14ac:dyDescent="0.2">
      <c r="A8" s="822" t="s">
        <v>170</v>
      </c>
      <c r="B8" s="1295">
        <v>28</v>
      </c>
      <c r="C8" s="1295">
        <v>524</v>
      </c>
      <c r="D8" s="1296">
        <v>18</v>
      </c>
      <c r="E8" s="1296" t="s">
        <v>439</v>
      </c>
      <c r="F8" s="1296" t="s">
        <v>439</v>
      </c>
      <c r="G8" s="1296">
        <v>577</v>
      </c>
      <c r="H8" s="1297">
        <v>44</v>
      </c>
    </row>
    <row r="9" spans="1:8" x14ac:dyDescent="0.2">
      <c r="A9" s="822" t="s">
        <v>171</v>
      </c>
      <c r="B9" s="1295">
        <v>34</v>
      </c>
      <c r="C9" s="1295">
        <v>765</v>
      </c>
      <c r="D9" s="1296" t="s">
        <v>439</v>
      </c>
      <c r="E9" s="1296">
        <v>693</v>
      </c>
      <c r="F9" s="1296" t="s">
        <v>439</v>
      </c>
      <c r="G9" s="1296">
        <v>1164</v>
      </c>
      <c r="H9" s="1297" t="s">
        <v>439</v>
      </c>
    </row>
    <row r="10" spans="1:8" x14ac:dyDescent="0.2">
      <c r="A10" s="1298" t="s">
        <v>419</v>
      </c>
      <c r="B10" s="1299">
        <v>3</v>
      </c>
      <c r="C10" s="1299" t="s">
        <v>439</v>
      </c>
      <c r="D10" s="1300">
        <v>98</v>
      </c>
      <c r="E10" s="1300">
        <v>715</v>
      </c>
      <c r="F10" s="1300" t="s">
        <v>439</v>
      </c>
      <c r="G10" s="1300" t="s">
        <v>439</v>
      </c>
      <c r="H10" s="1301" t="s">
        <v>439</v>
      </c>
    </row>
    <row r="11" spans="1:8" x14ac:dyDescent="0.2">
      <c r="A11" s="1302" t="s">
        <v>169</v>
      </c>
      <c r="B11" s="1299">
        <v>5</v>
      </c>
      <c r="C11" s="1299" t="s">
        <v>439</v>
      </c>
      <c r="D11" s="1300">
        <v>188</v>
      </c>
      <c r="E11" s="1300" t="s">
        <v>439</v>
      </c>
      <c r="F11" s="1300" t="s">
        <v>439</v>
      </c>
      <c r="G11" s="1300">
        <v>15</v>
      </c>
      <c r="H11" s="1301" t="s">
        <v>439</v>
      </c>
    </row>
    <row r="12" spans="1:8" x14ac:dyDescent="0.2">
      <c r="A12" s="822" t="s">
        <v>164</v>
      </c>
      <c r="B12" s="1295">
        <v>8</v>
      </c>
      <c r="C12" s="1295" t="s">
        <v>439</v>
      </c>
      <c r="D12" s="1296">
        <v>811</v>
      </c>
      <c r="E12" s="1296" t="s">
        <v>439</v>
      </c>
      <c r="F12" s="1296" t="s">
        <v>439</v>
      </c>
      <c r="G12" s="1296">
        <v>181</v>
      </c>
      <c r="H12" s="1297">
        <v>385</v>
      </c>
    </row>
    <row r="13" spans="1:8" x14ac:dyDescent="0.2">
      <c r="A13" s="822" t="s">
        <v>166</v>
      </c>
      <c r="B13" s="1289">
        <v>5</v>
      </c>
      <c r="C13" s="1289">
        <v>490</v>
      </c>
      <c r="D13" s="1290" t="s">
        <v>1034</v>
      </c>
      <c r="E13" s="1290" t="s">
        <v>1034</v>
      </c>
      <c r="F13" s="1290" t="s">
        <v>1034</v>
      </c>
      <c r="G13" s="1290">
        <v>237</v>
      </c>
      <c r="H13" s="1291" t="s">
        <v>1034</v>
      </c>
    </row>
    <row r="14" spans="1:8" x14ac:dyDescent="0.2">
      <c r="A14" s="822" t="s">
        <v>168</v>
      </c>
      <c r="B14" s="1295">
        <v>4</v>
      </c>
      <c r="C14" s="1295">
        <v>153</v>
      </c>
      <c r="D14" s="1296">
        <v>80</v>
      </c>
      <c r="E14" s="1296" t="s">
        <v>439</v>
      </c>
      <c r="F14" s="1296" t="s">
        <v>439</v>
      </c>
      <c r="G14" s="1296">
        <v>163</v>
      </c>
      <c r="H14" s="1297" t="s">
        <v>439</v>
      </c>
    </row>
    <row r="15" spans="1:8" ht="13.5" thickBot="1" x14ac:dyDescent="0.25">
      <c r="A15" s="1303" t="s">
        <v>206</v>
      </c>
      <c r="B15" s="1304">
        <f t="shared" ref="B15:H15" si="0">SUM(B5:B14)</f>
        <v>117</v>
      </c>
      <c r="C15" s="1304">
        <f t="shared" si="0"/>
        <v>2022</v>
      </c>
      <c r="D15" s="1304">
        <f t="shared" si="0"/>
        <v>1880</v>
      </c>
      <c r="E15" s="1304">
        <f t="shared" si="0"/>
        <v>3680</v>
      </c>
      <c r="F15" s="1304">
        <f t="shared" si="0"/>
        <v>2628</v>
      </c>
      <c r="G15" s="1304">
        <f t="shared" si="0"/>
        <v>2479</v>
      </c>
      <c r="H15" s="1305">
        <f t="shared" si="0"/>
        <v>747</v>
      </c>
    </row>
    <row r="16" spans="1:8" x14ac:dyDescent="0.2">
      <c r="A16" s="1306"/>
      <c r="B16" s="1306"/>
      <c r="C16" s="1306"/>
    </row>
    <row r="17" spans="1:8" ht="25.5" customHeight="1" x14ac:dyDescent="0.2">
      <c r="A17" s="1513" t="s">
        <v>743</v>
      </c>
      <c r="B17" s="1513"/>
      <c r="C17" s="1513"/>
      <c r="D17" s="1513"/>
      <c r="E17" s="1513"/>
      <c r="F17" s="1513"/>
      <c r="G17" s="1513"/>
      <c r="H17" s="1513"/>
    </row>
    <row r="18" spans="1:8" x14ac:dyDescent="0.2">
      <c r="A18" s="1513" t="s">
        <v>415</v>
      </c>
      <c r="B18" s="1513"/>
      <c r="C18" s="1513"/>
      <c r="D18" s="1513"/>
      <c r="E18" s="1513"/>
      <c r="F18" s="1513"/>
      <c r="G18" s="1513"/>
      <c r="H18" s="1513"/>
    </row>
    <row r="19" spans="1:8" ht="25.5" customHeight="1" x14ac:dyDescent="0.2">
      <c r="A19" s="1513" t="s">
        <v>393</v>
      </c>
      <c r="B19" s="1513"/>
      <c r="C19" s="1513"/>
      <c r="D19" s="1513"/>
      <c r="E19" s="1513"/>
      <c r="F19" s="1513"/>
      <c r="G19" s="1513"/>
      <c r="H19" s="1513"/>
    </row>
    <row r="20" spans="1:8" x14ac:dyDescent="0.2">
      <c r="A20" s="1513" t="s">
        <v>1367</v>
      </c>
      <c r="B20" s="1514"/>
      <c r="C20" s="1514"/>
      <c r="D20" s="1514"/>
      <c r="E20" s="1514"/>
      <c r="F20" s="1514"/>
      <c r="G20" s="1514"/>
      <c r="H20" s="1514"/>
    </row>
  </sheetData>
  <sortState xmlns:xlrd2="http://schemas.microsoft.com/office/spreadsheetml/2017/richdata2" ref="A5:H14">
    <sortCondition ref="A5:A14" customList="Právnická fakulta,Lékařská fakulta,Přírodovědecká fakulta,Filozofická fakulta,Pedagogická fakulta,Farmaceutická fakulta,Ekonomicko-správní fakulta,Fakulta informatiky,Fakulta sociálních studií,Fakulta sportovních studií"/>
  </sortState>
  <mergeCells count="10">
    <mergeCell ref="A18:H18"/>
    <mergeCell ref="A17:H17"/>
    <mergeCell ref="A19:H19"/>
    <mergeCell ref="A20:H20"/>
    <mergeCell ref="A2:A4"/>
    <mergeCell ref="B2:B4"/>
    <mergeCell ref="C2:H2"/>
    <mergeCell ref="C3:D3"/>
    <mergeCell ref="E3:F3"/>
    <mergeCell ref="G3:H3"/>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9">
    <pageSetUpPr fitToPage="1"/>
  </sheetPr>
  <dimension ref="A1:G65"/>
  <sheetViews>
    <sheetView workbookViewId="0"/>
  </sheetViews>
  <sheetFormatPr defaultColWidth="9.140625" defaultRowHeight="12.75" x14ac:dyDescent="0.2"/>
  <cols>
    <col min="1" max="1" width="29.42578125" style="7" customWidth="1"/>
    <col min="2" max="2" width="27" style="216" customWidth="1"/>
    <col min="3" max="3" width="35" style="216" customWidth="1"/>
    <col min="4" max="4" width="23.140625" style="7" customWidth="1"/>
    <col min="5" max="5" width="24" style="217" customWidth="1"/>
    <col min="6" max="6" width="26.7109375" style="7" customWidth="1"/>
    <col min="7" max="7" width="25.140625" style="7" customWidth="1"/>
    <col min="8" max="16384" width="9.140625" style="739"/>
  </cols>
  <sheetData>
    <row r="1" spans="1:7" s="7" customFormat="1" ht="12.75" customHeight="1" thickBot="1" x14ac:dyDescent="0.25">
      <c r="A1" s="131" t="s">
        <v>1281</v>
      </c>
      <c r="B1" s="131"/>
      <c r="C1" s="131"/>
      <c r="D1" s="131"/>
      <c r="E1" s="131"/>
      <c r="F1" s="131"/>
      <c r="G1" s="131"/>
    </row>
    <row r="2" spans="1:7" s="7" customFormat="1" ht="12.75" customHeight="1" x14ac:dyDescent="0.2">
      <c r="A2" s="1525" t="s">
        <v>12</v>
      </c>
      <c r="B2" s="1527" t="s">
        <v>753</v>
      </c>
      <c r="C2" s="1528"/>
      <c r="D2" s="1529"/>
      <c r="E2" s="1530" t="s">
        <v>754</v>
      </c>
      <c r="F2" s="1528"/>
      <c r="G2" s="1529"/>
    </row>
    <row r="3" spans="1:7" ht="26.25" thickBot="1" x14ac:dyDescent="0.25">
      <c r="A3" s="1526"/>
      <c r="B3" s="297" t="s">
        <v>81</v>
      </c>
      <c r="C3" s="298" t="s">
        <v>82</v>
      </c>
      <c r="D3" s="299" t="s">
        <v>394</v>
      </c>
      <c r="E3" s="300" t="s">
        <v>81</v>
      </c>
      <c r="F3" s="301" t="s">
        <v>82</v>
      </c>
      <c r="G3" s="302" t="s">
        <v>394</v>
      </c>
    </row>
    <row r="4" spans="1:7" ht="12.75" customHeight="1" x14ac:dyDescent="0.2">
      <c r="A4" s="488" t="s">
        <v>162</v>
      </c>
      <c r="B4" s="917">
        <v>144</v>
      </c>
      <c r="C4" s="918" t="s">
        <v>282</v>
      </c>
      <c r="D4" s="919">
        <v>0</v>
      </c>
      <c r="E4" s="920">
        <v>0</v>
      </c>
      <c r="F4" s="918">
        <v>0</v>
      </c>
      <c r="G4" s="919">
        <v>0</v>
      </c>
    </row>
    <row r="5" spans="1:7" x14ac:dyDescent="0.2">
      <c r="A5" s="489" t="s">
        <v>752</v>
      </c>
      <c r="B5" s="917">
        <v>44</v>
      </c>
      <c r="C5" s="918" t="s">
        <v>282</v>
      </c>
      <c r="D5" s="919">
        <v>0</v>
      </c>
      <c r="E5" s="920">
        <v>0</v>
      </c>
      <c r="F5" s="918">
        <v>0</v>
      </c>
      <c r="G5" s="919">
        <v>0</v>
      </c>
    </row>
    <row r="6" spans="1:7" x14ac:dyDescent="0.2">
      <c r="A6" s="490" t="s">
        <v>161</v>
      </c>
      <c r="B6" s="921" t="s">
        <v>1379</v>
      </c>
      <c r="C6" s="922">
        <v>126</v>
      </c>
      <c r="D6" s="923" t="s">
        <v>282</v>
      </c>
      <c r="E6" s="924">
        <v>0</v>
      </c>
      <c r="F6" s="922">
        <v>0</v>
      </c>
      <c r="G6" s="923">
        <v>0</v>
      </c>
    </row>
    <row r="7" spans="1:7" x14ac:dyDescent="0.2">
      <c r="A7" s="489" t="s">
        <v>752</v>
      </c>
      <c r="B7" s="921" t="s">
        <v>1380</v>
      </c>
      <c r="C7" s="922">
        <v>86</v>
      </c>
      <c r="D7" s="923" t="s">
        <v>282</v>
      </c>
      <c r="E7" s="924">
        <v>0</v>
      </c>
      <c r="F7" s="922">
        <v>0</v>
      </c>
      <c r="G7" s="923">
        <v>0</v>
      </c>
    </row>
    <row r="8" spans="1:7" x14ac:dyDescent="0.2">
      <c r="A8" s="490" t="s">
        <v>167</v>
      </c>
      <c r="B8" s="925">
        <v>175</v>
      </c>
      <c r="C8" s="926">
        <v>0</v>
      </c>
      <c r="D8" s="927">
        <v>21</v>
      </c>
      <c r="E8" s="928">
        <v>0</v>
      </c>
      <c r="F8" s="926" t="s">
        <v>1091</v>
      </c>
      <c r="G8" s="927">
        <v>115</v>
      </c>
    </row>
    <row r="9" spans="1:7" x14ac:dyDescent="0.2">
      <c r="A9" s="489" t="s">
        <v>752</v>
      </c>
      <c r="B9" s="925">
        <v>55</v>
      </c>
      <c r="C9" s="926">
        <v>0</v>
      </c>
      <c r="D9" s="927">
        <v>13</v>
      </c>
      <c r="E9" s="928">
        <v>0</v>
      </c>
      <c r="F9" s="926" t="s">
        <v>820</v>
      </c>
      <c r="G9" s="927">
        <v>46</v>
      </c>
    </row>
    <row r="10" spans="1:7" x14ac:dyDescent="0.2">
      <c r="A10" s="490" t="s">
        <v>170</v>
      </c>
      <c r="B10" s="925" t="s">
        <v>1135</v>
      </c>
      <c r="C10" s="926" t="s">
        <v>1136</v>
      </c>
      <c r="D10" s="927" t="s">
        <v>826</v>
      </c>
      <c r="E10" s="928" t="s">
        <v>1137</v>
      </c>
      <c r="F10" s="926" t="s">
        <v>1138</v>
      </c>
      <c r="G10" s="927" t="s">
        <v>1139</v>
      </c>
    </row>
    <row r="11" spans="1:7" x14ac:dyDescent="0.2">
      <c r="A11" s="489" t="s">
        <v>752</v>
      </c>
      <c r="B11" s="925" t="s">
        <v>1140</v>
      </c>
      <c r="C11" s="926" t="s">
        <v>1138</v>
      </c>
      <c r="D11" s="927" t="s">
        <v>1141</v>
      </c>
      <c r="E11" s="928" t="s">
        <v>827</v>
      </c>
      <c r="F11" s="926" t="s">
        <v>1142</v>
      </c>
      <c r="G11" s="927" t="s">
        <v>1143</v>
      </c>
    </row>
    <row r="12" spans="1:7" x14ac:dyDescent="0.2">
      <c r="A12" s="490" t="s">
        <v>171</v>
      </c>
      <c r="B12" s="925">
        <v>122</v>
      </c>
      <c r="C12" s="926">
        <v>25</v>
      </c>
      <c r="D12" s="927">
        <v>913</v>
      </c>
      <c r="E12" s="928">
        <v>31</v>
      </c>
      <c r="F12" s="926">
        <v>6</v>
      </c>
      <c r="G12" s="927">
        <v>141</v>
      </c>
    </row>
    <row r="13" spans="1:7" x14ac:dyDescent="0.2">
      <c r="A13" s="489" t="s">
        <v>752</v>
      </c>
      <c r="B13" s="925">
        <v>80</v>
      </c>
      <c r="C13" s="926">
        <v>13</v>
      </c>
      <c r="D13" s="927">
        <v>577</v>
      </c>
      <c r="E13" s="928">
        <v>15</v>
      </c>
      <c r="F13" s="926">
        <v>2</v>
      </c>
      <c r="G13" s="927">
        <v>16</v>
      </c>
    </row>
    <row r="14" spans="1:7" x14ac:dyDescent="0.2">
      <c r="A14" s="490" t="s">
        <v>419</v>
      </c>
      <c r="B14" s="925">
        <v>20</v>
      </c>
      <c r="C14" s="926">
        <v>10</v>
      </c>
      <c r="D14" s="927">
        <v>7</v>
      </c>
      <c r="E14" s="928">
        <v>12</v>
      </c>
      <c r="F14" s="926">
        <v>0</v>
      </c>
      <c r="G14" s="927" t="s">
        <v>581</v>
      </c>
    </row>
    <row r="15" spans="1:7" x14ac:dyDescent="0.2">
      <c r="A15" s="489" t="s">
        <v>752</v>
      </c>
      <c r="B15" s="925">
        <v>6</v>
      </c>
      <c r="C15" s="926">
        <v>4</v>
      </c>
      <c r="D15" s="927">
        <v>0</v>
      </c>
      <c r="E15" s="928">
        <v>7</v>
      </c>
      <c r="F15" s="926">
        <v>0</v>
      </c>
      <c r="G15" s="927" t="s">
        <v>582</v>
      </c>
    </row>
    <row r="16" spans="1:7" x14ac:dyDescent="0.2">
      <c r="A16" s="490" t="s">
        <v>169</v>
      </c>
      <c r="B16" s="929" t="s">
        <v>983</v>
      </c>
      <c r="C16" s="930" t="s">
        <v>282</v>
      </c>
      <c r="D16" s="931" t="s">
        <v>282</v>
      </c>
      <c r="E16" s="932">
        <v>52</v>
      </c>
      <c r="F16" s="933">
        <v>0</v>
      </c>
      <c r="G16" s="934">
        <v>0</v>
      </c>
    </row>
    <row r="17" spans="1:7" x14ac:dyDescent="0.2">
      <c r="A17" s="489" t="s">
        <v>752</v>
      </c>
      <c r="B17" s="929" t="s">
        <v>798</v>
      </c>
      <c r="C17" s="930" t="s">
        <v>282</v>
      </c>
      <c r="D17" s="931" t="s">
        <v>282</v>
      </c>
      <c r="E17" s="932">
        <v>18</v>
      </c>
      <c r="F17" s="933">
        <v>0</v>
      </c>
      <c r="G17" s="934">
        <v>0</v>
      </c>
    </row>
    <row r="18" spans="1:7" x14ac:dyDescent="0.2">
      <c r="A18" s="490" t="s">
        <v>164</v>
      </c>
      <c r="B18" s="935" t="s">
        <v>582</v>
      </c>
      <c r="C18" s="936" t="s">
        <v>1094</v>
      </c>
      <c r="D18" s="937" t="s">
        <v>1094</v>
      </c>
      <c r="E18" s="938" t="s">
        <v>1036</v>
      </c>
      <c r="F18" s="936" t="s">
        <v>1132</v>
      </c>
      <c r="G18" s="937" t="s">
        <v>1133</v>
      </c>
    </row>
    <row r="19" spans="1:7" x14ac:dyDescent="0.2">
      <c r="A19" s="489" t="s">
        <v>752</v>
      </c>
      <c r="B19" s="935" t="s">
        <v>554</v>
      </c>
      <c r="C19" s="936" t="s">
        <v>1036</v>
      </c>
      <c r="D19" s="937" t="s">
        <v>1036</v>
      </c>
      <c r="E19" s="938" t="s">
        <v>1134</v>
      </c>
      <c r="F19" s="936" t="s">
        <v>826</v>
      </c>
      <c r="G19" s="937" t="s">
        <v>1094</v>
      </c>
    </row>
    <row r="20" spans="1:7" x14ac:dyDescent="0.2">
      <c r="A20" s="490" t="s">
        <v>166</v>
      </c>
      <c r="B20" s="917" t="s">
        <v>1035</v>
      </c>
      <c r="C20" s="918" t="s">
        <v>1036</v>
      </c>
      <c r="D20" s="919" t="s">
        <v>580</v>
      </c>
      <c r="E20" s="920" t="s">
        <v>482</v>
      </c>
      <c r="F20" s="918" t="s">
        <v>482</v>
      </c>
      <c r="G20" s="919" t="s">
        <v>482</v>
      </c>
    </row>
    <row r="21" spans="1:7" x14ac:dyDescent="0.2">
      <c r="A21" s="489" t="s">
        <v>752</v>
      </c>
      <c r="B21" s="917" t="s">
        <v>798</v>
      </c>
      <c r="C21" s="918" t="s">
        <v>1037</v>
      </c>
      <c r="D21" s="919" t="s">
        <v>1036</v>
      </c>
      <c r="E21" s="920" t="s">
        <v>482</v>
      </c>
      <c r="F21" s="918" t="s">
        <v>482</v>
      </c>
      <c r="G21" s="919" t="s">
        <v>482</v>
      </c>
    </row>
    <row r="22" spans="1:7" x14ac:dyDescent="0.2">
      <c r="A22" s="491" t="s">
        <v>168</v>
      </c>
      <c r="B22" s="939" t="s">
        <v>1092</v>
      </c>
      <c r="C22" s="940" t="s">
        <v>1093</v>
      </c>
      <c r="D22" s="927" t="s">
        <v>282</v>
      </c>
      <c r="E22" s="941">
        <v>4</v>
      </c>
      <c r="F22" s="942">
        <v>6</v>
      </c>
      <c r="G22" s="943">
        <v>0</v>
      </c>
    </row>
    <row r="23" spans="1:7" ht="13.5" thickBot="1" x14ac:dyDescent="0.25">
      <c r="A23" s="489" t="s">
        <v>752</v>
      </c>
      <c r="B23" s="1307" t="s">
        <v>1094</v>
      </c>
      <c r="C23" s="1308">
        <v>0</v>
      </c>
      <c r="D23" s="1309" t="s">
        <v>282</v>
      </c>
      <c r="E23" s="1310">
        <v>2</v>
      </c>
      <c r="F23" s="1311">
        <v>2</v>
      </c>
      <c r="G23" s="1312">
        <v>0</v>
      </c>
    </row>
    <row r="24" spans="1:7" x14ac:dyDescent="0.2">
      <c r="A24" s="492" t="s">
        <v>206</v>
      </c>
      <c r="B24" s="287">
        <f>SUM(B4,B8,B12,B14)+280+168+143+100+90+125</f>
        <v>1367</v>
      </c>
      <c r="C24" s="288">
        <f>SUM(C6,C8,C12,C14)+51+50+10+6</f>
        <v>278</v>
      </c>
      <c r="D24" s="289">
        <f>SUM(D4,D8,D12,D14)+30+50+15</f>
        <v>1036</v>
      </c>
      <c r="E24" s="290">
        <f>SUM(E4,E6,E8,E12,E14,E16,E22)+74+10+0</f>
        <v>183</v>
      </c>
      <c r="F24" s="288">
        <f>SUM(F4,F6,F12,F14,F16,F22)+185+26+150+0</f>
        <v>373</v>
      </c>
      <c r="G24" s="289">
        <f>SUM(G4,G6,G8,G12,G16,G22)+262+140+250+0</f>
        <v>908</v>
      </c>
    </row>
    <row r="25" spans="1:7" ht="13.5" thickBot="1" x14ac:dyDescent="0.25">
      <c r="A25" s="474" t="s">
        <v>752</v>
      </c>
      <c r="B25" s="291">
        <f>SUM(B5,B9,B13,B15)+122+83+55+20+55+50</f>
        <v>570</v>
      </c>
      <c r="C25" s="292">
        <f>SUM(C7,C9,C13,C15,C23)+26+10+5</f>
        <v>144</v>
      </c>
      <c r="D25" s="293">
        <f>SUM(D5,D9,D13,D15)+16+10+10</f>
        <v>626</v>
      </c>
      <c r="E25" s="294">
        <f>SUM(E5,E7,E9,E13,E15,E17,E23)+33+2+0</f>
        <v>77</v>
      </c>
      <c r="F25" s="295">
        <f>SUM(F5,F7,F13,F15,F17,F23)+40+14+30+0</f>
        <v>88</v>
      </c>
      <c r="G25" s="296">
        <f>SUM(G5,G7,G9,G13,G17,G23)+174+100+50+0</f>
        <v>386</v>
      </c>
    </row>
    <row r="26" spans="1:7" x14ac:dyDescent="0.2">
      <c r="A26" s="113"/>
      <c r="B26" s="214"/>
      <c r="C26" s="214"/>
      <c r="D26" s="214"/>
      <c r="E26" s="214"/>
      <c r="F26" s="214"/>
      <c r="G26" s="215"/>
    </row>
    <row r="27" spans="1:7" x14ac:dyDescent="0.2">
      <c r="A27" s="1531" t="s">
        <v>418</v>
      </c>
      <c r="B27" s="1531"/>
      <c r="C27" s="1531"/>
      <c r="D27" s="1531"/>
      <c r="E27" s="1531"/>
      <c r="F27" s="1531"/>
      <c r="G27" s="1531"/>
    </row>
    <row r="28" spans="1:7" x14ac:dyDescent="0.2">
      <c r="A28" s="1524" t="s">
        <v>128</v>
      </c>
      <c r="B28" s="1524"/>
      <c r="C28" s="1524"/>
      <c r="D28" s="1524"/>
      <c r="E28" s="1524"/>
      <c r="F28" s="1524"/>
      <c r="G28" s="1524"/>
    </row>
    <row r="29" spans="1:7" x14ac:dyDescent="0.2">
      <c r="A29" s="1523" t="s">
        <v>283</v>
      </c>
      <c r="B29" s="1523"/>
      <c r="C29" s="1523"/>
      <c r="D29" s="1523"/>
      <c r="E29" s="1523"/>
      <c r="F29" s="1523"/>
      <c r="G29" s="1523"/>
    </row>
    <row r="32" spans="1:7" x14ac:dyDescent="0.2">
      <c r="F32" s="217"/>
      <c r="G32" s="217"/>
    </row>
    <row r="33" spans="4:7" x14ac:dyDescent="0.2">
      <c r="F33" s="217"/>
      <c r="G33" s="217"/>
    </row>
    <row r="48" spans="4:7" x14ac:dyDescent="0.2">
      <c r="D48" s="216"/>
      <c r="E48" s="216"/>
      <c r="F48" s="216"/>
      <c r="G48" s="216"/>
    </row>
    <row r="49" spans="4:7" x14ac:dyDescent="0.2">
      <c r="D49" s="216"/>
      <c r="E49" s="216"/>
      <c r="F49" s="216"/>
      <c r="G49" s="216"/>
    </row>
    <row r="50" spans="4:7" x14ac:dyDescent="0.2">
      <c r="D50" s="216"/>
      <c r="E50" s="216"/>
      <c r="F50" s="216"/>
      <c r="G50" s="216"/>
    </row>
    <row r="51" spans="4:7" x14ac:dyDescent="0.2">
      <c r="D51" s="216"/>
      <c r="E51" s="216"/>
      <c r="F51" s="216"/>
      <c r="G51" s="216"/>
    </row>
    <row r="52" spans="4:7" x14ac:dyDescent="0.2">
      <c r="D52" s="216"/>
      <c r="E52" s="216"/>
      <c r="F52" s="216"/>
      <c r="G52" s="216"/>
    </row>
    <row r="53" spans="4:7" x14ac:dyDescent="0.2">
      <c r="D53" s="216"/>
      <c r="E53" s="216"/>
      <c r="F53" s="216"/>
      <c r="G53" s="216"/>
    </row>
    <row r="54" spans="4:7" x14ac:dyDescent="0.2">
      <c r="D54" s="216"/>
      <c r="E54" s="216"/>
      <c r="F54" s="216"/>
      <c r="G54" s="216"/>
    </row>
    <row r="55" spans="4:7" x14ac:dyDescent="0.2">
      <c r="D55" s="216"/>
      <c r="E55" s="216"/>
      <c r="F55" s="216"/>
      <c r="G55" s="216"/>
    </row>
    <row r="56" spans="4:7" x14ac:dyDescent="0.2">
      <c r="D56" s="216"/>
      <c r="E56" s="216"/>
      <c r="F56" s="216"/>
      <c r="G56" s="216"/>
    </row>
    <row r="57" spans="4:7" x14ac:dyDescent="0.2">
      <c r="D57" s="216"/>
      <c r="E57" s="216"/>
      <c r="F57" s="216"/>
      <c r="G57" s="216"/>
    </row>
    <row r="58" spans="4:7" x14ac:dyDescent="0.2">
      <c r="D58" s="216"/>
      <c r="E58" s="216"/>
      <c r="F58" s="216"/>
      <c r="G58" s="216"/>
    </row>
    <row r="59" spans="4:7" x14ac:dyDescent="0.2">
      <c r="D59" s="216"/>
      <c r="E59" s="216"/>
      <c r="F59" s="216"/>
      <c r="G59" s="216"/>
    </row>
    <row r="60" spans="4:7" x14ac:dyDescent="0.2">
      <c r="D60" s="216"/>
      <c r="E60" s="216"/>
      <c r="F60" s="216"/>
      <c r="G60" s="216"/>
    </row>
    <row r="61" spans="4:7" x14ac:dyDescent="0.2">
      <c r="D61" s="216"/>
      <c r="E61" s="216"/>
      <c r="F61" s="216"/>
      <c r="G61" s="216"/>
    </row>
    <row r="62" spans="4:7" x14ac:dyDescent="0.2">
      <c r="D62" s="216"/>
      <c r="E62" s="216"/>
      <c r="F62" s="216"/>
      <c r="G62" s="216"/>
    </row>
    <row r="63" spans="4:7" x14ac:dyDescent="0.2">
      <c r="D63" s="216"/>
      <c r="E63" s="216"/>
      <c r="F63" s="216"/>
      <c r="G63" s="216"/>
    </row>
    <row r="64" spans="4:7" x14ac:dyDescent="0.2">
      <c r="D64" s="216"/>
      <c r="E64" s="216"/>
      <c r="F64" s="216"/>
      <c r="G64" s="216"/>
    </row>
    <row r="65" spans="4:7" x14ac:dyDescent="0.2">
      <c r="D65" s="216"/>
      <c r="E65" s="216"/>
      <c r="F65" s="216"/>
      <c r="G65" s="216"/>
    </row>
  </sheetData>
  <mergeCells count="6">
    <mergeCell ref="A29:G29"/>
    <mergeCell ref="A28:G28"/>
    <mergeCell ref="A2:A3"/>
    <mergeCell ref="B2:D2"/>
    <mergeCell ref="E2:G2"/>
    <mergeCell ref="A27:G27"/>
  </mergeCells>
  <phoneticPr fontId="44" type="noConversion"/>
  <pageMargins left="0.78740157499999996" right="0.78740157499999996" top="0.984251969" bottom="0.984251969" header="0.4921259845" footer="0.4921259845"/>
  <pageSetup paperSize="9" scale="63"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EAF4-A853-43BE-AC6C-F1307F81447E}">
  <sheetPr codeName="List62"/>
  <dimension ref="A1:L89"/>
  <sheetViews>
    <sheetView zoomScaleNormal="100" workbookViewId="0"/>
  </sheetViews>
  <sheetFormatPr defaultColWidth="9.140625" defaultRowHeight="12.75" x14ac:dyDescent="0.2"/>
  <cols>
    <col min="1" max="1" width="50.7109375" style="9" customWidth="1"/>
    <col min="2" max="2" width="7.42578125" style="184" customWidth="1"/>
    <col min="3" max="5" width="12.140625" style="9" bestFit="1" customWidth="1"/>
    <col min="6" max="6" width="10.5703125" style="9" bestFit="1" customWidth="1"/>
    <col min="7" max="7" width="10.42578125" style="9" customWidth="1"/>
    <col min="8" max="8" width="9.85546875" style="9" customWidth="1"/>
    <col min="9" max="10" width="9.140625" style="9"/>
    <col min="11" max="11" width="12.140625" style="14" bestFit="1" customWidth="1"/>
    <col min="12" max="16384" width="9.140625" style="9"/>
  </cols>
  <sheetData>
    <row r="1" spans="1:12" ht="13.5" thickBot="1" x14ac:dyDescent="0.25">
      <c r="A1" s="14" t="s">
        <v>1341</v>
      </c>
      <c r="B1" s="185"/>
      <c r="C1" s="13"/>
      <c r="D1" s="13"/>
      <c r="E1" s="13"/>
      <c r="F1" s="13"/>
      <c r="G1" s="86"/>
      <c r="H1" s="13"/>
      <c r="I1" s="13"/>
      <c r="J1" s="13"/>
      <c r="K1" s="15"/>
    </row>
    <row r="2" spans="1:12" s="530" customFormat="1" ht="38.25" customHeight="1" x14ac:dyDescent="0.2">
      <c r="A2" s="1540" t="s">
        <v>319</v>
      </c>
      <c r="B2" s="1542" t="s">
        <v>342</v>
      </c>
      <c r="C2" s="1538" t="s">
        <v>199</v>
      </c>
      <c r="D2" s="1544"/>
      <c r="E2" s="1538" t="s">
        <v>200</v>
      </c>
      <c r="F2" s="1544"/>
      <c r="G2" s="1538" t="s">
        <v>201</v>
      </c>
      <c r="H2" s="1544"/>
      <c r="I2" s="1538" t="s">
        <v>202</v>
      </c>
      <c r="J2" s="1539"/>
      <c r="K2" s="1534" t="s">
        <v>203</v>
      </c>
      <c r="L2" s="740"/>
    </row>
    <row r="3" spans="1:12" s="436" customFormat="1" ht="13.5" customHeight="1" thickBot="1" x14ac:dyDescent="0.25">
      <c r="A3" s="1541"/>
      <c r="B3" s="1543"/>
      <c r="C3" s="437" t="s">
        <v>204</v>
      </c>
      <c r="D3" s="437" t="s">
        <v>205</v>
      </c>
      <c r="E3" s="437" t="s">
        <v>204</v>
      </c>
      <c r="F3" s="437" t="s">
        <v>205</v>
      </c>
      <c r="G3" s="437" t="s">
        <v>204</v>
      </c>
      <c r="H3" s="437" t="s">
        <v>205</v>
      </c>
      <c r="I3" s="437" t="s">
        <v>204</v>
      </c>
      <c r="J3" s="437" t="s">
        <v>205</v>
      </c>
      <c r="K3" s="1535"/>
    </row>
    <row r="4" spans="1:12" s="438" customFormat="1" x14ac:dyDescent="0.2">
      <c r="A4" s="108" t="s">
        <v>162</v>
      </c>
      <c r="B4" s="1536"/>
      <c r="C4" s="1536"/>
      <c r="D4" s="1536"/>
      <c r="E4" s="1536"/>
      <c r="F4" s="1536"/>
      <c r="G4" s="1536"/>
      <c r="H4" s="1536"/>
      <c r="I4" s="1536"/>
      <c r="J4" s="1536"/>
      <c r="K4" s="1537"/>
    </row>
    <row r="5" spans="1:12" s="439" customFormat="1" x14ac:dyDescent="0.2">
      <c r="A5" s="741" t="s">
        <v>328</v>
      </c>
      <c r="B5" s="742" t="s">
        <v>329</v>
      </c>
      <c r="C5" s="944">
        <v>0</v>
      </c>
      <c r="D5" s="944">
        <v>447</v>
      </c>
      <c r="E5" s="944">
        <v>2385</v>
      </c>
      <c r="F5" s="944">
        <v>0</v>
      </c>
      <c r="G5" s="944">
        <v>0</v>
      </c>
      <c r="H5" s="944">
        <v>143</v>
      </c>
      <c r="I5" s="944">
        <v>102</v>
      </c>
      <c r="J5" s="944">
        <v>44</v>
      </c>
      <c r="K5" s="743">
        <f>SUM(C5:J5)</f>
        <v>3121</v>
      </c>
    </row>
    <row r="6" spans="1:12" s="653" customFormat="1" x14ac:dyDescent="0.2">
      <c r="A6" s="440" t="s">
        <v>676</v>
      </c>
      <c r="B6" s="441"/>
      <c r="C6" s="442">
        <f t="shared" ref="C6:K6" si="0">SUM(C5:C5)</f>
        <v>0</v>
      </c>
      <c r="D6" s="442">
        <f t="shared" si="0"/>
        <v>447</v>
      </c>
      <c r="E6" s="442">
        <f t="shared" si="0"/>
        <v>2385</v>
      </c>
      <c r="F6" s="442">
        <f t="shared" si="0"/>
        <v>0</v>
      </c>
      <c r="G6" s="442">
        <f t="shared" si="0"/>
        <v>0</v>
      </c>
      <c r="H6" s="442">
        <f t="shared" si="0"/>
        <v>143</v>
      </c>
      <c r="I6" s="442">
        <f t="shared" si="0"/>
        <v>102</v>
      </c>
      <c r="J6" s="442">
        <f t="shared" si="0"/>
        <v>44</v>
      </c>
      <c r="K6" s="443">
        <f t="shared" si="0"/>
        <v>3121</v>
      </c>
    </row>
    <row r="7" spans="1:12" s="439" customFormat="1" x14ac:dyDescent="0.2">
      <c r="A7" s="744" t="s">
        <v>781</v>
      </c>
      <c r="B7" s="485"/>
      <c r="C7" s="944">
        <v>0</v>
      </c>
      <c r="D7" s="944">
        <v>295</v>
      </c>
      <c r="E7" s="944">
        <v>1238</v>
      </c>
      <c r="F7" s="944">
        <v>0</v>
      </c>
      <c r="G7" s="944">
        <v>0</v>
      </c>
      <c r="H7" s="944">
        <v>93</v>
      </c>
      <c r="I7" s="944">
        <v>48</v>
      </c>
      <c r="J7" s="944">
        <v>17</v>
      </c>
      <c r="K7" s="745">
        <f>SUM(C7:J7)</f>
        <v>1691</v>
      </c>
    </row>
    <row r="8" spans="1:12" s="439" customFormat="1" ht="13.5" thickBot="1" x14ac:dyDescent="0.25">
      <c r="A8" s="746" t="s">
        <v>782</v>
      </c>
      <c r="B8" s="486"/>
      <c r="C8" s="944">
        <v>0</v>
      </c>
      <c r="D8" s="945">
        <v>27</v>
      </c>
      <c r="E8" s="945">
        <v>142</v>
      </c>
      <c r="F8" s="944">
        <v>0</v>
      </c>
      <c r="G8" s="944">
        <v>0</v>
      </c>
      <c r="H8" s="945">
        <v>2</v>
      </c>
      <c r="I8" s="945">
        <v>5</v>
      </c>
      <c r="J8" s="945">
        <v>7</v>
      </c>
      <c r="K8" s="747">
        <f>SUM(C8:J8)</f>
        <v>183</v>
      </c>
    </row>
    <row r="9" spans="1:12" s="439" customFormat="1" x14ac:dyDescent="0.2">
      <c r="A9" s="748" t="s">
        <v>161</v>
      </c>
      <c r="B9" s="182"/>
      <c r="C9" s="1532"/>
      <c r="D9" s="1532"/>
      <c r="E9" s="1532"/>
      <c r="F9" s="1532"/>
      <c r="G9" s="1532"/>
      <c r="H9" s="1532"/>
      <c r="I9" s="1532"/>
      <c r="J9" s="1532"/>
      <c r="K9" s="1533"/>
    </row>
    <row r="10" spans="1:12" s="439" customFormat="1" x14ac:dyDescent="0.2">
      <c r="A10" s="749" t="s">
        <v>324</v>
      </c>
      <c r="B10" s="742" t="s">
        <v>325</v>
      </c>
      <c r="C10" s="944">
        <v>0</v>
      </c>
      <c r="D10" s="944">
        <v>0</v>
      </c>
      <c r="E10" s="944">
        <v>0</v>
      </c>
      <c r="F10" s="944">
        <v>0</v>
      </c>
      <c r="G10" s="944">
        <v>0</v>
      </c>
      <c r="H10" s="944">
        <v>0</v>
      </c>
      <c r="I10" s="944">
        <v>1</v>
      </c>
      <c r="J10" s="944">
        <v>3</v>
      </c>
      <c r="K10" s="745">
        <f>SUM(C10:J10)</f>
        <v>4</v>
      </c>
    </row>
    <row r="11" spans="1:12" s="439" customFormat="1" x14ac:dyDescent="0.2">
      <c r="A11" s="749" t="s">
        <v>330</v>
      </c>
      <c r="B11" s="742" t="s">
        <v>331</v>
      </c>
      <c r="C11" s="944">
        <v>0</v>
      </c>
      <c r="D11" s="944">
        <v>0</v>
      </c>
      <c r="E11" s="944">
        <v>0</v>
      </c>
      <c r="F11" s="944">
        <v>0</v>
      </c>
      <c r="G11" s="944">
        <v>0</v>
      </c>
      <c r="H11" s="944">
        <v>0</v>
      </c>
      <c r="I11" s="944">
        <v>4</v>
      </c>
      <c r="J11" s="944">
        <v>7</v>
      </c>
      <c r="K11" s="745">
        <f>SUM(C11:J11)</f>
        <v>11</v>
      </c>
    </row>
    <row r="12" spans="1:12" s="439" customFormat="1" x14ac:dyDescent="0.2">
      <c r="A12" s="749" t="s">
        <v>338</v>
      </c>
      <c r="B12" s="742" t="s">
        <v>339</v>
      </c>
      <c r="C12" s="944">
        <v>679</v>
      </c>
      <c r="D12" s="944">
        <v>0</v>
      </c>
      <c r="E12" s="944">
        <v>3299</v>
      </c>
      <c r="F12" s="944">
        <v>0</v>
      </c>
      <c r="G12" s="944">
        <v>137</v>
      </c>
      <c r="H12" s="944">
        <v>102</v>
      </c>
      <c r="I12" s="944">
        <v>392</v>
      </c>
      <c r="J12" s="944">
        <v>109</v>
      </c>
      <c r="K12" s="745">
        <f>SUM(C12:J12)</f>
        <v>4718</v>
      </c>
    </row>
    <row r="13" spans="1:12" s="653" customFormat="1" x14ac:dyDescent="0.2">
      <c r="A13" s="654" t="s">
        <v>677</v>
      </c>
      <c r="B13" s="441"/>
      <c r="C13" s="442">
        <f t="shared" ref="C13:J13" si="1">SUM(C10:C12)</f>
        <v>679</v>
      </c>
      <c r="D13" s="442">
        <f t="shared" si="1"/>
        <v>0</v>
      </c>
      <c r="E13" s="442">
        <f>SUM(E10:E12)</f>
        <v>3299</v>
      </c>
      <c r="F13" s="442">
        <f t="shared" si="1"/>
        <v>0</v>
      </c>
      <c r="G13" s="442">
        <f t="shared" si="1"/>
        <v>137</v>
      </c>
      <c r="H13" s="442">
        <f t="shared" si="1"/>
        <v>102</v>
      </c>
      <c r="I13" s="442">
        <f t="shared" si="1"/>
        <v>397</v>
      </c>
      <c r="J13" s="442">
        <f t="shared" si="1"/>
        <v>119</v>
      </c>
      <c r="K13" s="443">
        <f>SUM(K10:K12)</f>
        <v>4733</v>
      </c>
    </row>
    <row r="14" spans="1:12" s="439" customFormat="1" x14ac:dyDescent="0.2">
      <c r="A14" s="744" t="s">
        <v>781</v>
      </c>
      <c r="B14" s="485"/>
      <c r="C14" s="944">
        <v>589</v>
      </c>
      <c r="D14" s="944">
        <v>0</v>
      </c>
      <c r="E14" s="944">
        <v>2125</v>
      </c>
      <c r="F14" s="944">
        <v>0</v>
      </c>
      <c r="G14" s="944">
        <v>121</v>
      </c>
      <c r="H14" s="944">
        <v>85</v>
      </c>
      <c r="I14" s="944">
        <v>212</v>
      </c>
      <c r="J14" s="944">
        <v>53</v>
      </c>
      <c r="K14" s="745">
        <f>SUM(C14:J14)</f>
        <v>3185</v>
      </c>
    </row>
    <row r="15" spans="1:12" s="439" customFormat="1" ht="13.5" thickBot="1" x14ac:dyDescent="0.25">
      <c r="A15" s="746" t="s">
        <v>782</v>
      </c>
      <c r="B15" s="463"/>
      <c r="C15" s="946">
        <v>112</v>
      </c>
      <c r="D15" s="946">
        <v>0</v>
      </c>
      <c r="E15" s="946">
        <v>1657</v>
      </c>
      <c r="F15" s="944">
        <v>0</v>
      </c>
      <c r="G15" s="946">
        <v>26</v>
      </c>
      <c r="H15" s="946">
        <v>11</v>
      </c>
      <c r="I15" s="946">
        <v>134</v>
      </c>
      <c r="J15" s="946">
        <v>25</v>
      </c>
      <c r="K15" s="750">
        <f>SUM(C15:J15)</f>
        <v>1965</v>
      </c>
    </row>
    <row r="16" spans="1:12" s="439" customFormat="1" x14ac:dyDescent="0.2">
      <c r="A16" s="748" t="s">
        <v>167</v>
      </c>
      <c r="B16" s="182"/>
      <c r="C16" s="1532"/>
      <c r="D16" s="1532"/>
      <c r="E16" s="1532"/>
      <c r="F16" s="1532"/>
      <c r="G16" s="1532"/>
      <c r="H16" s="1532"/>
      <c r="I16" s="1532"/>
      <c r="J16" s="1532"/>
      <c r="K16" s="1533"/>
    </row>
    <row r="17" spans="1:11" s="439" customFormat="1" x14ac:dyDescent="0.2">
      <c r="A17" s="749" t="s">
        <v>322</v>
      </c>
      <c r="B17" s="742" t="s">
        <v>323</v>
      </c>
      <c r="C17" s="944">
        <v>328</v>
      </c>
      <c r="D17" s="944">
        <v>0</v>
      </c>
      <c r="E17" s="944">
        <v>0</v>
      </c>
      <c r="F17" s="944">
        <v>0</v>
      </c>
      <c r="G17" s="944">
        <v>106</v>
      </c>
      <c r="H17" s="944">
        <v>0</v>
      </c>
      <c r="I17" s="944">
        <v>0</v>
      </c>
      <c r="J17" s="944">
        <v>0</v>
      </c>
      <c r="K17" s="745">
        <f>SUM(C17:J17)</f>
        <v>434</v>
      </c>
    </row>
    <row r="18" spans="1:11" s="439" customFormat="1" x14ac:dyDescent="0.2">
      <c r="A18" s="749" t="s">
        <v>326</v>
      </c>
      <c r="B18" s="742" t="s">
        <v>327</v>
      </c>
      <c r="C18" s="944">
        <v>0</v>
      </c>
      <c r="D18" s="944">
        <v>0</v>
      </c>
      <c r="E18" s="944">
        <v>0</v>
      </c>
      <c r="F18" s="944">
        <v>0</v>
      </c>
      <c r="G18" s="944">
        <v>22</v>
      </c>
      <c r="H18" s="944">
        <v>0</v>
      </c>
      <c r="I18" s="944">
        <v>20</v>
      </c>
      <c r="J18" s="944">
        <v>1</v>
      </c>
      <c r="K18" s="745">
        <f>SUM(C18:J18)</f>
        <v>43</v>
      </c>
    </row>
    <row r="19" spans="1:11" s="439" customFormat="1" x14ac:dyDescent="0.2">
      <c r="A19" s="749" t="s">
        <v>330</v>
      </c>
      <c r="B19" s="742" t="s">
        <v>331</v>
      </c>
      <c r="C19" s="944">
        <v>1511</v>
      </c>
      <c r="D19" s="944">
        <v>24</v>
      </c>
      <c r="E19" s="944">
        <v>0</v>
      </c>
      <c r="F19" s="944">
        <v>0</v>
      </c>
      <c r="G19" s="944">
        <v>704</v>
      </c>
      <c r="H19" s="944">
        <v>11</v>
      </c>
      <c r="I19" s="944">
        <v>628</v>
      </c>
      <c r="J19" s="944">
        <v>35</v>
      </c>
      <c r="K19" s="745">
        <f>SUM(C19:J19)</f>
        <v>2913</v>
      </c>
    </row>
    <row r="20" spans="1:11" s="439" customFormat="1" x14ac:dyDescent="0.2">
      <c r="A20" s="749" t="s">
        <v>334</v>
      </c>
      <c r="B20" s="742" t="s">
        <v>335</v>
      </c>
      <c r="C20" s="944">
        <v>0</v>
      </c>
      <c r="D20" s="944">
        <v>0</v>
      </c>
      <c r="E20" s="944">
        <v>0</v>
      </c>
      <c r="F20" s="944">
        <v>0</v>
      </c>
      <c r="G20" s="944">
        <v>0</v>
      </c>
      <c r="H20" s="944">
        <v>0</v>
      </c>
      <c r="I20" s="944">
        <v>2</v>
      </c>
      <c r="J20" s="944">
        <v>0</v>
      </c>
      <c r="K20" s="745">
        <f>SUM(C20:J20)</f>
        <v>2</v>
      </c>
    </row>
    <row r="21" spans="1:11" s="439" customFormat="1" x14ac:dyDescent="0.2">
      <c r="A21" s="749" t="s">
        <v>338</v>
      </c>
      <c r="B21" s="742" t="s">
        <v>339</v>
      </c>
      <c r="C21" s="944">
        <v>49</v>
      </c>
      <c r="D21" s="944">
        <v>0</v>
      </c>
      <c r="E21" s="944">
        <v>0</v>
      </c>
      <c r="F21" s="944">
        <v>0</v>
      </c>
      <c r="G21" s="944">
        <v>68</v>
      </c>
      <c r="H21" s="944">
        <v>0</v>
      </c>
      <c r="I21" s="944">
        <v>0</v>
      </c>
      <c r="J21" s="944">
        <v>0</v>
      </c>
      <c r="K21" s="745">
        <f>SUM(C21:J21)</f>
        <v>117</v>
      </c>
    </row>
    <row r="22" spans="1:11" s="653" customFormat="1" x14ac:dyDescent="0.2">
      <c r="A22" s="654" t="s">
        <v>678</v>
      </c>
      <c r="B22" s="441"/>
      <c r="C22" s="442">
        <f>SUM(C17:C21)</f>
        <v>1888</v>
      </c>
      <c r="D22" s="442">
        <f t="shared" ref="D22:J22" si="2">SUM(D17:D21)</f>
        <v>24</v>
      </c>
      <c r="E22" s="442">
        <f t="shared" si="2"/>
        <v>0</v>
      </c>
      <c r="F22" s="442">
        <f t="shared" si="2"/>
        <v>0</v>
      </c>
      <c r="G22" s="442">
        <f t="shared" si="2"/>
        <v>900</v>
      </c>
      <c r="H22" s="442">
        <f t="shared" si="2"/>
        <v>11</v>
      </c>
      <c r="I22" s="442">
        <f t="shared" si="2"/>
        <v>650</v>
      </c>
      <c r="J22" s="442">
        <f t="shared" si="2"/>
        <v>36</v>
      </c>
      <c r="K22" s="443">
        <f>SUM(K17:K21)</f>
        <v>3509</v>
      </c>
    </row>
    <row r="23" spans="1:11" s="439" customFormat="1" x14ac:dyDescent="0.2">
      <c r="A23" s="744" t="s">
        <v>781</v>
      </c>
      <c r="B23" s="485"/>
      <c r="C23" s="944">
        <v>1160</v>
      </c>
      <c r="D23" s="944">
        <v>10</v>
      </c>
      <c r="E23" s="944">
        <v>0</v>
      </c>
      <c r="F23" s="944">
        <v>0</v>
      </c>
      <c r="G23" s="944">
        <v>597</v>
      </c>
      <c r="H23" s="944">
        <v>5</v>
      </c>
      <c r="I23" s="944">
        <v>309</v>
      </c>
      <c r="J23" s="944">
        <v>19</v>
      </c>
      <c r="K23" s="745">
        <f>SUM(C23:J23)</f>
        <v>2100</v>
      </c>
    </row>
    <row r="24" spans="1:11" s="439" customFormat="1" ht="13.5" thickBot="1" x14ac:dyDescent="0.25">
      <c r="A24" s="746" t="s">
        <v>782</v>
      </c>
      <c r="B24" s="463"/>
      <c r="C24" s="946">
        <v>450</v>
      </c>
      <c r="D24" s="946">
        <v>2</v>
      </c>
      <c r="E24" s="944">
        <v>0</v>
      </c>
      <c r="F24" s="944">
        <v>0</v>
      </c>
      <c r="G24" s="946">
        <v>257</v>
      </c>
      <c r="H24" s="946">
        <v>0</v>
      </c>
      <c r="I24" s="946">
        <v>277</v>
      </c>
      <c r="J24" s="946">
        <v>14</v>
      </c>
      <c r="K24" s="750">
        <f>SUM(C24:J24)</f>
        <v>1000</v>
      </c>
    </row>
    <row r="25" spans="1:11" s="439" customFormat="1" x14ac:dyDescent="0.2">
      <c r="A25" s="748" t="s">
        <v>170</v>
      </c>
      <c r="B25" s="182"/>
      <c r="C25" s="1532"/>
      <c r="D25" s="1532"/>
      <c r="E25" s="1532"/>
      <c r="F25" s="1532"/>
      <c r="G25" s="1532"/>
      <c r="H25" s="1532"/>
      <c r="I25" s="1532"/>
      <c r="J25" s="1532"/>
      <c r="K25" s="1533"/>
    </row>
    <row r="26" spans="1:11" s="439" customFormat="1" x14ac:dyDescent="0.2">
      <c r="A26" s="749" t="s">
        <v>322</v>
      </c>
      <c r="B26" s="742" t="s">
        <v>323</v>
      </c>
      <c r="C26" s="944">
        <v>236</v>
      </c>
      <c r="D26" s="944">
        <v>1</v>
      </c>
      <c r="E26" s="944">
        <v>0</v>
      </c>
      <c r="F26" s="944">
        <v>0</v>
      </c>
      <c r="G26" s="944">
        <v>346</v>
      </c>
      <c r="H26" s="944">
        <v>143</v>
      </c>
      <c r="I26" s="944">
        <v>12</v>
      </c>
      <c r="J26" s="944">
        <v>4</v>
      </c>
      <c r="K26" s="745">
        <f>SUM(C26:J26)</f>
        <v>742</v>
      </c>
    </row>
    <row r="27" spans="1:11" s="439" customFormat="1" x14ac:dyDescent="0.2">
      <c r="A27" s="749" t="s">
        <v>324</v>
      </c>
      <c r="B27" s="742" t="s">
        <v>325</v>
      </c>
      <c r="C27" s="944">
        <v>2940</v>
      </c>
      <c r="D27" s="944">
        <v>283</v>
      </c>
      <c r="E27" s="944">
        <v>0</v>
      </c>
      <c r="F27" s="944">
        <v>0</v>
      </c>
      <c r="G27" s="944">
        <v>744</v>
      </c>
      <c r="H27" s="944">
        <v>56</v>
      </c>
      <c r="I27" s="944">
        <v>369</v>
      </c>
      <c r="J27" s="944">
        <v>65</v>
      </c>
      <c r="K27" s="745">
        <f>SUM(C27:J27)</f>
        <v>4457</v>
      </c>
    </row>
    <row r="28" spans="1:11" s="439" customFormat="1" x14ac:dyDescent="0.2">
      <c r="A28" s="749" t="s">
        <v>326</v>
      </c>
      <c r="B28" s="742" t="s">
        <v>327</v>
      </c>
      <c r="C28" s="944">
        <v>534</v>
      </c>
      <c r="D28" s="944">
        <v>106</v>
      </c>
      <c r="E28" s="944">
        <v>0</v>
      </c>
      <c r="F28" s="944">
        <v>0</v>
      </c>
      <c r="G28" s="944">
        <v>281</v>
      </c>
      <c r="H28" s="944">
        <v>42</v>
      </c>
      <c r="I28" s="944">
        <v>33</v>
      </c>
      <c r="J28" s="944">
        <v>10</v>
      </c>
      <c r="K28" s="745">
        <f>SUM(C28:J28)</f>
        <v>1006</v>
      </c>
    </row>
    <row r="29" spans="1:11" s="439" customFormat="1" x14ac:dyDescent="0.2">
      <c r="A29" s="749" t="s">
        <v>328</v>
      </c>
      <c r="B29" s="742" t="s">
        <v>329</v>
      </c>
      <c r="C29" s="944">
        <v>0</v>
      </c>
      <c r="D29" s="944">
        <v>0</v>
      </c>
      <c r="E29" s="944">
        <v>0</v>
      </c>
      <c r="F29" s="944">
        <v>0</v>
      </c>
      <c r="G29" s="944">
        <v>113</v>
      </c>
      <c r="H29" s="944">
        <v>75</v>
      </c>
      <c r="I29" s="944">
        <v>0</v>
      </c>
      <c r="J29" s="944">
        <v>0</v>
      </c>
      <c r="K29" s="745">
        <f>SUM(C29:J29)</f>
        <v>188</v>
      </c>
    </row>
    <row r="30" spans="1:11" s="653" customFormat="1" x14ac:dyDescent="0.2">
      <c r="A30" s="654" t="s">
        <v>679</v>
      </c>
      <c r="B30" s="441"/>
      <c r="C30" s="442">
        <f t="shared" ref="C30:J30" si="3">SUM(C26:C29)</f>
        <v>3710</v>
      </c>
      <c r="D30" s="442">
        <f t="shared" si="3"/>
        <v>390</v>
      </c>
      <c r="E30" s="442">
        <f t="shared" si="3"/>
        <v>0</v>
      </c>
      <c r="F30" s="442">
        <f t="shared" si="3"/>
        <v>0</v>
      </c>
      <c r="G30" s="442">
        <f t="shared" si="3"/>
        <v>1484</v>
      </c>
      <c r="H30" s="442">
        <f t="shared" si="3"/>
        <v>316</v>
      </c>
      <c r="I30" s="442">
        <f t="shared" si="3"/>
        <v>414</v>
      </c>
      <c r="J30" s="442">
        <f t="shared" si="3"/>
        <v>79</v>
      </c>
      <c r="K30" s="443">
        <f>SUM(K26:K29)</f>
        <v>6393</v>
      </c>
    </row>
    <row r="31" spans="1:11" s="439" customFormat="1" x14ac:dyDescent="0.2">
      <c r="A31" s="744" t="s">
        <v>781</v>
      </c>
      <c r="B31" s="485"/>
      <c r="C31" s="944">
        <v>2687</v>
      </c>
      <c r="D31" s="944">
        <v>228</v>
      </c>
      <c r="E31" s="944">
        <v>0</v>
      </c>
      <c r="F31" s="944">
        <v>0</v>
      </c>
      <c r="G31" s="944">
        <v>1153</v>
      </c>
      <c r="H31" s="944">
        <v>256</v>
      </c>
      <c r="I31" s="944">
        <v>248</v>
      </c>
      <c r="J31" s="944">
        <v>46</v>
      </c>
      <c r="K31" s="745">
        <f>SUM(C31:J31)</f>
        <v>4618</v>
      </c>
    </row>
    <row r="32" spans="1:11" s="439" customFormat="1" ht="13.5" thickBot="1" x14ac:dyDescent="0.25">
      <c r="A32" s="746" t="s">
        <v>782</v>
      </c>
      <c r="B32" s="463"/>
      <c r="C32" s="946">
        <v>838</v>
      </c>
      <c r="D32" s="946">
        <v>50</v>
      </c>
      <c r="E32" s="946">
        <v>0</v>
      </c>
      <c r="F32" s="944">
        <v>0</v>
      </c>
      <c r="G32" s="946">
        <v>308</v>
      </c>
      <c r="H32" s="946">
        <v>28</v>
      </c>
      <c r="I32" s="946">
        <v>123</v>
      </c>
      <c r="J32" s="946">
        <v>17</v>
      </c>
      <c r="K32" s="750">
        <f>SUM(C32:J32)</f>
        <v>1364</v>
      </c>
    </row>
    <row r="33" spans="1:11" s="439" customFormat="1" x14ac:dyDescent="0.2">
      <c r="A33" s="748" t="s">
        <v>171</v>
      </c>
      <c r="B33" s="182"/>
      <c r="C33" s="1532"/>
      <c r="D33" s="1532"/>
      <c r="E33" s="1532"/>
      <c r="F33" s="1532"/>
      <c r="G33" s="1532"/>
      <c r="H33" s="1532"/>
      <c r="I33" s="1532"/>
      <c r="J33" s="1532"/>
      <c r="K33" s="1533"/>
    </row>
    <row r="34" spans="1:11" s="439" customFormat="1" x14ac:dyDescent="0.2">
      <c r="A34" s="749" t="s">
        <v>322</v>
      </c>
      <c r="B34" s="742" t="s">
        <v>323</v>
      </c>
      <c r="C34" s="944">
        <v>2118</v>
      </c>
      <c r="D34" s="944">
        <v>583</v>
      </c>
      <c r="E34" s="944">
        <v>481</v>
      </c>
      <c r="F34" s="944">
        <v>226</v>
      </c>
      <c r="G34" s="944">
        <v>713</v>
      </c>
      <c r="H34" s="944">
        <v>464</v>
      </c>
      <c r="I34" s="944">
        <v>98</v>
      </c>
      <c r="J34" s="944">
        <v>17</v>
      </c>
      <c r="K34" s="745">
        <f>SUM(C34:J34)</f>
        <v>4700</v>
      </c>
    </row>
    <row r="35" spans="1:11" s="439" customFormat="1" x14ac:dyDescent="0.2">
      <c r="A35" s="749" t="s">
        <v>324</v>
      </c>
      <c r="B35" s="742" t="s">
        <v>325</v>
      </c>
      <c r="C35" s="944">
        <v>29</v>
      </c>
      <c r="D35" s="944">
        <v>0</v>
      </c>
      <c r="E35" s="944">
        <v>0</v>
      </c>
      <c r="F35" s="944">
        <v>0</v>
      </c>
      <c r="G35" s="944">
        <v>0</v>
      </c>
      <c r="H35" s="944">
        <v>0</v>
      </c>
      <c r="I35" s="944">
        <v>13</v>
      </c>
      <c r="J35" s="944">
        <v>0</v>
      </c>
      <c r="K35" s="745">
        <f>SUM(C35:J35)</f>
        <v>42</v>
      </c>
    </row>
    <row r="36" spans="1:11" s="439" customFormat="1" x14ac:dyDescent="0.2">
      <c r="A36" s="749" t="s">
        <v>338</v>
      </c>
      <c r="B36" s="742" t="s">
        <v>339</v>
      </c>
      <c r="C36" s="944">
        <v>126</v>
      </c>
      <c r="D36" s="944">
        <v>47</v>
      </c>
      <c r="E36" s="944">
        <v>0</v>
      </c>
      <c r="F36" s="944">
        <v>0</v>
      </c>
      <c r="G36" s="944">
        <v>73</v>
      </c>
      <c r="H36" s="944">
        <v>31</v>
      </c>
      <c r="I36" s="944">
        <v>0</v>
      </c>
      <c r="J36" s="944">
        <v>0</v>
      </c>
      <c r="K36" s="745">
        <f>SUM(C36:J36)</f>
        <v>277</v>
      </c>
    </row>
    <row r="37" spans="1:11" s="653" customFormat="1" x14ac:dyDescent="0.2">
      <c r="A37" s="654" t="s">
        <v>680</v>
      </c>
      <c r="B37" s="441"/>
      <c r="C37" s="442">
        <f t="shared" ref="C37:J37" si="4">SUM(C34:C36)</f>
        <v>2273</v>
      </c>
      <c r="D37" s="442">
        <f t="shared" si="4"/>
        <v>630</v>
      </c>
      <c r="E37" s="442">
        <f t="shared" si="4"/>
        <v>481</v>
      </c>
      <c r="F37" s="442">
        <f t="shared" si="4"/>
        <v>226</v>
      </c>
      <c r="G37" s="442">
        <f t="shared" si="4"/>
        <v>786</v>
      </c>
      <c r="H37" s="442">
        <f t="shared" si="4"/>
        <v>495</v>
      </c>
      <c r="I37" s="442">
        <f t="shared" si="4"/>
        <v>111</v>
      </c>
      <c r="J37" s="442">
        <f t="shared" si="4"/>
        <v>17</v>
      </c>
      <c r="K37" s="443">
        <f>SUM(K34:K36)</f>
        <v>5019</v>
      </c>
    </row>
    <row r="38" spans="1:11" s="439" customFormat="1" x14ac:dyDescent="0.2">
      <c r="A38" s="744" t="s">
        <v>781</v>
      </c>
      <c r="B38" s="485"/>
      <c r="C38" s="944">
        <v>1726</v>
      </c>
      <c r="D38" s="944">
        <v>545</v>
      </c>
      <c r="E38" s="944">
        <v>463</v>
      </c>
      <c r="F38" s="944">
        <v>209</v>
      </c>
      <c r="G38" s="944">
        <v>631</v>
      </c>
      <c r="H38" s="944">
        <v>434</v>
      </c>
      <c r="I38" s="944">
        <v>82</v>
      </c>
      <c r="J38" s="944">
        <v>15</v>
      </c>
      <c r="K38" s="745">
        <f>SUM(C38:J38)</f>
        <v>4105</v>
      </c>
    </row>
    <row r="39" spans="1:11" s="439" customFormat="1" ht="13.5" thickBot="1" x14ac:dyDescent="0.25">
      <c r="A39" s="746" t="s">
        <v>782</v>
      </c>
      <c r="B39" s="463"/>
      <c r="C39" s="946">
        <v>128</v>
      </c>
      <c r="D39" s="946">
        <v>29</v>
      </c>
      <c r="E39" s="946">
        <v>2</v>
      </c>
      <c r="F39" s="946">
        <v>0</v>
      </c>
      <c r="G39" s="946">
        <v>50</v>
      </c>
      <c r="H39" s="946">
        <v>21</v>
      </c>
      <c r="I39" s="946">
        <v>19</v>
      </c>
      <c r="J39" s="946">
        <v>2</v>
      </c>
      <c r="K39" s="750">
        <f>SUM(C39:J39)</f>
        <v>251</v>
      </c>
    </row>
    <row r="40" spans="1:11" s="439" customFormat="1" x14ac:dyDescent="0.2">
      <c r="A40" s="748" t="s">
        <v>419</v>
      </c>
      <c r="B40" s="1536"/>
      <c r="C40" s="1536"/>
      <c r="D40" s="1536"/>
      <c r="E40" s="1536"/>
      <c r="F40" s="1536"/>
      <c r="G40" s="1536"/>
      <c r="H40" s="1536"/>
      <c r="I40" s="1536"/>
      <c r="J40" s="1536"/>
      <c r="K40" s="1537"/>
    </row>
    <row r="41" spans="1:11" s="438" customFormat="1" x14ac:dyDescent="0.2">
      <c r="A41" s="749" t="s">
        <v>338</v>
      </c>
      <c r="B41" s="742" t="s">
        <v>339</v>
      </c>
      <c r="C41" s="944">
        <v>98</v>
      </c>
      <c r="D41" s="944">
        <v>0</v>
      </c>
      <c r="E41" s="944">
        <v>715</v>
      </c>
      <c r="F41" s="944">
        <v>0</v>
      </c>
      <c r="G41" s="944">
        <v>0</v>
      </c>
      <c r="H41" s="944">
        <v>0</v>
      </c>
      <c r="I41" s="944">
        <v>41</v>
      </c>
      <c r="J41" s="944">
        <v>23</v>
      </c>
      <c r="K41" s="745">
        <f>SUM(C41:J41)</f>
        <v>877</v>
      </c>
    </row>
    <row r="42" spans="1:11" s="653" customFormat="1" x14ac:dyDescent="0.2">
      <c r="A42" s="654" t="s">
        <v>681</v>
      </c>
      <c r="B42" s="441"/>
      <c r="C42" s="442">
        <f t="shared" ref="C42:J42" si="5">SUM(C41:C41)</f>
        <v>98</v>
      </c>
      <c r="D42" s="442">
        <f t="shared" si="5"/>
        <v>0</v>
      </c>
      <c r="E42" s="442">
        <f t="shared" si="5"/>
        <v>715</v>
      </c>
      <c r="F42" s="442">
        <f t="shared" si="5"/>
        <v>0</v>
      </c>
      <c r="G42" s="442">
        <f t="shared" si="5"/>
        <v>0</v>
      </c>
      <c r="H42" s="442">
        <f t="shared" si="5"/>
        <v>0</v>
      </c>
      <c r="I42" s="442">
        <f t="shared" si="5"/>
        <v>41</v>
      </c>
      <c r="J42" s="442">
        <f t="shared" si="5"/>
        <v>23</v>
      </c>
      <c r="K42" s="443">
        <f>SUM(K41:K41)</f>
        <v>877</v>
      </c>
    </row>
    <row r="43" spans="1:11" s="439" customFormat="1" x14ac:dyDescent="0.2">
      <c r="A43" s="744" t="s">
        <v>781</v>
      </c>
      <c r="B43" s="485"/>
      <c r="C43" s="944">
        <v>93</v>
      </c>
      <c r="D43" s="944">
        <v>0</v>
      </c>
      <c r="E43" s="944">
        <v>571</v>
      </c>
      <c r="F43" s="944">
        <v>0</v>
      </c>
      <c r="G43" s="944">
        <v>0</v>
      </c>
      <c r="H43" s="944">
        <v>0</v>
      </c>
      <c r="I43" s="944">
        <v>26</v>
      </c>
      <c r="J43" s="944">
        <v>13</v>
      </c>
      <c r="K43" s="745">
        <f>SUM(C43:J43)</f>
        <v>703</v>
      </c>
    </row>
    <row r="44" spans="1:11" s="439" customFormat="1" ht="13.5" thickBot="1" x14ac:dyDescent="0.25">
      <c r="A44" s="746" t="s">
        <v>782</v>
      </c>
      <c r="B44" s="486"/>
      <c r="C44" s="944">
        <v>21</v>
      </c>
      <c r="D44" s="945">
        <v>0</v>
      </c>
      <c r="E44" s="945">
        <v>231</v>
      </c>
      <c r="F44" s="944">
        <v>0</v>
      </c>
      <c r="G44" s="944">
        <v>0</v>
      </c>
      <c r="H44" s="945">
        <v>0</v>
      </c>
      <c r="I44" s="945">
        <v>16</v>
      </c>
      <c r="J44" s="945">
        <v>10</v>
      </c>
      <c r="K44" s="747">
        <f>SUM(C44:J44)</f>
        <v>278</v>
      </c>
    </row>
    <row r="45" spans="1:11" s="439" customFormat="1" x14ac:dyDescent="0.2">
      <c r="A45" s="748" t="s">
        <v>169</v>
      </c>
      <c r="B45" s="182"/>
      <c r="C45" s="1532"/>
      <c r="D45" s="1532"/>
      <c r="E45" s="1532"/>
      <c r="F45" s="1532"/>
      <c r="G45" s="1532"/>
      <c r="H45" s="1532"/>
      <c r="I45" s="1532"/>
      <c r="J45" s="1532"/>
      <c r="K45" s="1533"/>
    </row>
    <row r="46" spans="1:11" s="439" customFormat="1" x14ac:dyDescent="0.2">
      <c r="A46" s="749" t="s">
        <v>326</v>
      </c>
      <c r="B46" s="742" t="s">
        <v>327</v>
      </c>
      <c r="C46" s="944">
        <v>577</v>
      </c>
      <c r="D46" s="944">
        <v>2</v>
      </c>
      <c r="E46" s="944">
        <v>0</v>
      </c>
      <c r="F46" s="944">
        <v>0</v>
      </c>
      <c r="G46" s="944">
        <v>280</v>
      </c>
      <c r="H46" s="944">
        <v>64</v>
      </c>
      <c r="I46" s="944">
        <v>26</v>
      </c>
      <c r="J46" s="944">
        <v>4</v>
      </c>
      <c r="K46" s="745">
        <f>SUM(C46:J46)</f>
        <v>953</v>
      </c>
    </row>
    <row r="47" spans="1:11" s="439" customFormat="1" x14ac:dyDescent="0.2">
      <c r="A47" s="749" t="s">
        <v>328</v>
      </c>
      <c r="B47" s="742" t="s">
        <v>329</v>
      </c>
      <c r="C47" s="944">
        <v>855</v>
      </c>
      <c r="D47" s="944">
        <v>158</v>
      </c>
      <c r="E47" s="944">
        <v>0</v>
      </c>
      <c r="F47" s="944">
        <v>0</v>
      </c>
      <c r="G47" s="944">
        <v>503</v>
      </c>
      <c r="H47" s="944">
        <v>93</v>
      </c>
      <c r="I47" s="944">
        <v>18</v>
      </c>
      <c r="J47" s="944">
        <v>10</v>
      </c>
      <c r="K47" s="745">
        <f>SUM(C47:J47)</f>
        <v>1637</v>
      </c>
    </row>
    <row r="48" spans="1:11" s="439" customFormat="1" x14ac:dyDescent="0.2">
      <c r="A48" s="749" t="s">
        <v>330</v>
      </c>
      <c r="B48" s="742" t="s">
        <v>331</v>
      </c>
      <c r="C48" s="944">
        <v>0</v>
      </c>
      <c r="D48" s="944">
        <v>0</v>
      </c>
      <c r="E48" s="944">
        <v>0</v>
      </c>
      <c r="F48" s="944">
        <v>0</v>
      </c>
      <c r="G48" s="944">
        <v>65</v>
      </c>
      <c r="H48" s="944">
        <v>0</v>
      </c>
      <c r="I48" s="944">
        <v>0</v>
      </c>
      <c r="J48" s="944">
        <v>0</v>
      </c>
      <c r="K48" s="745">
        <f>SUM(C48:J48)</f>
        <v>65</v>
      </c>
    </row>
    <row r="49" spans="1:11" s="439" customFormat="1" x14ac:dyDescent="0.2">
      <c r="A49" s="749" t="s">
        <v>332</v>
      </c>
      <c r="B49" s="742" t="s">
        <v>333</v>
      </c>
      <c r="C49" s="944">
        <v>0</v>
      </c>
      <c r="D49" s="944">
        <v>52</v>
      </c>
      <c r="E49" s="944">
        <v>0</v>
      </c>
      <c r="F49" s="944">
        <v>0</v>
      </c>
      <c r="G49" s="944">
        <v>10</v>
      </c>
      <c r="H49" s="944">
        <v>0</v>
      </c>
      <c r="I49" s="944">
        <v>0</v>
      </c>
      <c r="J49" s="944">
        <v>0</v>
      </c>
      <c r="K49" s="745">
        <f>SUM(C49:J49)</f>
        <v>62</v>
      </c>
    </row>
    <row r="50" spans="1:11" s="653" customFormat="1" x14ac:dyDescent="0.2">
      <c r="A50" s="654" t="s">
        <v>682</v>
      </c>
      <c r="B50" s="441"/>
      <c r="C50" s="442">
        <f t="shared" ref="C50:J50" si="6">SUM(C46:C49)</f>
        <v>1432</v>
      </c>
      <c r="D50" s="442">
        <f t="shared" si="6"/>
        <v>212</v>
      </c>
      <c r="E50" s="442">
        <f t="shared" si="6"/>
        <v>0</v>
      </c>
      <c r="F50" s="442">
        <f t="shared" si="6"/>
        <v>0</v>
      </c>
      <c r="G50" s="442">
        <f t="shared" si="6"/>
        <v>858</v>
      </c>
      <c r="H50" s="442">
        <f t="shared" si="6"/>
        <v>157</v>
      </c>
      <c r="I50" s="442">
        <f t="shared" si="6"/>
        <v>44</v>
      </c>
      <c r="J50" s="442">
        <f t="shared" si="6"/>
        <v>14</v>
      </c>
      <c r="K50" s="443">
        <f>SUM(K46:K49)</f>
        <v>2717</v>
      </c>
    </row>
    <row r="51" spans="1:11" s="439" customFormat="1" x14ac:dyDescent="0.2">
      <c r="A51" s="744" t="s">
        <v>781</v>
      </c>
      <c r="B51" s="485"/>
      <c r="C51" s="944">
        <v>625</v>
      </c>
      <c r="D51" s="944">
        <v>103</v>
      </c>
      <c r="E51" s="944">
        <v>0</v>
      </c>
      <c r="F51" s="944">
        <v>0</v>
      </c>
      <c r="G51" s="944">
        <v>418</v>
      </c>
      <c r="H51" s="944">
        <v>76</v>
      </c>
      <c r="I51" s="944">
        <v>18</v>
      </c>
      <c r="J51" s="944">
        <v>9</v>
      </c>
      <c r="K51" s="745">
        <f>SUM(C51:J51)</f>
        <v>1249</v>
      </c>
    </row>
    <row r="52" spans="1:11" s="439" customFormat="1" ht="13.5" thickBot="1" x14ac:dyDescent="0.25">
      <c r="A52" s="746" t="s">
        <v>782</v>
      </c>
      <c r="B52" s="463"/>
      <c r="C52" s="946">
        <v>424</v>
      </c>
      <c r="D52" s="946">
        <v>44</v>
      </c>
      <c r="E52" s="946">
        <v>0</v>
      </c>
      <c r="F52" s="944">
        <v>0</v>
      </c>
      <c r="G52" s="946">
        <v>353</v>
      </c>
      <c r="H52" s="946">
        <v>33</v>
      </c>
      <c r="I52" s="946">
        <v>20</v>
      </c>
      <c r="J52" s="946">
        <v>7</v>
      </c>
      <c r="K52" s="750">
        <f>SUM(C52:J52)</f>
        <v>881</v>
      </c>
    </row>
    <row r="53" spans="1:11" s="439" customFormat="1" x14ac:dyDescent="0.2">
      <c r="A53" s="748" t="s">
        <v>164</v>
      </c>
      <c r="B53" s="182"/>
      <c r="C53" s="1532"/>
      <c r="D53" s="1532"/>
      <c r="E53" s="1532"/>
      <c r="F53" s="1532"/>
      <c r="G53" s="1532"/>
      <c r="H53" s="1532"/>
      <c r="I53" s="1532"/>
      <c r="J53" s="1532"/>
      <c r="K53" s="1533"/>
    </row>
    <row r="54" spans="1:11" s="439" customFormat="1" x14ac:dyDescent="0.2">
      <c r="A54" s="749" t="s">
        <v>322</v>
      </c>
      <c r="B54" s="742" t="s">
        <v>323</v>
      </c>
      <c r="C54" s="944">
        <v>0</v>
      </c>
      <c r="D54" s="944">
        <v>0</v>
      </c>
      <c r="E54" s="944">
        <v>0</v>
      </c>
      <c r="F54" s="944">
        <v>0</v>
      </c>
      <c r="G54" s="944">
        <v>6</v>
      </c>
      <c r="H54" s="944">
        <v>0</v>
      </c>
      <c r="I54" s="944">
        <v>0</v>
      </c>
      <c r="J54" s="944">
        <v>0</v>
      </c>
      <c r="K54" s="745">
        <f>SUM(C54:J54)</f>
        <v>6</v>
      </c>
    </row>
    <row r="55" spans="1:11" s="439" customFormat="1" x14ac:dyDescent="0.2">
      <c r="A55" s="749" t="s">
        <v>332</v>
      </c>
      <c r="B55" s="742" t="s">
        <v>333</v>
      </c>
      <c r="C55" s="944">
        <v>1414</v>
      </c>
      <c r="D55" s="944">
        <v>0</v>
      </c>
      <c r="E55" s="944">
        <v>0</v>
      </c>
      <c r="F55" s="944">
        <v>0</v>
      </c>
      <c r="G55" s="944">
        <v>849</v>
      </c>
      <c r="H55" s="944">
        <v>0</v>
      </c>
      <c r="I55" s="944">
        <v>86</v>
      </c>
      <c r="J55" s="944">
        <v>8</v>
      </c>
      <c r="K55" s="745">
        <f>SUM(C55:J55)</f>
        <v>2357</v>
      </c>
    </row>
    <row r="56" spans="1:11" s="653" customFormat="1" x14ac:dyDescent="0.2">
      <c r="A56" s="654" t="s">
        <v>683</v>
      </c>
      <c r="B56" s="441"/>
      <c r="C56" s="442">
        <f>SUM(C54:C55)</f>
        <v>1414</v>
      </c>
      <c r="D56" s="442">
        <f t="shared" ref="D56:I56" si="7">SUM(D54:D55)</f>
        <v>0</v>
      </c>
      <c r="E56" s="442">
        <f t="shared" si="7"/>
        <v>0</v>
      </c>
      <c r="F56" s="442">
        <f t="shared" si="7"/>
        <v>0</v>
      </c>
      <c r="G56" s="442">
        <f t="shared" si="7"/>
        <v>855</v>
      </c>
      <c r="H56" s="442">
        <f t="shared" si="7"/>
        <v>0</v>
      </c>
      <c r="I56" s="442">
        <f t="shared" si="7"/>
        <v>86</v>
      </c>
      <c r="J56" s="442">
        <f>SUM(J54:J55)</f>
        <v>8</v>
      </c>
      <c r="K56" s="443">
        <f>SUM(K54:K55)</f>
        <v>2363</v>
      </c>
    </row>
    <row r="57" spans="1:11" s="439" customFormat="1" x14ac:dyDescent="0.2">
      <c r="A57" s="744" t="s">
        <v>781</v>
      </c>
      <c r="B57" s="485"/>
      <c r="C57" s="944">
        <v>235</v>
      </c>
      <c r="D57" s="944">
        <v>0</v>
      </c>
      <c r="E57" s="944">
        <v>0</v>
      </c>
      <c r="F57" s="944">
        <v>0</v>
      </c>
      <c r="G57" s="944">
        <v>147</v>
      </c>
      <c r="H57" s="944">
        <v>0</v>
      </c>
      <c r="I57" s="944">
        <v>25</v>
      </c>
      <c r="J57" s="944">
        <v>0</v>
      </c>
      <c r="K57" s="745">
        <f>SUM(C57:J57)</f>
        <v>407</v>
      </c>
    </row>
    <row r="58" spans="1:11" s="439" customFormat="1" ht="13.5" thickBot="1" x14ac:dyDescent="0.25">
      <c r="A58" s="746" t="s">
        <v>782</v>
      </c>
      <c r="B58" s="463"/>
      <c r="C58" s="946">
        <v>751</v>
      </c>
      <c r="D58" s="944">
        <v>0</v>
      </c>
      <c r="E58" s="944">
        <v>0</v>
      </c>
      <c r="F58" s="944">
        <v>0</v>
      </c>
      <c r="G58" s="946">
        <v>497</v>
      </c>
      <c r="H58" s="944">
        <v>0</v>
      </c>
      <c r="I58" s="946">
        <v>43</v>
      </c>
      <c r="J58" s="946">
        <v>6</v>
      </c>
      <c r="K58" s="750">
        <f>SUM(C58:J58)</f>
        <v>1297</v>
      </c>
    </row>
    <row r="59" spans="1:11" s="439" customFormat="1" x14ac:dyDescent="0.2">
      <c r="A59" s="748" t="s">
        <v>166</v>
      </c>
      <c r="B59" s="182"/>
      <c r="C59" s="1532"/>
      <c r="D59" s="1532"/>
      <c r="E59" s="1532"/>
      <c r="F59" s="1532"/>
      <c r="G59" s="1532"/>
      <c r="H59" s="1532"/>
      <c r="I59" s="1532"/>
      <c r="J59" s="1532"/>
      <c r="K59" s="1533"/>
    </row>
    <row r="60" spans="1:11" s="439" customFormat="1" x14ac:dyDescent="0.2">
      <c r="A60" s="749" t="s">
        <v>326</v>
      </c>
      <c r="B60" s="742" t="s">
        <v>327</v>
      </c>
      <c r="C60" s="944">
        <v>1914</v>
      </c>
      <c r="D60" s="944">
        <v>0</v>
      </c>
      <c r="E60" s="944">
        <v>0</v>
      </c>
      <c r="F60" s="944">
        <v>0</v>
      </c>
      <c r="G60" s="944">
        <v>931</v>
      </c>
      <c r="H60" s="944">
        <v>79</v>
      </c>
      <c r="I60" s="944">
        <v>128</v>
      </c>
      <c r="J60" s="944">
        <v>15</v>
      </c>
      <c r="K60" s="745">
        <f>SUM(C60:J60)</f>
        <v>3067</v>
      </c>
    </row>
    <row r="61" spans="1:11" s="439" customFormat="1" x14ac:dyDescent="0.2">
      <c r="A61" s="749" t="s">
        <v>338</v>
      </c>
      <c r="B61" s="742" t="s">
        <v>339</v>
      </c>
      <c r="C61" s="944">
        <v>70</v>
      </c>
      <c r="D61" s="944">
        <v>0</v>
      </c>
      <c r="E61" s="944">
        <v>0</v>
      </c>
      <c r="F61" s="944">
        <v>0</v>
      </c>
      <c r="G61" s="944">
        <v>48</v>
      </c>
      <c r="H61" s="944">
        <v>117</v>
      </c>
      <c r="I61" s="944">
        <v>8</v>
      </c>
      <c r="J61" s="944">
        <v>8</v>
      </c>
      <c r="K61" s="745">
        <f>SUM(C61:J61)</f>
        <v>251</v>
      </c>
    </row>
    <row r="62" spans="1:11" s="653" customFormat="1" x14ac:dyDescent="0.2">
      <c r="A62" s="654" t="s">
        <v>684</v>
      </c>
      <c r="B62" s="441"/>
      <c r="C62" s="442">
        <f t="shared" ref="C62:J62" si="8">SUM(C60:C61)</f>
        <v>1984</v>
      </c>
      <c r="D62" s="442">
        <f t="shared" si="8"/>
        <v>0</v>
      </c>
      <c r="E62" s="442">
        <f t="shared" si="8"/>
        <v>0</v>
      </c>
      <c r="F62" s="442">
        <f t="shared" si="8"/>
        <v>0</v>
      </c>
      <c r="G62" s="442">
        <f t="shared" si="8"/>
        <v>979</v>
      </c>
      <c r="H62" s="442">
        <f t="shared" si="8"/>
        <v>196</v>
      </c>
      <c r="I62" s="442">
        <f t="shared" si="8"/>
        <v>136</v>
      </c>
      <c r="J62" s="442">
        <f t="shared" si="8"/>
        <v>23</v>
      </c>
      <c r="K62" s="443">
        <f>SUM(K60:K61)</f>
        <v>3318</v>
      </c>
    </row>
    <row r="63" spans="1:11" s="439" customFormat="1" x14ac:dyDescent="0.2">
      <c r="A63" s="744" t="s">
        <v>781</v>
      </c>
      <c r="B63" s="485"/>
      <c r="C63" s="944">
        <v>1238</v>
      </c>
      <c r="D63" s="944">
        <v>0</v>
      </c>
      <c r="E63" s="944">
        <v>0</v>
      </c>
      <c r="F63" s="944">
        <v>0</v>
      </c>
      <c r="G63" s="944">
        <v>639</v>
      </c>
      <c r="H63" s="944">
        <v>179</v>
      </c>
      <c r="I63" s="944">
        <v>74</v>
      </c>
      <c r="J63" s="944">
        <v>17</v>
      </c>
      <c r="K63" s="745">
        <f>SUM(C63:J63)</f>
        <v>2147</v>
      </c>
    </row>
    <row r="64" spans="1:11" s="439" customFormat="1" ht="13.5" thickBot="1" x14ac:dyDescent="0.25">
      <c r="A64" s="746" t="s">
        <v>782</v>
      </c>
      <c r="B64" s="463"/>
      <c r="C64" s="946">
        <v>502</v>
      </c>
      <c r="D64" s="946">
        <v>0</v>
      </c>
      <c r="E64" s="944">
        <v>0</v>
      </c>
      <c r="F64" s="944">
        <v>0</v>
      </c>
      <c r="G64" s="946">
        <v>344</v>
      </c>
      <c r="H64" s="946">
        <v>11</v>
      </c>
      <c r="I64" s="946">
        <v>44</v>
      </c>
      <c r="J64" s="946">
        <v>6</v>
      </c>
      <c r="K64" s="750">
        <f>SUM(C64:J64)</f>
        <v>907</v>
      </c>
    </row>
    <row r="65" spans="1:11" s="439" customFormat="1" x14ac:dyDescent="0.2">
      <c r="A65" s="748" t="s">
        <v>168</v>
      </c>
      <c r="B65" s="182"/>
      <c r="C65" s="1532"/>
      <c r="D65" s="1532"/>
      <c r="E65" s="1532"/>
      <c r="F65" s="1532"/>
      <c r="G65" s="1532"/>
      <c r="H65" s="1532"/>
      <c r="I65" s="1532"/>
      <c r="J65" s="1532"/>
      <c r="K65" s="1533"/>
    </row>
    <row r="66" spans="1:11" s="438" customFormat="1" x14ac:dyDescent="0.2">
      <c r="A66" s="749" t="s">
        <v>322</v>
      </c>
      <c r="B66" s="742" t="s">
        <v>323</v>
      </c>
      <c r="C66" s="944">
        <v>1</v>
      </c>
      <c r="D66" s="944">
        <v>1</v>
      </c>
      <c r="E66" s="944">
        <v>0</v>
      </c>
      <c r="F66" s="944">
        <v>0</v>
      </c>
      <c r="G66" s="944">
        <v>112</v>
      </c>
      <c r="H66" s="944">
        <v>51</v>
      </c>
      <c r="I66" s="944">
        <v>0</v>
      </c>
      <c r="J66" s="944">
        <v>0</v>
      </c>
      <c r="K66" s="745">
        <f>SUM(C66:J66)</f>
        <v>165</v>
      </c>
    </row>
    <row r="67" spans="1:11" s="439" customFormat="1" x14ac:dyDescent="0.2">
      <c r="A67" s="749" t="s">
        <v>328</v>
      </c>
      <c r="B67" s="742" t="s">
        <v>329</v>
      </c>
      <c r="C67" s="944">
        <v>0</v>
      </c>
      <c r="D67" s="944">
        <v>0</v>
      </c>
      <c r="E67" s="944">
        <v>0</v>
      </c>
      <c r="F67" s="944">
        <v>0</v>
      </c>
      <c r="G67" s="944">
        <v>61</v>
      </c>
      <c r="H67" s="944">
        <v>32</v>
      </c>
      <c r="I67" s="944">
        <v>0</v>
      </c>
      <c r="J67" s="944">
        <v>0</v>
      </c>
      <c r="K67" s="745">
        <f>SUM(C67:J67)</f>
        <v>93</v>
      </c>
    </row>
    <row r="68" spans="1:11" s="439" customFormat="1" x14ac:dyDescent="0.2">
      <c r="A68" s="749" t="s">
        <v>338</v>
      </c>
      <c r="B68" s="742" t="s">
        <v>339</v>
      </c>
      <c r="C68" s="944">
        <v>83</v>
      </c>
      <c r="D68" s="944">
        <v>0</v>
      </c>
      <c r="E68" s="944">
        <v>0</v>
      </c>
      <c r="F68" s="944">
        <v>0</v>
      </c>
      <c r="G68" s="944">
        <v>0</v>
      </c>
      <c r="H68" s="944">
        <v>0</v>
      </c>
      <c r="I68" s="944">
        <v>0</v>
      </c>
      <c r="J68" s="944">
        <v>0</v>
      </c>
      <c r="K68" s="745">
        <f>SUM(C68:J68)</f>
        <v>83</v>
      </c>
    </row>
    <row r="69" spans="1:11" s="439" customFormat="1" ht="12.75" customHeight="1" x14ac:dyDescent="0.2">
      <c r="A69" s="749" t="s">
        <v>340</v>
      </c>
      <c r="B69" s="742" t="s">
        <v>341</v>
      </c>
      <c r="C69" s="944">
        <v>798</v>
      </c>
      <c r="D69" s="944">
        <v>182</v>
      </c>
      <c r="E69" s="944">
        <v>0</v>
      </c>
      <c r="F69" s="944">
        <v>0</v>
      </c>
      <c r="G69" s="944">
        <v>100</v>
      </c>
      <c r="H69" s="944">
        <v>110</v>
      </c>
      <c r="I69" s="944">
        <v>42</v>
      </c>
      <c r="J69" s="944">
        <v>8</v>
      </c>
      <c r="K69" s="745">
        <f>SUM(C69:J69)</f>
        <v>1240</v>
      </c>
    </row>
    <row r="70" spans="1:11" s="653" customFormat="1" x14ac:dyDescent="0.2">
      <c r="A70" s="654" t="s">
        <v>685</v>
      </c>
      <c r="B70" s="441"/>
      <c r="C70" s="442">
        <f t="shared" ref="C70:J70" si="9">SUM(C66:C69)</f>
        <v>882</v>
      </c>
      <c r="D70" s="442">
        <f t="shared" si="9"/>
        <v>183</v>
      </c>
      <c r="E70" s="442">
        <f t="shared" si="9"/>
        <v>0</v>
      </c>
      <c r="F70" s="442">
        <f t="shared" si="9"/>
        <v>0</v>
      </c>
      <c r="G70" s="442">
        <f t="shared" si="9"/>
        <v>273</v>
      </c>
      <c r="H70" s="442">
        <f t="shared" si="9"/>
        <v>193</v>
      </c>
      <c r="I70" s="442">
        <f t="shared" si="9"/>
        <v>42</v>
      </c>
      <c r="J70" s="442">
        <f t="shared" si="9"/>
        <v>8</v>
      </c>
      <c r="K70" s="443">
        <f>SUM(K66:K69)</f>
        <v>1581</v>
      </c>
    </row>
    <row r="71" spans="1:11" s="439" customFormat="1" x14ac:dyDescent="0.2">
      <c r="A71" s="744" t="s">
        <v>781</v>
      </c>
      <c r="B71" s="485"/>
      <c r="C71" s="944">
        <v>399</v>
      </c>
      <c r="D71" s="944">
        <v>78</v>
      </c>
      <c r="E71" s="944">
        <v>0</v>
      </c>
      <c r="F71" s="944">
        <v>0</v>
      </c>
      <c r="G71" s="944">
        <v>133</v>
      </c>
      <c r="H71" s="944">
        <v>71</v>
      </c>
      <c r="I71" s="944">
        <v>14</v>
      </c>
      <c r="J71" s="944">
        <v>1</v>
      </c>
      <c r="K71" s="745">
        <f>SUM(C71:J71)</f>
        <v>696</v>
      </c>
    </row>
    <row r="72" spans="1:11" s="439" customFormat="1" ht="13.5" thickBot="1" x14ac:dyDescent="0.25">
      <c r="A72" s="746" t="s">
        <v>782</v>
      </c>
      <c r="B72" s="463"/>
      <c r="C72" s="946">
        <v>81</v>
      </c>
      <c r="D72" s="946">
        <v>18</v>
      </c>
      <c r="E72" s="944">
        <v>0</v>
      </c>
      <c r="F72" s="944">
        <v>0</v>
      </c>
      <c r="G72" s="946">
        <v>21</v>
      </c>
      <c r="H72" s="946">
        <v>21</v>
      </c>
      <c r="I72" s="946">
        <v>3</v>
      </c>
      <c r="J72" s="946">
        <v>2</v>
      </c>
      <c r="K72" s="750">
        <f>SUM(C72:J72)</f>
        <v>146</v>
      </c>
    </row>
    <row r="73" spans="1:11" s="439" customFormat="1" x14ac:dyDescent="0.2">
      <c r="A73" s="748" t="s">
        <v>178</v>
      </c>
      <c r="B73" s="182"/>
      <c r="C73" s="1532"/>
      <c r="D73" s="1532"/>
      <c r="E73" s="1532"/>
      <c r="F73" s="1532"/>
      <c r="G73" s="1532"/>
      <c r="H73" s="1532"/>
      <c r="I73" s="1532"/>
      <c r="J73" s="1532"/>
      <c r="K73" s="1533"/>
    </row>
    <row r="74" spans="1:11" s="439" customFormat="1" x14ac:dyDescent="0.2">
      <c r="A74" s="751" t="s">
        <v>320</v>
      </c>
      <c r="B74" s="752" t="s">
        <v>321</v>
      </c>
      <c r="C74" s="947">
        <v>0</v>
      </c>
      <c r="D74" s="947">
        <v>0</v>
      </c>
      <c r="E74" s="947">
        <v>0</v>
      </c>
      <c r="F74" s="947">
        <v>0</v>
      </c>
      <c r="G74" s="947">
        <v>0</v>
      </c>
      <c r="H74" s="947">
        <v>0</v>
      </c>
      <c r="I74" s="947">
        <v>0</v>
      </c>
      <c r="J74" s="947">
        <v>0</v>
      </c>
      <c r="K74" s="745">
        <f t="shared" ref="K74:K84" si="10">SUM(C74:J74)</f>
        <v>0</v>
      </c>
    </row>
    <row r="75" spans="1:11" s="439" customFormat="1" x14ac:dyDescent="0.2">
      <c r="A75" s="751" t="s">
        <v>322</v>
      </c>
      <c r="B75" s="752" t="s">
        <v>323</v>
      </c>
      <c r="C75" s="947">
        <v>2683</v>
      </c>
      <c r="D75" s="947">
        <v>585</v>
      </c>
      <c r="E75" s="947">
        <v>481</v>
      </c>
      <c r="F75" s="947">
        <v>226</v>
      </c>
      <c r="G75" s="947">
        <v>1283</v>
      </c>
      <c r="H75" s="947">
        <v>658</v>
      </c>
      <c r="I75" s="947">
        <v>110</v>
      </c>
      <c r="J75" s="947">
        <v>21</v>
      </c>
      <c r="K75" s="745">
        <f t="shared" si="10"/>
        <v>6047</v>
      </c>
    </row>
    <row r="76" spans="1:11" s="439" customFormat="1" x14ac:dyDescent="0.2">
      <c r="A76" s="751" t="s">
        <v>324</v>
      </c>
      <c r="B76" s="752" t="s">
        <v>325</v>
      </c>
      <c r="C76" s="947">
        <v>2969</v>
      </c>
      <c r="D76" s="947">
        <v>283</v>
      </c>
      <c r="E76" s="947">
        <v>0</v>
      </c>
      <c r="F76" s="947">
        <v>0</v>
      </c>
      <c r="G76" s="947">
        <v>744</v>
      </c>
      <c r="H76" s="947">
        <v>56</v>
      </c>
      <c r="I76" s="947">
        <v>383</v>
      </c>
      <c r="J76" s="947">
        <v>68</v>
      </c>
      <c r="K76" s="745">
        <f t="shared" si="10"/>
        <v>4503</v>
      </c>
    </row>
    <row r="77" spans="1:11" s="439" customFormat="1" x14ac:dyDescent="0.2">
      <c r="A77" s="751" t="s">
        <v>326</v>
      </c>
      <c r="B77" s="752" t="s">
        <v>327</v>
      </c>
      <c r="C77" s="947">
        <v>3025</v>
      </c>
      <c r="D77" s="947">
        <v>108</v>
      </c>
      <c r="E77" s="947">
        <v>0</v>
      </c>
      <c r="F77" s="947">
        <v>0</v>
      </c>
      <c r="G77" s="947">
        <v>1514</v>
      </c>
      <c r="H77" s="947">
        <v>185</v>
      </c>
      <c r="I77" s="947">
        <v>207</v>
      </c>
      <c r="J77" s="947">
        <v>30</v>
      </c>
      <c r="K77" s="745">
        <f t="shared" si="10"/>
        <v>5069</v>
      </c>
    </row>
    <row r="78" spans="1:11" s="439" customFormat="1" x14ac:dyDescent="0.2">
      <c r="A78" s="751" t="s">
        <v>328</v>
      </c>
      <c r="B78" s="752" t="s">
        <v>329</v>
      </c>
      <c r="C78" s="947">
        <v>855</v>
      </c>
      <c r="D78" s="947">
        <v>605</v>
      </c>
      <c r="E78" s="947">
        <v>2385</v>
      </c>
      <c r="F78" s="947">
        <v>0</v>
      </c>
      <c r="G78" s="947">
        <v>677</v>
      </c>
      <c r="H78" s="947">
        <v>343</v>
      </c>
      <c r="I78" s="947">
        <v>120</v>
      </c>
      <c r="J78" s="947">
        <v>54</v>
      </c>
      <c r="K78" s="745">
        <f t="shared" si="10"/>
        <v>5039</v>
      </c>
    </row>
    <row r="79" spans="1:11" s="439" customFormat="1" x14ac:dyDescent="0.2">
      <c r="A79" s="751" t="s">
        <v>330</v>
      </c>
      <c r="B79" s="752" t="s">
        <v>331</v>
      </c>
      <c r="C79" s="947">
        <v>1511</v>
      </c>
      <c r="D79" s="947">
        <v>24</v>
      </c>
      <c r="E79" s="947">
        <v>0</v>
      </c>
      <c r="F79" s="947">
        <v>0</v>
      </c>
      <c r="G79" s="947">
        <v>769</v>
      </c>
      <c r="H79" s="947">
        <v>11</v>
      </c>
      <c r="I79" s="947">
        <v>632</v>
      </c>
      <c r="J79" s="947">
        <v>42</v>
      </c>
      <c r="K79" s="745">
        <f t="shared" si="10"/>
        <v>2989</v>
      </c>
    </row>
    <row r="80" spans="1:11" s="439" customFormat="1" x14ac:dyDescent="0.2">
      <c r="A80" s="751" t="s">
        <v>332</v>
      </c>
      <c r="B80" s="752" t="s">
        <v>333</v>
      </c>
      <c r="C80" s="947">
        <v>1414</v>
      </c>
      <c r="D80" s="947">
        <v>52</v>
      </c>
      <c r="E80" s="947">
        <v>0</v>
      </c>
      <c r="F80" s="947">
        <v>0</v>
      </c>
      <c r="G80" s="947">
        <v>859</v>
      </c>
      <c r="H80" s="947">
        <v>0</v>
      </c>
      <c r="I80" s="947">
        <v>86</v>
      </c>
      <c r="J80" s="947">
        <v>8</v>
      </c>
      <c r="K80" s="745">
        <f t="shared" si="10"/>
        <v>2419</v>
      </c>
    </row>
    <row r="81" spans="1:11" s="439" customFormat="1" x14ac:dyDescent="0.2">
      <c r="A81" s="751" t="s">
        <v>334</v>
      </c>
      <c r="B81" s="752" t="s">
        <v>335</v>
      </c>
      <c r="C81" s="947">
        <v>0</v>
      </c>
      <c r="D81" s="947">
        <v>0</v>
      </c>
      <c r="E81" s="947">
        <v>0</v>
      </c>
      <c r="F81" s="947">
        <v>0</v>
      </c>
      <c r="G81" s="947">
        <v>0</v>
      </c>
      <c r="H81" s="947">
        <v>0</v>
      </c>
      <c r="I81" s="947">
        <v>2</v>
      </c>
      <c r="J81" s="947">
        <v>0</v>
      </c>
      <c r="K81" s="745">
        <f t="shared" si="10"/>
        <v>2</v>
      </c>
    </row>
    <row r="82" spans="1:11" s="439" customFormat="1" x14ac:dyDescent="0.2">
      <c r="A82" s="751" t="s">
        <v>336</v>
      </c>
      <c r="B82" s="752" t="s">
        <v>337</v>
      </c>
      <c r="C82" s="947">
        <v>0</v>
      </c>
      <c r="D82" s="947">
        <v>0</v>
      </c>
      <c r="E82" s="947">
        <v>0</v>
      </c>
      <c r="F82" s="947">
        <v>0</v>
      </c>
      <c r="G82" s="947">
        <v>0</v>
      </c>
      <c r="H82" s="947">
        <v>0</v>
      </c>
      <c r="I82" s="947">
        <v>0</v>
      </c>
      <c r="J82" s="947">
        <v>0</v>
      </c>
      <c r="K82" s="745">
        <f t="shared" si="10"/>
        <v>0</v>
      </c>
    </row>
    <row r="83" spans="1:11" s="439" customFormat="1" x14ac:dyDescent="0.2">
      <c r="A83" s="751" t="s">
        <v>338</v>
      </c>
      <c r="B83" s="752" t="s">
        <v>339</v>
      </c>
      <c r="C83" s="947">
        <v>1105</v>
      </c>
      <c r="D83" s="947">
        <v>47</v>
      </c>
      <c r="E83" s="947">
        <v>4014</v>
      </c>
      <c r="F83" s="947">
        <v>0</v>
      </c>
      <c r="G83" s="947">
        <v>326</v>
      </c>
      <c r="H83" s="947">
        <v>250</v>
      </c>
      <c r="I83" s="947">
        <v>441</v>
      </c>
      <c r="J83" s="947">
        <v>140</v>
      </c>
      <c r="K83" s="745">
        <f t="shared" si="10"/>
        <v>6323</v>
      </c>
    </row>
    <row r="84" spans="1:11" s="439" customFormat="1" ht="12.75" customHeight="1" x14ac:dyDescent="0.2">
      <c r="A84" s="751" t="s">
        <v>340</v>
      </c>
      <c r="B84" s="752" t="s">
        <v>341</v>
      </c>
      <c r="C84" s="947">
        <v>798</v>
      </c>
      <c r="D84" s="947">
        <v>182</v>
      </c>
      <c r="E84" s="947">
        <v>0</v>
      </c>
      <c r="F84" s="947">
        <v>0</v>
      </c>
      <c r="G84" s="947">
        <v>100</v>
      </c>
      <c r="H84" s="947">
        <v>110</v>
      </c>
      <c r="I84" s="947">
        <v>42</v>
      </c>
      <c r="J84" s="947">
        <v>8</v>
      </c>
      <c r="K84" s="745">
        <f t="shared" si="10"/>
        <v>1240</v>
      </c>
    </row>
    <row r="85" spans="1:11" s="653" customFormat="1" x14ac:dyDescent="0.2">
      <c r="A85" s="654" t="s">
        <v>206</v>
      </c>
      <c r="B85" s="441"/>
      <c r="C85" s="442">
        <f t="shared" ref="C85:J87" si="11">SUM(C6,C13,C22,C30,C37,C42,C50,C56,C62,C70)</f>
        <v>14360</v>
      </c>
      <c r="D85" s="442">
        <f t="shared" si="11"/>
        <v>1886</v>
      </c>
      <c r="E85" s="442">
        <f t="shared" si="11"/>
        <v>6880</v>
      </c>
      <c r="F85" s="442">
        <f t="shared" si="11"/>
        <v>226</v>
      </c>
      <c r="G85" s="442">
        <f t="shared" si="11"/>
        <v>6272</v>
      </c>
      <c r="H85" s="442">
        <f t="shared" si="11"/>
        <v>1613</v>
      </c>
      <c r="I85" s="442">
        <f t="shared" si="11"/>
        <v>2023</v>
      </c>
      <c r="J85" s="442">
        <f t="shared" si="11"/>
        <v>371</v>
      </c>
      <c r="K85" s="443">
        <f>SUM(K74:K84)</f>
        <v>33631</v>
      </c>
    </row>
    <row r="86" spans="1:11" s="439" customFormat="1" x14ac:dyDescent="0.2">
      <c r="A86" s="749" t="s">
        <v>781</v>
      </c>
      <c r="B86" s="441"/>
      <c r="C86" s="442">
        <f t="shared" si="11"/>
        <v>8752</v>
      </c>
      <c r="D86" s="442">
        <f t="shared" si="11"/>
        <v>1259</v>
      </c>
      <c r="E86" s="442">
        <f t="shared" si="11"/>
        <v>4397</v>
      </c>
      <c r="F86" s="442">
        <f t="shared" si="11"/>
        <v>209</v>
      </c>
      <c r="G86" s="442">
        <f t="shared" si="11"/>
        <v>3839</v>
      </c>
      <c r="H86" s="442">
        <f t="shared" si="11"/>
        <v>1199</v>
      </c>
      <c r="I86" s="442">
        <f t="shared" si="11"/>
        <v>1056</v>
      </c>
      <c r="J86" s="442">
        <f t="shared" si="11"/>
        <v>190</v>
      </c>
      <c r="K86" s="443">
        <f>SUM(C86:J86)</f>
        <v>20901</v>
      </c>
    </row>
    <row r="87" spans="1:11" s="439" customFormat="1" ht="13.5" thickBot="1" x14ac:dyDescent="0.25">
      <c r="A87" s="753" t="s">
        <v>782</v>
      </c>
      <c r="B87" s="444"/>
      <c r="C87" s="445">
        <f t="shared" si="11"/>
        <v>3307</v>
      </c>
      <c r="D87" s="445">
        <f t="shared" si="11"/>
        <v>170</v>
      </c>
      <c r="E87" s="445">
        <f t="shared" si="11"/>
        <v>2032</v>
      </c>
      <c r="F87" s="445">
        <f t="shared" si="11"/>
        <v>0</v>
      </c>
      <c r="G87" s="445">
        <f t="shared" si="11"/>
        <v>1856</v>
      </c>
      <c r="H87" s="445">
        <f t="shared" si="11"/>
        <v>127</v>
      </c>
      <c r="I87" s="445">
        <f t="shared" si="11"/>
        <v>684</v>
      </c>
      <c r="J87" s="445">
        <f t="shared" si="11"/>
        <v>96</v>
      </c>
      <c r="K87" s="446">
        <f>SUM(C87:J87)</f>
        <v>8272</v>
      </c>
    </row>
    <row r="88" spans="1:11" s="439" customFormat="1" x14ac:dyDescent="0.2">
      <c r="A88" s="9"/>
      <c r="B88" s="184"/>
      <c r="C88" s="9"/>
      <c r="D88" s="9"/>
      <c r="E88" s="9"/>
      <c r="F88" s="9"/>
      <c r="G88" s="9"/>
      <c r="H88" s="9"/>
      <c r="I88" s="9"/>
      <c r="J88" s="9"/>
      <c r="K88" s="14"/>
    </row>
    <row r="89" spans="1:11" x14ac:dyDescent="0.2">
      <c r="A89" s="9" t="s">
        <v>8</v>
      </c>
    </row>
  </sheetData>
  <mergeCells count="18">
    <mergeCell ref="A2:A3"/>
    <mergeCell ref="B2:B3"/>
    <mergeCell ref="C2:D2"/>
    <mergeCell ref="E2:F2"/>
    <mergeCell ref="G2:H2"/>
    <mergeCell ref="C73:K73"/>
    <mergeCell ref="K2:K3"/>
    <mergeCell ref="B4:K4"/>
    <mergeCell ref="C9:K9"/>
    <mergeCell ref="C16:K16"/>
    <mergeCell ref="C25:K25"/>
    <mergeCell ref="C33:K33"/>
    <mergeCell ref="I2:J2"/>
    <mergeCell ref="B40:K40"/>
    <mergeCell ref="C45:K45"/>
    <mergeCell ref="C53:K53"/>
    <mergeCell ref="C59:K59"/>
    <mergeCell ref="C65:K65"/>
  </mergeCells>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9"/>
  <dimension ref="A1:S49"/>
  <sheetViews>
    <sheetView zoomScaleNormal="100" workbookViewId="0"/>
  </sheetViews>
  <sheetFormatPr defaultColWidth="9.140625" defaultRowHeight="12.75" x14ac:dyDescent="0.2"/>
  <cols>
    <col min="1" max="1" width="51" style="483" customWidth="1"/>
    <col min="2" max="16384" width="9.140625" style="483"/>
  </cols>
  <sheetData>
    <row r="1" spans="1:19" x14ac:dyDescent="0.2">
      <c r="A1" s="754" t="s">
        <v>1355</v>
      </c>
    </row>
    <row r="2" spans="1:19" s="447" customFormat="1" ht="38.25" customHeight="1" x14ac:dyDescent="0.2">
      <c r="A2" s="1545" t="s">
        <v>319</v>
      </c>
      <c r="B2" s="1546" t="s">
        <v>342</v>
      </c>
      <c r="C2" s="1547" t="s">
        <v>199</v>
      </c>
      <c r="D2" s="1548"/>
      <c r="E2" s="1547" t="s">
        <v>200</v>
      </c>
      <c r="F2" s="1548"/>
      <c r="G2" s="1547" t="s">
        <v>201</v>
      </c>
      <c r="H2" s="1548"/>
      <c r="I2" s="1547" t="s">
        <v>202</v>
      </c>
      <c r="J2" s="1551"/>
      <c r="K2" s="1549" t="s">
        <v>203</v>
      </c>
      <c r="L2" s="691"/>
      <c r="M2" s="692"/>
      <c r="N2" s="692"/>
      <c r="O2" s="692"/>
      <c r="P2" s="692"/>
      <c r="Q2" s="692"/>
      <c r="R2" s="692"/>
      <c r="S2" s="692"/>
    </row>
    <row r="3" spans="1:19" s="691" customFormat="1" ht="13.5" customHeight="1" thickBot="1" x14ac:dyDescent="0.25">
      <c r="A3" s="1495"/>
      <c r="B3" s="1489"/>
      <c r="C3" s="724" t="s">
        <v>204</v>
      </c>
      <c r="D3" s="724" t="s">
        <v>205</v>
      </c>
      <c r="E3" s="724" t="s">
        <v>204</v>
      </c>
      <c r="F3" s="724" t="s">
        <v>205</v>
      </c>
      <c r="G3" s="724" t="s">
        <v>204</v>
      </c>
      <c r="H3" s="724" t="s">
        <v>205</v>
      </c>
      <c r="I3" s="724" t="s">
        <v>204</v>
      </c>
      <c r="J3" s="724" t="s">
        <v>205</v>
      </c>
      <c r="K3" s="1550"/>
      <c r="N3" s="692"/>
    </row>
    <row r="4" spans="1:19" s="696" customFormat="1" ht="15" customHeight="1" x14ac:dyDescent="0.2">
      <c r="A4" s="569" t="s">
        <v>162</v>
      </c>
      <c r="B4" s="1481"/>
      <c r="C4" s="1482"/>
      <c r="D4" s="1482"/>
      <c r="E4" s="1482"/>
      <c r="F4" s="1482"/>
      <c r="G4" s="1482"/>
      <c r="H4" s="1482"/>
      <c r="I4" s="1482"/>
      <c r="J4" s="1482"/>
      <c r="K4" s="1483"/>
      <c r="N4" s="692"/>
    </row>
    <row r="5" spans="1:19" s="699" customFormat="1" ht="13.5" thickBot="1" x14ac:dyDescent="0.25">
      <c r="A5" s="726" t="s">
        <v>676</v>
      </c>
      <c r="B5" s="727"/>
      <c r="C5" s="755">
        <v>0</v>
      </c>
      <c r="D5" s="755">
        <v>0</v>
      </c>
      <c r="E5" s="755">
        <v>0</v>
      </c>
      <c r="F5" s="755">
        <v>0</v>
      </c>
      <c r="G5" s="755">
        <v>0</v>
      </c>
      <c r="H5" s="755">
        <v>0</v>
      </c>
      <c r="I5" s="755">
        <v>0</v>
      </c>
      <c r="J5" s="755">
        <v>0</v>
      </c>
      <c r="K5" s="756">
        <f t="shared" ref="K5" si="0">SUM(K4:K4)</f>
        <v>0</v>
      </c>
      <c r="N5" s="692"/>
    </row>
    <row r="6" spans="1:19" s="699" customFormat="1" x14ac:dyDescent="0.2">
      <c r="A6" s="730" t="s">
        <v>161</v>
      </c>
      <c r="B6" s="705"/>
      <c r="C6" s="1491"/>
      <c r="D6" s="1492"/>
      <c r="E6" s="1492"/>
      <c r="F6" s="1492"/>
      <c r="G6" s="1492"/>
      <c r="H6" s="1492"/>
      <c r="I6" s="1492"/>
      <c r="J6" s="1492"/>
      <c r="K6" s="1493"/>
      <c r="N6" s="692"/>
    </row>
    <row r="7" spans="1:19" s="699" customFormat="1" x14ac:dyDescent="0.2">
      <c r="A7" s="484" t="s">
        <v>338</v>
      </c>
      <c r="B7" s="714" t="s">
        <v>339</v>
      </c>
      <c r="C7" s="948">
        <v>0</v>
      </c>
      <c r="D7" s="948">
        <v>0</v>
      </c>
      <c r="E7" s="948">
        <v>680</v>
      </c>
      <c r="F7" s="948">
        <v>0</v>
      </c>
      <c r="G7" s="948">
        <v>0</v>
      </c>
      <c r="H7" s="948">
        <v>0</v>
      </c>
      <c r="I7" s="948">
        <v>0</v>
      </c>
      <c r="J7" s="948">
        <v>0</v>
      </c>
      <c r="K7" s="757">
        <f>SUM(C7:J7)</f>
        <v>680</v>
      </c>
      <c r="N7" s="692"/>
    </row>
    <row r="8" spans="1:19" s="699" customFormat="1" ht="13.5" thickBot="1" x14ac:dyDescent="0.25">
      <c r="A8" s="731" t="s">
        <v>677</v>
      </c>
      <c r="B8" s="732"/>
      <c r="C8" s="758">
        <f t="shared" ref="C8:K8" si="1">SUM(C7:C7)</f>
        <v>0</v>
      </c>
      <c r="D8" s="758">
        <f t="shared" si="1"/>
        <v>0</v>
      </c>
      <c r="E8" s="758">
        <f t="shared" si="1"/>
        <v>680</v>
      </c>
      <c r="F8" s="758">
        <f t="shared" si="1"/>
        <v>0</v>
      </c>
      <c r="G8" s="758">
        <f t="shared" si="1"/>
        <v>0</v>
      </c>
      <c r="H8" s="758">
        <f t="shared" si="1"/>
        <v>0</v>
      </c>
      <c r="I8" s="758">
        <f t="shared" si="1"/>
        <v>0</v>
      </c>
      <c r="J8" s="758">
        <f t="shared" si="1"/>
        <v>0</v>
      </c>
      <c r="K8" s="759">
        <f t="shared" si="1"/>
        <v>680</v>
      </c>
      <c r="N8" s="692"/>
    </row>
    <row r="9" spans="1:19" s="699" customFormat="1" x14ac:dyDescent="0.2">
      <c r="A9" s="569" t="s">
        <v>167</v>
      </c>
      <c r="B9" s="712"/>
      <c r="C9" s="1481"/>
      <c r="D9" s="1482"/>
      <c r="E9" s="1482"/>
      <c r="F9" s="1482"/>
      <c r="G9" s="1482"/>
      <c r="H9" s="1482"/>
      <c r="I9" s="1482"/>
      <c r="J9" s="1482"/>
      <c r="K9" s="1483"/>
      <c r="N9" s="692"/>
    </row>
    <row r="10" spans="1:19" s="699" customFormat="1" x14ac:dyDescent="0.2">
      <c r="A10" s="484" t="s">
        <v>330</v>
      </c>
      <c r="B10" s="714" t="s">
        <v>331</v>
      </c>
      <c r="C10" s="948">
        <v>0</v>
      </c>
      <c r="D10" s="948">
        <v>0</v>
      </c>
      <c r="E10" s="948">
        <v>0</v>
      </c>
      <c r="F10" s="948">
        <v>0</v>
      </c>
      <c r="G10" s="948">
        <v>24</v>
      </c>
      <c r="H10" s="948">
        <v>0</v>
      </c>
      <c r="I10" s="948">
        <v>3</v>
      </c>
      <c r="J10" s="948">
        <v>0</v>
      </c>
      <c r="K10" s="760">
        <f>SUM(C10:J10)</f>
        <v>27</v>
      </c>
      <c r="N10" s="692"/>
    </row>
    <row r="11" spans="1:19" s="699" customFormat="1" ht="13.5" thickBot="1" x14ac:dyDescent="0.25">
      <c r="A11" s="726" t="s">
        <v>678</v>
      </c>
      <c r="B11" s="727"/>
      <c r="C11" s="755">
        <f t="shared" ref="C11:K11" si="2">SUM(C10:C10)</f>
        <v>0</v>
      </c>
      <c r="D11" s="755">
        <f t="shared" si="2"/>
        <v>0</v>
      </c>
      <c r="E11" s="755">
        <f t="shared" si="2"/>
        <v>0</v>
      </c>
      <c r="F11" s="755">
        <f t="shared" si="2"/>
        <v>0</v>
      </c>
      <c r="G11" s="755">
        <f t="shared" si="2"/>
        <v>24</v>
      </c>
      <c r="H11" s="755">
        <f t="shared" si="2"/>
        <v>0</v>
      </c>
      <c r="I11" s="755">
        <f t="shared" si="2"/>
        <v>3</v>
      </c>
      <c r="J11" s="755">
        <f t="shared" si="2"/>
        <v>0</v>
      </c>
      <c r="K11" s="756">
        <f t="shared" si="2"/>
        <v>27</v>
      </c>
      <c r="N11" s="692"/>
    </row>
    <row r="12" spans="1:19" s="699" customFormat="1" x14ac:dyDescent="0.2">
      <c r="A12" s="569" t="s">
        <v>170</v>
      </c>
      <c r="B12" s="712"/>
      <c r="C12" s="1481"/>
      <c r="D12" s="1482"/>
      <c r="E12" s="1482"/>
      <c r="F12" s="1482"/>
      <c r="G12" s="1482"/>
      <c r="H12" s="1482"/>
      <c r="I12" s="1482"/>
      <c r="J12" s="1482"/>
      <c r="K12" s="1483"/>
      <c r="N12" s="692"/>
    </row>
    <row r="13" spans="1:19" s="699" customFormat="1" x14ac:dyDescent="0.2">
      <c r="A13" s="484" t="s">
        <v>324</v>
      </c>
      <c r="B13" s="714" t="s">
        <v>325</v>
      </c>
      <c r="C13" s="948">
        <v>58</v>
      </c>
      <c r="D13" s="948">
        <v>0</v>
      </c>
      <c r="E13" s="948">
        <v>0</v>
      </c>
      <c r="F13" s="948">
        <v>0</v>
      </c>
      <c r="G13" s="948">
        <v>29</v>
      </c>
      <c r="H13" s="948">
        <v>0</v>
      </c>
      <c r="I13" s="948">
        <v>3</v>
      </c>
      <c r="J13" s="948">
        <v>1</v>
      </c>
      <c r="K13" s="761">
        <f>SUM(C13:J13)</f>
        <v>91</v>
      </c>
      <c r="N13" s="692"/>
    </row>
    <row r="14" spans="1:19" s="699" customFormat="1" x14ac:dyDescent="0.2">
      <c r="A14" s="484" t="s">
        <v>326</v>
      </c>
      <c r="B14" s="714" t="s">
        <v>327</v>
      </c>
      <c r="C14" s="948">
        <v>25</v>
      </c>
      <c r="D14" s="948">
        <v>0</v>
      </c>
      <c r="E14" s="948">
        <v>0</v>
      </c>
      <c r="F14" s="948">
        <v>0</v>
      </c>
      <c r="G14" s="948">
        <v>5</v>
      </c>
      <c r="H14" s="948">
        <v>0</v>
      </c>
      <c r="I14" s="948">
        <v>0</v>
      </c>
      <c r="J14" s="948">
        <v>0</v>
      </c>
      <c r="K14" s="761">
        <f>SUM(C14:J14)</f>
        <v>30</v>
      </c>
      <c r="N14" s="386"/>
    </row>
    <row r="15" spans="1:19" s="699" customFormat="1" ht="13.5" thickBot="1" x14ac:dyDescent="0.25">
      <c r="A15" s="726" t="s">
        <v>679</v>
      </c>
      <c r="B15" s="727"/>
      <c r="C15" s="762">
        <f>SUM(C13:C14)</f>
        <v>83</v>
      </c>
      <c r="D15" s="755">
        <f t="shared" ref="D15:J15" si="3">SUM(D13:D14)</f>
        <v>0</v>
      </c>
      <c r="E15" s="755">
        <f t="shared" si="3"/>
        <v>0</v>
      </c>
      <c r="F15" s="755">
        <f t="shared" si="3"/>
        <v>0</v>
      </c>
      <c r="G15" s="755">
        <f t="shared" si="3"/>
        <v>34</v>
      </c>
      <c r="H15" s="755">
        <f t="shared" si="3"/>
        <v>0</v>
      </c>
      <c r="I15" s="755">
        <f t="shared" si="3"/>
        <v>3</v>
      </c>
      <c r="J15" s="755">
        <f t="shared" si="3"/>
        <v>1</v>
      </c>
      <c r="K15" s="763">
        <f>SUM(K13:K14)</f>
        <v>121</v>
      </c>
      <c r="N15" s="692"/>
    </row>
    <row r="16" spans="1:19" s="699" customFormat="1" x14ac:dyDescent="0.2">
      <c r="A16" s="569" t="s">
        <v>171</v>
      </c>
      <c r="B16" s="712"/>
      <c r="C16" s="1481"/>
      <c r="D16" s="1482"/>
      <c r="E16" s="1482"/>
      <c r="F16" s="1482"/>
      <c r="G16" s="1482"/>
      <c r="H16" s="1482"/>
      <c r="I16" s="1482"/>
      <c r="J16" s="1482"/>
      <c r="K16" s="1483"/>
      <c r="N16" s="692"/>
    </row>
    <row r="17" spans="1:14" s="699" customFormat="1" x14ac:dyDescent="0.2">
      <c r="A17" s="484" t="s">
        <v>322</v>
      </c>
      <c r="B17" s="714" t="s">
        <v>323</v>
      </c>
      <c r="C17" s="948">
        <v>23</v>
      </c>
      <c r="D17" s="948">
        <v>14</v>
      </c>
      <c r="E17" s="948">
        <v>0</v>
      </c>
      <c r="F17" s="948">
        <v>0</v>
      </c>
      <c r="G17" s="948">
        <v>14</v>
      </c>
      <c r="H17" s="948">
        <v>10</v>
      </c>
      <c r="I17" s="948">
        <v>2</v>
      </c>
      <c r="J17" s="948">
        <v>1</v>
      </c>
      <c r="K17" s="760">
        <f>SUM(C17:J17)</f>
        <v>64</v>
      </c>
      <c r="N17" s="692"/>
    </row>
    <row r="18" spans="1:14" s="699" customFormat="1" ht="13.5" thickBot="1" x14ac:dyDescent="0.25">
      <c r="A18" s="726" t="s">
        <v>680</v>
      </c>
      <c r="B18" s="727"/>
      <c r="C18" s="755">
        <f t="shared" ref="C18:K18" si="4">SUM(C17:C17)</f>
        <v>23</v>
      </c>
      <c r="D18" s="755">
        <f t="shared" si="4"/>
        <v>14</v>
      </c>
      <c r="E18" s="755">
        <f t="shared" si="4"/>
        <v>0</v>
      </c>
      <c r="F18" s="755">
        <f t="shared" si="4"/>
        <v>0</v>
      </c>
      <c r="G18" s="755">
        <f t="shared" si="4"/>
        <v>14</v>
      </c>
      <c r="H18" s="755">
        <f t="shared" si="4"/>
        <v>10</v>
      </c>
      <c r="I18" s="755">
        <f t="shared" si="4"/>
        <v>2</v>
      </c>
      <c r="J18" s="755">
        <f t="shared" si="4"/>
        <v>1</v>
      </c>
      <c r="K18" s="756">
        <f t="shared" si="4"/>
        <v>64</v>
      </c>
      <c r="N18" s="386"/>
    </row>
    <row r="19" spans="1:14" s="699" customFormat="1" x14ac:dyDescent="0.2">
      <c r="A19" s="569" t="s">
        <v>419</v>
      </c>
      <c r="B19" s="712"/>
      <c r="C19" s="1481"/>
      <c r="D19" s="1482"/>
      <c r="E19" s="1482"/>
      <c r="F19" s="1482"/>
      <c r="G19" s="1482"/>
      <c r="H19" s="1482"/>
      <c r="I19" s="1482"/>
      <c r="J19" s="1482"/>
      <c r="K19" s="1483"/>
      <c r="N19" s="386"/>
    </row>
    <row r="20" spans="1:14" s="699" customFormat="1" x14ac:dyDescent="0.2">
      <c r="A20" s="484" t="s">
        <v>338</v>
      </c>
      <c r="B20" s="714" t="s">
        <v>339</v>
      </c>
      <c r="C20" s="948">
        <v>0</v>
      </c>
      <c r="D20" s="948">
        <v>0</v>
      </c>
      <c r="E20" s="948">
        <v>57</v>
      </c>
      <c r="F20" s="948">
        <v>0</v>
      </c>
      <c r="G20" s="948">
        <v>0</v>
      </c>
      <c r="H20" s="948">
        <v>0</v>
      </c>
      <c r="I20" s="948">
        <v>0</v>
      </c>
      <c r="J20" s="948">
        <v>0</v>
      </c>
      <c r="K20" s="760">
        <f>SUM(C20:J20)</f>
        <v>57</v>
      </c>
      <c r="N20" s="386"/>
    </row>
    <row r="21" spans="1:14" s="699" customFormat="1" ht="13.5" thickBot="1" x14ac:dyDescent="0.25">
      <c r="A21" s="726" t="s">
        <v>681</v>
      </c>
      <c r="B21" s="727"/>
      <c r="C21" s="755">
        <f t="shared" ref="C21:K21" si="5">SUM(C20:C20)</f>
        <v>0</v>
      </c>
      <c r="D21" s="755">
        <f t="shared" si="5"/>
        <v>0</v>
      </c>
      <c r="E21" s="755">
        <f t="shared" si="5"/>
        <v>57</v>
      </c>
      <c r="F21" s="755">
        <f t="shared" si="5"/>
        <v>0</v>
      </c>
      <c r="G21" s="755">
        <f t="shared" si="5"/>
        <v>0</v>
      </c>
      <c r="H21" s="755">
        <f t="shared" si="5"/>
        <v>0</v>
      </c>
      <c r="I21" s="755">
        <f t="shared" si="5"/>
        <v>0</v>
      </c>
      <c r="J21" s="755">
        <f t="shared" si="5"/>
        <v>0</v>
      </c>
      <c r="K21" s="756">
        <f t="shared" si="5"/>
        <v>57</v>
      </c>
      <c r="N21" s="386"/>
    </row>
    <row r="22" spans="1:14" s="699" customFormat="1" x14ac:dyDescent="0.2">
      <c r="A22" s="569" t="s">
        <v>169</v>
      </c>
      <c r="B22" s="712"/>
      <c r="C22" s="1481"/>
      <c r="D22" s="1482"/>
      <c r="E22" s="1482"/>
      <c r="F22" s="1482"/>
      <c r="G22" s="1482"/>
      <c r="H22" s="1482"/>
      <c r="I22" s="1482"/>
      <c r="J22" s="1482"/>
      <c r="K22" s="1483"/>
      <c r="N22" s="386"/>
    </row>
    <row r="23" spans="1:14" s="699" customFormat="1" x14ac:dyDescent="0.2">
      <c r="A23" s="484" t="s">
        <v>326</v>
      </c>
      <c r="B23" s="714" t="s">
        <v>327</v>
      </c>
      <c r="C23" s="948">
        <v>0</v>
      </c>
      <c r="D23" s="948">
        <v>0</v>
      </c>
      <c r="E23" s="948">
        <v>0</v>
      </c>
      <c r="F23" s="948">
        <v>0</v>
      </c>
      <c r="G23" s="948">
        <v>20</v>
      </c>
      <c r="H23" s="948">
        <v>0</v>
      </c>
      <c r="I23" s="948">
        <v>0</v>
      </c>
      <c r="J23" s="948">
        <v>0</v>
      </c>
      <c r="K23" s="760">
        <f>SUM(C23:J23)</f>
        <v>20</v>
      </c>
      <c r="N23" s="386"/>
    </row>
    <row r="24" spans="1:14" s="699" customFormat="1" x14ac:dyDescent="0.2">
      <c r="A24" s="484" t="s">
        <v>328</v>
      </c>
      <c r="B24" s="714" t="s">
        <v>329</v>
      </c>
      <c r="C24" s="948">
        <v>59</v>
      </c>
      <c r="D24" s="948">
        <v>0</v>
      </c>
      <c r="E24" s="948">
        <v>0</v>
      </c>
      <c r="F24" s="948">
        <v>0</v>
      </c>
      <c r="G24" s="948">
        <v>101</v>
      </c>
      <c r="H24" s="948">
        <v>0</v>
      </c>
      <c r="I24" s="948">
        <v>0</v>
      </c>
      <c r="J24" s="948">
        <v>0</v>
      </c>
      <c r="K24" s="760">
        <f>SUM(C24:J24)</f>
        <v>160</v>
      </c>
      <c r="N24" s="386"/>
    </row>
    <row r="25" spans="1:14" s="699" customFormat="1" ht="13.5" thickBot="1" x14ac:dyDescent="0.25">
      <c r="A25" s="726" t="s">
        <v>682</v>
      </c>
      <c r="B25" s="727"/>
      <c r="C25" s="755">
        <f t="shared" ref="C25:K25" si="6">SUM(C23:C24)</f>
        <v>59</v>
      </c>
      <c r="D25" s="755">
        <f t="shared" si="6"/>
        <v>0</v>
      </c>
      <c r="E25" s="755">
        <f t="shared" si="6"/>
        <v>0</v>
      </c>
      <c r="F25" s="755">
        <f t="shared" si="6"/>
        <v>0</v>
      </c>
      <c r="G25" s="755">
        <f t="shared" si="6"/>
        <v>121</v>
      </c>
      <c r="H25" s="755">
        <f t="shared" si="6"/>
        <v>0</v>
      </c>
      <c r="I25" s="755">
        <f>SUM(I23:I24)</f>
        <v>0</v>
      </c>
      <c r="J25" s="755">
        <f t="shared" si="6"/>
        <v>0</v>
      </c>
      <c r="K25" s="756">
        <f t="shared" si="6"/>
        <v>180</v>
      </c>
      <c r="N25" s="386"/>
    </row>
    <row r="26" spans="1:14" s="699" customFormat="1" x14ac:dyDescent="0.2">
      <c r="A26" s="569" t="s">
        <v>164</v>
      </c>
      <c r="B26" s="712"/>
      <c r="C26" s="1481"/>
      <c r="D26" s="1482"/>
      <c r="E26" s="1482"/>
      <c r="F26" s="1482"/>
      <c r="G26" s="1482"/>
      <c r="H26" s="1482"/>
      <c r="I26" s="1482"/>
      <c r="J26" s="1482"/>
      <c r="K26" s="1483"/>
      <c r="N26" s="386"/>
    </row>
    <row r="27" spans="1:14" s="699" customFormat="1" x14ac:dyDescent="0.2">
      <c r="A27" s="484" t="s">
        <v>332</v>
      </c>
      <c r="B27" s="714" t="s">
        <v>333</v>
      </c>
      <c r="C27" s="948">
        <v>0</v>
      </c>
      <c r="D27" s="948">
        <v>0</v>
      </c>
      <c r="E27" s="948">
        <v>0</v>
      </c>
      <c r="F27" s="948">
        <v>0</v>
      </c>
      <c r="G27" s="948">
        <v>55</v>
      </c>
      <c r="H27" s="948">
        <v>0</v>
      </c>
      <c r="I27" s="948">
        <v>0</v>
      </c>
      <c r="J27" s="948">
        <v>1</v>
      </c>
      <c r="K27" s="760">
        <f>SUM(C27:J27)</f>
        <v>56</v>
      </c>
      <c r="N27" s="386"/>
    </row>
    <row r="28" spans="1:14" s="699" customFormat="1" ht="13.5" thickBot="1" x14ac:dyDescent="0.25">
      <c r="A28" s="726" t="s">
        <v>683</v>
      </c>
      <c r="B28" s="727"/>
      <c r="C28" s="755">
        <f t="shared" ref="C28:K28" si="7">SUM(C27:C27)</f>
        <v>0</v>
      </c>
      <c r="D28" s="755">
        <f t="shared" si="7"/>
        <v>0</v>
      </c>
      <c r="E28" s="755">
        <f t="shared" si="7"/>
        <v>0</v>
      </c>
      <c r="F28" s="755">
        <f t="shared" si="7"/>
        <v>0</v>
      </c>
      <c r="G28" s="755">
        <f t="shared" si="7"/>
        <v>55</v>
      </c>
      <c r="H28" s="755">
        <f t="shared" si="7"/>
        <v>0</v>
      </c>
      <c r="I28" s="755">
        <f t="shared" si="7"/>
        <v>0</v>
      </c>
      <c r="J28" s="755">
        <f t="shared" si="7"/>
        <v>1</v>
      </c>
      <c r="K28" s="756">
        <f t="shared" si="7"/>
        <v>56</v>
      </c>
      <c r="N28" s="386"/>
    </row>
    <row r="29" spans="1:14" s="699" customFormat="1" x14ac:dyDescent="0.2">
      <c r="A29" s="569" t="s">
        <v>166</v>
      </c>
      <c r="B29" s="712"/>
      <c r="C29" s="1481"/>
      <c r="D29" s="1482"/>
      <c r="E29" s="1482"/>
      <c r="F29" s="1482"/>
      <c r="G29" s="1482"/>
      <c r="H29" s="1482"/>
      <c r="I29" s="1482"/>
      <c r="J29" s="1482"/>
      <c r="K29" s="1483"/>
      <c r="N29" s="386"/>
    </row>
    <row r="30" spans="1:14" s="699" customFormat="1" x14ac:dyDescent="0.2">
      <c r="A30" s="484" t="s">
        <v>326</v>
      </c>
      <c r="B30" s="714" t="s">
        <v>327</v>
      </c>
      <c r="C30" s="948">
        <v>169</v>
      </c>
      <c r="D30" s="948">
        <v>0</v>
      </c>
      <c r="E30" s="948">
        <v>0</v>
      </c>
      <c r="F30" s="948">
        <v>0</v>
      </c>
      <c r="G30" s="948">
        <v>152</v>
      </c>
      <c r="H30" s="948">
        <v>0</v>
      </c>
      <c r="I30" s="948">
        <v>0</v>
      </c>
      <c r="J30" s="948">
        <v>0</v>
      </c>
      <c r="K30" s="760">
        <f>SUM(C30:J30)</f>
        <v>321</v>
      </c>
      <c r="N30" s="386"/>
    </row>
    <row r="31" spans="1:14" s="699" customFormat="1" ht="13.5" thickBot="1" x14ac:dyDescent="0.25">
      <c r="A31" s="726" t="s">
        <v>684</v>
      </c>
      <c r="B31" s="727"/>
      <c r="C31" s="755">
        <f t="shared" ref="C31:K33" si="8">SUM(C30:C30)</f>
        <v>169</v>
      </c>
      <c r="D31" s="755">
        <f t="shared" si="8"/>
        <v>0</v>
      </c>
      <c r="E31" s="755">
        <f t="shared" si="8"/>
        <v>0</v>
      </c>
      <c r="F31" s="755">
        <f t="shared" si="8"/>
        <v>0</v>
      </c>
      <c r="G31" s="755">
        <f t="shared" si="8"/>
        <v>152</v>
      </c>
      <c r="H31" s="755">
        <f t="shared" si="8"/>
        <v>0</v>
      </c>
      <c r="I31" s="755">
        <f t="shared" si="8"/>
        <v>0</v>
      </c>
      <c r="J31" s="755">
        <f t="shared" si="8"/>
        <v>0</v>
      </c>
      <c r="K31" s="756">
        <f t="shared" si="8"/>
        <v>321</v>
      </c>
      <c r="N31" s="386"/>
    </row>
    <row r="32" spans="1:14" s="696" customFormat="1" x14ac:dyDescent="0.2">
      <c r="A32" s="730" t="s">
        <v>168</v>
      </c>
      <c r="B32" s="705"/>
      <c r="C32" s="1491"/>
      <c r="D32" s="1492"/>
      <c r="E32" s="1492"/>
      <c r="F32" s="1492"/>
      <c r="G32" s="1492"/>
      <c r="H32" s="1492"/>
      <c r="I32" s="1492"/>
      <c r="J32" s="1492"/>
      <c r="K32" s="1493"/>
      <c r="N32" s="764"/>
    </row>
    <row r="33" spans="1:14" s="699" customFormat="1" ht="13.5" thickBot="1" x14ac:dyDescent="0.25">
      <c r="A33" s="731" t="s">
        <v>685</v>
      </c>
      <c r="B33" s="732"/>
      <c r="C33" s="734">
        <v>0</v>
      </c>
      <c r="D33" s="734">
        <v>0</v>
      </c>
      <c r="E33" s="734">
        <v>0</v>
      </c>
      <c r="F33" s="734">
        <v>0</v>
      </c>
      <c r="G33" s="734">
        <v>0</v>
      </c>
      <c r="H33" s="734">
        <v>0</v>
      </c>
      <c r="I33" s="734">
        <v>0</v>
      </c>
      <c r="J33" s="734">
        <v>0</v>
      </c>
      <c r="K33" s="756">
        <f t="shared" si="8"/>
        <v>0</v>
      </c>
      <c r="N33" s="386"/>
    </row>
    <row r="34" spans="1:14" s="699" customFormat="1" x14ac:dyDescent="0.2">
      <c r="A34" s="569" t="s">
        <v>178</v>
      </c>
      <c r="B34" s="712"/>
      <c r="C34" s="1481"/>
      <c r="D34" s="1482"/>
      <c r="E34" s="1482"/>
      <c r="F34" s="1482"/>
      <c r="G34" s="1482"/>
      <c r="H34" s="1482"/>
      <c r="I34" s="1482"/>
      <c r="J34" s="1482"/>
      <c r="K34" s="1483"/>
      <c r="N34" s="386"/>
    </row>
    <row r="35" spans="1:14" s="699" customFormat="1" x14ac:dyDescent="0.2">
      <c r="A35" s="736" t="s">
        <v>320</v>
      </c>
      <c r="B35" s="737" t="s">
        <v>321</v>
      </c>
      <c r="C35" s="890">
        <v>0</v>
      </c>
      <c r="D35" s="890">
        <v>0</v>
      </c>
      <c r="E35" s="890">
        <v>0</v>
      </c>
      <c r="F35" s="890">
        <v>0</v>
      </c>
      <c r="G35" s="890">
        <v>0</v>
      </c>
      <c r="H35" s="890">
        <v>0</v>
      </c>
      <c r="I35" s="890">
        <v>0</v>
      </c>
      <c r="J35" s="890">
        <v>0</v>
      </c>
      <c r="K35" s="760">
        <f>SUM(C35:J35)</f>
        <v>0</v>
      </c>
      <c r="N35" s="386"/>
    </row>
    <row r="36" spans="1:14" s="699" customFormat="1" x14ac:dyDescent="0.2">
      <c r="A36" s="736" t="s">
        <v>322</v>
      </c>
      <c r="B36" s="737" t="s">
        <v>323</v>
      </c>
      <c r="C36" s="890">
        <v>23</v>
      </c>
      <c r="D36" s="890">
        <v>14</v>
      </c>
      <c r="E36" s="890">
        <v>0</v>
      </c>
      <c r="F36" s="890">
        <v>0</v>
      </c>
      <c r="G36" s="890">
        <v>14</v>
      </c>
      <c r="H36" s="890">
        <v>10</v>
      </c>
      <c r="I36" s="890">
        <v>2</v>
      </c>
      <c r="J36" s="890">
        <v>1</v>
      </c>
      <c r="K36" s="760">
        <f t="shared" ref="K36:K45" si="9">SUM(C36:J36)</f>
        <v>64</v>
      </c>
      <c r="N36" s="386"/>
    </row>
    <row r="37" spans="1:14" s="699" customFormat="1" x14ac:dyDescent="0.2">
      <c r="A37" s="736" t="s">
        <v>324</v>
      </c>
      <c r="B37" s="737" t="s">
        <v>325</v>
      </c>
      <c r="C37" s="890">
        <v>58</v>
      </c>
      <c r="D37" s="890">
        <v>0</v>
      </c>
      <c r="E37" s="890">
        <v>0</v>
      </c>
      <c r="F37" s="890">
        <v>0</v>
      </c>
      <c r="G37" s="890">
        <v>29</v>
      </c>
      <c r="H37" s="890">
        <v>0</v>
      </c>
      <c r="I37" s="890">
        <v>3</v>
      </c>
      <c r="J37" s="890">
        <v>1</v>
      </c>
      <c r="K37" s="760">
        <f t="shared" si="9"/>
        <v>91</v>
      </c>
      <c r="N37" s="386"/>
    </row>
    <row r="38" spans="1:14" s="699" customFormat="1" x14ac:dyDescent="0.2">
      <c r="A38" s="736" t="s">
        <v>326</v>
      </c>
      <c r="B38" s="737" t="s">
        <v>327</v>
      </c>
      <c r="C38" s="890">
        <v>194</v>
      </c>
      <c r="D38" s="890">
        <v>0</v>
      </c>
      <c r="E38" s="890">
        <v>0</v>
      </c>
      <c r="F38" s="890">
        <v>0</v>
      </c>
      <c r="G38" s="890">
        <v>177</v>
      </c>
      <c r="H38" s="890">
        <v>0</v>
      </c>
      <c r="I38" s="890">
        <v>0</v>
      </c>
      <c r="J38" s="890">
        <v>0</v>
      </c>
      <c r="K38" s="760">
        <f>SUM(C38:J38)</f>
        <v>371</v>
      </c>
      <c r="N38" s="386"/>
    </row>
    <row r="39" spans="1:14" s="699" customFormat="1" x14ac:dyDescent="0.2">
      <c r="A39" s="736" t="s">
        <v>328</v>
      </c>
      <c r="B39" s="737" t="s">
        <v>329</v>
      </c>
      <c r="C39" s="890">
        <v>59</v>
      </c>
      <c r="D39" s="890">
        <v>0</v>
      </c>
      <c r="E39" s="890">
        <v>0</v>
      </c>
      <c r="F39" s="890">
        <v>0</v>
      </c>
      <c r="G39" s="890">
        <v>101</v>
      </c>
      <c r="H39" s="890">
        <v>0</v>
      </c>
      <c r="I39" s="890">
        <v>0</v>
      </c>
      <c r="J39" s="890">
        <v>0</v>
      </c>
      <c r="K39" s="760">
        <f t="shared" si="9"/>
        <v>160</v>
      </c>
      <c r="N39" s="386"/>
    </row>
    <row r="40" spans="1:14" s="699" customFormat="1" x14ac:dyDescent="0.2">
      <c r="A40" s="736" t="s">
        <v>330</v>
      </c>
      <c r="B40" s="737" t="s">
        <v>331</v>
      </c>
      <c r="C40" s="890">
        <v>0</v>
      </c>
      <c r="D40" s="890">
        <v>0</v>
      </c>
      <c r="E40" s="890">
        <v>0</v>
      </c>
      <c r="F40" s="890">
        <v>0</v>
      </c>
      <c r="G40" s="890">
        <v>24</v>
      </c>
      <c r="H40" s="890">
        <v>0</v>
      </c>
      <c r="I40" s="890">
        <v>3</v>
      </c>
      <c r="J40" s="890">
        <v>0</v>
      </c>
      <c r="K40" s="760">
        <f t="shared" si="9"/>
        <v>27</v>
      </c>
      <c r="N40" s="386"/>
    </row>
    <row r="41" spans="1:14" s="699" customFormat="1" x14ac:dyDescent="0.2">
      <c r="A41" s="736" t="s">
        <v>332</v>
      </c>
      <c r="B41" s="737" t="s">
        <v>333</v>
      </c>
      <c r="C41" s="890">
        <v>0</v>
      </c>
      <c r="D41" s="890">
        <v>0</v>
      </c>
      <c r="E41" s="890">
        <v>0</v>
      </c>
      <c r="F41" s="890">
        <v>0</v>
      </c>
      <c r="G41" s="890">
        <v>55</v>
      </c>
      <c r="H41" s="890">
        <v>0</v>
      </c>
      <c r="I41" s="890">
        <v>0</v>
      </c>
      <c r="J41" s="890">
        <v>1</v>
      </c>
      <c r="K41" s="760">
        <f t="shared" si="9"/>
        <v>56</v>
      </c>
      <c r="N41" s="386"/>
    </row>
    <row r="42" spans="1:14" s="699" customFormat="1" x14ac:dyDescent="0.2">
      <c r="A42" s="736" t="s">
        <v>334</v>
      </c>
      <c r="B42" s="737" t="s">
        <v>335</v>
      </c>
      <c r="C42" s="890">
        <v>0</v>
      </c>
      <c r="D42" s="890">
        <v>0</v>
      </c>
      <c r="E42" s="890">
        <v>0</v>
      </c>
      <c r="F42" s="890">
        <v>0</v>
      </c>
      <c r="G42" s="890">
        <v>0</v>
      </c>
      <c r="H42" s="890">
        <v>0</v>
      </c>
      <c r="I42" s="890">
        <v>0</v>
      </c>
      <c r="J42" s="890">
        <v>0</v>
      </c>
      <c r="K42" s="760">
        <f t="shared" si="9"/>
        <v>0</v>
      </c>
      <c r="N42" s="386"/>
    </row>
    <row r="43" spans="1:14" s="699" customFormat="1" x14ac:dyDescent="0.2">
      <c r="A43" s="736" t="s">
        <v>336</v>
      </c>
      <c r="B43" s="737" t="s">
        <v>337</v>
      </c>
      <c r="C43" s="890">
        <v>0</v>
      </c>
      <c r="D43" s="890">
        <v>0</v>
      </c>
      <c r="E43" s="890">
        <v>0</v>
      </c>
      <c r="F43" s="890">
        <v>0</v>
      </c>
      <c r="G43" s="890">
        <v>0</v>
      </c>
      <c r="H43" s="890">
        <v>0</v>
      </c>
      <c r="I43" s="890">
        <v>0</v>
      </c>
      <c r="J43" s="890">
        <v>0</v>
      </c>
      <c r="K43" s="760">
        <f t="shared" si="9"/>
        <v>0</v>
      </c>
      <c r="N43" s="386"/>
    </row>
    <row r="44" spans="1:14" s="699" customFormat="1" ht="12.75" customHeight="1" x14ac:dyDescent="0.2">
      <c r="A44" s="736" t="s">
        <v>338</v>
      </c>
      <c r="B44" s="737" t="s">
        <v>339</v>
      </c>
      <c r="C44" s="890">
        <v>0</v>
      </c>
      <c r="D44" s="890">
        <v>0</v>
      </c>
      <c r="E44" s="890">
        <v>737</v>
      </c>
      <c r="F44" s="890">
        <v>0</v>
      </c>
      <c r="G44" s="890">
        <v>0</v>
      </c>
      <c r="H44" s="890">
        <v>0</v>
      </c>
      <c r="I44" s="890">
        <v>0</v>
      </c>
      <c r="J44" s="890">
        <v>0</v>
      </c>
      <c r="K44" s="760">
        <f t="shared" si="9"/>
        <v>737</v>
      </c>
      <c r="N44" s="386"/>
    </row>
    <row r="45" spans="1:14" s="699" customFormat="1" x14ac:dyDescent="0.2">
      <c r="A45" s="736" t="s">
        <v>340</v>
      </c>
      <c r="B45" s="737" t="s">
        <v>341</v>
      </c>
      <c r="C45" s="889">
        <v>0</v>
      </c>
      <c r="D45" s="889">
        <v>0</v>
      </c>
      <c r="E45" s="889">
        <v>0</v>
      </c>
      <c r="F45" s="889">
        <v>0</v>
      </c>
      <c r="G45" s="889">
        <v>0</v>
      </c>
      <c r="H45" s="889">
        <v>0</v>
      </c>
      <c r="I45" s="889">
        <v>0</v>
      </c>
      <c r="J45" s="949">
        <v>0</v>
      </c>
      <c r="K45" s="765">
        <f t="shared" si="9"/>
        <v>0</v>
      </c>
      <c r="N45" s="386"/>
    </row>
    <row r="46" spans="1:14" s="699" customFormat="1" ht="13.5" thickBot="1" x14ac:dyDescent="0.25">
      <c r="A46" s="738" t="s">
        <v>206</v>
      </c>
      <c r="B46" s="721"/>
      <c r="C46" s="766">
        <f t="shared" ref="C46:J46" si="10">SUM(C5,C8,C11,C15,C18,C21,C25,C28,C31,C33)</f>
        <v>334</v>
      </c>
      <c r="D46" s="766">
        <f t="shared" si="10"/>
        <v>14</v>
      </c>
      <c r="E46" s="766">
        <f t="shared" si="10"/>
        <v>737</v>
      </c>
      <c r="F46" s="766">
        <f t="shared" si="10"/>
        <v>0</v>
      </c>
      <c r="G46" s="766">
        <f t="shared" si="10"/>
        <v>400</v>
      </c>
      <c r="H46" s="766">
        <f t="shared" si="10"/>
        <v>10</v>
      </c>
      <c r="I46" s="766">
        <f t="shared" si="10"/>
        <v>8</v>
      </c>
      <c r="J46" s="766">
        <f t="shared" si="10"/>
        <v>3</v>
      </c>
      <c r="K46" s="767">
        <f>SUM(K35:K45)</f>
        <v>1506</v>
      </c>
      <c r="N46" s="386"/>
    </row>
    <row r="48" spans="1:14" x14ac:dyDescent="0.2">
      <c r="A48" s="483" t="s">
        <v>410</v>
      </c>
    </row>
    <row r="49" spans="1:1" x14ac:dyDescent="0.2">
      <c r="A49" s="483" t="s">
        <v>409</v>
      </c>
    </row>
  </sheetData>
  <mergeCells count="18">
    <mergeCell ref="C34:K34"/>
    <mergeCell ref="K2:K3"/>
    <mergeCell ref="C16:K16"/>
    <mergeCell ref="C22:K22"/>
    <mergeCell ref="C26:K26"/>
    <mergeCell ref="C29:K29"/>
    <mergeCell ref="C32:K32"/>
    <mergeCell ref="I2:J2"/>
    <mergeCell ref="B4:K4"/>
    <mergeCell ref="C6:K6"/>
    <mergeCell ref="C9:K9"/>
    <mergeCell ref="C12:K12"/>
    <mergeCell ref="C19:K19"/>
    <mergeCell ref="A2:A3"/>
    <mergeCell ref="B2:B3"/>
    <mergeCell ref="C2:D2"/>
    <mergeCell ref="E2:F2"/>
    <mergeCell ref="G2:H2"/>
  </mergeCells>
  <phoneticPr fontId="44"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7FF9C-782F-4473-BAC5-27968C99D3B3}">
  <dimension ref="A1:B51"/>
  <sheetViews>
    <sheetView workbookViewId="0"/>
  </sheetViews>
  <sheetFormatPr defaultColWidth="9.140625" defaultRowHeight="15" x14ac:dyDescent="0.25"/>
  <cols>
    <col min="1" max="1" width="38.5703125" style="821" customWidth="1"/>
    <col min="2" max="2" width="80.28515625" style="821" bestFit="1" customWidth="1"/>
    <col min="3" max="16384" width="9.140625" style="821"/>
  </cols>
  <sheetData>
    <row r="1" spans="1:2" s="387" customFormat="1" ht="13.5" thickBot="1" x14ac:dyDescent="0.25">
      <c r="A1" s="468" t="s">
        <v>931</v>
      </c>
      <c r="B1" s="807"/>
    </row>
    <row r="2" spans="1:2" s="387" customFormat="1" ht="12.75" x14ac:dyDescent="0.2">
      <c r="A2" s="808" t="s">
        <v>139</v>
      </c>
      <c r="B2" s="809" t="s">
        <v>140</v>
      </c>
    </row>
    <row r="3" spans="1:2" s="387" customFormat="1" ht="12.75" x14ac:dyDescent="0.2">
      <c r="A3" s="810" t="s">
        <v>160</v>
      </c>
      <c r="B3" s="811" t="s">
        <v>141</v>
      </c>
    </row>
    <row r="4" spans="1:2" s="387" customFormat="1" ht="38.25" x14ac:dyDescent="0.2">
      <c r="A4" s="810" t="s">
        <v>165</v>
      </c>
      <c r="B4" s="812" t="s">
        <v>1346</v>
      </c>
    </row>
    <row r="5" spans="1:2" s="387" customFormat="1" ht="38.25" x14ac:dyDescent="0.2">
      <c r="A5" s="813" t="s">
        <v>813</v>
      </c>
      <c r="B5" s="812" t="s">
        <v>1160</v>
      </c>
    </row>
    <row r="6" spans="1:2" s="387" customFormat="1" ht="76.5" x14ac:dyDescent="0.2">
      <c r="A6" s="810" t="s">
        <v>191</v>
      </c>
      <c r="B6" s="812" t="s">
        <v>1235</v>
      </c>
    </row>
    <row r="7" spans="1:2" s="387" customFormat="1" ht="51" x14ac:dyDescent="0.2">
      <c r="A7" s="810" t="s">
        <v>948</v>
      </c>
      <c r="B7" s="814" t="s">
        <v>1165</v>
      </c>
    </row>
    <row r="8" spans="1:2" s="387" customFormat="1" ht="66" customHeight="1" x14ac:dyDescent="0.2">
      <c r="A8" s="810" t="s">
        <v>315</v>
      </c>
      <c r="B8" s="812" t="s">
        <v>1162</v>
      </c>
    </row>
    <row r="9" spans="1:2" s="387" customFormat="1" ht="51" x14ac:dyDescent="0.2">
      <c r="A9" s="810" t="s">
        <v>946</v>
      </c>
      <c r="B9" s="812" t="s">
        <v>1167</v>
      </c>
    </row>
    <row r="10" spans="1:2" s="387" customFormat="1" ht="12.75" x14ac:dyDescent="0.2">
      <c r="A10" s="810" t="s">
        <v>426</v>
      </c>
      <c r="B10" s="811" t="s">
        <v>1164</v>
      </c>
    </row>
    <row r="11" spans="1:2" s="387" customFormat="1" ht="25.5" x14ac:dyDescent="0.2">
      <c r="A11" s="810" t="s">
        <v>553</v>
      </c>
      <c r="B11" s="812" t="s">
        <v>1163</v>
      </c>
    </row>
    <row r="12" spans="1:2" s="387" customFormat="1" ht="25.5" x14ac:dyDescent="0.2">
      <c r="A12" s="810" t="s">
        <v>314</v>
      </c>
      <c r="B12" s="812" t="s">
        <v>1161</v>
      </c>
    </row>
    <row r="13" spans="1:2" s="387" customFormat="1" ht="38.25" x14ac:dyDescent="0.2">
      <c r="A13" s="810" t="s">
        <v>947</v>
      </c>
      <c r="B13" s="815" t="s">
        <v>1166</v>
      </c>
    </row>
    <row r="14" spans="1:2" s="387" customFormat="1" ht="12.75" x14ac:dyDescent="0.2">
      <c r="A14" s="810" t="s">
        <v>317</v>
      </c>
      <c r="B14" s="811" t="s">
        <v>318</v>
      </c>
    </row>
    <row r="15" spans="1:2" s="807" customFormat="1" ht="12.75" x14ac:dyDescent="0.2">
      <c r="A15" s="813" t="s">
        <v>949</v>
      </c>
      <c r="B15" s="816" t="s">
        <v>1168</v>
      </c>
    </row>
    <row r="16" spans="1:2" s="807" customFormat="1" ht="13.5" thickBot="1" x14ac:dyDescent="0.25">
      <c r="A16" s="817" t="s">
        <v>158</v>
      </c>
      <c r="B16" s="818" t="s">
        <v>252</v>
      </c>
    </row>
    <row r="17" spans="1:2" s="807" customFormat="1" ht="12.75" x14ac:dyDescent="0.2">
      <c r="A17" s="819"/>
      <c r="B17" s="387"/>
    </row>
    <row r="18" spans="1:2" s="807" customFormat="1" ht="30.75" customHeight="1" x14ac:dyDescent="0.25">
      <c r="A18" s="1463" t="s">
        <v>1357</v>
      </c>
      <c r="B18" s="1464"/>
    </row>
    <row r="19" spans="1:2" s="807" customFormat="1" ht="12.75" x14ac:dyDescent="0.2">
      <c r="A19" s="819"/>
      <c r="B19" s="387"/>
    </row>
    <row r="20" spans="1:2" s="807" customFormat="1" ht="12.75" x14ac:dyDescent="0.2">
      <c r="A20" s="820"/>
    </row>
    <row r="21" spans="1:2" s="807" customFormat="1" ht="12.75" x14ac:dyDescent="0.2">
      <c r="A21" s="820"/>
    </row>
    <row r="22" spans="1:2" s="807" customFormat="1" ht="12.75" x14ac:dyDescent="0.2">
      <c r="A22" s="820"/>
    </row>
    <row r="23" spans="1:2" s="807" customFormat="1" ht="12.75" x14ac:dyDescent="0.2">
      <c r="A23" s="820"/>
    </row>
    <row r="24" spans="1:2" s="807" customFormat="1" ht="12.75" x14ac:dyDescent="0.2">
      <c r="A24" s="820"/>
    </row>
    <row r="25" spans="1:2" s="807" customFormat="1" ht="12.75" x14ac:dyDescent="0.2">
      <c r="A25" s="820"/>
    </row>
    <row r="26" spans="1:2" s="807" customFormat="1" ht="12.75" x14ac:dyDescent="0.2">
      <c r="A26" s="820"/>
    </row>
    <row r="27" spans="1:2" s="387" customFormat="1" ht="12.75" x14ac:dyDescent="0.2">
      <c r="A27" s="820"/>
      <c r="B27" s="807"/>
    </row>
    <row r="28" spans="1:2" s="387" customFormat="1" ht="12.75" x14ac:dyDescent="0.2"/>
    <row r="29" spans="1:2" s="387" customFormat="1" ht="12.75" x14ac:dyDescent="0.2"/>
    <row r="30" spans="1:2" s="387" customFormat="1" ht="12.75" x14ac:dyDescent="0.2"/>
    <row r="31" spans="1:2" s="387" customFormat="1" ht="12.75" x14ac:dyDescent="0.2"/>
    <row r="32" spans="1:2" s="387" customFormat="1" ht="12.75" x14ac:dyDescent="0.2"/>
    <row r="33" spans="1:2" s="387" customFormat="1" ht="12.75" x14ac:dyDescent="0.2"/>
    <row r="34" spans="1:2" s="387" customFormat="1" ht="12.75" x14ac:dyDescent="0.2"/>
    <row r="35" spans="1:2" s="387" customFormat="1" ht="12.75" x14ac:dyDescent="0.2"/>
    <row r="36" spans="1:2" s="387" customFormat="1" ht="12.75" x14ac:dyDescent="0.2"/>
    <row r="37" spans="1:2" s="387" customFormat="1" ht="12.75" x14ac:dyDescent="0.2"/>
    <row r="38" spans="1:2" s="387" customFormat="1" ht="12.75" x14ac:dyDescent="0.2"/>
    <row r="39" spans="1:2" s="495" customFormat="1" ht="12.75" x14ac:dyDescent="0.2">
      <c r="A39" s="387"/>
      <c r="B39" s="387"/>
    </row>
    <row r="40" spans="1:2" s="495" customFormat="1" ht="12.75" x14ac:dyDescent="0.2"/>
    <row r="41" spans="1:2" s="495" customFormat="1" ht="12.75" x14ac:dyDescent="0.2"/>
    <row r="42" spans="1:2" s="495" customFormat="1" ht="12.75" x14ac:dyDescent="0.2"/>
    <row r="43" spans="1:2" s="495" customFormat="1" ht="12.75" x14ac:dyDescent="0.2"/>
    <row r="44" spans="1:2" s="495" customFormat="1" ht="12.75" x14ac:dyDescent="0.2"/>
    <row r="45" spans="1:2" s="495" customFormat="1" ht="12.75" x14ac:dyDescent="0.2"/>
    <row r="46" spans="1:2" s="495" customFormat="1" ht="12.75" x14ac:dyDescent="0.2"/>
    <row r="47" spans="1:2" s="495" customFormat="1" ht="12.75" x14ac:dyDescent="0.2"/>
    <row r="48" spans="1:2" s="495" customFormat="1" ht="12.75" x14ac:dyDescent="0.2"/>
    <row r="49" spans="1:2" s="495" customFormat="1" ht="12.75" x14ac:dyDescent="0.2"/>
    <row r="50" spans="1:2" s="495" customFormat="1" ht="12.75" x14ac:dyDescent="0.2"/>
    <row r="51" spans="1:2" s="387" customFormat="1" ht="12.75" x14ac:dyDescent="0.2">
      <c r="A51" s="495"/>
      <c r="B51" s="495"/>
    </row>
  </sheetData>
  <mergeCells count="1">
    <mergeCell ref="A18:B1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dimension ref="A1:L30"/>
  <sheetViews>
    <sheetView workbookViewId="0"/>
  </sheetViews>
  <sheetFormatPr defaultColWidth="9.140625" defaultRowHeight="12.75" x14ac:dyDescent="0.2"/>
  <cols>
    <col min="1" max="1" width="23.7109375" style="9" customWidth="1"/>
    <col min="2" max="12" width="11" style="9" customWidth="1"/>
    <col min="13" max="16384" width="9.140625" style="9"/>
  </cols>
  <sheetData>
    <row r="1" spans="1:12" ht="13.5" thickBot="1" x14ac:dyDescent="0.25">
      <c r="A1" s="14" t="s">
        <v>1282</v>
      </c>
      <c r="B1" s="184"/>
      <c r="C1" s="184"/>
      <c r="D1" s="184"/>
      <c r="E1" s="184"/>
      <c r="F1" s="184"/>
      <c r="G1" s="184"/>
      <c r="H1" s="184"/>
      <c r="I1" s="184"/>
      <c r="J1" s="184"/>
      <c r="K1" s="184"/>
      <c r="L1" s="184"/>
    </row>
    <row r="2" spans="1:12" ht="13.5" thickBot="1" x14ac:dyDescent="0.25">
      <c r="A2" s="23" t="s">
        <v>12</v>
      </c>
      <c r="B2" s="276">
        <v>2013</v>
      </c>
      <c r="C2" s="276">
        <v>2014</v>
      </c>
      <c r="D2" s="276">
        <v>2015</v>
      </c>
      <c r="E2" s="276">
        <v>2016</v>
      </c>
      <c r="F2" s="276">
        <v>2017</v>
      </c>
      <c r="G2" s="282">
        <v>2018</v>
      </c>
      <c r="H2" s="282">
        <v>2019</v>
      </c>
      <c r="I2" s="282">
        <v>2020</v>
      </c>
      <c r="J2" s="282">
        <v>2021</v>
      </c>
      <c r="K2" s="282">
        <v>2022</v>
      </c>
      <c r="L2" s="277">
        <v>2023</v>
      </c>
    </row>
    <row r="3" spans="1:12" x14ac:dyDescent="0.2">
      <c r="A3" s="222" t="s">
        <v>162</v>
      </c>
      <c r="B3" s="248">
        <v>3968</v>
      </c>
      <c r="C3" s="248">
        <v>3663</v>
      </c>
      <c r="D3" s="248">
        <v>3454</v>
      </c>
      <c r="E3" s="248">
        <v>3235</v>
      </c>
      <c r="F3" s="248">
        <v>3087</v>
      </c>
      <c r="G3" s="248">
        <v>3083</v>
      </c>
      <c r="H3" s="248">
        <v>2963</v>
      </c>
      <c r="I3" s="394">
        <v>3061</v>
      </c>
      <c r="J3" s="394">
        <v>3118</v>
      </c>
      <c r="K3" s="394">
        <v>3140</v>
      </c>
      <c r="L3" s="950">
        <v>3121</v>
      </c>
    </row>
    <row r="4" spans="1:12" x14ac:dyDescent="0.2">
      <c r="A4" s="222" t="s">
        <v>161</v>
      </c>
      <c r="B4" s="248">
        <v>4611</v>
      </c>
      <c r="C4" s="248">
        <v>4591</v>
      </c>
      <c r="D4" s="248">
        <v>4689</v>
      </c>
      <c r="E4" s="248">
        <v>4639</v>
      </c>
      <c r="F4" s="248">
        <v>4523</v>
      </c>
      <c r="G4" s="248">
        <v>4371</v>
      </c>
      <c r="H4" s="248">
        <v>4324</v>
      </c>
      <c r="I4" s="394">
        <v>4514</v>
      </c>
      <c r="J4" s="394">
        <v>4576</v>
      </c>
      <c r="K4" s="394">
        <v>4647</v>
      </c>
      <c r="L4" s="950">
        <v>4733</v>
      </c>
    </row>
    <row r="5" spans="1:12" x14ac:dyDescent="0.2">
      <c r="A5" s="222" t="s">
        <v>167</v>
      </c>
      <c r="B5" s="248">
        <v>4163</v>
      </c>
      <c r="C5" s="248">
        <v>3924</v>
      </c>
      <c r="D5" s="248">
        <v>3834</v>
      </c>
      <c r="E5" s="248">
        <v>3707</v>
      </c>
      <c r="F5" s="248">
        <v>3656</v>
      </c>
      <c r="G5" s="248">
        <v>3508</v>
      </c>
      <c r="H5" s="248">
        <v>3458</v>
      </c>
      <c r="I5" s="394">
        <v>3542</v>
      </c>
      <c r="J5" s="394">
        <v>3458</v>
      </c>
      <c r="K5" s="394">
        <v>3463</v>
      </c>
      <c r="L5" s="950">
        <v>3509</v>
      </c>
    </row>
    <row r="6" spans="1:12" x14ac:dyDescent="0.2">
      <c r="A6" s="222" t="s">
        <v>170</v>
      </c>
      <c r="B6" s="248">
        <v>9323</v>
      </c>
      <c r="C6" s="248">
        <v>8770</v>
      </c>
      <c r="D6" s="248">
        <v>8127</v>
      </c>
      <c r="E6" s="248">
        <v>7558</v>
      </c>
      <c r="F6" s="248">
        <v>6866</v>
      </c>
      <c r="G6" s="248">
        <v>6519</v>
      </c>
      <c r="H6" s="248">
        <v>6238</v>
      </c>
      <c r="I6" s="394">
        <v>6352</v>
      </c>
      <c r="J6" s="394">
        <v>6367</v>
      </c>
      <c r="K6" s="394">
        <v>6288</v>
      </c>
      <c r="L6" s="950">
        <v>6393</v>
      </c>
    </row>
    <row r="7" spans="1:12" x14ac:dyDescent="0.2">
      <c r="A7" s="222" t="s">
        <v>171</v>
      </c>
      <c r="B7" s="248">
        <v>6268</v>
      </c>
      <c r="C7" s="248">
        <v>5606</v>
      </c>
      <c r="D7" s="248">
        <v>5094</v>
      </c>
      <c r="E7" s="248">
        <v>4889</v>
      </c>
      <c r="F7" s="248">
        <v>4691</v>
      </c>
      <c r="G7" s="248">
        <v>4791</v>
      </c>
      <c r="H7" s="248">
        <v>4701</v>
      </c>
      <c r="I7" s="394">
        <v>4746</v>
      </c>
      <c r="J7" s="394">
        <v>4962</v>
      </c>
      <c r="K7" s="394">
        <v>5157</v>
      </c>
      <c r="L7" s="950">
        <v>5019</v>
      </c>
    </row>
    <row r="8" spans="1:12" x14ac:dyDescent="0.2">
      <c r="A8" s="395" t="s">
        <v>419</v>
      </c>
      <c r="B8" s="522" t="s">
        <v>439</v>
      </c>
      <c r="C8" s="522" t="s">
        <v>439</v>
      </c>
      <c r="D8" s="522" t="s">
        <v>439</v>
      </c>
      <c r="E8" s="522" t="s">
        <v>439</v>
      </c>
      <c r="F8" s="522" t="s">
        <v>439</v>
      </c>
      <c r="G8" s="522" t="s">
        <v>439</v>
      </c>
      <c r="H8" s="522" t="s">
        <v>439</v>
      </c>
      <c r="I8" s="426">
        <v>777</v>
      </c>
      <c r="J8" s="426">
        <v>787</v>
      </c>
      <c r="K8" s="426">
        <v>747</v>
      </c>
      <c r="L8" s="951">
        <v>877</v>
      </c>
    </row>
    <row r="9" spans="1:12" x14ac:dyDescent="0.2">
      <c r="A9" s="222" t="s">
        <v>169</v>
      </c>
      <c r="B9" s="248">
        <v>3927</v>
      </c>
      <c r="C9" s="248">
        <v>3354</v>
      </c>
      <c r="D9" s="248">
        <v>3001</v>
      </c>
      <c r="E9" s="248">
        <v>2776</v>
      </c>
      <c r="F9" s="248">
        <v>2648</v>
      </c>
      <c r="G9" s="248">
        <v>2582</v>
      </c>
      <c r="H9" s="248">
        <v>2585</v>
      </c>
      <c r="I9" s="394">
        <v>2735</v>
      </c>
      <c r="J9" s="394">
        <v>2729</v>
      </c>
      <c r="K9" s="394">
        <v>2715</v>
      </c>
      <c r="L9" s="950">
        <v>2717</v>
      </c>
    </row>
    <row r="10" spans="1:12" x14ac:dyDescent="0.2">
      <c r="A10" s="222" t="s">
        <v>164</v>
      </c>
      <c r="B10" s="248">
        <v>2318</v>
      </c>
      <c r="C10" s="248">
        <v>2200</v>
      </c>
      <c r="D10" s="248">
        <v>2067</v>
      </c>
      <c r="E10" s="248">
        <v>2000</v>
      </c>
      <c r="F10" s="248">
        <v>1909</v>
      </c>
      <c r="G10" s="248">
        <v>2001</v>
      </c>
      <c r="H10" s="248">
        <v>2028</v>
      </c>
      <c r="I10" s="394">
        <v>2040</v>
      </c>
      <c r="J10" s="394">
        <v>2144</v>
      </c>
      <c r="K10" s="394">
        <v>2199</v>
      </c>
      <c r="L10" s="950">
        <v>2363</v>
      </c>
    </row>
    <row r="11" spans="1:12" x14ac:dyDescent="0.2">
      <c r="A11" s="222" t="s">
        <v>166</v>
      </c>
      <c r="B11" s="248">
        <v>3696</v>
      </c>
      <c r="C11" s="248">
        <v>3498</v>
      </c>
      <c r="D11" s="248">
        <v>3234</v>
      </c>
      <c r="E11" s="248">
        <v>3166</v>
      </c>
      <c r="F11" s="248">
        <v>3052</v>
      </c>
      <c r="G11" s="248">
        <v>3011</v>
      </c>
      <c r="H11" s="248">
        <v>2819</v>
      </c>
      <c r="I11" s="394">
        <v>2997</v>
      </c>
      <c r="J11" s="394">
        <v>3208</v>
      </c>
      <c r="K11" s="394">
        <v>3248</v>
      </c>
      <c r="L11" s="950">
        <v>3318</v>
      </c>
    </row>
    <row r="12" spans="1:12" x14ac:dyDescent="0.2">
      <c r="A12" s="257" t="s">
        <v>168</v>
      </c>
      <c r="B12" s="248">
        <v>1452</v>
      </c>
      <c r="C12" s="248">
        <v>1329</v>
      </c>
      <c r="D12" s="248">
        <v>1299</v>
      </c>
      <c r="E12" s="248">
        <v>1289</v>
      </c>
      <c r="F12" s="248">
        <v>1235</v>
      </c>
      <c r="G12" s="248">
        <v>1287</v>
      </c>
      <c r="H12" s="248">
        <v>1342</v>
      </c>
      <c r="I12" s="394">
        <v>1426</v>
      </c>
      <c r="J12" s="394">
        <v>1437</v>
      </c>
      <c r="K12" s="394">
        <v>1546</v>
      </c>
      <c r="L12" s="950">
        <v>1581</v>
      </c>
    </row>
    <row r="13" spans="1:12" ht="13.5" thickBot="1" x14ac:dyDescent="0.25">
      <c r="A13" s="197" t="s">
        <v>206</v>
      </c>
      <c r="B13" s="393">
        <f t="shared" ref="B13:J13" si="0">SUM(B3:B12)</f>
        <v>39726</v>
      </c>
      <c r="C13" s="393">
        <f t="shared" si="0"/>
        <v>36935</v>
      </c>
      <c r="D13" s="393">
        <f t="shared" si="0"/>
        <v>34799</v>
      </c>
      <c r="E13" s="393">
        <f t="shared" si="0"/>
        <v>33259</v>
      </c>
      <c r="F13" s="393">
        <f t="shared" si="0"/>
        <v>31667</v>
      </c>
      <c r="G13" s="393">
        <f t="shared" si="0"/>
        <v>31153</v>
      </c>
      <c r="H13" s="393">
        <f>SUM(H3:H12)</f>
        <v>30458</v>
      </c>
      <c r="I13" s="393">
        <f t="shared" si="0"/>
        <v>32190</v>
      </c>
      <c r="J13" s="393">
        <f t="shared" si="0"/>
        <v>32786</v>
      </c>
      <c r="K13" s="393">
        <f>SUM(K3:K12)</f>
        <v>33150</v>
      </c>
      <c r="L13" s="561">
        <f>SUM(L3:L12)</f>
        <v>33631</v>
      </c>
    </row>
    <row r="14" spans="1:12" x14ac:dyDescent="0.2">
      <c r="B14" s="26"/>
      <c r="C14" s="26"/>
      <c r="D14" s="26"/>
      <c r="E14" s="26"/>
      <c r="F14" s="26"/>
      <c r="G14" s="26"/>
      <c r="H14" s="26"/>
      <c r="I14" s="26"/>
      <c r="J14" s="26"/>
      <c r="K14" s="26"/>
      <c r="L14" s="26"/>
    </row>
    <row r="15" spans="1:12" x14ac:dyDescent="0.2">
      <c r="A15" s="84"/>
      <c r="B15" s="83"/>
    </row>
    <row r="16" spans="1:12" x14ac:dyDescent="0.2">
      <c r="A16" s="17"/>
    </row>
    <row r="19" spans="1:12" x14ac:dyDescent="0.2">
      <c r="A19" s="14"/>
      <c r="B19" s="14"/>
      <c r="C19" s="14"/>
      <c r="D19" s="14"/>
      <c r="E19" s="14"/>
      <c r="F19" s="14"/>
      <c r="G19" s="14"/>
      <c r="H19" s="14"/>
      <c r="I19" s="14"/>
      <c r="J19" s="14"/>
      <c r="K19" s="14"/>
      <c r="L19" s="14"/>
    </row>
    <row r="20" spans="1:12" x14ac:dyDescent="0.2">
      <c r="A20" s="14"/>
      <c r="B20" s="14"/>
      <c r="C20" s="14"/>
      <c r="D20" s="14"/>
      <c r="E20" s="14"/>
      <c r="F20" s="14"/>
      <c r="G20" s="14"/>
      <c r="H20" s="14"/>
      <c r="I20" s="14"/>
      <c r="J20" s="14"/>
      <c r="K20" s="14"/>
      <c r="L20" s="14"/>
    </row>
    <row r="21" spans="1:12" x14ac:dyDescent="0.2">
      <c r="B21" s="43"/>
      <c r="C21" s="43"/>
      <c r="D21" s="43"/>
      <c r="E21" s="43"/>
      <c r="F21" s="43"/>
      <c r="G21" s="43"/>
      <c r="H21" s="43"/>
      <c r="I21" s="43"/>
      <c r="J21" s="43"/>
      <c r="K21" s="43"/>
      <c r="L21" s="43"/>
    </row>
    <row r="22" spans="1:12" x14ac:dyDescent="0.2">
      <c r="B22" s="43"/>
      <c r="C22" s="43"/>
      <c r="D22" s="43"/>
      <c r="E22" s="43"/>
      <c r="F22" s="43"/>
      <c r="G22" s="43"/>
      <c r="H22" s="43"/>
      <c r="I22" s="43"/>
      <c r="J22" s="43"/>
      <c r="K22" s="43"/>
      <c r="L22" s="43"/>
    </row>
    <row r="23" spans="1:12" x14ac:dyDescent="0.2">
      <c r="B23" s="43"/>
      <c r="C23" s="43"/>
      <c r="D23" s="43"/>
      <c r="E23" s="43"/>
      <c r="F23" s="43"/>
      <c r="G23" s="43"/>
      <c r="H23" s="43"/>
      <c r="I23" s="43"/>
      <c r="J23" s="43"/>
      <c r="K23" s="43"/>
      <c r="L23" s="43"/>
    </row>
    <row r="24" spans="1:12" x14ac:dyDescent="0.2">
      <c r="B24" s="43"/>
      <c r="C24" s="43"/>
      <c r="D24" s="43"/>
      <c r="E24" s="43"/>
      <c r="F24" s="43"/>
      <c r="G24" s="43"/>
      <c r="H24" s="43"/>
      <c r="I24" s="43"/>
      <c r="J24" s="43"/>
      <c r="K24" s="43"/>
      <c r="L24" s="43"/>
    </row>
    <row r="25" spans="1:12" x14ac:dyDescent="0.2">
      <c r="B25" s="43"/>
      <c r="C25" s="43"/>
      <c r="D25" s="43"/>
      <c r="E25" s="43"/>
      <c r="F25" s="43"/>
      <c r="G25" s="43"/>
      <c r="H25" s="43"/>
      <c r="I25" s="43"/>
      <c r="J25" s="43"/>
      <c r="K25" s="43"/>
      <c r="L25" s="43"/>
    </row>
    <row r="26" spans="1:12" x14ac:dyDescent="0.2">
      <c r="B26" s="43"/>
      <c r="C26" s="43"/>
      <c r="D26" s="43"/>
      <c r="E26" s="43"/>
      <c r="F26" s="43"/>
      <c r="G26" s="43"/>
      <c r="H26" s="43"/>
      <c r="I26" s="43"/>
      <c r="J26" s="43"/>
      <c r="K26" s="43"/>
      <c r="L26" s="43"/>
    </row>
    <row r="27" spans="1:12" x14ac:dyDescent="0.2">
      <c r="B27" s="43"/>
      <c r="C27" s="43"/>
      <c r="D27" s="43"/>
      <c r="E27" s="43"/>
      <c r="F27" s="43"/>
      <c r="G27" s="43"/>
      <c r="H27" s="43"/>
      <c r="I27" s="43"/>
      <c r="J27" s="43"/>
      <c r="K27" s="43"/>
      <c r="L27" s="43"/>
    </row>
    <row r="28" spans="1:12" x14ac:dyDescent="0.2">
      <c r="B28" s="43"/>
      <c r="C28" s="43"/>
      <c r="D28" s="43"/>
      <c r="E28" s="43"/>
      <c r="F28" s="43"/>
      <c r="G28" s="43"/>
      <c r="H28" s="43"/>
      <c r="I28" s="43"/>
      <c r="J28" s="43"/>
      <c r="K28" s="43"/>
      <c r="L28" s="43"/>
    </row>
    <row r="29" spans="1:12" x14ac:dyDescent="0.2">
      <c r="B29" s="43"/>
      <c r="C29" s="43"/>
      <c r="D29" s="43"/>
      <c r="E29" s="43"/>
      <c r="F29" s="43"/>
      <c r="G29" s="43"/>
      <c r="H29" s="43"/>
      <c r="I29" s="43"/>
      <c r="J29" s="43"/>
      <c r="K29" s="43"/>
      <c r="L29" s="43"/>
    </row>
    <row r="30" spans="1:12" x14ac:dyDescent="0.2">
      <c r="A30" s="14"/>
      <c r="B30" s="44"/>
      <c r="C30" s="44"/>
      <c r="D30" s="44"/>
      <c r="E30" s="44"/>
      <c r="F30" s="44"/>
      <c r="G30" s="44"/>
      <c r="H30" s="44"/>
      <c r="I30" s="44"/>
      <c r="J30" s="44"/>
      <c r="K30" s="44"/>
      <c r="L30" s="44"/>
    </row>
  </sheetData>
  <phoneticPr fontId="44" type="noConversion"/>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dimension ref="A1:L19"/>
  <sheetViews>
    <sheetView workbookViewId="0"/>
  </sheetViews>
  <sheetFormatPr defaultColWidth="9.140625" defaultRowHeight="12.75" x14ac:dyDescent="0.2"/>
  <cols>
    <col min="1" max="1" width="23.7109375" style="9" customWidth="1"/>
    <col min="2" max="12" width="11" style="9" customWidth="1"/>
    <col min="13" max="16384" width="9.140625" style="9"/>
  </cols>
  <sheetData>
    <row r="1" spans="1:12" ht="13.5" thickBot="1" x14ac:dyDescent="0.25">
      <c r="A1" s="14" t="s">
        <v>1283</v>
      </c>
      <c r="J1" s="82"/>
      <c r="K1" s="20"/>
      <c r="L1" s="20"/>
    </row>
    <row r="2" spans="1:12" ht="13.5" thickBot="1" x14ac:dyDescent="0.25">
      <c r="A2" s="23" t="s">
        <v>12</v>
      </c>
      <c r="B2" s="276">
        <v>2013</v>
      </c>
      <c r="C2" s="276">
        <v>2014</v>
      </c>
      <c r="D2" s="276">
        <v>2015</v>
      </c>
      <c r="E2" s="276">
        <v>2016</v>
      </c>
      <c r="F2" s="276">
        <v>2017</v>
      </c>
      <c r="G2" s="282">
        <v>2018</v>
      </c>
      <c r="H2" s="282">
        <v>2019</v>
      </c>
      <c r="I2" s="282">
        <v>2020</v>
      </c>
      <c r="J2" s="276">
        <v>2021</v>
      </c>
      <c r="K2" s="276">
        <v>2022</v>
      </c>
      <c r="L2" s="516">
        <v>2023</v>
      </c>
    </row>
    <row r="3" spans="1:12" x14ac:dyDescent="0.2">
      <c r="A3" s="12" t="s">
        <v>162</v>
      </c>
      <c r="B3" s="248">
        <v>4049</v>
      </c>
      <c r="C3" s="248">
        <v>3741</v>
      </c>
      <c r="D3" s="248">
        <v>3524</v>
      </c>
      <c r="E3" s="248">
        <v>3285</v>
      </c>
      <c r="F3" s="248">
        <v>3130</v>
      </c>
      <c r="G3" s="248">
        <v>3118</v>
      </c>
      <c r="H3" s="248">
        <v>3009</v>
      </c>
      <c r="I3" s="248">
        <v>3119</v>
      </c>
      <c r="J3" s="248">
        <v>3223</v>
      </c>
      <c r="K3" s="248">
        <v>3226</v>
      </c>
      <c r="L3" s="950">
        <v>3211</v>
      </c>
    </row>
    <row r="4" spans="1:12" x14ac:dyDescent="0.2">
      <c r="A4" s="12" t="s">
        <v>161</v>
      </c>
      <c r="B4" s="248">
        <v>4694</v>
      </c>
      <c r="C4" s="248">
        <v>4682</v>
      </c>
      <c r="D4" s="248">
        <v>4754</v>
      </c>
      <c r="E4" s="248">
        <v>4708</v>
      </c>
      <c r="F4" s="248">
        <v>4589</v>
      </c>
      <c r="G4" s="248">
        <v>4458</v>
      </c>
      <c r="H4" s="248">
        <v>4394</v>
      </c>
      <c r="I4" s="248">
        <v>4588</v>
      </c>
      <c r="J4" s="248">
        <v>4677</v>
      </c>
      <c r="K4" s="248">
        <v>4722</v>
      </c>
      <c r="L4" s="950">
        <v>4803</v>
      </c>
    </row>
    <row r="5" spans="1:12" x14ac:dyDescent="0.2">
      <c r="A5" s="12" t="s">
        <v>167</v>
      </c>
      <c r="B5" s="248">
        <v>4255</v>
      </c>
      <c r="C5" s="248">
        <v>4014</v>
      </c>
      <c r="D5" s="248">
        <v>3899</v>
      </c>
      <c r="E5" s="248">
        <v>3784</v>
      </c>
      <c r="F5" s="248">
        <v>3734</v>
      </c>
      <c r="G5" s="248">
        <v>3564</v>
      </c>
      <c r="H5" s="248">
        <v>3501</v>
      </c>
      <c r="I5" s="248">
        <v>3615</v>
      </c>
      <c r="J5" s="248">
        <v>3540</v>
      </c>
      <c r="K5" s="248">
        <v>3535</v>
      </c>
      <c r="L5" s="950">
        <v>3559</v>
      </c>
    </row>
    <row r="6" spans="1:12" x14ac:dyDescent="0.2">
      <c r="A6" s="12" t="s">
        <v>170</v>
      </c>
      <c r="B6" s="248">
        <v>9677</v>
      </c>
      <c r="C6" s="248">
        <v>9256</v>
      </c>
      <c r="D6" s="248">
        <v>8579</v>
      </c>
      <c r="E6" s="248">
        <v>7961</v>
      </c>
      <c r="F6" s="248">
        <v>7222</v>
      </c>
      <c r="G6" s="248">
        <v>6681</v>
      </c>
      <c r="H6" s="248">
        <v>6471</v>
      </c>
      <c r="I6" s="248">
        <v>6586</v>
      </c>
      <c r="J6" s="248">
        <v>6678</v>
      </c>
      <c r="K6" s="248">
        <v>6567</v>
      </c>
      <c r="L6" s="950">
        <v>6634</v>
      </c>
    </row>
    <row r="7" spans="1:12" x14ac:dyDescent="0.2">
      <c r="A7" s="12" t="s">
        <v>171</v>
      </c>
      <c r="B7" s="248">
        <v>6436</v>
      </c>
      <c r="C7" s="248">
        <v>5759</v>
      </c>
      <c r="D7" s="248">
        <v>5231</v>
      </c>
      <c r="E7" s="248">
        <v>5014</v>
      </c>
      <c r="F7" s="248">
        <v>4835</v>
      </c>
      <c r="G7" s="248">
        <v>4877</v>
      </c>
      <c r="H7" s="248">
        <v>4820</v>
      </c>
      <c r="I7" s="248">
        <v>4904</v>
      </c>
      <c r="J7" s="248">
        <v>5179</v>
      </c>
      <c r="K7" s="248">
        <v>5292</v>
      </c>
      <c r="L7" s="950">
        <v>5166</v>
      </c>
    </row>
    <row r="8" spans="1:12" x14ac:dyDescent="0.2">
      <c r="A8" s="395" t="s">
        <v>419</v>
      </c>
      <c r="B8" s="522" t="s">
        <v>439</v>
      </c>
      <c r="C8" s="522" t="s">
        <v>439</v>
      </c>
      <c r="D8" s="522" t="s">
        <v>439</v>
      </c>
      <c r="E8" s="522" t="s">
        <v>439</v>
      </c>
      <c r="F8" s="522" t="s">
        <v>439</v>
      </c>
      <c r="G8" s="522" t="s">
        <v>439</v>
      </c>
      <c r="H8" s="522" t="s">
        <v>439</v>
      </c>
      <c r="I8" s="248">
        <v>784</v>
      </c>
      <c r="J8" s="248">
        <v>797</v>
      </c>
      <c r="K8" s="248">
        <v>749</v>
      </c>
      <c r="L8" s="951">
        <v>884</v>
      </c>
    </row>
    <row r="9" spans="1:12" x14ac:dyDescent="0.2">
      <c r="A9" s="12" t="s">
        <v>169</v>
      </c>
      <c r="B9" s="248">
        <v>4050</v>
      </c>
      <c r="C9" s="248">
        <v>3453</v>
      </c>
      <c r="D9" s="248">
        <v>3067</v>
      </c>
      <c r="E9" s="248">
        <v>2828</v>
      </c>
      <c r="F9" s="248">
        <v>2691</v>
      </c>
      <c r="G9" s="248">
        <v>2603</v>
      </c>
      <c r="H9" s="248">
        <v>2659</v>
      </c>
      <c r="I9" s="248">
        <v>2788</v>
      </c>
      <c r="J9" s="248">
        <v>2833</v>
      </c>
      <c r="K9" s="248">
        <v>2831</v>
      </c>
      <c r="L9" s="950">
        <v>2798</v>
      </c>
    </row>
    <row r="10" spans="1:12" x14ac:dyDescent="0.2">
      <c r="A10" s="12" t="s">
        <v>164</v>
      </c>
      <c r="B10" s="248">
        <v>2394</v>
      </c>
      <c r="C10" s="248">
        <v>2270</v>
      </c>
      <c r="D10" s="248">
        <v>2131</v>
      </c>
      <c r="E10" s="248">
        <v>2062</v>
      </c>
      <c r="F10" s="248">
        <v>1927</v>
      </c>
      <c r="G10" s="248">
        <v>1996</v>
      </c>
      <c r="H10" s="248">
        <v>2061</v>
      </c>
      <c r="I10" s="248">
        <v>2091</v>
      </c>
      <c r="J10" s="248">
        <v>2199</v>
      </c>
      <c r="K10" s="248">
        <v>2237</v>
      </c>
      <c r="L10" s="950">
        <v>2389</v>
      </c>
    </row>
    <row r="11" spans="1:12" x14ac:dyDescent="0.2">
      <c r="A11" s="12" t="s">
        <v>166</v>
      </c>
      <c r="B11" s="248">
        <v>3823</v>
      </c>
      <c r="C11" s="248">
        <v>3626</v>
      </c>
      <c r="D11" s="248">
        <v>3340</v>
      </c>
      <c r="E11" s="248">
        <v>3259</v>
      </c>
      <c r="F11" s="248">
        <v>3137</v>
      </c>
      <c r="G11" s="248">
        <v>3093</v>
      </c>
      <c r="H11" s="248">
        <v>2900</v>
      </c>
      <c r="I11" s="248">
        <v>3021</v>
      </c>
      <c r="J11" s="248">
        <v>3232</v>
      </c>
      <c r="K11" s="248">
        <v>3235</v>
      </c>
      <c r="L11" s="950">
        <v>3415</v>
      </c>
    </row>
    <row r="12" spans="1:12" x14ac:dyDescent="0.2">
      <c r="A12" s="22" t="s">
        <v>168</v>
      </c>
      <c r="B12" s="248">
        <v>1466</v>
      </c>
      <c r="C12" s="248">
        <v>1365</v>
      </c>
      <c r="D12" s="248">
        <v>1323</v>
      </c>
      <c r="E12" s="248">
        <v>1336</v>
      </c>
      <c r="F12" s="248">
        <v>1274</v>
      </c>
      <c r="G12" s="248">
        <v>1317</v>
      </c>
      <c r="H12" s="248">
        <v>1361</v>
      </c>
      <c r="I12" s="248">
        <v>1467</v>
      </c>
      <c r="J12" s="248">
        <v>1489</v>
      </c>
      <c r="K12" s="248">
        <v>1593</v>
      </c>
      <c r="L12" s="950">
        <v>1605</v>
      </c>
    </row>
    <row r="13" spans="1:12" ht="13.5" thickBot="1" x14ac:dyDescent="0.25">
      <c r="A13" s="197" t="s">
        <v>206</v>
      </c>
      <c r="B13" s="393">
        <f t="shared" ref="B13:J13" si="0">SUM(B3:B12)</f>
        <v>40844</v>
      </c>
      <c r="C13" s="393">
        <f t="shared" si="0"/>
        <v>38166</v>
      </c>
      <c r="D13" s="393">
        <f t="shared" si="0"/>
        <v>35848</v>
      </c>
      <c r="E13" s="393">
        <f t="shared" si="0"/>
        <v>34237</v>
      </c>
      <c r="F13" s="393">
        <f t="shared" si="0"/>
        <v>32539</v>
      </c>
      <c r="G13" s="393">
        <f t="shared" si="0"/>
        <v>31707</v>
      </c>
      <c r="H13" s="393">
        <f t="shared" si="0"/>
        <v>31176</v>
      </c>
      <c r="I13" s="393">
        <f t="shared" si="0"/>
        <v>32963</v>
      </c>
      <c r="J13" s="393">
        <f t="shared" si="0"/>
        <v>33847</v>
      </c>
      <c r="K13" s="393">
        <f>SUM(K3:K12)</f>
        <v>33987</v>
      </c>
      <c r="L13" s="377">
        <f>SUM(L3:L12)</f>
        <v>34464</v>
      </c>
    </row>
    <row r="14" spans="1:12" x14ac:dyDescent="0.2">
      <c r="B14" s="26"/>
      <c r="C14" s="26"/>
      <c r="D14" s="26"/>
      <c r="E14" s="26"/>
      <c r="K14" s="20"/>
      <c r="L14" s="20"/>
    </row>
    <row r="15" spans="1:12" x14ac:dyDescent="0.2">
      <c r="A15" s="84"/>
    </row>
    <row r="16" spans="1:12" x14ac:dyDescent="0.2">
      <c r="A16" s="17"/>
    </row>
    <row r="17" spans="1:8" x14ac:dyDescent="0.2">
      <c r="B17" s="43"/>
      <c r="C17" s="43"/>
      <c r="D17" s="43"/>
      <c r="E17" s="43"/>
      <c r="F17" s="43"/>
      <c r="G17" s="43"/>
      <c r="H17" s="43"/>
    </row>
    <row r="18" spans="1:8" x14ac:dyDescent="0.2">
      <c r="B18" s="43"/>
      <c r="C18" s="43"/>
      <c r="D18" s="43"/>
      <c r="E18" s="43"/>
      <c r="F18" s="43"/>
      <c r="G18" s="43"/>
      <c r="H18" s="43"/>
    </row>
    <row r="19" spans="1:8" x14ac:dyDescent="0.2">
      <c r="A19" s="14"/>
      <c r="B19" s="44"/>
      <c r="C19" s="44"/>
      <c r="D19" s="44"/>
      <c r="E19" s="44"/>
      <c r="F19" s="44"/>
      <c r="G19" s="44"/>
      <c r="H19" s="44"/>
    </row>
  </sheetData>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dimension ref="A1:M10"/>
  <sheetViews>
    <sheetView workbookViewId="0"/>
  </sheetViews>
  <sheetFormatPr defaultColWidth="9.140625" defaultRowHeight="12.75" x14ac:dyDescent="0.2"/>
  <cols>
    <col min="1" max="1" width="26.140625" style="9" customWidth="1"/>
    <col min="2" max="12" width="11.140625" style="9" customWidth="1"/>
    <col min="13" max="16384" width="9.140625" style="9"/>
  </cols>
  <sheetData>
    <row r="1" spans="1:13" ht="13.5" thickBot="1" x14ac:dyDescent="0.25">
      <c r="A1" s="14" t="s">
        <v>1284</v>
      </c>
      <c r="M1" s="82"/>
    </row>
    <row r="2" spans="1:13" ht="13.5" thickBot="1" x14ac:dyDescent="0.25">
      <c r="A2" s="515" t="s">
        <v>759</v>
      </c>
      <c r="B2" s="276">
        <v>2013</v>
      </c>
      <c r="C2" s="276">
        <v>2014</v>
      </c>
      <c r="D2" s="276">
        <v>2015</v>
      </c>
      <c r="E2" s="276">
        <v>2016</v>
      </c>
      <c r="F2" s="276">
        <v>2017</v>
      </c>
      <c r="G2" s="276">
        <v>2018</v>
      </c>
      <c r="H2" s="276">
        <v>2019</v>
      </c>
      <c r="I2" s="276">
        <v>2020</v>
      </c>
      <c r="J2" s="276">
        <v>2021</v>
      </c>
      <c r="K2" s="276">
        <v>2022</v>
      </c>
      <c r="L2" s="516">
        <v>2023</v>
      </c>
      <c r="M2" s="82"/>
    </row>
    <row r="3" spans="1:13" x14ac:dyDescent="0.2">
      <c r="A3" s="24" t="s">
        <v>755</v>
      </c>
      <c r="B3" s="148">
        <v>19891</v>
      </c>
      <c r="C3" s="148">
        <v>17950</v>
      </c>
      <c r="D3" s="148">
        <v>16653</v>
      </c>
      <c r="E3" s="148">
        <v>15698</v>
      </c>
      <c r="F3" s="148">
        <v>15042</v>
      </c>
      <c r="G3" s="148">
        <v>15100</v>
      </c>
      <c r="H3" s="148">
        <v>15032</v>
      </c>
      <c r="I3" s="148">
        <v>15348</v>
      </c>
      <c r="J3" s="148">
        <v>15442</v>
      </c>
      <c r="K3" s="148">
        <v>15855</v>
      </c>
      <c r="L3" s="950">
        <v>16246</v>
      </c>
      <c r="M3" s="152"/>
    </row>
    <row r="4" spans="1:13" x14ac:dyDescent="0.2">
      <c r="A4" s="12" t="s">
        <v>756</v>
      </c>
      <c r="B4" s="148">
        <v>7135</v>
      </c>
      <c r="C4" s="148">
        <v>6872</v>
      </c>
      <c r="D4" s="148">
        <v>6482</v>
      </c>
      <c r="E4" s="148">
        <v>6183</v>
      </c>
      <c r="F4" s="148">
        <v>5738</v>
      </c>
      <c r="G4" s="148">
        <v>5661</v>
      </c>
      <c r="H4" s="148">
        <v>5563</v>
      </c>
      <c r="I4" s="148">
        <v>6652</v>
      </c>
      <c r="J4" s="148">
        <v>6817</v>
      </c>
      <c r="K4" s="148">
        <v>7018</v>
      </c>
      <c r="L4" s="950">
        <v>7106</v>
      </c>
      <c r="M4" s="152"/>
    </row>
    <row r="5" spans="1:13" x14ac:dyDescent="0.2">
      <c r="A5" s="12" t="s">
        <v>757</v>
      </c>
      <c r="B5" s="148">
        <v>9312</v>
      </c>
      <c r="C5" s="148">
        <v>8877</v>
      </c>
      <c r="D5" s="148">
        <v>8488</v>
      </c>
      <c r="E5" s="148">
        <v>8297</v>
      </c>
      <c r="F5" s="148">
        <v>7958</v>
      </c>
      <c r="G5" s="148">
        <v>7659</v>
      </c>
      <c r="H5" s="148">
        <v>7158</v>
      </c>
      <c r="I5" s="148">
        <v>7449</v>
      </c>
      <c r="J5" s="148">
        <v>7845</v>
      </c>
      <c r="K5" s="148">
        <v>7760</v>
      </c>
      <c r="L5" s="950">
        <v>7885</v>
      </c>
      <c r="M5" s="152"/>
    </row>
    <row r="6" spans="1:13" x14ac:dyDescent="0.2">
      <c r="A6" s="22" t="s">
        <v>758</v>
      </c>
      <c r="B6" s="149">
        <v>3388</v>
      </c>
      <c r="C6" s="149">
        <v>3236</v>
      </c>
      <c r="D6" s="149">
        <v>3176</v>
      </c>
      <c r="E6" s="149">
        <v>3081</v>
      </c>
      <c r="F6" s="149">
        <v>2929</v>
      </c>
      <c r="G6" s="149">
        <v>2733</v>
      </c>
      <c r="H6" s="149">
        <v>2705</v>
      </c>
      <c r="I6" s="149">
        <v>2741</v>
      </c>
      <c r="J6" s="149">
        <v>2682</v>
      </c>
      <c r="K6" s="149">
        <v>2517</v>
      </c>
      <c r="L6" s="950">
        <v>2394</v>
      </c>
      <c r="M6" s="152"/>
    </row>
    <row r="7" spans="1:13" ht="13.5" thickBot="1" x14ac:dyDescent="0.25">
      <c r="A7" s="197" t="s">
        <v>206</v>
      </c>
      <c r="B7" s="421">
        <f t="shared" ref="B7:I7" si="0">SUM(B3:B6)</f>
        <v>39726</v>
      </c>
      <c r="C7" s="421">
        <f t="shared" si="0"/>
        <v>36935</v>
      </c>
      <c r="D7" s="421">
        <f t="shared" si="0"/>
        <v>34799</v>
      </c>
      <c r="E7" s="421">
        <f t="shared" si="0"/>
        <v>33259</v>
      </c>
      <c r="F7" s="421">
        <f t="shared" si="0"/>
        <v>31667</v>
      </c>
      <c r="G7" s="421">
        <f t="shared" si="0"/>
        <v>31153</v>
      </c>
      <c r="H7" s="421">
        <f>SUM(H3:H6)</f>
        <v>30458</v>
      </c>
      <c r="I7" s="421">
        <f t="shared" si="0"/>
        <v>32190</v>
      </c>
      <c r="J7" s="421">
        <f>SUM(J3:J6)</f>
        <v>32786</v>
      </c>
      <c r="K7" s="421">
        <f>SUM(K3:K6)</f>
        <v>33150</v>
      </c>
      <c r="L7" s="377">
        <f>SUM(L3:L6)</f>
        <v>33631</v>
      </c>
      <c r="M7" s="152"/>
    </row>
    <row r="8" spans="1:13" x14ac:dyDescent="0.2">
      <c r="B8" s="26"/>
      <c r="C8" s="26"/>
      <c r="D8" s="26"/>
      <c r="E8" s="26"/>
      <c r="F8" s="26"/>
      <c r="G8" s="26"/>
      <c r="H8" s="26"/>
      <c r="I8" s="26"/>
    </row>
    <row r="9" spans="1:13" x14ac:dyDescent="0.2">
      <c r="A9" s="84"/>
    </row>
    <row r="10" spans="1:13" x14ac:dyDescent="0.2">
      <c r="A10" s="17"/>
    </row>
  </sheetData>
  <phoneticPr fontId="44" type="noConversion"/>
  <pageMargins left="0.7" right="0.7" top="0.78740157499999996" bottom="0.78740157499999996"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3"/>
  <dimension ref="A1:L10"/>
  <sheetViews>
    <sheetView workbookViewId="0"/>
  </sheetViews>
  <sheetFormatPr defaultColWidth="9.140625" defaultRowHeight="12.75" x14ac:dyDescent="0.2"/>
  <cols>
    <col min="1" max="1" width="26.28515625" style="9" customWidth="1"/>
    <col min="2" max="12" width="11.140625" style="9" customWidth="1"/>
    <col min="13" max="16384" width="9.140625" style="9"/>
  </cols>
  <sheetData>
    <row r="1" spans="1:12" ht="13.5" thickBot="1" x14ac:dyDescent="0.25">
      <c r="A1" s="14" t="s">
        <v>1285</v>
      </c>
    </row>
    <row r="2" spans="1:12" ht="13.5" thickBot="1" x14ac:dyDescent="0.25">
      <c r="A2" s="515" t="s">
        <v>759</v>
      </c>
      <c r="B2" s="276">
        <v>2013</v>
      </c>
      <c r="C2" s="276">
        <v>2014</v>
      </c>
      <c r="D2" s="276">
        <v>2015</v>
      </c>
      <c r="E2" s="276">
        <v>2016</v>
      </c>
      <c r="F2" s="276">
        <v>2017</v>
      </c>
      <c r="G2" s="276">
        <v>2018</v>
      </c>
      <c r="H2" s="276">
        <v>2019</v>
      </c>
      <c r="I2" s="276">
        <v>2020</v>
      </c>
      <c r="J2" s="276">
        <v>2021</v>
      </c>
      <c r="K2" s="276">
        <v>2022</v>
      </c>
      <c r="L2" s="277">
        <v>2023</v>
      </c>
    </row>
    <row r="3" spans="1:12" x14ac:dyDescent="0.2">
      <c r="A3" s="24" t="s">
        <v>755</v>
      </c>
      <c r="B3" s="148">
        <v>20634</v>
      </c>
      <c r="C3" s="148">
        <v>18718</v>
      </c>
      <c r="D3" s="148">
        <v>17326</v>
      </c>
      <c r="E3" s="148">
        <v>16257</v>
      </c>
      <c r="F3" s="148">
        <v>15548</v>
      </c>
      <c r="G3" s="148">
        <v>15443</v>
      </c>
      <c r="H3" s="148">
        <v>15465</v>
      </c>
      <c r="I3" s="148">
        <v>15792</v>
      </c>
      <c r="J3" s="148">
        <v>16039</v>
      </c>
      <c r="K3" s="148">
        <v>16320</v>
      </c>
      <c r="L3" s="950">
        <v>16713</v>
      </c>
    </row>
    <row r="4" spans="1:12" x14ac:dyDescent="0.2">
      <c r="A4" s="12" t="s">
        <v>756</v>
      </c>
      <c r="B4" s="148">
        <v>7216</v>
      </c>
      <c r="C4" s="148">
        <v>6984</v>
      </c>
      <c r="D4" s="148">
        <v>6575</v>
      </c>
      <c r="E4" s="148">
        <v>6249</v>
      </c>
      <c r="F4" s="148">
        <v>5836</v>
      </c>
      <c r="G4" s="148">
        <v>5725</v>
      </c>
      <c r="H4" s="148">
        <v>5613</v>
      </c>
      <c r="I4" s="148">
        <v>6757</v>
      </c>
      <c r="J4" s="148">
        <v>6959</v>
      </c>
      <c r="K4" s="148">
        <v>7108</v>
      </c>
      <c r="L4" s="950">
        <v>7198</v>
      </c>
    </row>
    <row r="5" spans="1:12" x14ac:dyDescent="0.2">
      <c r="A5" s="12" t="s">
        <v>757</v>
      </c>
      <c r="B5" s="148">
        <v>9501</v>
      </c>
      <c r="C5" s="148">
        <v>9097</v>
      </c>
      <c r="D5" s="148">
        <v>8673</v>
      </c>
      <c r="E5" s="148">
        <v>8513</v>
      </c>
      <c r="F5" s="148">
        <v>8120</v>
      </c>
      <c r="G5" s="148">
        <v>7712</v>
      </c>
      <c r="H5" s="148">
        <v>7321</v>
      </c>
      <c r="I5" s="148">
        <v>7586</v>
      </c>
      <c r="J5" s="148">
        <v>8072</v>
      </c>
      <c r="K5" s="148">
        <v>7950</v>
      </c>
      <c r="L5" s="950">
        <v>8073</v>
      </c>
    </row>
    <row r="6" spans="1:12" x14ac:dyDescent="0.2">
      <c r="A6" s="22" t="s">
        <v>758</v>
      </c>
      <c r="B6" s="149">
        <v>3493</v>
      </c>
      <c r="C6" s="149">
        <v>3367</v>
      </c>
      <c r="D6" s="149">
        <v>3274</v>
      </c>
      <c r="E6" s="149">
        <v>3218</v>
      </c>
      <c r="F6" s="149">
        <v>3035</v>
      </c>
      <c r="G6" s="149">
        <v>2827</v>
      </c>
      <c r="H6" s="149">
        <v>2777</v>
      </c>
      <c r="I6" s="149">
        <v>2828</v>
      </c>
      <c r="J6" s="149">
        <v>2777</v>
      </c>
      <c r="K6" s="149">
        <v>2609</v>
      </c>
      <c r="L6" s="950">
        <v>2480</v>
      </c>
    </row>
    <row r="7" spans="1:12" ht="13.5" thickBot="1" x14ac:dyDescent="0.25">
      <c r="A7" s="197" t="s">
        <v>206</v>
      </c>
      <c r="B7" s="421">
        <f t="shared" ref="B7:J7" si="0">SUM(B3:B6)</f>
        <v>40844</v>
      </c>
      <c r="C7" s="421">
        <f t="shared" si="0"/>
        <v>38166</v>
      </c>
      <c r="D7" s="421">
        <f t="shared" si="0"/>
        <v>35848</v>
      </c>
      <c r="E7" s="421">
        <f t="shared" si="0"/>
        <v>34237</v>
      </c>
      <c r="F7" s="421">
        <f t="shared" si="0"/>
        <v>32539</v>
      </c>
      <c r="G7" s="421">
        <f t="shared" si="0"/>
        <v>31707</v>
      </c>
      <c r="H7" s="421">
        <f t="shared" si="0"/>
        <v>31176</v>
      </c>
      <c r="I7" s="421">
        <f t="shared" si="0"/>
        <v>32963</v>
      </c>
      <c r="J7" s="421">
        <f t="shared" si="0"/>
        <v>33847</v>
      </c>
      <c r="K7" s="421">
        <f>SUM(K3:K6)</f>
        <v>33987</v>
      </c>
      <c r="L7" s="377">
        <f>SUM(L3:L6)</f>
        <v>34464</v>
      </c>
    </row>
    <row r="8" spans="1:12" x14ac:dyDescent="0.2">
      <c r="B8" s="26"/>
      <c r="C8" s="26"/>
      <c r="D8" s="26"/>
      <c r="E8" s="26"/>
    </row>
    <row r="9" spans="1:12" x14ac:dyDescent="0.2">
      <c r="A9" s="84"/>
    </row>
    <row r="10" spans="1:12" x14ac:dyDescent="0.2">
      <c r="A10" s="17"/>
    </row>
  </sheetData>
  <phoneticPr fontId="44" type="noConversion"/>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5"/>
  <dimension ref="A1:M16"/>
  <sheetViews>
    <sheetView workbookViewId="0"/>
  </sheetViews>
  <sheetFormatPr defaultColWidth="9.140625" defaultRowHeight="12.75" x14ac:dyDescent="0.2"/>
  <cols>
    <col min="1" max="1" width="28.85546875" style="9" customWidth="1"/>
    <col min="2" max="5" width="9.5703125" style="9" bestFit="1" customWidth="1"/>
    <col min="6" max="16384" width="9.140625" style="9"/>
  </cols>
  <sheetData>
    <row r="1" spans="1:13" ht="13.5" thickBot="1" x14ac:dyDescent="0.25">
      <c r="A1" s="14" t="s">
        <v>1286</v>
      </c>
      <c r="B1" s="17"/>
      <c r="M1" s="168"/>
    </row>
    <row r="2" spans="1:13" ht="13.5" thickBot="1" x14ac:dyDescent="0.25">
      <c r="A2" s="23" t="s">
        <v>12</v>
      </c>
      <c r="B2" s="30">
        <v>2013</v>
      </c>
      <c r="C2" s="30">
        <v>2014</v>
      </c>
      <c r="D2" s="30">
        <v>2015</v>
      </c>
      <c r="E2" s="30">
        <v>2016</v>
      </c>
      <c r="F2" s="30">
        <v>2017</v>
      </c>
      <c r="G2" s="30">
        <v>2018</v>
      </c>
      <c r="H2" s="145">
        <v>2019</v>
      </c>
      <c r="I2" s="145">
        <v>2020</v>
      </c>
      <c r="J2" s="145">
        <v>2021</v>
      </c>
      <c r="K2" s="145">
        <v>2022</v>
      </c>
      <c r="L2" s="25">
        <v>2023</v>
      </c>
    </row>
    <row r="3" spans="1:13" x14ac:dyDescent="0.2">
      <c r="A3" s="24" t="s">
        <v>162</v>
      </c>
      <c r="B3" s="10">
        <v>202</v>
      </c>
      <c r="C3" s="10">
        <v>171</v>
      </c>
      <c r="D3" s="10">
        <v>175</v>
      </c>
      <c r="E3" s="10">
        <v>172</v>
      </c>
      <c r="F3" s="19">
        <v>184</v>
      </c>
      <c r="G3" s="10">
        <v>166</v>
      </c>
      <c r="H3" s="117">
        <v>169</v>
      </c>
      <c r="I3" s="117">
        <v>177</v>
      </c>
      <c r="J3" s="117">
        <v>170</v>
      </c>
      <c r="K3" s="117">
        <v>163</v>
      </c>
      <c r="L3" s="950">
        <v>146</v>
      </c>
    </row>
    <row r="4" spans="1:13" x14ac:dyDescent="0.2">
      <c r="A4" s="12" t="s">
        <v>161</v>
      </c>
      <c r="B4" s="11">
        <v>689</v>
      </c>
      <c r="C4" s="11">
        <v>658</v>
      </c>
      <c r="D4" s="11">
        <v>645</v>
      </c>
      <c r="E4" s="11">
        <v>603</v>
      </c>
      <c r="F4" s="18">
        <v>584</v>
      </c>
      <c r="G4" s="11">
        <v>539</v>
      </c>
      <c r="H4" s="148">
        <v>518</v>
      </c>
      <c r="I4" s="148">
        <v>528</v>
      </c>
      <c r="J4" s="148">
        <v>512</v>
      </c>
      <c r="K4" s="148">
        <v>488</v>
      </c>
      <c r="L4" s="950">
        <v>516</v>
      </c>
    </row>
    <row r="5" spans="1:13" x14ac:dyDescent="0.2">
      <c r="A5" s="12" t="s">
        <v>167</v>
      </c>
      <c r="B5" s="11">
        <v>952</v>
      </c>
      <c r="C5" s="11">
        <v>914</v>
      </c>
      <c r="D5" s="11">
        <v>914</v>
      </c>
      <c r="E5" s="11">
        <v>911</v>
      </c>
      <c r="F5" s="18">
        <v>863</v>
      </c>
      <c r="G5" s="11">
        <v>818</v>
      </c>
      <c r="H5" s="148">
        <v>810</v>
      </c>
      <c r="I5" s="148">
        <v>805</v>
      </c>
      <c r="J5" s="148">
        <v>782</v>
      </c>
      <c r="K5" s="148">
        <v>731</v>
      </c>
      <c r="L5" s="950">
        <v>686</v>
      </c>
    </row>
    <row r="6" spans="1:13" x14ac:dyDescent="0.2">
      <c r="A6" s="12" t="s">
        <v>170</v>
      </c>
      <c r="B6" s="11">
        <v>820</v>
      </c>
      <c r="C6" s="11">
        <v>774</v>
      </c>
      <c r="D6" s="11">
        <v>769</v>
      </c>
      <c r="E6" s="11">
        <v>742</v>
      </c>
      <c r="F6" s="18">
        <v>689</v>
      </c>
      <c r="G6" s="11">
        <v>650</v>
      </c>
      <c r="H6" s="148">
        <v>622</v>
      </c>
      <c r="I6" s="148">
        <v>597</v>
      </c>
      <c r="J6" s="148">
        <v>597</v>
      </c>
      <c r="K6" s="148">
        <v>568</v>
      </c>
      <c r="L6" s="950">
        <v>493</v>
      </c>
    </row>
    <row r="7" spans="1:13" x14ac:dyDescent="0.2">
      <c r="A7" s="12" t="s">
        <v>171</v>
      </c>
      <c r="B7" s="11">
        <v>161</v>
      </c>
      <c r="C7" s="11">
        <v>161</v>
      </c>
      <c r="D7" s="11">
        <v>153</v>
      </c>
      <c r="E7" s="11">
        <v>154</v>
      </c>
      <c r="F7" s="18">
        <v>156</v>
      </c>
      <c r="G7" s="11">
        <v>139</v>
      </c>
      <c r="H7" s="148">
        <v>138</v>
      </c>
      <c r="I7" s="148">
        <v>127</v>
      </c>
      <c r="J7" s="148">
        <v>120</v>
      </c>
      <c r="K7" s="148">
        <v>120</v>
      </c>
      <c r="L7" s="950">
        <v>128</v>
      </c>
    </row>
    <row r="8" spans="1:13" x14ac:dyDescent="0.2">
      <c r="A8" s="395" t="s">
        <v>419</v>
      </c>
      <c r="B8" s="522" t="s">
        <v>439</v>
      </c>
      <c r="C8" s="522" t="s">
        <v>439</v>
      </c>
      <c r="D8" s="522" t="s">
        <v>439</v>
      </c>
      <c r="E8" s="522" t="s">
        <v>439</v>
      </c>
      <c r="F8" s="522" t="s">
        <v>439</v>
      </c>
      <c r="G8" s="522" t="s">
        <v>439</v>
      </c>
      <c r="H8" s="522" t="s">
        <v>439</v>
      </c>
      <c r="I8" s="148">
        <v>65</v>
      </c>
      <c r="J8" s="148">
        <v>64</v>
      </c>
      <c r="K8" s="148">
        <v>59</v>
      </c>
      <c r="L8" s="951">
        <v>64</v>
      </c>
    </row>
    <row r="9" spans="1:13" x14ac:dyDescent="0.2">
      <c r="A9" s="12" t="s">
        <v>169</v>
      </c>
      <c r="B9" s="11">
        <v>103</v>
      </c>
      <c r="C9" s="11">
        <v>102</v>
      </c>
      <c r="D9" s="11">
        <v>109</v>
      </c>
      <c r="E9" s="11">
        <v>96</v>
      </c>
      <c r="F9" s="18">
        <v>92</v>
      </c>
      <c r="G9" s="11">
        <v>83</v>
      </c>
      <c r="H9" s="148">
        <v>87</v>
      </c>
      <c r="I9" s="148">
        <v>87</v>
      </c>
      <c r="J9" s="148">
        <v>89</v>
      </c>
      <c r="K9" s="148">
        <v>71</v>
      </c>
      <c r="L9" s="950">
        <v>58</v>
      </c>
    </row>
    <row r="10" spans="1:13" x14ac:dyDescent="0.2">
      <c r="A10" s="12" t="s">
        <v>164</v>
      </c>
      <c r="B10" s="11">
        <v>122</v>
      </c>
      <c r="C10" s="11">
        <v>111</v>
      </c>
      <c r="D10" s="11">
        <v>93</v>
      </c>
      <c r="E10" s="11">
        <v>101</v>
      </c>
      <c r="F10" s="18">
        <v>86</v>
      </c>
      <c r="G10" s="11">
        <v>88</v>
      </c>
      <c r="H10" s="148">
        <v>97</v>
      </c>
      <c r="I10" s="148">
        <v>90</v>
      </c>
      <c r="J10" s="148">
        <v>96</v>
      </c>
      <c r="K10" s="148">
        <v>89</v>
      </c>
      <c r="L10" s="950">
        <v>94</v>
      </c>
    </row>
    <row r="11" spans="1:13" x14ac:dyDescent="0.2">
      <c r="A11" s="12" t="s">
        <v>166</v>
      </c>
      <c r="B11" s="11">
        <v>250</v>
      </c>
      <c r="C11" s="11">
        <v>270</v>
      </c>
      <c r="D11" s="11">
        <v>256</v>
      </c>
      <c r="E11" s="11">
        <v>242</v>
      </c>
      <c r="F11" s="18">
        <v>216</v>
      </c>
      <c r="G11" s="11">
        <v>186</v>
      </c>
      <c r="H11" s="148">
        <v>190</v>
      </c>
      <c r="I11" s="148">
        <v>193</v>
      </c>
      <c r="J11" s="148">
        <v>185</v>
      </c>
      <c r="K11" s="148">
        <v>166</v>
      </c>
      <c r="L11" s="950">
        <v>159</v>
      </c>
    </row>
    <row r="12" spans="1:13" x14ac:dyDescent="0.2">
      <c r="A12" s="12" t="s">
        <v>168</v>
      </c>
      <c r="B12" s="11">
        <v>89</v>
      </c>
      <c r="C12" s="11">
        <v>75</v>
      </c>
      <c r="D12" s="11">
        <v>62</v>
      </c>
      <c r="E12" s="11">
        <v>60</v>
      </c>
      <c r="F12" s="18">
        <v>59</v>
      </c>
      <c r="G12" s="11">
        <v>64</v>
      </c>
      <c r="H12" s="148">
        <v>74</v>
      </c>
      <c r="I12" s="148">
        <v>72</v>
      </c>
      <c r="J12" s="148">
        <v>67</v>
      </c>
      <c r="K12" s="148">
        <v>62</v>
      </c>
      <c r="L12" s="950">
        <v>50</v>
      </c>
    </row>
    <row r="13" spans="1:13" ht="13.5" thickBot="1" x14ac:dyDescent="0.25">
      <c r="A13" s="28" t="s">
        <v>206</v>
      </c>
      <c r="B13" s="396">
        <f t="shared" ref="B13:J13" si="0">SUM(B3:B12)</f>
        <v>3388</v>
      </c>
      <c r="C13" s="396">
        <f t="shared" si="0"/>
        <v>3236</v>
      </c>
      <c r="D13" s="396">
        <f t="shared" si="0"/>
        <v>3176</v>
      </c>
      <c r="E13" s="396">
        <f t="shared" si="0"/>
        <v>3081</v>
      </c>
      <c r="F13" s="397">
        <f t="shared" si="0"/>
        <v>2929</v>
      </c>
      <c r="G13" s="396">
        <f t="shared" si="0"/>
        <v>2733</v>
      </c>
      <c r="H13" s="363">
        <f t="shared" si="0"/>
        <v>2705</v>
      </c>
      <c r="I13" s="363">
        <f t="shared" si="0"/>
        <v>2741</v>
      </c>
      <c r="J13" s="363">
        <f t="shared" si="0"/>
        <v>2682</v>
      </c>
      <c r="K13" s="363">
        <f>SUM(K3:K12)</f>
        <v>2517</v>
      </c>
      <c r="L13" s="364">
        <f>SUM(L3:L12)</f>
        <v>2394</v>
      </c>
    </row>
    <row r="15" spans="1:13" x14ac:dyDescent="0.2">
      <c r="A15" s="84"/>
    </row>
    <row r="16" spans="1:13" x14ac:dyDescent="0.2">
      <c r="A16" s="17"/>
    </row>
  </sheetData>
  <phoneticPr fontId="44"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6"/>
  <dimension ref="A1:M25"/>
  <sheetViews>
    <sheetView workbookViewId="0"/>
  </sheetViews>
  <sheetFormatPr defaultColWidth="9.140625" defaultRowHeight="12.75" x14ac:dyDescent="0.2"/>
  <cols>
    <col min="1" max="1" width="28.85546875" style="9" customWidth="1"/>
    <col min="2" max="5" width="9.5703125" style="9" bestFit="1" customWidth="1"/>
    <col min="6" max="13" width="9.140625" style="9"/>
    <col min="14" max="18" width="12.140625" style="9" customWidth="1"/>
    <col min="19" max="16384" width="9.140625" style="9"/>
  </cols>
  <sheetData>
    <row r="1" spans="1:13" ht="13.5" thickBot="1" x14ac:dyDescent="0.25">
      <c r="A1" s="14" t="s">
        <v>1287</v>
      </c>
      <c r="B1" s="14"/>
      <c r="M1" s="14"/>
    </row>
    <row r="2" spans="1:13" s="14" customFormat="1" ht="13.5" thickBot="1" x14ac:dyDescent="0.25">
      <c r="A2" s="23" t="s">
        <v>12</v>
      </c>
      <c r="B2" s="30">
        <v>2013</v>
      </c>
      <c r="C2" s="30">
        <v>2014</v>
      </c>
      <c r="D2" s="30">
        <v>2015</v>
      </c>
      <c r="E2" s="30">
        <v>2016</v>
      </c>
      <c r="F2" s="30">
        <v>2017</v>
      </c>
      <c r="G2" s="30">
        <v>2018</v>
      </c>
      <c r="H2" s="145">
        <v>2019</v>
      </c>
      <c r="I2" s="145">
        <v>2020</v>
      </c>
      <c r="J2" s="145">
        <v>2021</v>
      </c>
      <c r="K2" s="145">
        <v>2022</v>
      </c>
      <c r="L2" s="25">
        <v>2023</v>
      </c>
    </row>
    <row r="3" spans="1:13" x14ac:dyDescent="0.2">
      <c r="A3" s="24" t="s">
        <v>162</v>
      </c>
      <c r="B3" s="10">
        <v>206</v>
      </c>
      <c r="C3" s="10">
        <v>179</v>
      </c>
      <c r="D3" s="10">
        <v>181</v>
      </c>
      <c r="E3" s="10">
        <v>179</v>
      </c>
      <c r="F3" s="19">
        <v>187</v>
      </c>
      <c r="G3" s="10">
        <v>171</v>
      </c>
      <c r="H3" s="117">
        <v>173</v>
      </c>
      <c r="I3" s="117">
        <v>182</v>
      </c>
      <c r="J3" s="117">
        <v>177</v>
      </c>
      <c r="K3" s="117">
        <v>166</v>
      </c>
      <c r="L3" s="950">
        <v>153</v>
      </c>
    </row>
    <row r="4" spans="1:13" x14ac:dyDescent="0.2">
      <c r="A4" s="12" t="s">
        <v>161</v>
      </c>
      <c r="B4" s="11">
        <v>728</v>
      </c>
      <c r="C4" s="11">
        <v>697</v>
      </c>
      <c r="D4" s="11">
        <v>669</v>
      </c>
      <c r="E4" s="11">
        <v>639</v>
      </c>
      <c r="F4" s="18">
        <v>606</v>
      </c>
      <c r="G4" s="11">
        <v>565</v>
      </c>
      <c r="H4" s="148">
        <v>542</v>
      </c>
      <c r="I4" s="148">
        <v>542</v>
      </c>
      <c r="J4" s="148">
        <v>533</v>
      </c>
      <c r="K4" s="148">
        <v>510</v>
      </c>
      <c r="L4" s="950">
        <v>534</v>
      </c>
    </row>
    <row r="5" spans="1:13" x14ac:dyDescent="0.2">
      <c r="A5" s="12" t="s">
        <v>167</v>
      </c>
      <c r="B5" s="11">
        <v>965</v>
      </c>
      <c r="C5" s="11">
        <v>937</v>
      </c>
      <c r="D5" s="11">
        <v>932</v>
      </c>
      <c r="E5" s="11">
        <v>945</v>
      </c>
      <c r="F5" s="18">
        <v>894</v>
      </c>
      <c r="G5" s="11">
        <v>833</v>
      </c>
      <c r="H5" s="148">
        <v>826</v>
      </c>
      <c r="I5" s="148">
        <v>833</v>
      </c>
      <c r="J5" s="148">
        <v>809</v>
      </c>
      <c r="K5" s="148">
        <v>749</v>
      </c>
      <c r="L5" s="950">
        <v>708</v>
      </c>
    </row>
    <row r="6" spans="1:13" x14ac:dyDescent="0.2">
      <c r="A6" s="12" t="s">
        <v>170</v>
      </c>
      <c r="B6" s="11">
        <v>836</v>
      </c>
      <c r="C6" s="11">
        <v>818</v>
      </c>
      <c r="D6" s="11">
        <v>805</v>
      </c>
      <c r="E6" s="11">
        <v>780</v>
      </c>
      <c r="F6" s="18">
        <v>724</v>
      </c>
      <c r="G6" s="11">
        <v>676</v>
      </c>
      <c r="H6" s="148">
        <v>635</v>
      </c>
      <c r="I6" s="148">
        <v>613</v>
      </c>
      <c r="J6" s="148">
        <v>618</v>
      </c>
      <c r="K6" s="148">
        <v>595</v>
      </c>
      <c r="L6" s="950">
        <v>515</v>
      </c>
    </row>
    <row r="7" spans="1:13" x14ac:dyDescent="0.2">
      <c r="A7" s="12" t="s">
        <v>171</v>
      </c>
      <c r="B7" s="11">
        <v>167</v>
      </c>
      <c r="C7" s="11">
        <v>163</v>
      </c>
      <c r="D7" s="11">
        <v>158</v>
      </c>
      <c r="E7" s="11">
        <v>164</v>
      </c>
      <c r="F7" s="18">
        <v>166</v>
      </c>
      <c r="G7" s="11">
        <v>151</v>
      </c>
      <c r="H7" s="148">
        <v>141</v>
      </c>
      <c r="I7" s="148">
        <v>135</v>
      </c>
      <c r="J7" s="148">
        <v>132</v>
      </c>
      <c r="K7" s="148">
        <v>123</v>
      </c>
      <c r="L7" s="950">
        <v>130</v>
      </c>
      <c r="M7" s="14"/>
    </row>
    <row r="8" spans="1:13" x14ac:dyDescent="0.2">
      <c r="A8" s="395" t="s">
        <v>419</v>
      </c>
      <c r="B8" s="522" t="s">
        <v>439</v>
      </c>
      <c r="C8" s="522" t="s">
        <v>439</v>
      </c>
      <c r="D8" s="522" t="s">
        <v>439</v>
      </c>
      <c r="E8" s="522" t="s">
        <v>439</v>
      </c>
      <c r="F8" s="522" t="s">
        <v>439</v>
      </c>
      <c r="G8" s="522" t="s">
        <v>439</v>
      </c>
      <c r="H8" s="522" t="s">
        <v>439</v>
      </c>
      <c r="I8" s="148">
        <v>69</v>
      </c>
      <c r="J8" s="148">
        <v>65</v>
      </c>
      <c r="K8" s="148">
        <v>60</v>
      </c>
      <c r="L8" s="951">
        <v>68</v>
      </c>
      <c r="M8" s="14"/>
    </row>
    <row r="9" spans="1:13" x14ac:dyDescent="0.2">
      <c r="A9" s="12" t="s">
        <v>169</v>
      </c>
      <c r="B9" s="11">
        <v>113</v>
      </c>
      <c r="C9" s="11">
        <v>105</v>
      </c>
      <c r="D9" s="11">
        <v>109</v>
      </c>
      <c r="E9" s="11">
        <v>96</v>
      </c>
      <c r="F9" s="18">
        <v>93</v>
      </c>
      <c r="G9" s="11">
        <v>84</v>
      </c>
      <c r="H9" s="148">
        <v>89</v>
      </c>
      <c r="I9" s="148">
        <v>90</v>
      </c>
      <c r="J9" s="148">
        <v>90</v>
      </c>
      <c r="K9" s="148">
        <v>77</v>
      </c>
      <c r="L9" s="950">
        <v>61</v>
      </c>
    </row>
    <row r="10" spans="1:13" x14ac:dyDescent="0.2">
      <c r="A10" s="12" t="s">
        <v>164</v>
      </c>
      <c r="B10" s="11">
        <v>124</v>
      </c>
      <c r="C10" s="11">
        <v>116</v>
      </c>
      <c r="D10" s="11">
        <v>96</v>
      </c>
      <c r="E10" s="11">
        <v>102</v>
      </c>
      <c r="F10" s="18">
        <v>85</v>
      </c>
      <c r="G10" s="11">
        <v>88</v>
      </c>
      <c r="H10" s="148">
        <v>101</v>
      </c>
      <c r="I10" s="148">
        <v>95</v>
      </c>
      <c r="J10" s="148">
        <v>97</v>
      </c>
      <c r="K10" s="148">
        <v>90</v>
      </c>
      <c r="L10" s="950">
        <v>96</v>
      </c>
    </row>
    <row r="11" spans="1:13" x14ac:dyDescent="0.2">
      <c r="A11" s="12" t="s">
        <v>166</v>
      </c>
      <c r="B11" s="11">
        <v>263</v>
      </c>
      <c r="C11" s="11">
        <v>275</v>
      </c>
      <c r="D11" s="11">
        <v>262</v>
      </c>
      <c r="E11" s="11">
        <v>249</v>
      </c>
      <c r="F11" s="18">
        <v>219</v>
      </c>
      <c r="G11" s="11">
        <v>192</v>
      </c>
      <c r="H11" s="148">
        <v>198</v>
      </c>
      <c r="I11" s="148">
        <v>196</v>
      </c>
      <c r="J11" s="148">
        <v>187</v>
      </c>
      <c r="K11" s="148">
        <v>175</v>
      </c>
      <c r="L11" s="950">
        <v>164</v>
      </c>
    </row>
    <row r="12" spans="1:13" x14ac:dyDescent="0.2">
      <c r="A12" s="12" t="s">
        <v>168</v>
      </c>
      <c r="B12" s="11">
        <v>91</v>
      </c>
      <c r="C12" s="11">
        <v>77</v>
      </c>
      <c r="D12" s="11">
        <v>62</v>
      </c>
      <c r="E12" s="11">
        <v>64</v>
      </c>
      <c r="F12" s="18">
        <v>61</v>
      </c>
      <c r="G12" s="11">
        <v>67</v>
      </c>
      <c r="H12" s="148">
        <v>72</v>
      </c>
      <c r="I12" s="148">
        <v>73</v>
      </c>
      <c r="J12" s="148">
        <v>69</v>
      </c>
      <c r="K12" s="148">
        <v>64</v>
      </c>
      <c r="L12" s="950">
        <v>51</v>
      </c>
      <c r="M12" s="14"/>
    </row>
    <row r="13" spans="1:13" s="14" customFormat="1" ht="13.5" thickBot="1" x14ac:dyDescent="0.25">
      <c r="A13" s="28" t="s">
        <v>206</v>
      </c>
      <c r="B13" s="396">
        <f t="shared" ref="B13:J13" si="0">SUM(B3:B12)</f>
        <v>3493</v>
      </c>
      <c r="C13" s="396">
        <f t="shared" si="0"/>
        <v>3367</v>
      </c>
      <c r="D13" s="396">
        <f t="shared" si="0"/>
        <v>3274</v>
      </c>
      <c r="E13" s="396">
        <f t="shared" si="0"/>
        <v>3218</v>
      </c>
      <c r="F13" s="396">
        <f t="shared" si="0"/>
        <v>3035</v>
      </c>
      <c r="G13" s="396">
        <f t="shared" si="0"/>
        <v>2827</v>
      </c>
      <c r="H13" s="363">
        <f>SUM(H3:H12)</f>
        <v>2777</v>
      </c>
      <c r="I13" s="363">
        <f>SUM(I3:I12)</f>
        <v>2828</v>
      </c>
      <c r="J13" s="363">
        <f t="shared" si="0"/>
        <v>2777</v>
      </c>
      <c r="K13" s="363">
        <f>SUM(K3:K12)</f>
        <v>2609</v>
      </c>
      <c r="L13" s="364">
        <f>SUM(L3:L12)</f>
        <v>2480</v>
      </c>
      <c r="M13" s="9"/>
    </row>
    <row r="14" spans="1:13" x14ac:dyDescent="0.2">
      <c r="B14" s="21"/>
    </row>
    <row r="15" spans="1:13" x14ac:dyDescent="0.2">
      <c r="B15" s="562"/>
      <c r="C15" s="562"/>
      <c r="D15" s="562"/>
      <c r="E15" s="562"/>
      <c r="F15" s="562"/>
      <c r="G15" s="562"/>
      <c r="H15" s="562"/>
      <c r="I15" s="562"/>
      <c r="J15" s="562"/>
      <c r="K15" s="562"/>
      <c r="L15" s="562"/>
    </row>
    <row r="16" spans="1:13" x14ac:dyDescent="0.2">
      <c r="B16" s="562"/>
      <c r="C16" s="562"/>
      <c r="D16" s="562"/>
      <c r="E16" s="562"/>
      <c r="F16" s="562"/>
      <c r="G16" s="562"/>
      <c r="H16" s="562"/>
      <c r="I16" s="562"/>
      <c r="J16" s="562"/>
      <c r="K16" s="562"/>
      <c r="L16" s="562"/>
    </row>
    <row r="17" spans="2:12" x14ac:dyDescent="0.2">
      <c r="B17" s="562"/>
      <c r="C17" s="562"/>
      <c r="D17" s="562"/>
      <c r="E17" s="562"/>
      <c r="F17" s="562"/>
      <c r="G17" s="562"/>
      <c r="H17" s="562"/>
      <c r="I17" s="562"/>
      <c r="J17" s="562"/>
      <c r="K17" s="562"/>
      <c r="L17" s="562"/>
    </row>
    <row r="18" spans="2:12" x14ac:dyDescent="0.2">
      <c r="B18" s="562"/>
      <c r="C18" s="562"/>
      <c r="D18" s="562"/>
      <c r="E18" s="562"/>
      <c r="F18" s="562"/>
      <c r="G18" s="562"/>
      <c r="H18" s="562"/>
      <c r="I18" s="562"/>
      <c r="J18" s="562"/>
      <c r="K18" s="562"/>
      <c r="L18" s="562"/>
    </row>
    <row r="19" spans="2:12" x14ac:dyDescent="0.2">
      <c r="B19" s="562"/>
      <c r="C19" s="562"/>
      <c r="D19" s="562"/>
      <c r="E19" s="562"/>
      <c r="F19" s="562"/>
      <c r="G19" s="562"/>
      <c r="H19" s="562"/>
      <c r="I19" s="562"/>
      <c r="J19" s="562"/>
      <c r="K19" s="562"/>
      <c r="L19" s="562"/>
    </row>
    <row r="20" spans="2:12" x14ac:dyDescent="0.2">
      <c r="B20" s="562"/>
      <c r="C20" s="562"/>
      <c r="D20" s="562"/>
      <c r="E20" s="562"/>
      <c r="F20" s="562"/>
      <c r="G20" s="562"/>
      <c r="H20" s="562"/>
      <c r="I20" s="562"/>
      <c r="J20" s="562"/>
      <c r="K20" s="562"/>
      <c r="L20" s="562"/>
    </row>
    <row r="21" spans="2:12" x14ac:dyDescent="0.2">
      <c r="B21" s="562"/>
      <c r="C21" s="562"/>
      <c r="D21" s="562"/>
      <c r="E21" s="562"/>
      <c r="F21" s="562"/>
      <c r="G21" s="562"/>
      <c r="H21" s="562"/>
      <c r="I21" s="562"/>
      <c r="J21" s="562"/>
      <c r="K21" s="562"/>
      <c r="L21" s="562"/>
    </row>
    <row r="22" spans="2:12" x14ac:dyDescent="0.2">
      <c r="B22" s="562"/>
      <c r="C22" s="562"/>
      <c r="D22" s="562"/>
      <c r="E22" s="562"/>
      <c r="F22" s="562"/>
      <c r="G22" s="562"/>
      <c r="H22" s="562"/>
      <c r="I22" s="562"/>
      <c r="J22" s="562"/>
      <c r="K22" s="562"/>
      <c r="L22" s="562"/>
    </row>
    <row r="23" spans="2:12" x14ac:dyDescent="0.2">
      <c r="B23" s="562"/>
      <c r="C23" s="562"/>
      <c r="D23" s="562"/>
      <c r="E23" s="562"/>
      <c r="F23" s="562"/>
      <c r="G23" s="562"/>
      <c r="H23" s="562"/>
      <c r="I23" s="562"/>
      <c r="J23" s="562"/>
      <c r="K23" s="562"/>
      <c r="L23" s="562"/>
    </row>
    <row r="24" spans="2:12" x14ac:dyDescent="0.2">
      <c r="B24" s="562"/>
      <c r="C24" s="562"/>
      <c r="D24" s="562"/>
      <c r="E24" s="562"/>
      <c r="F24" s="562"/>
      <c r="G24" s="562"/>
      <c r="H24" s="562"/>
      <c r="I24" s="562"/>
      <c r="J24" s="562"/>
      <c r="K24" s="562"/>
      <c r="L24" s="562"/>
    </row>
    <row r="25" spans="2:12" x14ac:dyDescent="0.2">
      <c r="B25" s="563"/>
      <c r="C25" s="563"/>
      <c r="D25" s="563"/>
      <c r="E25" s="563"/>
      <c r="F25" s="563"/>
      <c r="G25" s="563"/>
      <c r="H25" s="563"/>
      <c r="I25" s="563"/>
      <c r="J25" s="563"/>
      <c r="K25" s="563"/>
      <c r="L25" s="563"/>
    </row>
  </sheetData>
  <phoneticPr fontId="44" type="noConversion"/>
  <pageMargins left="0.78740157499999996" right="0.78740157499999996" top="0.984251969" bottom="0.984251969" header="0.4921259845" footer="0.492125984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F228-59ED-4C95-A702-26F21F614C32}">
  <dimension ref="A1:Q56"/>
  <sheetViews>
    <sheetView workbookViewId="0"/>
  </sheetViews>
  <sheetFormatPr defaultRowHeight="12.75" x14ac:dyDescent="0.2"/>
  <cols>
    <col min="1" max="1" width="25" customWidth="1"/>
    <col min="2" max="3" width="13.85546875" customWidth="1"/>
    <col min="4" max="4" width="15.42578125" customWidth="1"/>
    <col min="5" max="8" width="13.85546875" customWidth="1"/>
    <col min="9" max="9" width="15.42578125" customWidth="1"/>
    <col min="10" max="13" width="13.85546875" customWidth="1"/>
    <col min="14" max="14" width="15.42578125" customWidth="1"/>
    <col min="15" max="16" width="13.85546875" customWidth="1"/>
  </cols>
  <sheetData>
    <row r="1" spans="1:17" ht="13.5" thickBot="1" x14ac:dyDescent="0.25">
      <c r="A1" s="1" t="s">
        <v>1345</v>
      </c>
    </row>
    <row r="2" spans="1:17" ht="12.75" customHeight="1" x14ac:dyDescent="0.2">
      <c r="A2" s="1556" t="s">
        <v>12</v>
      </c>
      <c r="B2" s="1558" t="s">
        <v>973</v>
      </c>
      <c r="C2" s="1558"/>
      <c r="D2" s="1558"/>
      <c r="E2" s="1558"/>
      <c r="F2" s="1558"/>
      <c r="G2" s="1558" t="s">
        <v>974</v>
      </c>
      <c r="H2" s="1558"/>
      <c r="I2" s="1558"/>
      <c r="J2" s="1558"/>
      <c r="K2" s="1558"/>
      <c r="L2" s="1552" t="s">
        <v>203</v>
      </c>
      <c r="M2" s="1552"/>
      <c r="N2" s="1552"/>
      <c r="O2" s="1552"/>
      <c r="P2" s="1553"/>
    </row>
    <row r="3" spans="1:17" ht="77.25" thickBot="1" x14ac:dyDescent="0.25">
      <c r="A3" s="1557"/>
      <c r="B3" s="1453" t="s">
        <v>1391</v>
      </c>
      <c r="C3" s="1453" t="s">
        <v>1392</v>
      </c>
      <c r="D3" s="1453" t="s">
        <v>1393</v>
      </c>
      <c r="E3" s="1453" t="s">
        <v>1394</v>
      </c>
      <c r="F3" s="1453" t="s">
        <v>1395</v>
      </c>
      <c r="G3" s="1453" t="s">
        <v>1391</v>
      </c>
      <c r="H3" s="1453" t="s">
        <v>1392</v>
      </c>
      <c r="I3" s="1453" t="s">
        <v>1393</v>
      </c>
      <c r="J3" s="1453" t="s">
        <v>1394</v>
      </c>
      <c r="K3" s="1453" t="s">
        <v>1395</v>
      </c>
      <c r="L3" s="1454" t="s">
        <v>1391</v>
      </c>
      <c r="M3" s="683" t="s">
        <v>1392</v>
      </c>
      <c r="N3" s="683" t="s">
        <v>1393</v>
      </c>
      <c r="O3" s="683" t="s">
        <v>1394</v>
      </c>
      <c r="P3" s="684" t="s">
        <v>1395</v>
      </c>
    </row>
    <row r="4" spans="1:17" x14ac:dyDescent="0.2">
      <c r="A4" s="24" t="s">
        <v>188</v>
      </c>
      <c r="B4" s="960">
        <v>143</v>
      </c>
      <c r="C4" s="960">
        <v>136</v>
      </c>
      <c r="D4" s="960">
        <v>19595.365855508899</v>
      </c>
      <c r="E4" s="1459">
        <v>135</v>
      </c>
      <c r="F4" s="1459">
        <v>12860.4</v>
      </c>
      <c r="G4" s="1459">
        <v>71</v>
      </c>
      <c r="H4" s="1459">
        <v>41</v>
      </c>
      <c r="I4" s="1459">
        <v>14624.494931017492</v>
      </c>
      <c r="J4" s="1459">
        <v>8</v>
      </c>
      <c r="K4" s="1459">
        <v>14063.25</v>
      </c>
      <c r="L4" s="792">
        <f>SUM(B4,G4)</f>
        <v>214</v>
      </c>
      <c r="M4" s="792">
        <f>SUM(C4,H4)</f>
        <v>177</v>
      </c>
      <c r="N4" s="792">
        <v>18443.921178084318</v>
      </c>
      <c r="O4" s="792">
        <f>SUM(E4,J4)</f>
        <v>143</v>
      </c>
      <c r="P4" s="793">
        <v>12927.692307692309</v>
      </c>
    </row>
    <row r="5" spans="1:17" x14ac:dyDescent="0.2">
      <c r="A5" s="585" t="s">
        <v>185</v>
      </c>
      <c r="B5" s="1353">
        <v>457</v>
      </c>
      <c r="C5" s="1353">
        <v>438</v>
      </c>
      <c r="D5" s="1353">
        <v>25367.740643539928</v>
      </c>
      <c r="E5" s="1460">
        <v>354</v>
      </c>
      <c r="F5" s="1460">
        <v>13341.949152542373</v>
      </c>
      <c r="G5" s="1460">
        <v>148</v>
      </c>
      <c r="H5" s="1460">
        <v>93</v>
      </c>
      <c r="I5" s="1460">
        <v>14568.489943113942</v>
      </c>
      <c r="J5" s="1460">
        <v>2</v>
      </c>
      <c r="K5" s="1460">
        <v>12000</v>
      </c>
      <c r="L5" s="794">
        <f t="shared" ref="L5:M13" si="0">SUM(B5,G5)</f>
        <v>605</v>
      </c>
      <c r="M5" s="794">
        <f t="shared" si="0"/>
        <v>531</v>
      </c>
      <c r="N5" s="794">
        <v>23476.346453069837</v>
      </c>
      <c r="O5" s="794">
        <f t="shared" ref="O5:O14" si="1">SUM(E5,J5)</f>
        <v>356</v>
      </c>
      <c r="P5" s="795">
        <v>13334.41011235955</v>
      </c>
    </row>
    <row r="6" spans="1:17" x14ac:dyDescent="0.2">
      <c r="A6" s="585" t="s">
        <v>187</v>
      </c>
      <c r="B6" s="1353">
        <v>794</v>
      </c>
      <c r="C6" s="1353">
        <v>738</v>
      </c>
      <c r="D6" s="1353">
        <v>26769.419292754101</v>
      </c>
      <c r="E6" s="1460">
        <v>633</v>
      </c>
      <c r="F6" s="1460">
        <v>13189.883089527639</v>
      </c>
      <c r="G6" s="1460">
        <v>57</v>
      </c>
      <c r="H6" s="1460">
        <v>23</v>
      </c>
      <c r="I6" s="1460">
        <v>15433.424585921326</v>
      </c>
      <c r="J6" s="1460">
        <v>3</v>
      </c>
      <c r="K6" s="1460">
        <v>12000</v>
      </c>
      <c r="L6" s="794">
        <f t="shared" si="0"/>
        <v>851</v>
      </c>
      <c r="M6" s="794">
        <f t="shared" si="0"/>
        <v>761</v>
      </c>
      <c r="N6" s="794">
        <v>26426.807100563361</v>
      </c>
      <c r="O6" s="794">
        <f t="shared" si="1"/>
        <v>636</v>
      </c>
      <c r="P6" s="795">
        <v>13184.270433444961</v>
      </c>
    </row>
    <row r="7" spans="1:17" x14ac:dyDescent="0.2">
      <c r="A7" s="585" t="s">
        <v>193</v>
      </c>
      <c r="B7" s="1353">
        <v>537</v>
      </c>
      <c r="C7" s="1353">
        <v>480</v>
      </c>
      <c r="D7" s="1353">
        <v>18836.288901545202</v>
      </c>
      <c r="E7" s="1460">
        <v>404</v>
      </c>
      <c r="F7" s="1460">
        <v>12888.433843384339</v>
      </c>
      <c r="G7" s="1460">
        <v>106</v>
      </c>
      <c r="H7" s="1460">
        <v>54</v>
      </c>
      <c r="I7" s="1460">
        <v>19005.415228208007</v>
      </c>
      <c r="J7" s="1460">
        <v>2</v>
      </c>
      <c r="K7" s="1460">
        <v>12575.757575757576</v>
      </c>
      <c r="L7" s="794">
        <f t="shared" si="0"/>
        <v>643</v>
      </c>
      <c r="M7" s="794">
        <f t="shared" si="0"/>
        <v>534</v>
      </c>
      <c r="N7" s="794">
        <v>18853.391563792007</v>
      </c>
      <c r="O7" s="794">
        <f t="shared" si="1"/>
        <v>406</v>
      </c>
      <c r="P7" s="795">
        <v>12886.893566203909</v>
      </c>
    </row>
    <row r="8" spans="1:17" x14ac:dyDescent="0.2">
      <c r="A8" s="585" t="s">
        <v>190</v>
      </c>
      <c r="B8" s="1353">
        <v>132</v>
      </c>
      <c r="C8" s="1353">
        <v>128</v>
      </c>
      <c r="D8" s="1353">
        <v>23623.084896678858</v>
      </c>
      <c r="E8" s="1460">
        <v>105</v>
      </c>
      <c r="F8" s="1460">
        <v>13179.69696969697</v>
      </c>
      <c r="G8" s="1460">
        <v>27</v>
      </c>
      <c r="H8" s="1460">
        <v>16</v>
      </c>
      <c r="I8" s="1460">
        <v>13759.390625</v>
      </c>
      <c r="J8" s="1460">
        <v>0</v>
      </c>
      <c r="K8" s="1460">
        <v>0</v>
      </c>
      <c r="L8" s="794">
        <f t="shared" si="0"/>
        <v>159</v>
      </c>
      <c r="M8" s="794">
        <f t="shared" si="0"/>
        <v>144</v>
      </c>
      <c r="N8" s="794">
        <v>22527.118866492317</v>
      </c>
      <c r="O8" s="794">
        <f t="shared" si="1"/>
        <v>105</v>
      </c>
      <c r="P8" s="795">
        <v>13179.69696969697</v>
      </c>
    </row>
    <row r="9" spans="1:17" x14ac:dyDescent="0.2">
      <c r="A9" s="585" t="s">
        <v>563</v>
      </c>
      <c r="B9" s="1353">
        <v>51</v>
      </c>
      <c r="C9" s="1353">
        <v>44</v>
      </c>
      <c r="D9" s="1353">
        <v>22027.135037878794</v>
      </c>
      <c r="E9" s="1460">
        <v>36</v>
      </c>
      <c r="F9" s="1460">
        <v>13194.444444444445</v>
      </c>
      <c r="G9" s="1460">
        <v>28</v>
      </c>
      <c r="H9" s="1460">
        <v>8</v>
      </c>
      <c r="I9" s="1460">
        <v>15576.747159090908</v>
      </c>
      <c r="J9" s="1460">
        <v>1</v>
      </c>
      <c r="K9" s="1460">
        <v>12545.454545454546</v>
      </c>
      <c r="L9" s="794">
        <f t="shared" si="0"/>
        <v>79</v>
      </c>
      <c r="M9" s="794">
        <f t="shared" si="0"/>
        <v>52</v>
      </c>
      <c r="N9" s="794">
        <v>21034.767671911428</v>
      </c>
      <c r="O9" s="794">
        <f t="shared" si="1"/>
        <v>37</v>
      </c>
      <c r="P9" s="795">
        <v>13176.904176904176</v>
      </c>
    </row>
    <row r="10" spans="1:17" x14ac:dyDescent="0.2">
      <c r="A10" s="585" t="s">
        <v>184</v>
      </c>
      <c r="B10" s="1353">
        <v>54</v>
      </c>
      <c r="C10" s="1353">
        <v>54</v>
      </c>
      <c r="D10" s="1353">
        <v>27508.330103281492</v>
      </c>
      <c r="E10" s="1460">
        <v>53</v>
      </c>
      <c r="F10" s="1460">
        <v>15861.934710991314</v>
      </c>
      <c r="G10" s="1460">
        <v>25</v>
      </c>
      <c r="H10" s="1460">
        <v>11</v>
      </c>
      <c r="I10" s="1460">
        <v>21805.602813852809</v>
      </c>
      <c r="J10" s="1460">
        <v>1</v>
      </c>
      <c r="K10" s="1460">
        <v>17500</v>
      </c>
      <c r="L10" s="794">
        <f t="shared" si="0"/>
        <v>79</v>
      </c>
      <c r="M10" s="794">
        <f t="shared" si="0"/>
        <v>65</v>
      </c>
      <c r="N10" s="794">
        <v>26543.253177378181</v>
      </c>
      <c r="O10" s="794">
        <f t="shared" si="1"/>
        <v>54</v>
      </c>
      <c r="P10" s="795">
        <v>15892.269253380364</v>
      </c>
    </row>
    <row r="11" spans="1:17" x14ac:dyDescent="0.2">
      <c r="A11" s="585" t="s">
        <v>195</v>
      </c>
      <c r="B11" s="1353">
        <v>103</v>
      </c>
      <c r="C11" s="1353">
        <v>101</v>
      </c>
      <c r="D11" s="1353">
        <v>35302.135111011099</v>
      </c>
      <c r="E11" s="1460">
        <v>91</v>
      </c>
      <c r="F11" s="1460">
        <v>17150.082457225304</v>
      </c>
      <c r="G11" s="1460">
        <v>9</v>
      </c>
      <c r="H11" s="1460">
        <v>6</v>
      </c>
      <c r="I11" s="1460">
        <v>11430.686868686869</v>
      </c>
      <c r="J11" s="1460">
        <v>0</v>
      </c>
      <c r="K11" s="1460">
        <v>0</v>
      </c>
      <c r="L11" s="794">
        <f t="shared" si="0"/>
        <v>112</v>
      </c>
      <c r="M11" s="794">
        <f t="shared" si="0"/>
        <v>107</v>
      </c>
      <c r="N11" s="794">
        <v>33963.549228263946</v>
      </c>
      <c r="O11" s="794">
        <f t="shared" si="1"/>
        <v>91</v>
      </c>
      <c r="P11" s="795">
        <v>17150.082457225304</v>
      </c>
    </row>
    <row r="12" spans="1:17" x14ac:dyDescent="0.2">
      <c r="A12" s="585" t="s">
        <v>194</v>
      </c>
      <c r="B12" s="1353">
        <v>187</v>
      </c>
      <c r="C12" s="1353">
        <v>173</v>
      </c>
      <c r="D12" s="1353">
        <v>24791.753964583913</v>
      </c>
      <c r="E12" s="1460">
        <v>149</v>
      </c>
      <c r="F12" s="1460">
        <v>13028.379674017257</v>
      </c>
      <c r="G12" s="1460">
        <v>28</v>
      </c>
      <c r="H12" s="1460">
        <v>19</v>
      </c>
      <c r="I12" s="1460">
        <v>15070.711403508772</v>
      </c>
      <c r="J12" s="1460">
        <v>2</v>
      </c>
      <c r="K12" s="1460">
        <v>12500</v>
      </c>
      <c r="L12" s="794">
        <f t="shared" si="0"/>
        <v>215</v>
      </c>
      <c r="M12" s="794">
        <f t="shared" si="0"/>
        <v>192</v>
      </c>
      <c r="N12" s="794">
        <v>23829.775794477519</v>
      </c>
      <c r="O12" s="794">
        <f t="shared" si="1"/>
        <v>151</v>
      </c>
      <c r="P12" s="795">
        <v>13021.381267738881</v>
      </c>
    </row>
    <row r="13" spans="1:17" x14ac:dyDescent="0.2">
      <c r="A13" s="585" t="s">
        <v>189</v>
      </c>
      <c r="B13" s="1353">
        <v>60</v>
      </c>
      <c r="C13" s="1353">
        <v>59</v>
      </c>
      <c r="D13" s="1353">
        <v>21578.127560104673</v>
      </c>
      <c r="E13" s="1460">
        <v>53</v>
      </c>
      <c r="F13" s="1460">
        <v>12973.584905660377</v>
      </c>
      <c r="G13" s="1460">
        <v>10</v>
      </c>
      <c r="H13" s="1460">
        <v>6</v>
      </c>
      <c r="I13" s="1460">
        <v>33223.902777777774</v>
      </c>
      <c r="J13" s="1460">
        <v>0</v>
      </c>
      <c r="K13" s="1460">
        <v>0</v>
      </c>
      <c r="L13" s="794">
        <f t="shared" si="0"/>
        <v>70</v>
      </c>
      <c r="M13" s="794">
        <f t="shared" si="0"/>
        <v>65</v>
      </c>
      <c r="N13" s="794">
        <v>22653.122195582197</v>
      </c>
      <c r="O13" s="794">
        <f t="shared" si="1"/>
        <v>53</v>
      </c>
      <c r="P13" s="795">
        <v>12973.584905660377</v>
      </c>
    </row>
    <row r="14" spans="1:17" ht="13.5" thickBot="1" x14ac:dyDescent="0.25">
      <c r="A14" s="602" t="s">
        <v>206</v>
      </c>
      <c r="B14" s="1461">
        <v>2518</v>
      </c>
      <c r="C14" s="1461">
        <v>2351</v>
      </c>
      <c r="D14" s="1461">
        <v>24321.262233587455</v>
      </c>
      <c r="E14" s="1462">
        <v>2013</v>
      </c>
      <c r="F14" s="1462">
        <v>13365.307533499759</v>
      </c>
      <c r="G14" s="1462">
        <v>509</v>
      </c>
      <c r="H14" s="1462">
        <v>277</v>
      </c>
      <c r="I14" s="1462">
        <v>16153.905983578703</v>
      </c>
      <c r="J14" s="1462">
        <v>19</v>
      </c>
      <c r="K14" s="1462">
        <v>13300.156299840512</v>
      </c>
      <c r="L14" s="1455">
        <f>SUM(B14,G14)</f>
        <v>3027</v>
      </c>
      <c r="M14" s="1455">
        <f>SUM(C14,H14)</f>
        <v>2628</v>
      </c>
      <c r="N14" s="1455">
        <v>23460.395536002776</v>
      </c>
      <c r="O14" s="1455">
        <f t="shared" si="1"/>
        <v>2032</v>
      </c>
      <c r="P14" s="1456">
        <v>13364.698343814978</v>
      </c>
    </row>
    <row r="16" spans="1:17" s="3" customFormat="1" ht="26.25" customHeight="1" x14ac:dyDescent="0.2">
      <c r="A16" s="1554" t="s">
        <v>1396</v>
      </c>
      <c r="B16" s="1554"/>
      <c r="C16" s="1554"/>
      <c r="D16" s="1554"/>
      <c r="E16" s="1554"/>
      <c r="F16" s="1554"/>
      <c r="G16" s="1554"/>
      <c r="H16" s="1554"/>
      <c r="I16" s="1554"/>
      <c r="J16" s="1554"/>
      <c r="K16" s="1554"/>
      <c r="L16" s="1554"/>
      <c r="M16" s="1554"/>
      <c r="N16" s="1554"/>
      <c r="O16" s="1554"/>
      <c r="P16" s="1554"/>
      <c r="Q16"/>
    </row>
    <row r="17" spans="1:17" s="3" customFormat="1" ht="25.5" customHeight="1" x14ac:dyDescent="0.2">
      <c r="A17" s="1554" t="s">
        <v>1397</v>
      </c>
      <c r="B17" s="1554"/>
      <c r="C17" s="1554"/>
      <c r="D17" s="1554"/>
      <c r="E17" s="1554"/>
      <c r="F17" s="1554"/>
      <c r="G17" s="1554"/>
      <c r="H17" s="1554"/>
      <c r="I17" s="1554"/>
      <c r="J17" s="1554"/>
      <c r="K17" s="1554"/>
      <c r="L17" s="1554"/>
      <c r="M17" s="1554"/>
      <c r="N17" s="1554"/>
      <c r="O17" s="1554"/>
      <c r="P17" s="1554"/>
      <c r="Q17"/>
    </row>
    <row r="18" spans="1:17" s="3" customFormat="1" x14ac:dyDescent="0.2">
      <c r="A18" s="1554" t="s">
        <v>1398</v>
      </c>
      <c r="B18" s="1554"/>
      <c r="C18" s="1554"/>
      <c r="D18" s="1554"/>
      <c r="E18" s="1554"/>
      <c r="F18" s="1554"/>
      <c r="G18" s="1554"/>
      <c r="H18" s="1554"/>
      <c r="I18" s="1554"/>
      <c r="J18" s="1554"/>
      <c r="K18" s="1554"/>
      <c r="L18" s="1554"/>
      <c r="M18" s="1554"/>
      <c r="N18" s="1554"/>
      <c r="O18" s="1554"/>
      <c r="P18" s="1554"/>
      <c r="Q18"/>
    </row>
    <row r="19" spans="1:17" s="3" customFormat="1" ht="24.75" customHeight="1" x14ac:dyDescent="0.2">
      <c r="A19" s="3" t="s">
        <v>1399</v>
      </c>
      <c r="Q19"/>
    </row>
    <row r="20" spans="1:17" s="3" customFormat="1" ht="24.75" customHeight="1" x14ac:dyDescent="0.2">
      <c r="A20" s="1554" t="s">
        <v>1400</v>
      </c>
      <c r="B20" s="1555"/>
      <c r="C20" s="1555"/>
      <c r="D20" s="1555"/>
      <c r="E20" s="1555"/>
      <c r="F20" s="1555"/>
      <c r="G20" s="1555"/>
      <c r="H20" s="1555"/>
      <c r="I20" s="1555"/>
      <c r="J20" s="1555"/>
      <c r="K20" s="1555"/>
      <c r="L20" s="1555"/>
      <c r="M20" s="1555"/>
      <c r="N20" s="1555"/>
      <c r="O20" s="1555"/>
      <c r="P20" s="1555"/>
      <c r="Q20"/>
    </row>
    <row r="22" spans="1:17" x14ac:dyDescent="0.2">
      <c r="A22" s="3"/>
    </row>
    <row r="23" spans="1:17" x14ac:dyDescent="0.2">
      <c r="A23" s="528"/>
      <c r="B23" s="527"/>
      <c r="C23" s="527"/>
      <c r="D23" s="1457"/>
      <c r="E23" s="527"/>
      <c r="F23" s="1457"/>
      <c r="G23" s="527"/>
      <c r="H23" s="527"/>
      <c r="I23" s="1457"/>
      <c r="J23" s="527"/>
      <c r="K23" s="1457"/>
      <c r="L23" s="529"/>
      <c r="M23" s="529"/>
      <c r="N23" s="1458"/>
      <c r="O23" s="529"/>
      <c r="P23" s="1458"/>
    </row>
    <row r="24" spans="1:17" x14ac:dyDescent="0.2">
      <c r="A24" s="528"/>
      <c r="B24" s="527"/>
      <c r="C24" s="527"/>
      <c r="D24" s="1457"/>
      <c r="E24" s="527"/>
      <c r="F24" s="1457"/>
      <c r="G24" s="527"/>
      <c r="H24" s="527"/>
      <c r="I24" s="1457"/>
      <c r="J24" s="527"/>
      <c r="K24" s="1457"/>
      <c r="L24" s="529"/>
      <c r="M24" s="529"/>
      <c r="N24" s="1458"/>
      <c r="O24" s="529"/>
      <c r="P24" s="1458"/>
    </row>
    <row r="25" spans="1:17" x14ac:dyDescent="0.2">
      <c r="A25" s="528"/>
      <c r="B25" s="527"/>
      <c r="C25" s="527"/>
      <c r="D25" s="1457"/>
      <c r="E25" s="527"/>
      <c r="F25" s="1457"/>
      <c r="G25" s="527"/>
      <c r="H25" s="527"/>
      <c r="I25" s="1457"/>
      <c r="J25" s="527"/>
      <c r="K25" s="1457"/>
      <c r="L25" s="529"/>
      <c r="M25" s="529"/>
      <c r="N25" s="1458"/>
      <c r="O25" s="529"/>
      <c r="P25" s="1458"/>
    </row>
    <row r="26" spans="1:17" x14ac:dyDescent="0.2">
      <c r="A26" s="528"/>
      <c r="B26" s="527"/>
      <c r="C26" s="527"/>
      <c r="D26" s="1457"/>
      <c r="E26" s="527"/>
      <c r="F26" s="1457"/>
      <c r="G26" s="527"/>
      <c r="H26" s="527"/>
      <c r="I26" s="1457"/>
      <c r="J26" s="527"/>
      <c r="K26" s="1457"/>
      <c r="L26" s="529"/>
      <c r="M26" s="529"/>
      <c r="N26" s="1458"/>
      <c r="O26" s="529"/>
      <c r="P26" s="1458"/>
    </row>
    <row r="27" spans="1:17" x14ac:dyDescent="0.2">
      <c r="A27" s="528"/>
      <c r="B27" s="527"/>
      <c r="C27" s="527"/>
      <c r="D27" s="1457"/>
      <c r="E27" s="527"/>
      <c r="F27" s="1457"/>
      <c r="G27" s="527"/>
      <c r="H27" s="527"/>
      <c r="I27" s="1457"/>
      <c r="J27" s="527"/>
      <c r="K27" s="527"/>
      <c r="L27" s="529"/>
      <c r="M27" s="529"/>
      <c r="N27" s="1458"/>
      <c r="O27" s="529"/>
      <c r="P27" s="1458"/>
    </row>
    <row r="28" spans="1:17" x14ac:dyDescent="0.2">
      <c r="A28" s="528"/>
      <c r="B28" s="527"/>
      <c r="C28" s="527"/>
      <c r="D28" s="1457"/>
      <c r="E28" s="527"/>
      <c r="F28" s="1457"/>
      <c r="G28" s="527"/>
      <c r="H28" s="527"/>
      <c r="I28" s="1457"/>
      <c r="J28" s="527"/>
      <c r="K28" s="1457"/>
      <c r="L28" s="529"/>
      <c r="M28" s="529"/>
      <c r="N28" s="1458"/>
      <c r="O28" s="529"/>
      <c r="P28" s="1458"/>
    </row>
    <row r="29" spans="1:17" x14ac:dyDescent="0.2">
      <c r="A29" s="528"/>
      <c r="B29" s="527"/>
      <c r="C29" s="527"/>
      <c r="D29" s="1457"/>
      <c r="E29" s="527"/>
      <c r="F29" s="1457"/>
      <c r="G29" s="527"/>
      <c r="H29" s="527"/>
      <c r="I29" s="1457"/>
      <c r="J29" s="527"/>
      <c r="K29" s="1457"/>
      <c r="L29" s="529"/>
      <c r="M29" s="529"/>
      <c r="N29" s="1458"/>
      <c r="O29" s="529"/>
      <c r="P29" s="1458"/>
    </row>
    <row r="30" spans="1:17" x14ac:dyDescent="0.2">
      <c r="A30" s="528"/>
      <c r="B30" s="527"/>
      <c r="C30" s="527"/>
      <c r="D30" s="1457"/>
      <c r="E30" s="527"/>
      <c r="F30" s="1457"/>
      <c r="G30" s="527"/>
      <c r="H30" s="527"/>
      <c r="I30" s="1457"/>
      <c r="J30" s="527"/>
      <c r="K30" s="527"/>
      <c r="L30" s="529"/>
      <c r="M30" s="529"/>
      <c r="N30" s="1458"/>
      <c r="O30" s="529"/>
      <c r="P30" s="1458"/>
    </row>
    <row r="31" spans="1:17" x14ac:dyDescent="0.2">
      <c r="A31" s="528"/>
      <c r="B31" s="527"/>
      <c r="C31" s="527"/>
      <c r="D31" s="1457"/>
      <c r="E31" s="527"/>
      <c r="F31" s="1457"/>
      <c r="G31" s="527"/>
      <c r="H31" s="527"/>
      <c r="I31" s="1457"/>
      <c r="J31" s="527"/>
      <c r="K31" s="1457"/>
      <c r="L31" s="529"/>
      <c r="M31" s="529"/>
      <c r="N31" s="1458"/>
      <c r="O31" s="529"/>
      <c r="P31" s="1458"/>
    </row>
    <row r="32" spans="1:17" x14ac:dyDescent="0.2">
      <c r="A32" s="528"/>
      <c r="B32" s="527"/>
      <c r="C32" s="527"/>
      <c r="D32" s="1457"/>
      <c r="E32" s="527"/>
      <c r="F32" s="1457"/>
      <c r="G32" s="527"/>
      <c r="H32" s="527"/>
      <c r="I32" s="1457"/>
      <c r="J32" s="527"/>
      <c r="K32" s="527"/>
      <c r="L32" s="529"/>
      <c r="M32" s="529"/>
      <c r="N32" s="1458"/>
      <c r="O32" s="529"/>
      <c r="P32" s="1458"/>
    </row>
    <row r="33" spans="1:16" x14ac:dyDescent="0.2">
      <c r="A33" s="528"/>
      <c r="B33" s="1457"/>
      <c r="C33" s="1457"/>
      <c r="D33" s="1457"/>
      <c r="E33" s="1457"/>
      <c r="F33" s="1457"/>
      <c r="G33" s="527"/>
      <c r="H33" s="527"/>
      <c r="I33" s="1457"/>
      <c r="J33" s="527"/>
      <c r="K33" s="1457"/>
      <c r="L33" s="1458"/>
      <c r="M33" s="1458"/>
      <c r="N33" s="1458"/>
      <c r="O33" s="1458"/>
      <c r="P33" s="1458"/>
    </row>
    <row r="46" spans="1:16" x14ac:dyDescent="0.2">
      <c r="D46" s="79"/>
      <c r="F46" s="79"/>
      <c r="G46" s="79"/>
      <c r="H46" s="79"/>
      <c r="I46" s="79"/>
      <c r="J46" s="79"/>
      <c r="K46" s="79"/>
      <c r="L46" s="79"/>
      <c r="M46" s="79"/>
      <c r="N46" s="79"/>
      <c r="O46" s="79"/>
      <c r="P46" s="79"/>
    </row>
    <row r="47" spans="1:16" x14ac:dyDescent="0.2">
      <c r="D47" s="79"/>
      <c r="F47" s="79"/>
      <c r="G47" s="79"/>
      <c r="H47" s="79"/>
      <c r="I47" s="79"/>
      <c r="J47" s="79"/>
      <c r="K47" s="79"/>
      <c r="L47" s="79"/>
      <c r="M47" s="79"/>
      <c r="N47" s="79"/>
      <c r="O47" s="79"/>
      <c r="P47" s="79"/>
    </row>
    <row r="48" spans="1:16" x14ac:dyDescent="0.2">
      <c r="D48" s="79"/>
      <c r="F48" s="79"/>
      <c r="G48" s="79"/>
      <c r="H48" s="79"/>
      <c r="I48" s="79"/>
      <c r="J48" s="79"/>
      <c r="K48" s="79"/>
      <c r="L48" s="79"/>
      <c r="M48" s="79"/>
      <c r="N48" s="79"/>
      <c r="O48" s="79"/>
      <c r="P48" s="79"/>
    </row>
    <row r="49" spans="4:16" x14ac:dyDescent="0.2">
      <c r="D49" s="79"/>
      <c r="F49" s="79"/>
      <c r="G49" s="79"/>
      <c r="H49" s="79"/>
      <c r="I49" s="79"/>
      <c r="J49" s="79"/>
      <c r="K49" s="79"/>
      <c r="L49" s="79"/>
      <c r="M49" s="79"/>
      <c r="N49" s="79"/>
      <c r="O49" s="79"/>
      <c r="P49" s="79"/>
    </row>
    <row r="50" spans="4:16" x14ac:dyDescent="0.2">
      <c r="D50" s="79"/>
      <c r="F50" s="79"/>
      <c r="G50" s="79"/>
      <c r="H50" s="79"/>
      <c r="I50" s="79"/>
      <c r="J50" s="79"/>
      <c r="K50" s="79"/>
      <c r="L50" s="79"/>
      <c r="M50" s="79"/>
      <c r="N50" s="79"/>
      <c r="O50" s="79"/>
      <c r="P50" s="79"/>
    </row>
    <row r="51" spans="4:16" x14ac:dyDescent="0.2">
      <c r="D51" s="79"/>
      <c r="F51" s="79"/>
      <c r="G51" s="79"/>
      <c r="H51" s="79"/>
      <c r="I51" s="79"/>
      <c r="J51" s="79"/>
      <c r="K51" s="79"/>
      <c r="L51" s="79"/>
      <c r="M51" s="79"/>
      <c r="N51" s="79"/>
      <c r="O51" s="79"/>
      <c r="P51" s="79"/>
    </row>
    <row r="52" spans="4:16" x14ac:dyDescent="0.2">
      <c r="D52" s="79"/>
      <c r="F52" s="79"/>
      <c r="G52" s="79"/>
      <c r="H52" s="79"/>
      <c r="I52" s="79"/>
      <c r="J52" s="79"/>
      <c r="K52" s="79"/>
      <c r="L52" s="79"/>
      <c r="M52" s="79"/>
      <c r="N52" s="79"/>
      <c r="O52" s="79"/>
      <c r="P52" s="79"/>
    </row>
    <row r="53" spans="4:16" x14ac:dyDescent="0.2">
      <c r="D53" s="79"/>
      <c r="F53" s="79"/>
      <c r="G53" s="79"/>
      <c r="H53" s="79"/>
      <c r="I53" s="79"/>
      <c r="J53" s="79"/>
      <c r="K53" s="79"/>
      <c r="L53" s="79"/>
      <c r="M53" s="79"/>
      <c r="N53" s="79"/>
      <c r="O53" s="79"/>
      <c r="P53" s="79"/>
    </row>
    <row r="54" spans="4:16" x14ac:dyDescent="0.2">
      <c r="D54" s="79"/>
      <c r="F54" s="79"/>
      <c r="G54" s="79"/>
      <c r="H54" s="79"/>
      <c r="I54" s="79"/>
      <c r="J54" s="79"/>
      <c r="K54" s="79"/>
      <c r="L54" s="79"/>
      <c r="M54" s="79"/>
      <c r="N54" s="79"/>
      <c r="O54" s="79"/>
      <c r="P54" s="79"/>
    </row>
    <row r="55" spans="4:16" x14ac:dyDescent="0.2">
      <c r="D55" s="79"/>
      <c r="F55" s="79"/>
      <c r="G55" s="79"/>
      <c r="H55" s="79"/>
      <c r="I55" s="79"/>
      <c r="J55" s="79"/>
      <c r="K55" s="79"/>
      <c r="L55" s="79"/>
      <c r="M55" s="79"/>
      <c r="N55" s="79"/>
      <c r="O55" s="79"/>
      <c r="P55" s="79"/>
    </row>
    <row r="56" spans="4:16" x14ac:dyDescent="0.2">
      <c r="D56" s="79"/>
      <c r="F56" s="79"/>
      <c r="G56" s="79"/>
      <c r="H56" s="79"/>
      <c r="I56" s="79"/>
      <c r="J56" s="79"/>
      <c r="K56" s="79"/>
      <c r="L56" s="79"/>
      <c r="M56" s="79"/>
      <c r="N56" s="79"/>
      <c r="O56" s="79"/>
      <c r="P56" s="79"/>
    </row>
  </sheetData>
  <mergeCells count="8">
    <mergeCell ref="L2:P2"/>
    <mergeCell ref="A16:P16"/>
    <mergeCell ref="A17:P17"/>
    <mergeCell ref="A18:P18"/>
    <mergeCell ref="A20:P20"/>
    <mergeCell ref="A2:A3"/>
    <mergeCell ref="B2:F2"/>
    <mergeCell ref="G2:K2"/>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7"/>
  <dimension ref="A1:S69"/>
  <sheetViews>
    <sheetView zoomScaleNormal="100" workbookViewId="0"/>
  </sheetViews>
  <sheetFormatPr defaultColWidth="9.140625" defaultRowHeight="12.75" x14ac:dyDescent="0.2"/>
  <cols>
    <col min="1" max="1" width="50.7109375" style="9" customWidth="1"/>
    <col min="2" max="2" width="4.5703125" style="9" bestFit="1" customWidth="1"/>
    <col min="3" max="3" width="10.42578125" style="9" bestFit="1" customWidth="1"/>
    <col min="4" max="12" width="10.7109375" style="9" customWidth="1"/>
    <col min="13" max="13" width="10.28515625" style="9" customWidth="1"/>
    <col min="14" max="18" width="10.7109375" style="9" customWidth="1"/>
    <col min="19" max="16384" width="9.140625" style="9"/>
  </cols>
  <sheetData>
    <row r="1" spans="1:19" s="14" customFormat="1" ht="13.5" thickBot="1" x14ac:dyDescent="0.25">
      <c r="A1" s="14" t="s">
        <v>1289</v>
      </c>
      <c r="B1" s="15"/>
      <c r="C1" s="15"/>
      <c r="D1" s="15"/>
      <c r="E1" s="15"/>
      <c r="F1" s="15"/>
      <c r="G1" s="15"/>
      <c r="H1" s="15"/>
      <c r="I1" s="15"/>
      <c r="J1" s="15"/>
      <c r="K1" s="15"/>
      <c r="L1" s="15"/>
      <c r="M1" s="15"/>
      <c r="N1" s="15"/>
      <c r="O1" s="15"/>
      <c r="P1" s="15"/>
      <c r="Q1" s="15"/>
      <c r="R1" s="15"/>
    </row>
    <row r="2" spans="1:19" ht="12.75" customHeight="1" x14ac:dyDescent="0.2">
      <c r="A2" s="1564" t="s">
        <v>319</v>
      </c>
      <c r="B2" s="1568" t="s">
        <v>342</v>
      </c>
      <c r="C2" s="1572" t="s">
        <v>199</v>
      </c>
      <c r="D2" s="1572"/>
      <c r="E2" s="1572"/>
      <c r="F2" s="1572"/>
      <c r="G2" s="1572" t="s">
        <v>200</v>
      </c>
      <c r="H2" s="1572"/>
      <c r="I2" s="1572"/>
      <c r="J2" s="1572"/>
      <c r="K2" s="1572" t="s">
        <v>201</v>
      </c>
      <c r="L2" s="1572"/>
      <c r="M2" s="1572"/>
      <c r="N2" s="1572"/>
      <c r="O2" s="1572" t="s">
        <v>202</v>
      </c>
      <c r="P2" s="1572"/>
      <c r="Q2" s="1572"/>
      <c r="R2" s="1573"/>
    </row>
    <row r="3" spans="1:19" x14ac:dyDescent="0.2">
      <c r="A3" s="1565"/>
      <c r="B3" s="1569"/>
      <c r="C3" s="1567" t="s">
        <v>34</v>
      </c>
      <c r="D3" s="1567"/>
      <c r="E3" s="1567"/>
      <c r="F3" s="1567"/>
      <c r="G3" s="1567" t="s">
        <v>34</v>
      </c>
      <c r="H3" s="1567"/>
      <c r="I3" s="1567"/>
      <c r="J3" s="1567"/>
      <c r="K3" s="1567" t="s">
        <v>34</v>
      </c>
      <c r="L3" s="1567"/>
      <c r="M3" s="1567"/>
      <c r="N3" s="1567"/>
      <c r="O3" s="1567" t="s">
        <v>34</v>
      </c>
      <c r="P3" s="1567"/>
      <c r="Q3" s="1567"/>
      <c r="R3" s="1571"/>
    </row>
    <row r="4" spans="1:19" ht="12.95" customHeight="1" thickBot="1" x14ac:dyDescent="0.25">
      <c r="A4" s="1566"/>
      <c r="B4" s="1570"/>
      <c r="C4" s="1313" t="s">
        <v>89</v>
      </c>
      <c r="D4" s="1313" t="s">
        <v>35</v>
      </c>
      <c r="E4" s="1313" t="s">
        <v>83</v>
      </c>
      <c r="F4" s="1313" t="s">
        <v>84</v>
      </c>
      <c r="G4" s="1313" t="s">
        <v>89</v>
      </c>
      <c r="H4" s="1313" t="s">
        <v>35</v>
      </c>
      <c r="I4" s="1313" t="s">
        <v>83</v>
      </c>
      <c r="J4" s="1313" t="s">
        <v>84</v>
      </c>
      <c r="K4" s="1313" t="s">
        <v>89</v>
      </c>
      <c r="L4" s="1313" t="s">
        <v>35</v>
      </c>
      <c r="M4" s="1313" t="s">
        <v>83</v>
      </c>
      <c r="N4" s="1313" t="s">
        <v>84</v>
      </c>
      <c r="O4" s="1313" t="s">
        <v>89</v>
      </c>
      <c r="P4" s="1313" t="s">
        <v>35</v>
      </c>
      <c r="Q4" s="1313" t="s">
        <v>83</v>
      </c>
      <c r="R4" s="1314" t="s">
        <v>84</v>
      </c>
    </row>
    <row r="5" spans="1:19" ht="12.75" customHeight="1" x14ac:dyDescent="0.2">
      <c r="A5" s="198" t="s">
        <v>162</v>
      </c>
      <c r="B5" s="1315"/>
      <c r="C5" s="1559"/>
      <c r="D5" s="1559"/>
      <c r="E5" s="1559"/>
      <c r="F5" s="1559"/>
      <c r="G5" s="1559"/>
      <c r="H5" s="1559"/>
      <c r="I5" s="1559"/>
      <c r="J5" s="1559"/>
      <c r="K5" s="1559"/>
      <c r="L5" s="1559"/>
      <c r="M5" s="1559"/>
      <c r="N5" s="1559"/>
      <c r="O5" s="1559"/>
      <c r="P5" s="1559"/>
      <c r="Q5" s="1559"/>
      <c r="R5" s="1560"/>
    </row>
    <row r="6" spans="1:19" x14ac:dyDescent="0.2">
      <c r="A6" s="585" t="s">
        <v>328</v>
      </c>
      <c r="B6" s="1316" t="s">
        <v>329</v>
      </c>
      <c r="C6" s="952">
        <v>475</v>
      </c>
      <c r="D6" s="952">
        <v>543</v>
      </c>
      <c r="E6" s="952">
        <v>241</v>
      </c>
      <c r="F6" s="952">
        <v>203</v>
      </c>
      <c r="G6" s="952">
        <v>2011</v>
      </c>
      <c r="H6" s="952">
        <v>2011</v>
      </c>
      <c r="I6" s="952">
        <v>711</v>
      </c>
      <c r="J6" s="952">
        <v>569</v>
      </c>
      <c r="K6" s="952">
        <v>150</v>
      </c>
      <c r="L6" s="952">
        <v>150</v>
      </c>
      <c r="M6" s="952">
        <v>80</v>
      </c>
      <c r="N6" s="952">
        <v>79</v>
      </c>
      <c r="O6" s="952">
        <v>59</v>
      </c>
      <c r="P6" s="952">
        <v>63</v>
      </c>
      <c r="Q6" s="952">
        <v>37</v>
      </c>
      <c r="R6" s="916">
        <v>34</v>
      </c>
      <c r="S6" s="21"/>
    </row>
    <row r="7" spans="1:19" ht="13.5" thickBot="1" x14ac:dyDescent="0.25">
      <c r="A7" s="581" t="s">
        <v>676</v>
      </c>
      <c r="B7" s="1317"/>
      <c r="C7" s="952">
        <v>475</v>
      </c>
      <c r="D7" s="1318">
        <f>SUM(D6:D6)</f>
        <v>543</v>
      </c>
      <c r="E7" s="1318">
        <f>SUM(E6:E6)</f>
        <v>241</v>
      </c>
      <c r="F7" s="1318">
        <f>SUM(F6:F6)</f>
        <v>203</v>
      </c>
      <c r="G7" s="952">
        <v>2011</v>
      </c>
      <c r="H7" s="1318">
        <f>SUM(H6:H6)</f>
        <v>2011</v>
      </c>
      <c r="I7" s="1318">
        <f>SUM(I6:I6)</f>
        <v>711</v>
      </c>
      <c r="J7" s="1318">
        <f>SUM(J6:J6)</f>
        <v>569</v>
      </c>
      <c r="K7" s="952">
        <v>150</v>
      </c>
      <c r="L7" s="1318">
        <f>SUM(L6:L6)</f>
        <v>150</v>
      </c>
      <c r="M7" s="1318">
        <f>SUM(M6:M6)</f>
        <v>80</v>
      </c>
      <c r="N7" s="1318">
        <f>SUM(N6:N6)</f>
        <v>79</v>
      </c>
      <c r="O7" s="952">
        <v>59</v>
      </c>
      <c r="P7" s="1318">
        <f>SUM(P6:P6)</f>
        <v>63</v>
      </c>
      <c r="Q7" s="1318">
        <f>SUM(Q6:Q6)</f>
        <v>37</v>
      </c>
      <c r="R7" s="1319">
        <f>SUM(R6:R6)</f>
        <v>34</v>
      </c>
      <c r="S7" s="21"/>
    </row>
    <row r="8" spans="1:19" x14ac:dyDescent="0.2">
      <c r="A8" s="198" t="s">
        <v>161</v>
      </c>
      <c r="B8" s="1315"/>
      <c r="C8" s="1559"/>
      <c r="D8" s="1559"/>
      <c r="E8" s="1559"/>
      <c r="F8" s="1559"/>
      <c r="G8" s="1559"/>
      <c r="H8" s="1559"/>
      <c r="I8" s="1559"/>
      <c r="J8" s="1559"/>
      <c r="K8" s="1559"/>
      <c r="L8" s="1559"/>
      <c r="M8" s="1559"/>
      <c r="N8" s="1559"/>
      <c r="O8" s="1559"/>
      <c r="P8" s="1559"/>
      <c r="Q8" s="1559"/>
      <c r="R8" s="1560"/>
      <c r="S8" s="21"/>
    </row>
    <row r="9" spans="1:19" x14ac:dyDescent="0.2">
      <c r="A9" s="585" t="s">
        <v>324</v>
      </c>
      <c r="B9" s="1316" t="s">
        <v>325</v>
      </c>
      <c r="C9" s="952">
        <v>0</v>
      </c>
      <c r="D9" s="953">
        <v>0</v>
      </c>
      <c r="E9" s="953">
        <v>0</v>
      </c>
      <c r="F9" s="953">
        <v>0</v>
      </c>
      <c r="G9" s="953">
        <v>0</v>
      </c>
      <c r="H9" s="953">
        <v>0</v>
      </c>
      <c r="I9" s="953">
        <v>0</v>
      </c>
      <c r="J9" s="953">
        <v>0</v>
      </c>
      <c r="K9" s="953">
        <v>0</v>
      </c>
      <c r="L9" s="953">
        <v>0</v>
      </c>
      <c r="M9" s="953">
        <v>0</v>
      </c>
      <c r="N9" s="953">
        <v>0</v>
      </c>
      <c r="O9" s="953">
        <v>2</v>
      </c>
      <c r="P9" s="953">
        <v>2</v>
      </c>
      <c r="Q9" s="953">
        <v>2</v>
      </c>
      <c r="R9" s="954">
        <v>2</v>
      </c>
      <c r="S9" s="21"/>
    </row>
    <row r="10" spans="1:19" x14ac:dyDescent="0.2">
      <c r="A10" s="585" t="s">
        <v>330</v>
      </c>
      <c r="B10" s="1316" t="s">
        <v>331</v>
      </c>
      <c r="C10" s="952">
        <v>0</v>
      </c>
      <c r="D10" s="952">
        <v>0</v>
      </c>
      <c r="E10" s="952">
        <v>0</v>
      </c>
      <c r="F10" s="952">
        <v>0</v>
      </c>
      <c r="G10" s="952">
        <v>0</v>
      </c>
      <c r="H10" s="952">
        <v>0</v>
      </c>
      <c r="I10" s="952">
        <v>0</v>
      </c>
      <c r="J10" s="952">
        <v>0</v>
      </c>
      <c r="K10" s="952">
        <v>0</v>
      </c>
      <c r="L10" s="952">
        <v>0</v>
      </c>
      <c r="M10" s="952">
        <v>0</v>
      </c>
      <c r="N10" s="952">
        <v>0</v>
      </c>
      <c r="O10" s="952">
        <v>1</v>
      </c>
      <c r="P10" s="952">
        <v>1</v>
      </c>
      <c r="Q10" s="952">
        <v>1</v>
      </c>
      <c r="R10" s="916">
        <v>1</v>
      </c>
      <c r="S10" s="21"/>
    </row>
    <row r="11" spans="1:19" x14ac:dyDescent="0.2">
      <c r="A11" s="585" t="s">
        <v>338</v>
      </c>
      <c r="B11" s="1316" t="s">
        <v>339</v>
      </c>
      <c r="C11" s="952">
        <v>2808</v>
      </c>
      <c r="D11" s="953">
        <v>3551</v>
      </c>
      <c r="E11" s="953">
        <v>347</v>
      </c>
      <c r="F11" s="953">
        <v>269</v>
      </c>
      <c r="G11" s="953">
        <v>4549</v>
      </c>
      <c r="H11" s="953">
        <v>5590</v>
      </c>
      <c r="I11" s="953">
        <v>1014</v>
      </c>
      <c r="J11" s="953">
        <v>749</v>
      </c>
      <c r="K11" s="953">
        <v>377</v>
      </c>
      <c r="L11" s="953">
        <v>380</v>
      </c>
      <c r="M11" s="953">
        <v>145</v>
      </c>
      <c r="N11" s="953">
        <v>145</v>
      </c>
      <c r="O11" s="953">
        <v>127</v>
      </c>
      <c r="P11" s="953">
        <v>132</v>
      </c>
      <c r="Q11" s="953">
        <v>93</v>
      </c>
      <c r="R11" s="954">
        <v>85</v>
      </c>
      <c r="S11" s="21"/>
    </row>
    <row r="12" spans="1:19" ht="13.5" thickBot="1" x14ac:dyDescent="0.25">
      <c r="A12" s="581" t="s">
        <v>677</v>
      </c>
      <c r="B12" s="1317"/>
      <c r="C12" s="952">
        <v>2808</v>
      </c>
      <c r="D12" s="1318">
        <f>SUM(D9:D11)</f>
        <v>3551</v>
      </c>
      <c r="E12" s="1318">
        <f>SUM(E9:E11)</f>
        <v>347</v>
      </c>
      <c r="F12" s="1318">
        <f>SUM(F9:F11)</f>
        <v>269</v>
      </c>
      <c r="G12" s="952">
        <v>4549</v>
      </c>
      <c r="H12" s="1318">
        <f>SUM(H9:H11)</f>
        <v>5590</v>
      </c>
      <c r="I12" s="1318">
        <f>SUM(I9:I11)</f>
        <v>1014</v>
      </c>
      <c r="J12" s="1318">
        <f>SUM(J9:J11)</f>
        <v>749</v>
      </c>
      <c r="K12" s="952">
        <v>377</v>
      </c>
      <c r="L12" s="1318">
        <f>SUM(L9:L11)</f>
        <v>380</v>
      </c>
      <c r="M12" s="1318">
        <f>SUM(M9:M11)</f>
        <v>145</v>
      </c>
      <c r="N12" s="1318">
        <f>SUM(N9:N11)</f>
        <v>145</v>
      </c>
      <c r="O12" s="952">
        <v>130</v>
      </c>
      <c r="P12" s="1318">
        <f>SUM(P9:P11)</f>
        <v>135</v>
      </c>
      <c r="Q12" s="1318">
        <f>SUM(Q9:Q11)</f>
        <v>96</v>
      </c>
      <c r="R12" s="1319">
        <f>SUM(R9:R11)</f>
        <v>88</v>
      </c>
    </row>
    <row r="13" spans="1:19" x14ac:dyDescent="0.2">
      <c r="A13" s="198" t="s">
        <v>167</v>
      </c>
      <c r="B13" s="1315"/>
      <c r="C13" s="1559"/>
      <c r="D13" s="1559"/>
      <c r="E13" s="1559"/>
      <c r="F13" s="1559"/>
      <c r="G13" s="1559"/>
      <c r="H13" s="1559"/>
      <c r="I13" s="1559"/>
      <c r="J13" s="1559"/>
      <c r="K13" s="1559"/>
      <c r="L13" s="1559"/>
      <c r="M13" s="1559"/>
      <c r="N13" s="1559"/>
      <c r="O13" s="1559"/>
      <c r="P13" s="1559"/>
      <c r="Q13" s="1559"/>
      <c r="R13" s="1560"/>
      <c r="S13" s="21"/>
    </row>
    <row r="14" spans="1:19" x14ac:dyDescent="0.2">
      <c r="A14" s="585" t="s">
        <v>322</v>
      </c>
      <c r="B14" s="1316" t="s">
        <v>323</v>
      </c>
      <c r="C14" s="952">
        <v>385</v>
      </c>
      <c r="D14" s="953">
        <v>404</v>
      </c>
      <c r="E14" s="953">
        <v>251</v>
      </c>
      <c r="F14" s="953">
        <v>165</v>
      </c>
      <c r="G14" s="953">
        <v>0</v>
      </c>
      <c r="H14" s="953">
        <v>0</v>
      </c>
      <c r="I14" s="953">
        <v>0</v>
      </c>
      <c r="J14" s="953">
        <v>0</v>
      </c>
      <c r="K14" s="953">
        <v>72</v>
      </c>
      <c r="L14" s="953">
        <v>72</v>
      </c>
      <c r="M14" s="953">
        <v>51</v>
      </c>
      <c r="N14" s="953">
        <v>47</v>
      </c>
      <c r="O14" s="953">
        <v>0</v>
      </c>
      <c r="P14" s="953">
        <v>0</v>
      </c>
      <c r="Q14" s="953">
        <v>0</v>
      </c>
      <c r="R14" s="954">
        <v>0</v>
      </c>
      <c r="S14" s="21"/>
    </row>
    <row r="15" spans="1:19" x14ac:dyDescent="0.2">
      <c r="A15" s="585" t="s">
        <v>326</v>
      </c>
      <c r="B15" s="1316" t="s">
        <v>327</v>
      </c>
      <c r="C15" s="952">
        <v>0</v>
      </c>
      <c r="D15" s="953">
        <v>0</v>
      </c>
      <c r="E15" s="953">
        <v>0</v>
      </c>
      <c r="F15" s="953">
        <v>0</v>
      </c>
      <c r="G15" s="953">
        <v>0</v>
      </c>
      <c r="H15" s="953">
        <v>0</v>
      </c>
      <c r="I15" s="953">
        <v>0</v>
      </c>
      <c r="J15" s="953">
        <v>0</v>
      </c>
      <c r="K15" s="953">
        <v>20</v>
      </c>
      <c r="L15" s="953">
        <v>20</v>
      </c>
      <c r="M15" s="953">
        <v>11</v>
      </c>
      <c r="N15" s="953">
        <v>11</v>
      </c>
      <c r="O15" s="953">
        <v>1</v>
      </c>
      <c r="P15" s="953">
        <v>1</v>
      </c>
      <c r="Q15" s="953">
        <v>1</v>
      </c>
      <c r="R15" s="954">
        <v>1</v>
      </c>
      <c r="S15" s="21"/>
    </row>
    <row r="16" spans="1:19" x14ac:dyDescent="0.2">
      <c r="A16" s="585" t="s">
        <v>330</v>
      </c>
      <c r="B16" s="1316" t="s">
        <v>331</v>
      </c>
      <c r="C16" s="952">
        <v>1812</v>
      </c>
      <c r="D16" s="952">
        <v>2239</v>
      </c>
      <c r="E16" s="952">
        <v>1218</v>
      </c>
      <c r="F16" s="952">
        <v>781</v>
      </c>
      <c r="G16" s="952">
        <v>0</v>
      </c>
      <c r="H16" s="952">
        <v>0</v>
      </c>
      <c r="I16" s="952">
        <v>0</v>
      </c>
      <c r="J16" s="952">
        <v>0</v>
      </c>
      <c r="K16" s="952">
        <v>645</v>
      </c>
      <c r="L16" s="952">
        <v>781</v>
      </c>
      <c r="M16" s="952">
        <v>475</v>
      </c>
      <c r="N16" s="952">
        <v>373</v>
      </c>
      <c r="O16" s="952">
        <v>130</v>
      </c>
      <c r="P16" s="952">
        <v>143</v>
      </c>
      <c r="Q16" s="952">
        <v>109</v>
      </c>
      <c r="R16" s="916">
        <v>104</v>
      </c>
      <c r="S16" s="21"/>
    </row>
    <row r="17" spans="1:19" x14ac:dyDescent="0.2">
      <c r="A17" s="585" t="s">
        <v>338</v>
      </c>
      <c r="B17" s="1316" t="s">
        <v>339</v>
      </c>
      <c r="C17" s="952">
        <v>333</v>
      </c>
      <c r="D17" s="953">
        <v>333</v>
      </c>
      <c r="E17" s="953">
        <v>36</v>
      </c>
      <c r="F17" s="953">
        <v>24</v>
      </c>
      <c r="G17" s="953">
        <v>0</v>
      </c>
      <c r="H17" s="953">
        <v>0</v>
      </c>
      <c r="I17" s="953">
        <v>0</v>
      </c>
      <c r="J17" s="953">
        <v>0</v>
      </c>
      <c r="K17" s="953">
        <v>104</v>
      </c>
      <c r="L17" s="953">
        <v>113</v>
      </c>
      <c r="M17" s="953">
        <v>38</v>
      </c>
      <c r="N17" s="953">
        <v>34</v>
      </c>
      <c r="O17" s="953">
        <v>0</v>
      </c>
      <c r="P17" s="953">
        <v>0</v>
      </c>
      <c r="Q17" s="953">
        <v>0</v>
      </c>
      <c r="R17" s="954">
        <v>0</v>
      </c>
      <c r="S17" s="21"/>
    </row>
    <row r="18" spans="1:19" ht="13.5" thickBot="1" x14ac:dyDescent="0.25">
      <c r="A18" s="581" t="s">
        <v>678</v>
      </c>
      <c r="B18" s="1317"/>
      <c r="C18" s="952">
        <v>2235</v>
      </c>
      <c r="D18" s="1318">
        <f>SUM(D14:D17)</f>
        <v>2976</v>
      </c>
      <c r="E18" s="1318">
        <f>SUM(E14:E17)</f>
        <v>1505</v>
      </c>
      <c r="F18" s="1318">
        <f>SUM(F14:F17)</f>
        <v>970</v>
      </c>
      <c r="G18" s="952">
        <v>0</v>
      </c>
      <c r="H18" s="1318">
        <f>SUM(H14:H17)</f>
        <v>0</v>
      </c>
      <c r="I18" s="1318">
        <f>SUM(I14:I17)</f>
        <v>0</v>
      </c>
      <c r="J18" s="1318">
        <f>SUM(J14:J17)</f>
        <v>0</v>
      </c>
      <c r="K18" s="952">
        <v>789</v>
      </c>
      <c r="L18" s="1318">
        <f>SUM(L14:L17)</f>
        <v>986</v>
      </c>
      <c r="M18" s="1318">
        <f>SUM(M14:M17)</f>
        <v>575</v>
      </c>
      <c r="N18" s="1318">
        <f>SUM(N14:N17)</f>
        <v>465</v>
      </c>
      <c r="O18" s="952">
        <v>129</v>
      </c>
      <c r="P18" s="1318">
        <f>SUM(P14:P17)</f>
        <v>144</v>
      </c>
      <c r="Q18" s="1318">
        <f>SUM(Q14:Q17)</f>
        <v>110</v>
      </c>
      <c r="R18" s="1319">
        <f>SUM(R14:R17)</f>
        <v>105</v>
      </c>
      <c r="S18" s="21"/>
    </row>
    <row r="19" spans="1:19" x14ac:dyDescent="0.2">
      <c r="A19" s="198" t="s">
        <v>170</v>
      </c>
      <c r="B19" s="1315"/>
      <c r="C19" s="1559"/>
      <c r="D19" s="1559"/>
      <c r="E19" s="1559"/>
      <c r="F19" s="1559"/>
      <c r="G19" s="1559"/>
      <c r="H19" s="1559"/>
      <c r="I19" s="1559"/>
      <c r="J19" s="1559"/>
      <c r="K19" s="1559"/>
      <c r="L19" s="1559"/>
      <c r="M19" s="1559"/>
      <c r="N19" s="1559"/>
      <c r="O19" s="1559"/>
      <c r="P19" s="1559"/>
      <c r="Q19" s="1559"/>
      <c r="R19" s="1560"/>
      <c r="S19" s="21"/>
    </row>
    <row r="20" spans="1:19" x14ac:dyDescent="0.2">
      <c r="A20" s="585" t="s">
        <v>322</v>
      </c>
      <c r="B20" s="1316" t="s">
        <v>323</v>
      </c>
      <c r="C20" s="952">
        <v>475</v>
      </c>
      <c r="D20" s="953">
        <v>515</v>
      </c>
      <c r="E20" s="953">
        <v>112</v>
      </c>
      <c r="F20" s="953">
        <v>80</v>
      </c>
      <c r="G20" s="953">
        <v>0</v>
      </c>
      <c r="H20" s="953">
        <v>0</v>
      </c>
      <c r="I20" s="953">
        <v>0</v>
      </c>
      <c r="J20" s="953">
        <v>0</v>
      </c>
      <c r="K20" s="953">
        <v>589</v>
      </c>
      <c r="L20" s="953">
        <v>660</v>
      </c>
      <c r="M20" s="953">
        <v>319</v>
      </c>
      <c r="N20" s="953">
        <v>258</v>
      </c>
      <c r="O20" s="953">
        <v>4</v>
      </c>
      <c r="P20" s="953">
        <v>4</v>
      </c>
      <c r="Q20" s="953">
        <v>2</v>
      </c>
      <c r="R20" s="954">
        <v>2</v>
      </c>
      <c r="S20" s="21"/>
    </row>
    <row r="21" spans="1:19" x14ac:dyDescent="0.2">
      <c r="A21" s="585" t="s">
        <v>324</v>
      </c>
      <c r="B21" s="1316" t="s">
        <v>325</v>
      </c>
      <c r="C21" s="952">
        <v>3977</v>
      </c>
      <c r="D21" s="953">
        <v>4978</v>
      </c>
      <c r="E21" s="953">
        <v>1928</v>
      </c>
      <c r="F21" s="953">
        <v>1435</v>
      </c>
      <c r="G21" s="953">
        <v>0</v>
      </c>
      <c r="H21" s="953">
        <v>0</v>
      </c>
      <c r="I21" s="953">
        <v>0</v>
      </c>
      <c r="J21" s="953">
        <v>0</v>
      </c>
      <c r="K21" s="953">
        <v>673</v>
      </c>
      <c r="L21" s="953">
        <v>793</v>
      </c>
      <c r="M21" s="953">
        <v>441</v>
      </c>
      <c r="N21" s="953">
        <v>356</v>
      </c>
      <c r="O21" s="953">
        <v>101</v>
      </c>
      <c r="P21" s="953">
        <v>109</v>
      </c>
      <c r="Q21" s="953">
        <v>47</v>
      </c>
      <c r="R21" s="954">
        <v>41</v>
      </c>
      <c r="S21" s="21"/>
    </row>
    <row r="22" spans="1:19" x14ac:dyDescent="0.2">
      <c r="A22" s="585" t="s">
        <v>326</v>
      </c>
      <c r="B22" s="1316" t="s">
        <v>327</v>
      </c>
      <c r="C22" s="952">
        <v>2077</v>
      </c>
      <c r="D22" s="953">
        <v>2114</v>
      </c>
      <c r="E22" s="953">
        <v>354</v>
      </c>
      <c r="F22" s="953">
        <v>278</v>
      </c>
      <c r="G22" s="953">
        <v>0</v>
      </c>
      <c r="H22" s="953">
        <v>0</v>
      </c>
      <c r="I22" s="953">
        <v>0</v>
      </c>
      <c r="J22" s="953">
        <v>0</v>
      </c>
      <c r="K22" s="953">
        <v>433</v>
      </c>
      <c r="L22" s="953">
        <v>440</v>
      </c>
      <c r="M22" s="953">
        <v>181</v>
      </c>
      <c r="N22" s="953">
        <v>172</v>
      </c>
      <c r="O22" s="953">
        <v>13</v>
      </c>
      <c r="P22" s="953">
        <v>13</v>
      </c>
      <c r="Q22" s="953">
        <v>8</v>
      </c>
      <c r="R22" s="954">
        <v>7</v>
      </c>
      <c r="S22" s="21"/>
    </row>
    <row r="23" spans="1:19" x14ac:dyDescent="0.2">
      <c r="A23" s="585" t="s">
        <v>328</v>
      </c>
      <c r="B23" s="1316" t="s">
        <v>329</v>
      </c>
      <c r="C23" s="952">
        <v>0</v>
      </c>
      <c r="D23" s="952">
        <v>0</v>
      </c>
      <c r="E23" s="952">
        <v>0</v>
      </c>
      <c r="F23" s="952">
        <v>0</v>
      </c>
      <c r="G23" s="952">
        <v>0</v>
      </c>
      <c r="H23" s="952">
        <v>0</v>
      </c>
      <c r="I23" s="952">
        <v>0</v>
      </c>
      <c r="J23" s="952">
        <v>0</v>
      </c>
      <c r="K23" s="952">
        <v>200</v>
      </c>
      <c r="L23" s="952">
        <v>200</v>
      </c>
      <c r="M23" s="952">
        <v>136</v>
      </c>
      <c r="N23" s="952">
        <v>115</v>
      </c>
      <c r="O23" s="952">
        <v>0</v>
      </c>
      <c r="P23" s="952">
        <v>0</v>
      </c>
      <c r="Q23" s="952">
        <v>0</v>
      </c>
      <c r="R23" s="916">
        <v>0</v>
      </c>
      <c r="S23" s="21"/>
    </row>
    <row r="24" spans="1:19" ht="13.5" thickBot="1" x14ac:dyDescent="0.25">
      <c r="A24" s="581" t="s">
        <v>679</v>
      </c>
      <c r="B24" s="1317"/>
      <c r="C24" s="952">
        <v>5941</v>
      </c>
      <c r="D24" s="1318">
        <f>SUM(D20:D23)</f>
        <v>7607</v>
      </c>
      <c r="E24" s="1318">
        <f>SUM(E20:E23)</f>
        <v>2394</v>
      </c>
      <c r="F24" s="1318">
        <f>SUM(F20:F23)</f>
        <v>1793</v>
      </c>
      <c r="G24" s="952">
        <v>0</v>
      </c>
      <c r="H24" s="1318">
        <f>SUM(H20:H23)</f>
        <v>0</v>
      </c>
      <c r="I24" s="1318">
        <f>SUM(I20:I23)</f>
        <v>0</v>
      </c>
      <c r="J24" s="1318">
        <f>SUM(J20:J23)</f>
        <v>0</v>
      </c>
      <c r="K24" s="952">
        <v>1706</v>
      </c>
      <c r="L24" s="1318">
        <f>SUM(L20:L23)</f>
        <v>2093</v>
      </c>
      <c r="M24" s="1318">
        <f>SUM(M20:M23)</f>
        <v>1077</v>
      </c>
      <c r="N24" s="1318">
        <f>SUM(N20:N23)</f>
        <v>901</v>
      </c>
      <c r="O24" s="952">
        <v>118</v>
      </c>
      <c r="P24" s="1318">
        <f>SUM(P20:P23)</f>
        <v>126</v>
      </c>
      <c r="Q24" s="1318">
        <f>SUM(Q20:Q23)</f>
        <v>57</v>
      </c>
      <c r="R24" s="1319">
        <f>SUM(R20:R23)</f>
        <v>50</v>
      </c>
      <c r="S24" s="21"/>
    </row>
    <row r="25" spans="1:19" x14ac:dyDescent="0.2">
      <c r="A25" s="198" t="s">
        <v>171</v>
      </c>
      <c r="B25" s="1315"/>
      <c r="C25" s="1559"/>
      <c r="D25" s="1559"/>
      <c r="E25" s="1559"/>
      <c r="F25" s="1559"/>
      <c r="G25" s="1559"/>
      <c r="H25" s="1559"/>
      <c r="I25" s="1559"/>
      <c r="J25" s="1559"/>
      <c r="K25" s="1559"/>
      <c r="L25" s="1559"/>
      <c r="M25" s="1559"/>
      <c r="N25" s="1559"/>
      <c r="O25" s="1559"/>
      <c r="P25" s="1559"/>
      <c r="Q25" s="1559"/>
      <c r="R25" s="1560"/>
      <c r="S25" s="21"/>
    </row>
    <row r="26" spans="1:19" x14ac:dyDescent="0.2">
      <c r="A26" s="585" t="s">
        <v>322</v>
      </c>
      <c r="B26" s="1316" t="s">
        <v>323</v>
      </c>
      <c r="C26" s="952">
        <v>4201</v>
      </c>
      <c r="D26" s="953">
        <v>5104</v>
      </c>
      <c r="E26" s="953">
        <v>1468</v>
      </c>
      <c r="F26" s="953">
        <v>1030</v>
      </c>
      <c r="G26" s="953">
        <v>788</v>
      </c>
      <c r="H26" s="953">
        <v>788</v>
      </c>
      <c r="I26" s="953">
        <v>239</v>
      </c>
      <c r="J26" s="953">
        <v>166</v>
      </c>
      <c r="K26" s="953">
        <v>1116</v>
      </c>
      <c r="L26" s="953">
        <v>1195</v>
      </c>
      <c r="M26" s="953">
        <v>748</v>
      </c>
      <c r="N26" s="953">
        <v>605</v>
      </c>
      <c r="O26" s="953">
        <v>36</v>
      </c>
      <c r="P26" s="953">
        <v>36</v>
      </c>
      <c r="Q26" s="953">
        <v>30</v>
      </c>
      <c r="R26" s="954">
        <v>27</v>
      </c>
      <c r="S26" s="21"/>
    </row>
    <row r="27" spans="1:19" x14ac:dyDescent="0.2">
      <c r="A27" s="585" t="s">
        <v>324</v>
      </c>
      <c r="B27" s="1316" t="s">
        <v>325</v>
      </c>
      <c r="C27" s="952">
        <v>25</v>
      </c>
      <c r="D27" s="953">
        <v>25</v>
      </c>
      <c r="E27" s="953">
        <v>10</v>
      </c>
      <c r="F27" s="953">
        <v>9</v>
      </c>
      <c r="G27" s="953">
        <v>0</v>
      </c>
      <c r="H27" s="953">
        <v>0</v>
      </c>
      <c r="I27" s="953">
        <v>0</v>
      </c>
      <c r="J27" s="953">
        <v>0</v>
      </c>
      <c r="K27" s="953">
        <v>0</v>
      </c>
      <c r="L27" s="953">
        <v>0</v>
      </c>
      <c r="M27" s="953">
        <v>0</v>
      </c>
      <c r="N27" s="953">
        <v>0</v>
      </c>
      <c r="O27" s="953">
        <v>4</v>
      </c>
      <c r="P27" s="953">
        <v>4</v>
      </c>
      <c r="Q27" s="953">
        <v>4</v>
      </c>
      <c r="R27" s="954">
        <v>4</v>
      </c>
      <c r="S27" s="21"/>
    </row>
    <row r="28" spans="1:19" x14ac:dyDescent="0.2">
      <c r="A28" s="585" t="s">
        <v>338</v>
      </c>
      <c r="B28" s="1316" t="s">
        <v>339</v>
      </c>
      <c r="C28" s="952">
        <v>696</v>
      </c>
      <c r="D28" s="953">
        <v>696</v>
      </c>
      <c r="E28" s="953">
        <v>72</v>
      </c>
      <c r="F28" s="953">
        <v>50</v>
      </c>
      <c r="G28" s="953">
        <v>0</v>
      </c>
      <c r="H28" s="953">
        <v>0</v>
      </c>
      <c r="I28" s="953">
        <v>0</v>
      </c>
      <c r="J28" s="953">
        <v>0</v>
      </c>
      <c r="K28" s="953">
        <v>188</v>
      </c>
      <c r="L28" s="953">
        <v>188</v>
      </c>
      <c r="M28" s="953">
        <v>63</v>
      </c>
      <c r="N28" s="953">
        <v>56</v>
      </c>
      <c r="O28" s="953">
        <v>0</v>
      </c>
      <c r="P28" s="953">
        <v>0</v>
      </c>
      <c r="Q28" s="953">
        <v>0</v>
      </c>
      <c r="R28" s="954">
        <v>0</v>
      </c>
      <c r="S28" s="21"/>
    </row>
    <row r="29" spans="1:19" ht="13.5" thickBot="1" x14ac:dyDescent="0.25">
      <c r="A29" s="581" t="s">
        <v>680</v>
      </c>
      <c r="B29" s="1317"/>
      <c r="C29" s="952">
        <v>4542</v>
      </c>
      <c r="D29" s="1318">
        <f>SUM(D26:D28)</f>
        <v>5825</v>
      </c>
      <c r="E29" s="1318">
        <f>SUM(E26:E28)</f>
        <v>1550</v>
      </c>
      <c r="F29" s="1318">
        <f>SUM(F26:F28)</f>
        <v>1089</v>
      </c>
      <c r="G29" s="952">
        <v>788</v>
      </c>
      <c r="H29" s="1318">
        <f>SUM(H26:H28)</f>
        <v>788</v>
      </c>
      <c r="I29" s="1318">
        <f>SUM(I26:I28)</f>
        <v>239</v>
      </c>
      <c r="J29" s="1318">
        <f>SUM(J26:J28)</f>
        <v>166</v>
      </c>
      <c r="K29" s="952">
        <v>1177</v>
      </c>
      <c r="L29" s="1318">
        <f>SUM(L26:L28)</f>
        <v>1383</v>
      </c>
      <c r="M29" s="1318">
        <f>SUM(M26:M28)</f>
        <v>811</v>
      </c>
      <c r="N29" s="1318">
        <f>SUM(N26:N28)</f>
        <v>661</v>
      </c>
      <c r="O29" s="952">
        <v>40</v>
      </c>
      <c r="P29" s="1318">
        <f>SUM(P26:P28)</f>
        <v>40</v>
      </c>
      <c r="Q29" s="1318">
        <f>SUM(Q26:Q28)</f>
        <v>34</v>
      </c>
      <c r="R29" s="1319">
        <f>SUM(R26:R28)</f>
        <v>31</v>
      </c>
    </row>
    <row r="30" spans="1:19" x14ac:dyDescent="0.2">
      <c r="A30" s="198" t="s">
        <v>419</v>
      </c>
      <c r="B30" s="1315"/>
      <c r="C30" s="1559"/>
      <c r="D30" s="1559"/>
      <c r="E30" s="1559"/>
      <c r="F30" s="1559"/>
      <c r="G30" s="1559"/>
      <c r="H30" s="1559"/>
      <c r="I30" s="1559"/>
      <c r="J30" s="1559"/>
      <c r="K30" s="1559"/>
      <c r="L30" s="1559"/>
      <c r="M30" s="1559"/>
      <c r="N30" s="1559"/>
      <c r="O30" s="1559"/>
      <c r="P30" s="1559"/>
      <c r="Q30" s="1559"/>
      <c r="R30" s="1560"/>
    </row>
    <row r="31" spans="1:19" x14ac:dyDescent="0.2">
      <c r="A31" s="585" t="s">
        <v>338</v>
      </c>
      <c r="B31" s="1316" t="s">
        <v>339</v>
      </c>
      <c r="C31" s="952">
        <v>173</v>
      </c>
      <c r="D31" s="953">
        <v>173</v>
      </c>
      <c r="E31" s="953">
        <v>105</v>
      </c>
      <c r="F31" s="953">
        <v>103</v>
      </c>
      <c r="G31" s="953">
        <v>544</v>
      </c>
      <c r="H31" s="953">
        <v>544</v>
      </c>
      <c r="I31" s="953">
        <v>254</v>
      </c>
      <c r="J31" s="953">
        <v>223</v>
      </c>
      <c r="K31" s="953">
        <v>0</v>
      </c>
      <c r="L31" s="953">
        <v>0</v>
      </c>
      <c r="M31" s="953">
        <v>0</v>
      </c>
      <c r="N31" s="953">
        <v>0</v>
      </c>
      <c r="O31" s="953">
        <v>15</v>
      </c>
      <c r="P31" s="953">
        <v>16</v>
      </c>
      <c r="Q31" s="953">
        <v>12</v>
      </c>
      <c r="R31" s="954">
        <v>11</v>
      </c>
    </row>
    <row r="32" spans="1:19" ht="13.5" thickBot="1" x14ac:dyDescent="0.25">
      <c r="A32" s="581" t="s">
        <v>681</v>
      </c>
      <c r="B32" s="1317"/>
      <c r="C32" s="952">
        <v>173</v>
      </c>
      <c r="D32" s="1318">
        <f>SUM(D31:D31)</f>
        <v>173</v>
      </c>
      <c r="E32" s="1318">
        <f>SUM(E31:E31)</f>
        <v>105</v>
      </c>
      <c r="F32" s="1318">
        <f>SUM(F31:F31)</f>
        <v>103</v>
      </c>
      <c r="G32" s="952">
        <v>544</v>
      </c>
      <c r="H32" s="1318">
        <f>SUM(H31:H31)</f>
        <v>544</v>
      </c>
      <c r="I32" s="1318">
        <f>SUM(I31:I31)</f>
        <v>254</v>
      </c>
      <c r="J32" s="1318">
        <f>SUM(J31:J31)</f>
        <v>223</v>
      </c>
      <c r="K32" s="952">
        <v>0</v>
      </c>
      <c r="L32" s="1318">
        <f>SUM(L31:L31)</f>
        <v>0</v>
      </c>
      <c r="M32" s="1318">
        <f>SUM(M31:M31)</f>
        <v>0</v>
      </c>
      <c r="N32" s="1318">
        <f>SUM(N31:N31)</f>
        <v>0</v>
      </c>
      <c r="O32" s="952">
        <v>15</v>
      </c>
      <c r="P32" s="1318">
        <f>SUM(P31:P31)</f>
        <v>16</v>
      </c>
      <c r="Q32" s="1318">
        <f>SUM(Q31:Q31)</f>
        <v>12</v>
      </c>
      <c r="R32" s="1319">
        <f>SUM(R31:R31)</f>
        <v>11</v>
      </c>
    </row>
    <row r="33" spans="1:18" x14ac:dyDescent="0.2">
      <c r="A33" s="198" t="s">
        <v>169</v>
      </c>
      <c r="B33" s="1315"/>
      <c r="C33" s="1559"/>
      <c r="D33" s="1559"/>
      <c r="E33" s="1559"/>
      <c r="F33" s="1559"/>
      <c r="G33" s="1559"/>
      <c r="H33" s="1559"/>
      <c r="I33" s="1559"/>
      <c r="J33" s="1559"/>
      <c r="K33" s="1559"/>
      <c r="L33" s="1559"/>
      <c r="M33" s="1559"/>
      <c r="N33" s="1559"/>
      <c r="O33" s="1559"/>
      <c r="P33" s="1559"/>
      <c r="Q33" s="1559"/>
      <c r="R33" s="1560"/>
    </row>
    <row r="34" spans="1:18" x14ac:dyDescent="0.2">
      <c r="A34" s="585" t="s">
        <v>326</v>
      </c>
      <c r="B34" s="1316" t="s">
        <v>327</v>
      </c>
      <c r="C34" s="952">
        <v>699</v>
      </c>
      <c r="D34" s="953">
        <v>713</v>
      </c>
      <c r="E34" s="953">
        <v>359</v>
      </c>
      <c r="F34" s="953">
        <v>265</v>
      </c>
      <c r="G34" s="953">
        <v>0</v>
      </c>
      <c r="H34" s="953">
        <v>0</v>
      </c>
      <c r="I34" s="953">
        <v>0</v>
      </c>
      <c r="J34" s="953">
        <v>0</v>
      </c>
      <c r="K34" s="953">
        <v>377</v>
      </c>
      <c r="L34" s="953">
        <v>426</v>
      </c>
      <c r="M34" s="953">
        <v>302</v>
      </c>
      <c r="N34" s="953">
        <v>184</v>
      </c>
      <c r="O34" s="953">
        <v>11</v>
      </c>
      <c r="P34" s="953">
        <v>11</v>
      </c>
      <c r="Q34" s="953">
        <v>6</v>
      </c>
      <c r="R34" s="954">
        <v>4</v>
      </c>
    </row>
    <row r="35" spans="1:18" x14ac:dyDescent="0.2">
      <c r="A35" s="585" t="s">
        <v>328</v>
      </c>
      <c r="B35" s="1316" t="s">
        <v>329</v>
      </c>
      <c r="C35" s="952">
        <v>2113</v>
      </c>
      <c r="D35" s="952">
        <v>2187</v>
      </c>
      <c r="E35" s="952">
        <v>592</v>
      </c>
      <c r="F35" s="952">
        <v>417</v>
      </c>
      <c r="G35" s="952">
        <v>0</v>
      </c>
      <c r="H35" s="952">
        <v>0</v>
      </c>
      <c r="I35" s="952">
        <v>0</v>
      </c>
      <c r="J35" s="952">
        <v>0</v>
      </c>
      <c r="K35" s="952">
        <v>789</v>
      </c>
      <c r="L35" s="952">
        <v>859</v>
      </c>
      <c r="M35" s="952">
        <v>530</v>
      </c>
      <c r="N35" s="952">
        <v>292</v>
      </c>
      <c r="O35" s="952">
        <v>13</v>
      </c>
      <c r="P35" s="952">
        <v>13</v>
      </c>
      <c r="Q35" s="952">
        <v>4</v>
      </c>
      <c r="R35" s="916">
        <v>3</v>
      </c>
    </row>
    <row r="36" spans="1:18" x14ac:dyDescent="0.2">
      <c r="A36" s="585" t="s">
        <v>330</v>
      </c>
      <c r="B36" s="1316" t="s">
        <v>331</v>
      </c>
      <c r="C36" s="952">
        <v>0</v>
      </c>
      <c r="D36" s="952">
        <v>0</v>
      </c>
      <c r="E36" s="952">
        <v>0</v>
      </c>
      <c r="F36" s="952">
        <v>0</v>
      </c>
      <c r="G36" s="952">
        <v>0</v>
      </c>
      <c r="H36" s="952">
        <v>0</v>
      </c>
      <c r="I36" s="952">
        <v>0</v>
      </c>
      <c r="J36" s="952">
        <v>0</v>
      </c>
      <c r="K36" s="952">
        <v>45</v>
      </c>
      <c r="L36" s="952">
        <v>45</v>
      </c>
      <c r="M36" s="952">
        <v>38</v>
      </c>
      <c r="N36" s="952">
        <v>33</v>
      </c>
      <c r="O36" s="952">
        <v>0</v>
      </c>
      <c r="P36" s="952">
        <v>0</v>
      </c>
      <c r="Q36" s="952">
        <v>0</v>
      </c>
      <c r="R36" s="916">
        <v>0</v>
      </c>
    </row>
    <row r="37" spans="1:18" x14ac:dyDescent="0.2">
      <c r="A37" s="585" t="s">
        <v>332</v>
      </c>
      <c r="B37" s="1316" t="s">
        <v>333</v>
      </c>
      <c r="C37" s="952">
        <v>52</v>
      </c>
      <c r="D37" s="953">
        <v>52</v>
      </c>
      <c r="E37" s="953">
        <v>32</v>
      </c>
      <c r="F37" s="953">
        <v>27</v>
      </c>
      <c r="G37" s="952">
        <v>0</v>
      </c>
      <c r="H37" s="953">
        <v>0</v>
      </c>
      <c r="I37" s="953">
        <v>0</v>
      </c>
      <c r="J37" s="953">
        <v>0</v>
      </c>
      <c r="K37" s="953">
        <v>0</v>
      </c>
      <c r="L37" s="953">
        <v>0</v>
      </c>
      <c r="M37" s="953">
        <v>0</v>
      </c>
      <c r="N37" s="953">
        <v>0</v>
      </c>
      <c r="O37" s="953">
        <v>0</v>
      </c>
      <c r="P37" s="953">
        <v>0</v>
      </c>
      <c r="Q37" s="953">
        <v>0</v>
      </c>
      <c r="R37" s="954">
        <v>0</v>
      </c>
    </row>
    <row r="38" spans="1:18" ht="13.5" thickBot="1" x14ac:dyDescent="0.25">
      <c r="A38" s="581" t="s">
        <v>682</v>
      </c>
      <c r="B38" s="1317"/>
      <c r="C38" s="952">
        <v>2774</v>
      </c>
      <c r="D38" s="1318">
        <f>SUM(D34:D37)</f>
        <v>2952</v>
      </c>
      <c r="E38" s="1318">
        <f>SUM(E34:E37)</f>
        <v>983</v>
      </c>
      <c r="F38" s="1318">
        <f>SUM(F34:F37)</f>
        <v>709</v>
      </c>
      <c r="G38" s="952">
        <v>0</v>
      </c>
      <c r="H38" s="1318">
        <f>SUM(H34:H37)</f>
        <v>0</v>
      </c>
      <c r="I38" s="1318">
        <f>SUM(I34:I37)</f>
        <v>0</v>
      </c>
      <c r="J38" s="1318">
        <f>SUM(J34:J37)</f>
        <v>0</v>
      </c>
      <c r="K38" s="952">
        <v>1118</v>
      </c>
      <c r="L38" s="1318">
        <f>SUM(L34:L37)</f>
        <v>1330</v>
      </c>
      <c r="M38" s="1318">
        <f>SUM(M34:M37)</f>
        <v>870</v>
      </c>
      <c r="N38" s="1318">
        <f>SUM(N34:N37)</f>
        <v>509</v>
      </c>
      <c r="O38" s="952">
        <v>24</v>
      </c>
      <c r="P38" s="1318">
        <f>SUM(P34:P37)</f>
        <v>24</v>
      </c>
      <c r="Q38" s="1318">
        <f>SUM(Q34:Q37)</f>
        <v>10</v>
      </c>
      <c r="R38" s="1319">
        <f>SUM(R34:R37)</f>
        <v>7</v>
      </c>
    </row>
    <row r="39" spans="1:18" x14ac:dyDescent="0.2">
      <c r="A39" s="198" t="s">
        <v>164</v>
      </c>
      <c r="B39" s="1315"/>
      <c r="C39" s="1559"/>
      <c r="D39" s="1559"/>
      <c r="E39" s="1559"/>
      <c r="F39" s="1559"/>
      <c r="G39" s="1559"/>
      <c r="H39" s="1559"/>
      <c r="I39" s="1559"/>
      <c r="J39" s="1559"/>
      <c r="K39" s="1559"/>
      <c r="L39" s="1559"/>
      <c r="M39" s="1559"/>
      <c r="N39" s="1559"/>
      <c r="O39" s="1559"/>
      <c r="P39" s="1559"/>
      <c r="Q39" s="1559"/>
      <c r="R39" s="1560"/>
    </row>
    <row r="40" spans="1:18" x14ac:dyDescent="0.2">
      <c r="A40" s="585" t="s">
        <v>322</v>
      </c>
      <c r="B40" s="1316" t="s">
        <v>323</v>
      </c>
      <c r="C40" s="952">
        <v>0</v>
      </c>
      <c r="D40" s="953">
        <v>0</v>
      </c>
      <c r="E40" s="953">
        <v>0</v>
      </c>
      <c r="F40" s="953">
        <v>0</v>
      </c>
      <c r="G40" s="953">
        <v>0</v>
      </c>
      <c r="H40" s="953">
        <v>0</v>
      </c>
      <c r="I40" s="953">
        <v>0</v>
      </c>
      <c r="J40" s="953">
        <v>0</v>
      </c>
      <c r="K40" s="953">
        <v>8</v>
      </c>
      <c r="L40" s="953">
        <v>8</v>
      </c>
      <c r="M40" s="953">
        <v>4</v>
      </c>
      <c r="N40" s="953">
        <v>4</v>
      </c>
      <c r="O40" s="953">
        <v>0</v>
      </c>
      <c r="P40" s="953">
        <v>0</v>
      </c>
      <c r="Q40" s="953">
        <v>0</v>
      </c>
      <c r="R40" s="954">
        <v>0</v>
      </c>
    </row>
    <row r="41" spans="1:18" x14ac:dyDescent="0.2">
      <c r="A41" s="585" t="s">
        <v>332</v>
      </c>
      <c r="B41" s="1316" t="s">
        <v>333</v>
      </c>
      <c r="C41" s="952">
        <v>1846</v>
      </c>
      <c r="D41" s="953">
        <v>2121</v>
      </c>
      <c r="E41" s="953">
        <v>802</v>
      </c>
      <c r="F41" s="953">
        <v>598</v>
      </c>
      <c r="G41" s="952">
        <v>0</v>
      </c>
      <c r="H41" s="953">
        <v>0</v>
      </c>
      <c r="I41" s="953">
        <v>0</v>
      </c>
      <c r="J41" s="953">
        <v>0</v>
      </c>
      <c r="K41" s="953">
        <v>936</v>
      </c>
      <c r="L41" s="953">
        <v>1084</v>
      </c>
      <c r="M41" s="953">
        <v>721</v>
      </c>
      <c r="N41" s="953">
        <v>414</v>
      </c>
      <c r="O41" s="953">
        <v>26</v>
      </c>
      <c r="P41" s="953">
        <v>26</v>
      </c>
      <c r="Q41" s="953">
        <v>25</v>
      </c>
      <c r="R41" s="954">
        <v>24</v>
      </c>
    </row>
    <row r="42" spans="1:18" ht="13.5" thickBot="1" x14ac:dyDescent="0.25">
      <c r="A42" s="581" t="s">
        <v>683</v>
      </c>
      <c r="B42" s="1317"/>
      <c r="C42" s="952">
        <v>1846</v>
      </c>
      <c r="D42" s="1318">
        <f>SUM(D40:D41)</f>
        <v>2121</v>
      </c>
      <c r="E42" s="1318">
        <f>SUM(E40:E41)</f>
        <v>802</v>
      </c>
      <c r="F42" s="1318">
        <f>SUM(F40:F41)</f>
        <v>598</v>
      </c>
      <c r="G42" s="952">
        <v>0</v>
      </c>
      <c r="H42" s="1318">
        <f>SUM(H40:H41)</f>
        <v>0</v>
      </c>
      <c r="I42" s="1318">
        <f>SUM(I40:I41)</f>
        <v>0</v>
      </c>
      <c r="J42" s="1318">
        <f>SUM(J40:J41)</f>
        <v>0</v>
      </c>
      <c r="K42" s="952">
        <v>942</v>
      </c>
      <c r="L42" s="1318">
        <f>SUM(L40:L41)</f>
        <v>1092</v>
      </c>
      <c r="M42" s="1318">
        <f>SUM(M40:M41)</f>
        <v>725</v>
      </c>
      <c r="N42" s="1318">
        <f>SUM(N40:N41)</f>
        <v>418</v>
      </c>
      <c r="O42" s="952">
        <v>26</v>
      </c>
      <c r="P42" s="1318">
        <f>SUM(P40:P41)</f>
        <v>26</v>
      </c>
      <c r="Q42" s="1318">
        <f>SUM(Q40:Q41)</f>
        <v>25</v>
      </c>
      <c r="R42" s="1319">
        <f>SUM(R40:R41)</f>
        <v>24</v>
      </c>
    </row>
    <row r="43" spans="1:18" x14ac:dyDescent="0.2">
      <c r="A43" s="198" t="s">
        <v>166</v>
      </c>
      <c r="B43" s="1315"/>
      <c r="C43" s="1559"/>
      <c r="D43" s="1559"/>
      <c r="E43" s="1559"/>
      <c r="F43" s="1559"/>
      <c r="G43" s="1559"/>
      <c r="H43" s="1559"/>
      <c r="I43" s="1559"/>
      <c r="J43" s="1559"/>
      <c r="K43" s="1559"/>
      <c r="L43" s="1559"/>
      <c r="M43" s="1559"/>
      <c r="N43" s="1559"/>
      <c r="O43" s="1559"/>
      <c r="P43" s="1559"/>
      <c r="Q43" s="1559"/>
      <c r="R43" s="1560"/>
    </row>
    <row r="44" spans="1:18" x14ac:dyDescent="0.2">
      <c r="A44" s="585" t="s">
        <v>326</v>
      </c>
      <c r="B44" s="1316" t="s">
        <v>327</v>
      </c>
      <c r="C44" s="952">
        <v>3838</v>
      </c>
      <c r="D44" s="953">
        <v>4738</v>
      </c>
      <c r="E44" s="953">
        <v>1377</v>
      </c>
      <c r="F44" s="953">
        <v>776</v>
      </c>
      <c r="G44" s="953">
        <v>0</v>
      </c>
      <c r="H44" s="953">
        <v>0</v>
      </c>
      <c r="I44" s="953">
        <v>0</v>
      </c>
      <c r="J44" s="953">
        <v>0</v>
      </c>
      <c r="K44" s="953">
        <v>1398</v>
      </c>
      <c r="L44" s="953">
        <v>1730</v>
      </c>
      <c r="M44" s="953">
        <v>873</v>
      </c>
      <c r="N44" s="953">
        <v>534</v>
      </c>
      <c r="O44" s="953">
        <v>65</v>
      </c>
      <c r="P44" s="953">
        <v>67</v>
      </c>
      <c r="Q44" s="953">
        <v>35</v>
      </c>
      <c r="R44" s="954">
        <v>32</v>
      </c>
    </row>
    <row r="45" spans="1:18" x14ac:dyDescent="0.2">
      <c r="A45" s="585" t="s">
        <v>338</v>
      </c>
      <c r="B45" s="1316" t="s">
        <v>339</v>
      </c>
      <c r="C45" s="952">
        <v>242</v>
      </c>
      <c r="D45" s="953">
        <v>242</v>
      </c>
      <c r="E45" s="953">
        <v>30</v>
      </c>
      <c r="F45" s="953">
        <v>14</v>
      </c>
      <c r="G45" s="953">
        <v>0</v>
      </c>
      <c r="H45" s="953">
        <v>0</v>
      </c>
      <c r="I45" s="953">
        <v>0</v>
      </c>
      <c r="J45" s="953">
        <v>0</v>
      </c>
      <c r="K45" s="953">
        <v>183</v>
      </c>
      <c r="L45" s="953">
        <v>193</v>
      </c>
      <c r="M45" s="953">
        <v>102</v>
      </c>
      <c r="N45" s="953">
        <v>95</v>
      </c>
      <c r="O45" s="953">
        <v>7</v>
      </c>
      <c r="P45" s="953">
        <v>8</v>
      </c>
      <c r="Q45" s="953">
        <v>5</v>
      </c>
      <c r="R45" s="954">
        <v>4</v>
      </c>
    </row>
    <row r="46" spans="1:18" ht="13.5" thickBot="1" x14ac:dyDescent="0.25">
      <c r="A46" s="581" t="s">
        <v>684</v>
      </c>
      <c r="B46" s="1317"/>
      <c r="C46" s="952">
        <v>3963</v>
      </c>
      <c r="D46" s="1318">
        <f>SUM(D44:D45)</f>
        <v>4980</v>
      </c>
      <c r="E46" s="1318">
        <f>SUM(E44:E45)</f>
        <v>1407</v>
      </c>
      <c r="F46" s="1318">
        <f>SUM(F44:F45)</f>
        <v>790</v>
      </c>
      <c r="G46" s="952">
        <v>0</v>
      </c>
      <c r="H46" s="1318">
        <f>SUM(H44:H45)</f>
        <v>0</v>
      </c>
      <c r="I46" s="1318">
        <f>SUM(I44:I45)</f>
        <v>0</v>
      </c>
      <c r="J46" s="1318">
        <f>SUM(J44:J45)</f>
        <v>0</v>
      </c>
      <c r="K46" s="952">
        <v>1569</v>
      </c>
      <c r="L46" s="1318">
        <f>SUM(L44:L45)</f>
        <v>1923</v>
      </c>
      <c r="M46" s="1318">
        <f>SUM(M44:M45)</f>
        <v>975</v>
      </c>
      <c r="N46" s="1318">
        <f>SUM(N44:N45)</f>
        <v>629</v>
      </c>
      <c r="O46" s="952">
        <v>72</v>
      </c>
      <c r="P46" s="1318">
        <f>SUM(P44:P45)</f>
        <v>75</v>
      </c>
      <c r="Q46" s="1318">
        <f>SUM(Q44:Q45)</f>
        <v>40</v>
      </c>
      <c r="R46" s="1319">
        <f>SUM(R44:R45)</f>
        <v>36</v>
      </c>
    </row>
    <row r="47" spans="1:18" x14ac:dyDescent="0.2">
      <c r="A47" s="198" t="s">
        <v>168</v>
      </c>
      <c r="B47" s="1320"/>
      <c r="C47" s="1559"/>
      <c r="D47" s="1559"/>
      <c r="E47" s="1559"/>
      <c r="F47" s="1559"/>
      <c r="G47" s="1559"/>
      <c r="H47" s="1559"/>
      <c r="I47" s="1559"/>
      <c r="J47" s="1559"/>
      <c r="K47" s="1559"/>
      <c r="L47" s="1559"/>
      <c r="M47" s="1559"/>
      <c r="N47" s="1559"/>
      <c r="O47" s="1559"/>
      <c r="P47" s="1559"/>
      <c r="Q47" s="1559"/>
      <c r="R47" s="1560"/>
    </row>
    <row r="48" spans="1:18" x14ac:dyDescent="0.2">
      <c r="A48" s="585" t="s">
        <v>322</v>
      </c>
      <c r="B48" s="1316" t="s">
        <v>323</v>
      </c>
      <c r="C48" s="952">
        <v>0</v>
      </c>
      <c r="D48" s="953">
        <v>0</v>
      </c>
      <c r="E48" s="953">
        <v>0</v>
      </c>
      <c r="F48" s="953">
        <v>0</v>
      </c>
      <c r="G48" s="953">
        <v>0</v>
      </c>
      <c r="H48" s="953">
        <v>0</v>
      </c>
      <c r="I48" s="953">
        <v>0</v>
      </c>
      <c r="J48" s="953">
        <v>0</v>
      </c>
      <c r="K48" s="953">
        <v>164</v>
      </c>
      <c r="L48" s="953">
        <v>164</v>
      </c>
      <c r="M48" s="953">
        <v>98</v>
      </c>
      <c r="N48" s="953">
        <v>94</v>
      </c>
      <c r="O48" s="953">
        <v>0</v>
      </c>
      <c r="P48" s="953">
        <v>0</v>
      </c>
      <c r="Q48" s="953">
        <v>0</v>
      </c>
      <c r="R48" s="954">
        <v>0</v>
      </c>
    </row>
    <row r="49" spans="1:18" x14ac:dyDescent="0.2">
      <c r="A49" s="585" t="s">
        <v>328</v>
      </c>
      <c r="B49" s="1316" t="s">
        <v>329</v>
      </c>
      <c r="C49" s="952">
        <v>0</v>
      </c>
      <c r="D49" s="952">
        <v>0</v>
      </c>
      <c r="E49" s="952">
        <v>0</v>
      </c>
      <c r="F49" s="952">
        <v>0</v>
      </c>
      <c r="G49" s="952">
        <v>0</v>
      </c>
      <c r="H49" s="952">
        <v>0</v>
      </c>
      <c r="I49" s="952">
        <v>0</v>
      </c>
      <c r="J49" s="952">
        <v>0</v>
      </c>
      <c r="K49" s="952">
        <v>96</v>
      </c>
      <c r="L49" s="952">
        <v>96</v>
      </c>
      <c r="M49" s="952">
        <v>55</v>
      </c>
      <c r="N49" s="952">
        <v>50</v>
      </c>
      <c r="O49" s="952">
        <v>0</v>
      </c>
      <c r="P49" s="952">
        <v>0</v>
      </c>
      <c r="Q49" s="952">
        <v>0</v>
      </c>
      <c r="R49" s="916">
        <v>0</v>
      </c>
    </row>
    <row r="50" spans="1:18" x14ac:dyDescent="0.2">
      <c r="A50" s="585" t="s">
        <v>338</v>
      </c>
      <c r="B50" s="1316" t="s">
        <v>339</v>
      </c>
      <c r="C50" s="952">
        <v>490</v>
      </c>
      <c r="D50" s="953">
        <v>490</v>
      </c>
      <c r="E50" s="953">
        <v>41</v>
      </c>
      <c r="F50" s="953">
        <v>38</v>
      </c>
      <c r="G50" s="953">
        <v>0</v>
      </c>
      <c r="H50" s="953">
        <v>0</v>
      </c>
      <c r="I50" s="953">
        <v>0</v>
      </c>
      <c r="J50" s="953">
        <v>0</v>
      </c>
      <c r="K50" s="953">
        <v>0</v>
      </c>
      <c r="L50" s="953">
        <v>0</v>
      </c>
      <c r="M50" s="953">
        <v>0</v>
      </c>
      <c r="N50" s="953">
        <v>0</v>
      </c>
      <c r="O50" s="953">
        <v>0</v>
      </c>
      <c r="P50" s="953">
        <v>0</v>
      </c>
      <c r="Q50" s="953">
        <v>0</v>
      </c>
      <c r="R50" s="954">
        <v>0</v>
      </c>
    </row>
    <row r="51" spans="1:18" x14ac:dyDescent="0.2">
      <c r="A51" s="585" t="s">
        <v>340</v>
      </c>
      <c r="B51" s="1316" t="s">
        <v>341</v>
      </c>
      <c r="C51" s="952">
        <v>1274</v>
      </c>
      <c r="D51" s="953">
        <v>1490</v>
      </c>
      <c r="E51" s="953">
        <v>477</v>
      </c>
      <c r="F51" s="953">
        <v>405</v>
      </c>
      <c r="G51" s="953">
        <v>0</v>
      </c>
      <c r="H51" s="953">
        <v>0</v>
      </c>
      <c r="I51" s="953">
        <v>0</v>
      </c>
      <c r="J51" s="953">
        <v>0</v>
      </c>
      <c r="K51" s="953">
        <v>264</v>
      </c>
      <c r="L51" s="953">
        <v>270</v>
      </c>
      <c r="M51" s="953">
        <v>145</v>
      </c>
      <c r="N51" s="953">
        <v>119</v>
      </c>
      <c r="O51" s="953">
        <v>20</v>
      </c>
      <c r="P51" s="953">
        <v>20</v>
      </c>
      <c r="Q51" s="953">
        <v>3</v>
      </c>
      <c r="R51" s="954">
        <v>3</v>
      </c>
    </row>
    <row r="52" spans="1:18" ht="13.5" thickBot="1" x14ac:dyDescent="0.25">
      <c r="A52" s="581" t="s">
        <v>685</v>
      </c>
      <c r="B52" s="1317"/>
      <c r="C52" s="952">
        <v>1637</v>
      </c>
      <c r="D52" s="1318">
        <f>SUM(D48:D51)</f>
        <v>1980</v>
      </c>
      <c r="E52" s="1318">
        <f>SUM(E48:E51)</f>
        <v>518</v>
      </c>
      <c r="F52" s="1318">
        <f>SUM(F48:F51)</f>
        <v>443</v>
      </c>
      <c r="G52" s="952">
        <v>0</v>
      </c>
      <c r="H52" s="1318">
        <f>SUM(H48:H51)</f>
        <v>0</v>
      </c>
      <c r="I52" s="1318">
        <f>SUM(I48:I51)</f>
        <v>0</v>
      </c>
      <c r="J52" s="1318">
        <f>SUM(J48:J51)</f>
        <v>0</v>
      </c>
      <c r="K52" s="952">
        <v>437</v>
      </c>
      <c r="L52" s="1318">
        <f>SUM(L48:L51)</f>
        <v>530</v>
      </c>
      <c r="M52" s="1318">
        <f>SUM(M48:M51)</f>
        <v>298</v>
      </c>
      <c r="N52" s="1318">
        <f>SUM(N48:N51)</f>
        <v>263</v>
      </c>
      <c r="O52" s="952">
        <v>20</v>
      </c>
      <c r="P52" s="1318">
        <f>SUM(P48:P51)</f>
        <v>20</v>
      </c>
      <c r="Q52" s="1318">
        <f>SUM(Q48:Q51)</f>
        <v>3</v>
      </c>
      <c r="R52" s="1319">
        <f>SUM(R48:R51)</f>
        <v>3</v>
      </c>
    </row>
    <row r="53" spans="1:18" x14ac:dyDescent="0.2">
      <c r="A53" s="108" t="s">
        <v>178</v>
      </c>
      <c r="B53" s="1561"/>
      <c r="C53" s="1562"/>
      <c r="D53" s="1562"/>
      <c r="E53" s="1562"/>
      <c r="F53" s="1562"/>
      <c r="G53" s="1562"/>
      <c r="H53" s="1562"/>
      <c r="I53" s="1562"/>
      <c r="J53" s="1562"/>
      <c r="K53" s="1562"/>
      <c r="L53" s="1562"/>
      <c r="M53" s="1562"/>
      <c r="N53" s="1562"/>
      <c r="O53" s="1562"/>
      <c r="P53" s="1562"/>
      <c r="Q53" s="1562"/>
      <c r="R53" s="1563"/>
    </row>
    <row r="54" spans="1:18" x14ac:dyDescent="0.2">
      <c r="A54" s="585" t="s">
        <v>320</v>
      </c>
      <c r="B54" s="1316" t="s">
        <v>321</v>
      </c>
      <c r="C54" s="952">
        <v>0</v>
      </c>
      <c r="D54" s="953">
        <v>0</v>
      </c>
      <c r="E54" s="953">
        <v>0</v>
      </c>
      <c r="F54" s="953">
        <v>0</v>
      </c>
      <c r="G54" s="952">
        <v>0</v>
      </c>
      <c r="H54" s="953">
        <v>0</v>
      </c>
      <c r="I54" s="953">
        <v>0</v>
      </c>
      <c r="J54" s="953">
        <v>0</v>
      </c>
      <c r="K54" s="952">
        <v>0</v>
      </c>
      <c r="L54" s="953">
        <v>0</v>
      </c>
      <c r="M54" s="953">
        <v>0</v>
      </c>
      <c r="N54" s="953">
        <v>0</v>
      </c>
      <c r="O54" s="952">
        <v>0</v>
      </c>
      <c r="P54" s="953">
        <v>0</v>
      </c>
      <c r="Q54" s="953">
        <v>0</v>
      </c>
      <c r="R54" s="954">
        <v>0</v>
      </c>
    </row>
    <row r="55" spans="1:18" x14ac:dyDescent="0.2">
      <c r="A55" s="585" t="s">
        <v>322</v>
      </c>
      <c r="B55" s="1316" t="s">
        <v>323</v>
      </c>
      <c r="C55" s="952">
        <v>4727</v>
      </c>
      <c r="D55" s="953">
        <v>6023</v>
      </c>
      <c r="E55" s="953">
        <v>1831</v>
      </c>
      <c r="F55" s="953">
        <v>1275</v>
      </c>
      <c r="G55" s="952">
        <v>788</v>
      </c>
      <c r="H55" s="953">
        <v>788</v>
      </c>
      <c r="I55" s="953">
        <v>239</v>
      </c>
      <c r="J55" s="953">
        <v>166</v>
      </c>
      <c r="K55" s="952">
        <v>1804</v>
      </c>
      <c r="L55" s="953">
        <v>2099</v>
      </c>
      <c r="M55" s="953">
        <v>1220</v>
      </c>
      <c r="N55" s="953">
        <v>1008</v>
      </c>
      <c r="O55" s="952">
        <v>40</v>
      </c>
      <c r="P55" s="953">
        <v>40</v>
      </c>
      <c r="Q55" s="953">
        <v>32</v>
      </c>
      <c r="R55" s="954">
        <v>29</v>
      </c>
    </row>
    <row r="56" spans="1:18" x14ac:dyDescent="0.2">
      <c r="A56" s="585" t="s">
        <v>324</v>
      </c>
      <c r="B56" s="1316" t="s">
        <v>325</v>
      </c>
      <c r="C56" s="952">
        <v>3992</v>
      </c>
      <c r="D56" s="953">
        <v>5003</v>
      </c>
      <c r="E56" s="953">
        <v>1938</v>
      </c>
      <c r="F56" s="953">
        <v>1444</v>
      </c>
      <c r="G56" s="952">
        <v>0</v>
      </c>
      <c r="H56" s="953">
        <v>0</v>
      </c>
      <c r="I56" s="953">
        <v>0</v>
      </c>
      <c r="J56" s="953">
        <v>0</v>
      </c>
      <c r="K56" s="952">
        <v>672</v>
      </c>
      <c r="L56" s="953">
        <v>793</v>
      </c>
      <c r="M56" s="953">
        <v>441</v>
      </c>
      <c r="N56" s="953">
        <v>356</v>
      </c>
      <c r="O56" s="952">
        <v>107</v>
      </c>
      <c r="P56" s="953">
        <v>115</v>
      </c>
      <c r="Q56" s="953">
        <v>53</v>
      </c>
      <c r="R56" s="954">
        <v>47</v>
      </c>
    </row>
    <row r="57" spans="1:18" x14ac:dyDescent="0.2">
      <c r="A57" s="585" t="s">
        <v>326</v>
      </c>
      <c r="B57" s="1316" t="s">
        <v>327</v>
      </c>
      <c r="C57" s="952">
        <v>5229</v>
      </c>
      <c r="D57" s="953">
        <v>7565</v>
      </c>
      <c r="E57" s="953">
        <v>2090</v>
      </c>
      <c r="F57" s="953">
        <v>1319</v>
      </c>
      <c r="G57" s="952">
        <v>0</v>
      </c>
      <c r="H57" s="953">
        <v>0</v>
      </c>
      <c r="I57" s="953">
        <v>0</v>
      </c>
      <c r="J57" s="953">
        <v>0</v>
      </c>
      <c r="K57" s="952">
        <v>2006</v>
      </c>
      <c r="L57" s="953">
        <v>2616</v>
      </c>
      <c r="M57" s="953">
        <v>1367</v>
      </c>
      <c r="N57" s="953">
        <v>901</v>
      </c>
      <c r="O57" s="952">
        <v>91</v>
      </c>
      <c r="P57" s="953">
        <v>92</v>
      </c>
      <c r="Q57" s="953">
        <v>50</v>
      </c>
      <c r="R57" s="954">
        <v>44</v>
      </c>
    </row>
    <row r="58" spans="1:18" x14ac:dyDescent="0.2">
      <c r="A58" s="585" t="s">
        <v>328</v>
      </c>
      <c r="B58" s="1316" t="s">
        <v>329</v>
      </c>
      <c r="C58" s="952">
        <v>2557</v>
      </c>
      <c r="D58" s="953">
        <v>2730</v>
      </c>
      <c r="E58" s="953">
        <v>833</v>
      </c>
      <c r="F58" s="953">
        <v>620</v>
      </c>
      <c r="G58" s="952">
        <v>2011</v>
      </c>
      <c r="H58" s="953">
        <v>2011</v>
      </c>
      <c r="I58" s="953">
        <v>711</v>
      </c>
      <c r="J58" s="953">
        <v>569</v>
      </c>
      <c r="K58" s="952">
        <v>1215</v>
      </c>
      <c r="L58" s="953">
        <v>1305</v>
      </c>
      <c r="M58" s="953">
        <v>801</v>
      </c>
      <c r="N58" s="953">
        <v>536</v>
      </c>
      <c r="O58" s="952">
        <v>72</v>
      </c>
      <c r="P58" s="953">
        <v>76</v>
      </c>
      <c r="Q58" s="953">
        <v>41</v>
      </c>
      <c r="R58" s="954">
        <v>37</v>
      </c>
    </row>
    <row r="59" spans="1:18" x14ac:dyDescent="0.2">
      <c r="A59" s="585" t="s">
        <v>330</v>
      </c>
      <c r="B59" s="1316" t="s">
        <v>331</v>
      </c>
      <c r="C59" s="952">
        <v>1812</v>
      </c>
      <c r="D59" s="953">
        <v>2239</v>
      </c>
      <c r="E59" s="953">
        <v>1218</v>
      </c>
      <c r="F59" s="953">
        <v>781</v>
      </c>
      <c r="G59" s="952">
        <v>0</v>
      </c>
      <c r="H59" s="953">
        <v>0</v>
      </c>
      <c r="I59" s="953">
        <v>0</v>
      </c>
      <c r="J59" s="953">
        <v>0</v>
      </c>
      <c r="K59" s="952">
        <v>685</v>
      </c>
      <c r="L59" s="953">
        <v>826</v>
      </c>
      <c r="M59" s="953">
        <v>513</v>
      </c>
      <c r="N59" s="953">
        <v>406</v>
      </c>
      <c r="O59" s="952">
        <v>128</v>
      </c>
      <c r="P59" s="953">
        <v>144</v>
      </c>
      <c r="Q59" s="953">
        <v>110</v>
      </c>
      <c r="R59" s="954">
        <v>105</v>
      </c>
    </row>
    <row r="60" spans="1:18" x14ac:dyDescent="0.2">
      <c r="A60" s="585" t="s">
        <v>332</v>
      </c>
      <c r="B60" s="1316" t="s">
        <v>333</v>
      </c>
      <c r="C60" s="952">
        <v>1898</v>
      </c>
      <c r="D60" s="953">
        <v>2173</v>
      </c>
      <c r="E60" s="953">
        <v>834</v>
      </c>
      <c r="F60" s="953">
        <v>625</v>
      </c>
      <c r="G60" s="952">
        <v>0</v>
      </c>
      <c r="H60" s="953">
        <v>0</v>
      </c>
      <c r="I60" s="953">
        <v>0</v>
      </c>
      <c r="J60" s="953">
        <v>0</v>
      </c>
      <c r="K60" s="952">
        <v>931</v>
      </c>
      <c r="L60" s="953">
        <v>1084</v>
      </c>
      <c r="M60" s="953">
        <v>721</v>
      </c>
      <c r="N60" s="953">
        <v>414</v>
      </c>
      <c r="O60" s="952">
        <v>26</v>
      </c>
      <c r="P60" s="953">
        <v>26</v>
      </c>
      <c r="Q60" s="953">
        <v>25</v>
      </c>
      <c r="R60" s="954">
        <v>24</v>
      </c>
    </row>
    <row r="61" spans="1:18" x14ac:dyDescent="0.2">
      <c r="A61" s="585" t="s">
        <v>334</v>
      </c>
      <c r="B61" s="1316" t="s">
        <v>335</v>
      </c>
      <c r="C61" s="952">
        <v>0</v>
      </c>
      <c r="D61" s="953">
        <v>0</v>
      </c>
      <c r="E61" s="953">
        <v>0</v>
      </c>
      <c r="F61" s="953">
        <v>0</v>
      </c>
      <c r="G61" s="952">
        <v>0</v>
      </c>
      <c r="H61" s="953">
        <v>0</v>
      </c>
      <c r="I61" s="953">
        <v>0</v>
      </c>
      <c r="J61" s="953">
        <v>0</v>
      </c>
      <c r="K61" s="952">
        <v>0</v>
      </c>
      <c r="L61" s="953">
        <v>0</v>
      </c>
      <c r="M61" s="953">
        <v>0</v>
      </c>
      <c r="N61" s="953">
        <v>0</v>
      </c>
      <c r="O61" s="952">
        <v>0</v>
      </c>
      <c r="P61" s="953">
        <v>0</v>
      </c>
      <c r="Q61" s="953">
        <v>0</v>
      </c>
      <c r="R61" s="954">
        <v>0</v>
      </c>
    </row>
    <row r="62" spans="1:18" x14ac:dyDescent="0.2">
      <c r="A62" s="585" t="s">
        <v>336</v>
      </c>
      <c r="B62" s="1316" t="s">
        <v>337</v>
      </c>
      <c r="C62" s="952">
        <v>0</v>
      </c>
      <c r="D62" s="953">
        <v>0</v>
      </c>
      <c r="E62" s="953">
        <v>0</v>
      </c>
      <c r="F62" s="953">
        <v>0</v>
      </c>
      <c r="G62" s="952">
        <v>0</v>
      </c>
      <c r="H62" s="953">
        <v>0</v>
      </c>
      <c r="I62" s="953">
        <v>0</v>
      </c>
      <c r="J62" s="953">
        <v>0</v>
      </c>
      <c r="K62" s="952">
        <v>0</v>
      </c>
      <c r="L62" s="953">
        <v>0</v>
      </c>
      <c r="M62" s="953">
        <v>0</v>
      </c>
      <c r="N62" s="953">
        <v>0</v>
      </c>
      <c r="O62" s="952">
        <v>0</v>
      </c>
      <c r="P62" s="953">
        <v>0</v>
      </c>
      <c r="Q62" s="953">
        <v>0</v>
      </c>
      <c r="R62" s="954">
        <v>0</v>
      </c>
    </row>
    <row r="63" spans="1:18" x14ac:dyDescent="0.2">
      <c r="A63" s="585" t="s">
        <v>338</v>
      </c>
      <c r="B63" s="1316" t="s">
        <v>339</v>
      </c>
      <c r="C63" s="952">
        <v>4303</v>
      </c>
      <c r="D63" s="953">
        <v>5485</v>
      </c>
      <c r="E63" s="953">
        <v>631</v>
      </c>
      <c r="F63" s="953">
        <v>498</v>
      </c>
      <c r="G63" s="952">
        <v>4890</v>
      </c>
      <c r="H63" s="953">
        <v>6134</v>
      </c>
      <c r="I63" s="953">
        <v>1268</v>
      </c>
      <c r="J63" s="953">
        <v>972</v>
      </c>
      <c r="K63" s="952">
        <v>848</v>
      </c>
      <c r="L63" s="953">
        <v>874</v>
      </c>
      <c r="M63" s="953">
        <v>348</v>
      </c>
      <c r="N63" s="953">
        <v>330</v>
      </c>
      <c r="O63" s="952">
        <v>148</v>
      </c>
      <c r="P63" s="953">
        <v>156</v>
      </c>
      <c r="Q63" s="953">
        <v>110</v>
      </c>
      <c r="R63" s="954">
        <v>100</v>
      </c>
    </row>
    <row r="64" spans="1:18" x14ac:dyDescent="0.2">
      <c r="A64" s="585" t="s">
        <v>340</v>
      </c>
      <c r="B64" s="1321" t="s">
        <v>341</v>
      </c>
      <c r="C64" s="952">
        <v>1274</v>
      </c>
      <c r="D64" s="953">
        <v>1490</v>
      </c>
      <c r="E64" s="953">
        <v>477</v>
      </c>
      <c r="F64" s="953">
        <v>405</v>
      </c>
      <c r="G64" s="952">
        <v>0</v>
      </c>
      <c r="H64" s="953">
        <v>0</v>
      </c>
      <c r="I64" s="953">
        <v>0</v>
      </c>
      <c r="J64" s="953">
        <v>0</v>
      </c>
      <c r="K64" s="952">
        <v>264</v>
      </c>
      <c r="L64" s="953">
        <v>270</v>
      </c>
      <c r="M64" s="953">
        <v>145</v>
      </c>
      <c r="N64" s="953">
        <v>119</v>
      </c>
      <c r="O64" s="952">
        <v>20</v>
      </c>
      <c r="P64" s="953">
        <v>20</v>
      </c>
      <c r="Q64" s="953">
        <v>3</v>
      </c>
      <c r="R64" s="954">
        <v>3</v>
      </c>
    </row>
    <row r="65" spans="1:18" ht="13.5" thickBot="1" x14ac:dyDescent="0.25">
      <c r="A65" s="602" t="s">
        <v>206</v>
      </c>
      <c r="B65" s="1322"/>
      <c r="C65" s="955">
        <v>21151</v>
      </c>
      <c r="D65" s="1323">
        <v>32708</v>
      </c>
      <c r="E65" s="1323">
        <v>9852</v>
      </c>
      <c r="F65" s="1323">
        <v>6967</v>
      </c>
      <c r="G65" s="955">
        <v>7571</v>
      </c>
      <c r="H65" s="1323">
        <v>8933</v>
      </c>
      <c r="I65" s="1323">
        <v>2218</v>
      </c>
      <c r="J65" s="1323">
        <v>1707</v>
      </c>
      <c r="K65" s="955">
        <v>7618</v>
      </c>
      <c r="L65" s="1323">
        <v>9867</v>
      </c>
      <c r="M65" s="1323">
        <v>5556</v>
      </c>
      <c r="N65" s="1323">
        <v>4070</v>
      </c>
      <c r="O65" s="955">
        <v>631</v>
      </c>
      <c r="P65" s="1323">
        <v>669</v>
      </c>
      <c r="Q65" s="1323">
        <v>424</v>
      </c>
      <c r="R65" s="1324">
        <v>389</v>
      </c>
    </row>
    <row r="67" spans="1:18" x14ac:dyDescent="0.2">
      <c r="A67" s="9" t="s">
        <v>760</v>
      </c>
    </row>
    <row r="68" spans="1:18" x14ac:dyDescent="0.2">
      <c r="A68" s="9" t="s">
        <v>1057</v>
      </c>
    </row>
    <row r="69" spans="1:18" x14ac:dyDescent="0.2">
      <c r="A69" s="9" t="s">
        <v>1381</v>
      </c>
    </row>
  </sheetData>
  <mergeCells count="21">
    <mergeCell ref="C8:R8"/>
    <mergeCell ref="C13:R13"/>
    <mergeCell ref="A2:A4"/>
    <mergeCell ref="C3:F3"/>
    <mergeCell ref="G3:J3"/>
    <mergeCell ref="K3:N3"/>
    <mergeCell ref="C5:R5"/>
    <mergeCell ref="B2:B4"/>
    <mergeCell ref="O3:R3"/>
    <mergeCell ref="C2:F2"/>
    <mergeCell ref="G2:J2"/>
    <mergeCell ref="K2:N2"/>
    <mergeCell ref="O2:R2"/>
    <mergeCell ref="C43:R43"/>
    <mergeCell ref="C47:R47"/>
    <mergeCell ref="B53:R53"/>
    <mergeCell ref="C19:R19"/>
    <mergeCell ref="C25:R25"/>
    <mergeCell ref="C30:R30"/>
    <mergeCell ref="C33:R33"/>
    <mergeCell ref="C39:R39"/>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30"/>
  <dimension ref="A1:H16"/>
  <sheetViews>
    <sheetView workbookViewId="0"/>
  </sheetViews>
  <sheetFormatPr defaultColWidth="9.140625" defaultRowHeight="12.75" x14ac:dyDescent="0.2"/>
  <cols>
    <col min="1" max="1" width="29.85546875" style="9" customWidth="1"/>
    <col min="2" max="2" width="13.7109375" style="9" customWidth="1"/>
    <col min="3" max="3" width="15" style="9" customWidth="1"/>
    <col min="4" max="4" width="10.42578125" style="9" customWidth="1"/>
    <col min="5" max="5" width="16" style="9" customWidth="1"/>
    <col min="6" max="6" width="19.140625" style="9" customWidth="1"/>
    <col min="7" max="16384" width="9.140625" style="9"/>
  </cols>
  <sheetData>
    <row r="1" spans="1:8" ht="13.5" thickBot="1" x14ac:dyDescent="0.25">
      <c r="A1" s="392" t="s">
        <v>1351</v>
      </c>
    </row>
    <row r="2" spans="1:8" ht="51.75" thickBot="1" x14ac:dyDescent="0.25">
      <c r="A2" s="103" t="s">
        <v>12</v>
      </c>
      <c r="B2" s="303" t="s">
        <v>57</v>
      </c>
      <c r="C2" s="303" t="s">
        <v>58</v>
      </c>
      <c r="D2" s="303" t="s">
        <v>59</v>
      </c>
      <c r="E2" s="303" t="s">
        <v>60</v>
      </c>
      <c r="F2" s="303" t="s">
        <v>61</v>
      </c>
      <c r="G2" s="304" t="s">
        <v>203</v>
      </c>
    </row>
    <row r="3" spans="1:8" x14ac:dyDescent="0.2">
      <c r="A3" s="104" t="s">
        <v>162</v>
      </c>
      <c r="B3" s="956">
        <v>4</v>
      </c>
      <c r="C3" s="956">
        <v>0</v>
      </c>
      <c r="D3" s="956">
        <v>7</v>
      </c>
      <c r="E3" s="956">
        <v>42</v>
      </c>
      <c r="F3" s="956">
        <v>26</v>
      </c>
      <c r="G3" s="410">
        <f>SUM(B3:F3)</f>
        <v>79</v>
      </c>
    </row>
    <row r="4" spans="1:8" x14ac:dyDescent="0.2">
      <c r="A4" s="105" t="s">
        <v>161</v>
      </c>
      <c r="B4" s="957">
        <v>0</v>
      </c>
      <c r="C4" s="957">
        <v>4</v>
      </c>
      <c r="D4" s="957">
        <v>1</v>
      </c>
      <c r="E4" s="957">
        <v>32</v>
      </c>
      <c r="F4" s="957">
        <v>30</v>
      </c>
      <c r="G4" s="411">
        <f t="shared" ref="G4:G12" si="0">SUM(B4:F4)</f>
        <v>67</v>
      </c>
    </row>
    <row r="5" spans="1:8" ht="12.75" customHeight="1" x14ac:dyDescent="0.2">
      <c r="A5" s="105" t="s">
        <v>167</v>
      </c>
      <c r="B5" s="957">
        <v>3</v>
      </c>
      <c r="C5" s="957">
        <v>4</v>
      </c>
      <c r="D5" s="957">
        <v>3</v>
      </c>
      <c r="E5" s="957">
        <v>29</v>
      </c>
      <c r="F5" s="957">
        <v>50</v>
      </c>
      <c r="G5" s="411">
        <f t="shared" si="0"/>
        <v>89</v>
      </c>
    </row>
    <row r="6" spans="1:8" x14ac:dyDescent="0.2">
      <c r="A6" s="105" t="s">
        <v>170</v>
      </c>
      <c r="B6" s="957">
        <v>18</v>
      </c>
      <c r="C6" s="957">
        <v>7</v>
      </c>
      <c r="D6" s="957">
        <v>14</v>
      </c>
      <c r="E6" s="957">
        <v>71</v>
      </c>
      <c r="F6" s="957">
        <v>128</v>
      </c>
      <c r="G6" s="411">
        <f t="shared" si="0"/>
        <v>238</v>
      </c>
    </row>
    <row r="7" spans="1:8" x14ac:dyDescent="0.2">
      <c r="A7" s="105" t="s">
        <v>171</v>
      </c>
      <c r="B7" s="957">
        <v>10</v>
      </c>
      <c r="C7" s="957">
        <v>8</v>
      </c>
      <c r="D7" s="957">
        <v>10</v>
      </c>
      <c r="E7" s="957">
        <v>74</v>
      </c>
      <c r="F7" s="957">
        <v>78</v>
      </c>
      <c r="G7" s="411">
        <f t="shared" si="0"/>
        <v>180</v>
      </c>
    </row>
    <row r="8" spans="1:8" x14ac:dyDescent="0.2">
      <c r="A8" s="307" t="s">
        <v>419</v>
      </c>
      <c r="B8" s="957">
        <v>1</v>
      </c>
      <c r="C8" s="957">
        <v>0</v>
      </c>
      <c r="D8" s="957">
        <v>0</v>
      </c>
      <c r="E8" s="957">
        <v>4</v>
      </c>
      <c r="F8" s="957">
        <v>8</v>
      </c>
      <c r="G8" s="412">
        <f t="shared" si="0"/>
        <v>13</v>
      </c>
    </row>
    <row r="9" spans="1:8" x14ac:dyDescent="0.2">
      <c r="A9" s="105" t="s">
        <v>169</v>
      </c>
      <c r="B9" s="957">
        <v>3</v>
      </c>
      <c r="C9" s="957">
        <v>1</v>
      </c>
      <c r="D9" s="957">
        <v>5</v>
      </c>
      <c r="E9" s="957">
        <v>42</v>
      </c>
      <c r="F9" s="957">
        <v>30</v>
      </c>
      <c r="G9" s="411">
        <f t="shared" si="0"/>
        <v>81</v>
      </c>
    </row>
    <row r="10" spans="1:8" x14ac:dyDescent="0.2">
      <c r="A10" s="105" t="s">
        <v>164</v>
      </c>
      <c r="B10" s="957">
        <v>3</v>
      </c>
      <c r="C10" s="957">
        <v>5</v>
      </c>
      <c r="D10" s="957">
        <v>0</v>
      </c>
      <c r="E10" s="957">
        <v>27</v>
      </c>
      <c r="F10" s="957">
        <v>28</v>
      </c>
      <c r="G10" s="411">
        <f t="shared" si="0"/>
        <v>63</v>
      </c>
    </row>
    <row r="11" spans="1:8" x14ac:dyDescent="0.2">
      <c r="A11" s="105" t="s">
        <v>166</v>
      </c>
      <c r="B11" s="957">
        <v>2</v>
      </c>
      <c r="C11" s="957">
        <v>3</v>
      </c>
      <c r="D11" s="957">
        <v>5</v>
      </c>
      <c r="E11" s="957">
        <v>48</v>
      </c>
      <c r="F11" s="957">
        <v>57</v>
      </c>
      <c r="G11" s="411">
        <f t="shared" si="0"/>
        <v>115</v>
      </c>
    </row>
    <row r="12" spans="1:8" x14ac:dyDescent="0.2">
      <c r="A12" s="105" t="s">
        <v>168</v>
      </c>
      <c r="B12" s="957">
        <v>0</v>
      </c>
      <c r="C12" s="957">
        <v>0</v>
      </c>
      <c r="D12" s="957">
        <v>2</v>
      </c>
      <c r="E12" s="957">
        <v>11</v>
      </c>
      <c r="F12" s="957">
        <v>4</v>
      </c>
      <c r="G12" s="411">
        <f t="shared" si="0"/>
        <v>17</v>
      </c>
    </row>
    <row r="13" spans="1:8" ht="13.5" thickBot="1" x14ac:dyDescent="0.25">
      <c r="A13" s="106" t="s">
        <v>206</v>
      </c>
      <c r="B13" s="305">
        <f t="shared" ref="B13:G13" si="1">SUM(B3:B12)</f>
        <v>44</v>
      </c>
      <c r="C13" s="305">
        <f t="shared" si="1"/>
        <v>32</v>
      </c>
      <c r="D13" s="305">
        <f t="shared" si="1"/>
        <v>47</v>
      </c>
      <c r="E13" s="305">
        <f t="shared" si="1"/>
        <v>380</v>
      </c>
      <c r="F13" s="305">
        <f t="shared" si="1"/>
        <v>439</v>
      </c>
      <c r="G13" s="306">
        <f t="shared" si="1"/>
        <v>942</v>
      </c>
    </row>
    <row r="14" spans="1:8" x14ac:dyDescent="0.2">
      <c r="A14" s="37"/>
      <c r="B14" s="107"/>
      <c r="C14" s="107"/>
      <c r="D14" s="107"/>
      <c r="E14" s="107"/>
      <c r="F14" s="107"/>
      <c r="G14" s="107"/>
      <c r="H14" s="20"/>
    </row>
    <row r="15" spans="1:8" ht="30" customHeight="1" x14ac:dyDescent="0.2">
      <c r="A15" s="1574" t="s">
        <v>513</v>
      </c>
      <c r="B15" s="1574"/>
      <c r="C15" s="1574"/>
      <c r="D15" s="1574"/>
      <c r="E15" s="1574"/>
      <c r="F15" s="1574"/>
      <c r="G15" s="1574"/>
    </row>
    <row r="16" spans="1:8" x14ac:dyDescent="0.2">
      <c r="A16" s="141"/>
    </row>
  </sheetData>
  <mergeCells count="1">
    <mergeCell ref="A15:G15"/>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31"/>
  <dimension ref="A1:M9"/>
  <sheetViews>
    <sheetView workbookViewId="0"/>
  </sheetViews>
  <sheetFormatPr defaultColWidth="9.140625" defaultRowHeight="12.75" x14ac:dyDescent="0.2"/>
  <cols>
    <col min="1" max="1" width="27.85546875" style="9" customWidth="1"/>
    <col min="2" max="9" width="9.140625" style="9" customWidth="1"/>
    <col min="10" max="16384" width="9.140625" style="9"/>
  </cols>
  <sheetData>
    <row r="1" spans="1:13" ht="13.5" thickBot="1" x14ac:dyDescent="0.25">
      <c r="A1" s="392" t="s">
        <v>1290</v>
      </c>
      <c r="M1" s="168"/>
    </row>
    <row r="2" spans="1:13" s="14" customFormat="1" ht="13.5" thickBot="1" x14ac:dyDescent="0.25">
      <c r="A2" s="23"/>
      <c r="B2" s="30">
        <v>2013</v>
      </c>
      <c r="C2" s="30">
        <v>2014</v>
      </c>
      <c r="D2" s="30">
        <v>2015</v>
      </c>
      <c r="E2" s="30">
        <v>2016</v>
      </c>
      <c r="F2" s="30">
        <v>2017</v>
      </c>
      <c r="G2" s="30">
        <v>2018</v>
      </c>
      <c r="H2" s="30">
        <v>2019</v>
      </c>
      <c r="I2" s="30">
        <v>2020</v>
      </c>
      <c r="J2" s="30">
        <v>2021</v>
      </c>
      <c r="K2" s="30">
        <v>2022</v>
      </c>
      <c r="L2" s="308">
        <v>2023</v>
      </c>
    </row>
    <row r="3" spans="1:13" x14ac:dyDescent="0.2">
      <c r="A3" s="24" t="s">
        <v>57</v>
      </c>
      <c r="B3" s="19">
        <v>76</v>
      </c>
      <c r="C3" s="19">
        <v>71</v>
      </c>
      <c r="D3" s="19">
        <v>63</v>
      </c>
      <c r="E3" s="19">
        <v>69</v>
      </c>
      <c r="F3" s="19">
        <v>60</v>
      </c>
      <c r="G3" s="19">
        <v>50</v>
      </c>
      <c r="H3" s="19">
        <v>36</v>
      </c>
      <c r="I3" s="19">
        <v>37</v>
      </c>
      <c r="J3" s="19">
        <v>36</v>
      </c>
      <c r="K3" s="19">
        <v>34</v>
      </c>
      <c r="L3" s="958">
        <v>44</v>
      </c>
    </row>
    <row r="4" spans="1:13" x14ac:dyDescent="0.2">
      <c r="A4" s="585" t="s">
        <v>58</v>
      </c>
      <c r="B4" s="603">
        <v>93</v>
      </c>
      <c r="C4" s="603">
        <v>86</v>
      </c>
      <c r="D4" s="603">
        <v>67</v>
      </c>
      <c r="E4" s="603">
        <v>60</v>
      </c>
      <c r="F4" s="603">
        <v>48</v>
      </c>
      <c r="G4" s="603">
        <v>46</v>
      </c>
      <c r="H4" s="603">
        <v>42</v>
      </c>
      <c r="I4" s="603">
        <v>41</v>
      </c>
      <c r="J4" s="603">
        <v>38</v>
      </c>
      <c r="K4" s="603">
        <v>39</v>
      </c>
      <c r="L4" s="959">
        <v>32</v>
      </c>
    </row>
    <row r="5" spans="1:13" x14ac:dyDescent="0.2">
      <c r="A5" s="585" t="s">
        <v>59</v>
      </c>
      <c r="B5" s="603">
        <v>101</v>
      </c>
      <c r="C5" s="603">
        <v>95</v>
      </c>
      <c r="D5" s="603">
        <v>85</v>
      </c>
      <c r="E5" s="603">
        <v>77</v>
      </c>
      <c r="F5" s="603">
        <v>69</v>
      </c>
      <c r="G5" s="603">
        <v>60</v>
      </c>
      <c r="H5" s="603">
        <v>51</v>
      </c>
      <c r="I5" s="603">
        <v>46</v>
      </c>
      <c r="J5" s="603">
        <v>43</v>
      </c>
      <c r="K5" s="603">
        <v>40</v>
      </c>
      <c r="L5" s="959">
        <v>47</v>
      </c>
    </row>
    <row r="6" spans="1:13" x14ac:dyDescent="0.2">
      <c r="A6" s="585" t="s">
        <v>60</v>
      </c>
      <c r="B6" s="603">
        <v>191</v>
      </c>
      <c r="C6" s="603">
        <v>227</v>
      </c>
      <c r="D6" s="603">
        <v>171</v>
      </c>
      <c r="E6" s="603">
        <v>161</v>
      </c>
      <c r="F6" s="603">
        <v>187</v>
      </c>
      <c r="G6" s="603">
        <v>216</v>
      </c>
      <c r="H6" s="603">
        <v>245</v>
      </c>
      <c r="I6" s="603">
        <v>228</v>
      </c>
      <c r="J6" s="603">
        <v>265</v>
      </c>
      <c r="K6" s="603">
        <v>314</v>
      </c>
      <c r="L6" s="959">
        <v>380</v>
      </c>
    </row>
    <row r="7" spans="1:13" x14ac:dyDescent="0.2">
      <c r="A7" s="585" t="s">
        <v>717</v>
      </c>
      <c r="B7" s="603">
        <v>79</v>
      </c>
      <c r="C7" s="603">
        <v>127</v>
      </c>
      <c r="D7" s="603">
        <v>123</v>
      </c>
      <c r="E7" s="603">
        <v>137</v>
      </c>
      <c r="F7" s="603">
        <v>141</v>
      </c>
      <c r="G7" s="603">
        <v>154</v>
      </c>
      <c r="H7" s="603">
        <v>188</v>
      </c>
      <c r="I7" s="603">
        <v>213</v>
      </c>
      <c r="J7" s="603">
        <v>287</v>
      </c>
      <c r="K7" s="603">
        <v>362</v>
      </c>
      <c r="L7" s="959">
        <v>439</v>
      </c>
    </row>
    <row r="8" spans="1:13" s="14" customFormat="1" x14ac:dyDescent="0.2">
      <c r="A8" s="604" t="s">
        <v>206</v>
      </c>
      <c r="B8" s="605">
        <f t="shared" ref="B8:I8" si="0">SUM(B3:B7)</f>
        <v>540</v>
      </c>
      <c r="C8" s="605">
        <f t="shared" si="0"/>
        <v>606</v>
      </c>
      <c r="D8" s="605">
        <f t="shared" si="0"/>
        <v>509</v>
      </c>
      <c r="E8" s="605">
        <f t="shared" si="0"/>
        <v>504</v>
      </c>
      <c r="F8" s="605">
        <f t="shared" si="0"/>
        <v>505</v>
      </c>
      <c r="G8" s="605">
        <f t="shared" si="0"/>
        <v>526</v>
      </c>
      <c r="H8" s="605">
        <f t="shared" si="0"/>
        <v>562</v>
      </c>
      <c r="I8" s="605">
        <f t="shared" si="0"/>
        <v>565</v>
      </c>
      <c r="J8" s="605">
        <f>SUM(J3:J7)</f>
        <v>669</v>
      </c>
      <c r="K8" s="605">
        <f>SUM(K3:K7)</f>
        <v>789</v>
      </c>
      <c r="L8" s="606">
        <f>SUM(L3:L7)</f>
        <v>942</v>
      </c>
      <c r="M8" s="9"/>
    </row>
    <row r="9" spans="1:13" ht="13.5" thickBot="1" x14ac:dyDescent="0.25">
      <c r="A9" s="183" t="s">
        <v>493</v>
      </c>
      <c r="B9" s="422">
        <f>B8/'Tab. 20'!B13</f>
        <v>1.3221036137498776E-2</v>
      </c>
      <c r="C9" s="422">
        <f>C8/'Tab. 20'!C13</f>
        <v>1.5878006602735421E-2</v>
      </c>
      <c r="D9" s="422">
        <f>D8/'Tab. 20'!D13</f>
        <v>1.4198839544744477E-2</v>
      </c>
      <c r="E9" s="422">
        <f>E8/'Tab. 20'!E13</f>
        <v>1.4720915968104683E-2</v>
      </c>
      <c r="F9" s="422">
        <f>F8/'Tab. 20'!F13</f>
        <v>1.551983773318172E-2</v>
      </c>
      <c r="G9" s="422">
        <f>G8/'Tab. 20'!G13</f>
        <v>1.6589396663197403E-2</v>
      </c>
      <c r="H9" s="422">
        <f>H8/'Tab. 20'!H13</f>
        <v>1.8026687195278418E-2</v>
      </c>
      <c r="I9" s="422">
        <f>I8/'Tab. 20'!I13</f>
        <v>1.7140430179291934E-2</v>
      </c>
      <c r="J9" s="422">
        <f>J8/'Tab. 20'!J13</f>
        <v>1.9765414955535202E-2</v>
      </c>
      <c r="K9" s="422">
        <f>K8/'Tab. 20'!K13</f>
        <v>2.3214758584164535E-2</v>
      </c>
      <c r="L9" s="607">
        <f>L8/'Tab. 20'!L13</f>
        <v>2.7332869080779944E-2</v>
      </c>
    </row>
  </sheetData>
  <phoneticPr fontId="44"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C8074-C2FE-44B2-9693-2AB4590B8682}">
  <sheetPr codeName="List18"/>
  <dimension ref="A1:D17"/>
  <sheetViews>
    <sheetView workbookViewId="0"/>
  </sheetViews>
  <sheetFormatPr defaultRowHeight="12.75" x14ac:dyDescent="0.2"/>
  <cols>
    <col min="1" max="1" width="35.5703125" customWidth="1"/>
    <col min="2" max="2" width="43.42578125" bestFit="1" customWidth="1"/>
    <col min="3" max="3" width="45" bestFit="1" customWidth="1"/>
  </cols>
  <sheetData>
    <row r="1" spans="1:4" ht="13.5" thickBot="1" x14ac:dyDescent="0.25">
      <c r="A1" s="130" t="s">
        <v>932</v>
      </c>
      <c r="B1" s="387"/>
    </row>
    <row r="2" spans="1:4" ht="13.5" thickBot="1" x14ac:dyDescent="0.25">
      <c r="A2" s="6" t="s">
        <v>179</v>
      </c>
      <c r="B2" s="389" t="s">
        <v>139</v>
      </c>
      <c r="C2" s="388" t="s">
        <v>140</v>
      </c>
      <c r="D2" s="131"/>
    </row>
    <row r="3" spans="1:4" x14ac:dyDescent="0.2">
      <c r="A3" s="822" t="s">
        <v>162</v>
      </c>
      <c r="B3" s="823" t="s">
        <v>427</v>
      </c>
      <c r="C3" s="824" t="s">
        <v>428</v>
      </c>
      <c r="D3" s="101"/>
    </row>
    <row r="4" spans="1:4" x14ac:dyDescent="0.2">
      <c r="A4" s="822" t="s">
        <v>161</v>
      </c>
      <c r="B4" s="825" t="s">
        <v>359</v>
      </c>
      <c r="C4" s="826" t="s">
        <v>428</v>
      </c>
      <c r="D4" s="387"/>
    </row>
    <row r="5" spans="1:4" x14ac:dyDescent="0.2">
      <c r="A5" s="822" t="s">
        <v>167</v>
      </c>
      <c r="B5" s="825" t="s">
        <v>572</v>
      </c>
      <c r="C5" s="827" t="s">
        <v>428</v>
      </c>
      <c r="D5" s="387"/>
    </row>
    <row r="6" spans="1:4" x14ac:dyDescent="0.2">
      <c r="A6" s="828" t="s">
        <v>170</v>
      </c>
      <c r="B6" s="829" t="s">
        <v>811</v>
      </c>
      <c r="C6" s="830" t="s">
        <v>1171</v>
      </c>
      <c r="D6" s="387"/>
    </row>
    <row r="7" spans="1:4" x14ac:dyDescent="0.2">
      <c r="A7" s="1465" t="s">
        <v>171</v>
      </c>
      <c r="B7" s="825" t="s">
        <v>430</v>
      </c>
      <c r="C7" s="827" t="s">
        <v>1173</v>
      </c>
      <c r="D7" s="387"/>
    </row>
    <row r="8" spans="1:4" x14ac:dyDescent="0.2">
      <c r="A8" s="1466"/>
      <c r="B8" s="831" t="s">
        <v>426</v>
      </c>
      <c r="C8" s="832" t="s">
        <v>1172</v>
      </c>
      <c r="D8" s="387"/>
    </row>
    <row r="9" spans="1:4" x14ac:dyDescent="0.2">
      <c r="A9" s="833" t="s">
        <v>419</v>
      </c>
      <c r="B9" s="825" t="s">
        <v>552</v>
      </c>
      <c r="C9" s="827" t="s">
        <v>428</v>
      </c>
      <c r="D9" s="387"/>
    </row>
    <row r="10" spans="1:4" x14ac:dyDescent="0.2">
      <c r="A10" s="834" t="s">
        <v>169</v>
      </c>
      <c r="B10" s="825" t="s">
        <v>790</v>
      </c>
      <c r="C10" s="835" t="s">
        <v>428</v>
      </c>
      <c r="D10" s="387"/>
    </row>
    <row r="11" spans="1:4" x14ac:dyDescent="0.2">
      <c r="A11" s="1465" t="s">
        <v>164</v>
      </c>
      <c r="B11" s="836" t="s">
        <v>433</v>
      </c>
      <c r="C11" s="826" t="s">
        <v>1175</v>
      </c>
      <c r="D11" s="101"/>
    </row>
    <row r="12" spans="1:4" x14ac:dyDescent="0.2">
      <c r="A12" s="1466"/>
      <c r="B12" s="836" t="s">
        <v>984</v>
      </c>
      <c r="C12" s="826" t="s">
        <v>1174</v>
      </c>
      <c r="D12" s="101"/>
    </row>
    <row r="13" spans="1:4" x14ac:dyDescent="0.2">
      <c r="A13" s="822" t="s">
        <v>166</v>
      </c>
      <c r="B13" s="825" t="s">
        <v>79</v>
      </c>
      <c r="C13" s="827" t="s">
        <v>428</v>
      </c>
      <c r="D13" s="387"/>
    </row>
    <row r="14" spans="1:4" x14ac:dyDescent="0.2">
      <c r="A14" s="834" t="s">
        <v>168</v>
      </c>
      <c r="B14" s="825" t="s">
        <v>434</v>
      </c>
      <c r="C14" s="827" t="s">
        <v>428</v>
      </c>
      <c r="D14" s="387"/>
    </row>
    <row r="15" spans="1:4" x14ac:dyDescent="0.2">
      <c r="A15" s="1467" t="s">
        <v>574</v>
      </c>
      <c r="B15" s="825" t="s">
        <v>512</v>
      </c>
      <c r="C15" s="827" t="s">
        <v>1177</v>
      </c>
      <c r="D15" s="387"/>
    </row>
    <row r="16" spans="1:4" x14ac:dyDescent="0.2">
      <c r="A16" s="1468"/>
      <c r="B16" s="831" t="s">
        <v>988</v>
      </c>
      <c r="C16" s="832" t="s">
        <v>1176</v>
      </c>
      <c r="D16" s="387"/>
    </row>
    <row r="17" spans="1:4" ht="13.5" thickBot="1" x14ac:dyDescent="0.25">
      <c r="A17" s="837" t="s">
        <v>953</v>
      </c>
      <c r="B17" s="838" t="s">
        <v>1170</v>
      </c>
      <c r="C17" s="839" t="s">
        <v>435</v>
      </c>
      <c r="D17" s="387"/>
    </row>
  </sheetData>
  <mergeCells count="3">
    <mergeCell ref="A11:A12"/>
    <mergeCell ref="A7:A8"/>
    <mergeCell ref="A15:A16"/>
  </mergeCells>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7">
    <pageSetUpPr fitToPage="1"/>
  </sheetPr>
  <dimension ref="A1:K24"/>
  <sheetViews>
    <sheetView zoomScaleNormal="100" workbookViewId="0"/>
  </sheetViews>
  <sheetFormatPr defaultColWidth="9.140625" defaultRowHeight="12.75" x14ac:dyDescent="0.2"/>
  <cols>
    <col min="1" max="1" width="50.7109375" style="128" customWidth="1"/>
    <col min="2" max="2" width="11.5703125" style="9" customWidth="1"/>
    <col min="3" max="3" width="10.7109375" style="9" customWidth="1"/>
    <col min="4" max="4" width="12.28515625" style="9" customWidth="1"/>
    <col min="5" max="5" width="12.140625" style="9" bestFit="1" customWidth="1"/>
    <col min="6" max="6" width="10.7109375" style="9" customWidth="1"/>
    <col min="7" max="7" width="11.5703125" style="9" customWidth="1"/>
    <col min="8" max="8" width="12.140625" style="9" customWidth="1"/>
    <col min="9" max="9" width="12.140625" style="9" bestFit="1" customWidth="1"/>
    <col min="10" max="10" width="10.5703125" style="14" customWidth="1"/>
    <col min="11" max="11" width="20.28515625" style="9" customWidth="1"/>
    <col min="12" max="16384" width="9.140625" style="9"/>
  </cols>
  <sheetData>
    <row r="1" spans="1:11" s="14" customFormat="1" ht="13.5" thickBot="1" x14ac:dyDescent="0.25">
      <c r="A1" s="392" t="s">
        <v>1342</v>
      </c>
      <c r="B1" s="15"/>
      <c r="C1" s="15"/>
      <c r="D1" s="15"/>
      <c r="E1" s="15"/>
      <c r="F1" s="15"/>
      <c r="G1" s="15"/>
      <c r="H1" s="15"/>
      <c r="I1" s="15"/>
      <c r="J1" s="15"/>
      <c r="K1" s="15"/>
    </row>
    <row r="2" spans="1:11" ht="12.75" customHeight="1" x14ac:dyDescent="0.2">
      <c r="A2" s="1500" t="s">
        <v>319</v>
      </c>
      <c r="B2" s="1579" t="s">
        <v>342</v>
      </c>
      <c r="C2" s="1504" t="s">
        <v>674</v>
      </c>
      <c r="D2" s="1504"/>
      <c r="E2" s="1504"/>
      <c r="F2" s="1504" t="s">
        <v>46</v>
      </c>
      <c r="G2" s="1504"/>
      <c r="H2" s="1504"/>
      <c r="I2" s="1575" t="s">
        <v>47</v>
      </c>
      <c r="J2" s="1575" t="s">
        <v>203</v>
      </c>
      <c r="K2" s="1577" t="s">
        <v>1131</v>
      </c>
    </row>
    <row r="3" spans="1:11" ht="26.25" thickBot="1" x14ac:dyDescent="0.25">
      <c r="A3" s="1501"/>
      <c r="B3" s="1580"/>
      <c r="C3" s="655" t="s">
        <v>48</v>
      </c>
      <c r="D3" s="655" t="s">
        <v>413</v>
      </c>
      <c r="E3" s="655" t="s">
        <v>1347</v>
      </c>
      <c r="F3" s="655" t="s">
        <v>48</v>
      </c>
      <c r="G3" s="655" t="s">
        <v>413</v>
      </c>
      <c r="H3" s="655" t="s">
        <v>1347</v>
      </c>
      <c r="I3" s="1576"/>
      <c r="J3" s="1576"/>
      <c r="K3" s="1578"/>
    </row>
    <row r="4" spans="1:11" x14ac:dyDescent="0.2">
      <c r="A4" s="179" t="s">
        <v>320</v>
      </c>
      <c r="B4" s="180" t="s">
        <v>321</v>
      </c>
      <c r="C4" s="904">
        <v>0</v>
      </c>
      <c r="D4" s="904">
        <v>191</v>
      </c>
      <c r="E4" s="904">
        <v>61</v>
      </c>
      <c r="F4" s="904">
        <v>0</v>
      </c>
      <c r="G4" s="904">
        <v>23</v>
      </c>
      <c r="H4" s="960">
        <v>0</v>
      </c>
      <c r="I4" s="904">
        <v>0</v>
      </c>
      <c r="J4" s="961">
        <v>275</v>
      </c>
      <c r="K4" s="962">
        <v>61</v>
      </c>
    </row>
    <row r="5" spans="1:11" x14ac:dyDescent="0.2">
      <c r="A5" s="4" t="s">
        <v>322</v>
      </c>
      <c r="B5" s="165" t="s">
        <v>323</v>
      </c>
      <c r="C5" s="904">
        <v>13</v>
      </c>
      <c r="D5" s="963">
        <v>163</v>
      </c>
      <c r="E5" s="963">
        <v>950</v>
      </c>
      <c r="F5" s="963">
        <v>3757</v>
      </c>
      <c r="G5" s="963">
        <v>743</v>
      </c>
      <c r="H5" s="963">
        <v>24</v>
      </c>
      <c r="I5" s="904">
        <v>0</v>
      </c>
      <c r="J5" s="964">
        <v>5587</v>
      </c>
      <c r="K5" s="965">
        <v>16</v>
      </c>
    </row>
    <row r="6" spans="1:11" x14ac:dyDescent="0.2">
      <c r="A6" s="4" t="s">
        <v>324</v>
      </c>
      <c r="B6" s="165" t="s">
        <v>325</v>
      </c>
      <c r="C6" s="904">
        <v>0</v>
      </c>
      <c r="D6" s="904">
        <v>0</v>
      </c>
      <c r="E6" s="963">
        <v>0</v>
      </c>
      <c r="F6" s="904">
        <v>0</v>
      </c>
      <c r="G6" s="963">
        <v>623</v>
      </c>
      <c r="H6" s="963">
        <v>224</v>
      </c>
      <c r="I6" s="963">
        <v>1795</v>
      </c>
      <c r="J6" s="964">
        <v>2642</v>
      </c>
      <c r="K6" s="965">
        <v>34</v>
      </c>
    </row>
    <row r="7" spans="1:11" ht="12.75" customHeight="1" x14ac:dyDescent="0.2">
      <c r="A7" s="4" t="s">
        <v>326</v>
      </c>
      <c r="B7" s="165" t="s">
        <v>327</v>
      </c>
      <c r="C7" s="904">
        <v>0</v>
      </c>
      <c r="D7" s="963">
        <v>8</v>
      </c>
      <c r="E7" s="963">
        <v>0</v>
      </c>
      <c r="F7" s="963">
        <v>0</v>
      </c>
      <c r="G7" s="963">
        <v>778</v>
      </c>
      <c r="H7" s="904">
        <v>56</v>
      </c>
      <c r="I7" s="963">
        <v>543</v>
      </c>
      <c r="J7" s="964">
        <v>1385</v>
      </c>
      <c r="K7" s="965">
        <v>19</v>
      </c>
    </row>
    <row r="8" spans="1:11" x14ac:dyDescent="0.2">
      <c r="A8" s="4" t="s">
        <v>328</v>
      </c>
      <c r="B8" s="165" t="s">
        <v>329</v>
      </c>
      <c r="C8" s="963">
        <v>203</v>
      </c>
      <c r="D8" s="963">
        <v>15</v>
      </c>
      <c r="E8" s="904">
        <v>0</v>
      </c>
      <c r="F8" s="963">
        <v>85</v>
      </c>
      <c r="G8" s="963">
        <v>779</v>
      </c>
      <c r="H8" s="904">
        <v>0</v>
      </c>
      <c r="I8" s="904">
        <v>0</v>
      </c>
      <c r="J8" s="964">
        <v>1082</v>
      </c>
      <c r="K8" s="965">
        <v>2</v>
      </c>
    </row>
    <row r="9" spans="1:11" x14ac:dyDescent="0.2">
      <c r="A9" s="4" t="s">
        <v>330</v>
      </c>
      <c r="B9" s="165" t="s">
        <v>331</v>
      </c>
      <c r="C9" s="904">
        <v>137</v>
      </c>
      <c r="D9" s="904">
        <v>82</v>
      </c>
      <c r="E9" s="904">
        <v>64</v>
      </c>
      <c r="F9" s="963">
        <v>1611</v>
      </c>
      <c r="G9" s="963">
        <v>485</v>
      </c>
      <c r="H9" s="904">
        <v>0</v>
      </c>
      <c r="I9" s="963">
        <v>414</v>
      </c>
      <c r="J9" s="964">
        <v>2785</v>
      </c>
      <c r="K9" s="965">
        <v>19</v>
      </c>
    </row>
    <row r="10" spans="1:11" x14ac:dyDescent="0.2">
      <c r="A10" s="4" t="s">
        <v>332</v>
      </c>
      <c r="B10" s="165" t="s">
        <v>333</v>
      </c>
      <c r="C10" s="904">
        <v>0</v>
      </c>
      <c r="D10" s="963">
        <v>21</v>
      </c>
      <c r="E10" s="904">
        <v>0</v>
      </c>
      <c r="F10" s="904">
        <v>42</v>
      </c>
      <c r="G10" s="904">
        <v>102</v>
      </c>
      <c r="H10" s="904">
        <v>0</v>
      </c>
      <c r="I10" s="904">
        <v>211</v>
      </c>
      <c r="J10" s="964">
        <v>376</v>
      </c>
      <c r="K10" s="965">
        <v>0</v>
      </c>
    </row>
    <row r="11" spans="1:11" x14ac:dyDescent="0.2">
      <c r="A11" s="4" t="s">
        <v>334</v>
      </c>
      <c r="B11" s="165" t="s">
        <v>335</v>
      </c>
      <c r="C11" s="904">
        <v>0</v>
      </c>
      <c r="D11" s="904">
        <v>0</v>
      </c>
      <c r="E11" s="904">
        <v>0</v>
      </c>
      <c r="F11" s="904">
        <v>0</v>
      </c>
      <c r="G11" s="904">
        <v>0</v>
      </c>
      <c r="H11" s="904">
        <v>0</v>
      </c>
      <c r="I11" s="904">
        <v>0</v>
      </c>
      <c r="J11" s="966">
        <v>0</v>
      </c>
      <c r="K11" s="965">
        <v>0</v>
      </c>
    </row>
    <row r="12" spans="1:11" x14ac:dyDescent="0.2">
      <c r="A12" s="4" t="s">
        <v>336</v>
      </c>
      <c r="B12" s="165" t="s">
        <v>337</v>
      </c>
      <c r="C12" s="904">
        <v>0</v>
      </c>
      <c r="D12" s="904">
        <v>0</v>
      </c>
      <c r="E12" s="904">
        <v>0</v>
      </c>
      <c r="F12" s="904">
        <v>0</v>
      </c>
      <c r="G12" s="904">
        <v>0</v>
      </c>
      <c r="H12" s="904">
        <v>0</v>
      </c>
      <c r="I12" s="904">
        <v>0</v>
      </c>
      <c r="J12" s="966">
        <v>0</v>
      </c>
      <c r="K12" s="965">
        <v>0</v>
      </c>
    </row>
    <row r="13" spans="1:11" x14ac:dyDescent="0.2">
      <c r="A13" s="4" t="s">
        <v>338</v>
      </c>
      <c r="B13" s="165" t="s">
        <v>339</v>
      </c>
      <c r="C13" s="963">
        <v>41</v>
      </c>
      <c r="D13" s="963">
        <v>633</v>
      </c>
      <c r="E13" s="963">
        <v>45</v>
      </c>
      <c r="F13" s="904">
        <v>53</v>
      </c>
      <c r="G13" s="904">
        <v>13</v>
      </c>
      <c r="H13" s="904">
        <v>0</v>
      </c>
      <c r="I13" s="963">
        <v>280</v>
      </c>
      <c r="J13" s="964">
        <v>1065</v>
      </c>
      <c r="K13" s="965">
        <v>18</v>
      </c>
    </row>
    <row r="14" spans="1:11" x14ac:dyDescent="0.2">
      <c r="A14" s="4" t="s">
        <v>340</v>
      </c>
      <c r="B14" s="165" t="s">
        <v>341</v>
      </c>
      <c r="C14" s="904">
        <v>0</v>
      </c>
      <c r="D14" s="904">
        <v>0</v>
      </c>
      <c r="E14" s="904">
        <v>0</v>
      </c>
      <c r="F14" s="963">
        <v>491</v>
      </c>
      <c r="G14" s="963">
        <v>1367</v>
      </c>
      <c r="H14" s="904">
        <v>0</v>
      </c>
      <c r="I14" s="963">
        <v>281</v>
      </c>
      <c r="J14" s="964">
        <v>2139</v>
      </c>
      <c r="K14" s="965">
        <v>0</v>
      </c>
    </row>
    <row r="15" spans="1:11" ht="13.5" thickBot="1" x14ac:dyDescent="0.25">
      <c r="A15" s="2" t="s">
        <v>206</v>
      </c>
      <c r="B15" s="166"/>
      <c r="C15" s="967">
        <v>394</v>
      </c>
      <c r="D15" s="967">
        <v>1113</v>
      </c>
      <c r="E15" s="967">
        <v>1120</v>
      </c>
      <c r="F15" s="967">
        <v>6039</v>
      </c>
      <c r="G15" s="967">
        <v>4913</v>
      </c>
      <c r="H15" s="967">
        <v>304</v>
      </c>
      <c r="I15" s="967">
        <v>3524</v>
      </c>
      <c r="J15" s="967">
        <v>17336</v>
      </c>
      <c r="K15" s="968">
        <v>169</v>
      </c>
    </row>
    <row r="19" spans="3:11" x14ac:dyDescent="0.2">
      <c r="C19"/>
      <c r="D19"/>
      <c r="E19"/>
      <c r="F19"/>
      <c r="G19"/>
      <c r="H19"/>
      <c r="I19"/>
      <c r="J19"/>
      <c r="K19"/>
    </row>
    <row r="20" spans="3:11" x14ac:dyDescent="0.2">
      <c r="C20"/>
      <c r="D20"/>
      <c r="E20"/>
      <c r="F20"/>
      <c r="G20"/>
      <c r="H20"/>
      <c r="I20"/>
      <c r="J20"/>
      <c r="K20"/>
    </row>
    <row r="21" spans="3:11" x14ac:dyDescent="0.2">
      <c r="C21"/>
      <c r="D21"/>
      <c r="E21"/>
      <c r="F21"/>
      <c r="G21"/>
      <c r="H21"/>
      <c r="I21"/>
      <c r="J21"/>
      <c r="K21"/>
    </row>
    <row r="22" spans="3:11" x14ac:dyDescent="0.2">
      <c r="C22"/>
      <c r="D22"/>
      <c r="E22"/>
      <c r="F22"/>
      <c r="G22"/>
      <c r="H22"/>
      <c r="I22"/>
      <c r="J22"/>
      <c r="K22"/>
    </row>
    <row r="23" spans="3:11" x14ac:dyDescent="0.2">
      <c r="C23"/>
      <c r="D23"/>
      <c r="E23"/>
      <c r="F23"/>
      <c r="G23"/>
      <c r="H23"/>
      <c r="I23"/>
      <c r="J23"/>
      <c r="K23"/>
    </row>
    <row r="24" spans="3:11" x14ac:dyDescent="0.2">
      <c r="C24"/>
      <c r="D24"/>
      <c r="E24"/>
      <c r="F24"/>
      <c r="G24"/>
      <c r="H24"/>
      <c r="I24"/>
      <c r="J24"/>
      <c r="K24"/>
    </row>
  </sheetData>
  <mergeCells count="7">
    <mergeCell ref="J2:J3"/>
    <mergeCell ref="K2:K3"/>
    <mergeCell ref="B2:B3"/>
    <mergeCell ref="A2:A3"/>
    <mergeCell ref="C2:E2"/>
    <mergeCell ref="F2:H2"/>
    <mergeCell ref="I2:I3"/>
  </mergeCells>
  <phoneticPr fontId="44" type="noConversion"/>
  <pageMargins left="0.78740157499999996" right="0.78740157499999996" top="0.984251969" bottom="0.984251969" header="0.4921259845" footer="0.4921259845"/>
  <pageSetup paperSize="9" scale="8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2">
    <pageSetUpPr fitToPage="1"/>
  </sheetPr>
  <dimension ref="A1:D19"/>
  <sheetViews>
    <sheetView workbookViewId="0"/>
  </sheetViews>
  <sheetFormatPr defaultColWidth="9.140625" defaultRowHeight="12.75" x14ac:dyDescent="0.2"/>
  <cols>
    <col min="1" max="1" width="57.85546875" style="9" customWidth="1"/>
    <col min="2" max="2" width="15.5703125" style="9" customWidth="1"/>
    <col min="3" max="3" width="32" style="9" customWidth="1"/>
    <col min="4" max="4" width="10.42578125" customWidth="1"/>
    <col min="5" max="16384" width="9.140625" style="9"/>
  </cols>
  <sheetData>
    <row r="1" spans="1:3" ht="13.5" thickBot="1" x14ac:dyDescent="0.25">
      <c r="A1" s="392" t="s">
        <v>1343</v>
      </c>
      <c r="B1" s="13"/>
    </row>
    <row r="2" spans="1:3" ht="13.5" thickBot="1" x14ac:dyDescent="0.25">
      <c r="A2" s="63" t="s">
        <v>49</v>
      </c>
      <c r="B2" s="464" t="s">
        <v>514</v>
      </c>
      <c r="C2" s="309" t="s">
        <v>219</v>
      </c>
    </row>
    <row r="3" spans="1:3" x14ac:dyDescent="0.2">
      <c r="A3" s="42" t="s">
        <v>50</v>
      </c>
      <c r="B3" s="969">
        <v>2001</v>
      </c>
      <c r="C3" s="970">
        <v>11061.369340329835</v>
      </c>
    </row>
    <row r="4" spans="1:3" ht="25.5" customHeight="1" x14ac:dyDescent="0.2">
      <c r="A4" s="34" t="s">
        <v>51</v>
      </c>
      <c r="B4" s="971">
        <v>3678</v>
      </c>
      <c r="C4" s="972">
        <v>10706.227843936922</v>
      </c>
    </row>
    <row r="5" spans="1:3" ht="24.95" customHeight="1" x14ac:dyDescent="0.2">
      <c r="A5" s="35" t="s">
        <v>52</v>
      </c>
      <c r="B5" s="971">
        <v>2551</v>
      </c>
      <c r="C5" s="972">
        <v>36225.291669933358</v>
      </c>
    </row>
    <row r="6" spans="1:3" x14ac:dyDescent="0.2">
      <c r="A6" s="35" t="s">
        <v>72</v>
      </c>
      <c r="B6" s="971">
        <v>174</v>
      </c>
      <c r="C6" s="972">
        <v>25251.379310344826</v>
      </c>
    </row>
    <row r="7" spans="1:3" ht="25.5" x14ac:dyDescent="0.2">
      <c r="A7" s="109" t="s">
        <v>280</v>
      </c>
      <c r="B7" s="973">
        <v>68</v>
      </c>
      <c r="C7" s="974">
        <v>29011.691176470587</v>
      </c>
    </row>
    <row r="8" spans="1:3" x14ac:dyDescent="0.2">
      <c r="A8" s="35" t="s">
        <v>53</v>
      </c>
      <c r="B8" s="971">
        <v>22097</v>
      </c>
      <c r="C8" s="972">
        <v>6437.4104403312667</v>
      </c>
    </row>
    <row r="9" spans="1:3" x14ac:dyDescent="0.2">
      <c r="A9" s="109" t="s">
        <v>400</v>
      </c>
      <c r="B9" s="973">
        <v>21058</v>
      </c>
      <c r="C9" s="974">
        <v>4803.1216639756858</v>
      </c>
    </row>
    <row r="10" spans="1:3" x14ac:dyDescent="0.2">
      <c r="A10" s="35" t="s">
        <v>54</v>
      </c>
      <c r="B10" s="971">
        <v>2235</v>
      </c>
      <c r="C10" s="972">
        <v>44479.297588366899</v>
      </c>
    </row>
    <row r="11" spans="1:3" x14ac:dyDescent="0.2">
      <c r="A11" s="35" t="s">
        <v>55</v>
      </c>
      <c r="B11" s="971">
        <v>231</v>
      </c>
      <c r="C11" s="972">
        <v>52784.954199134198</v>
      </c>
    </row>
    <row r="12" spans="1:3" ht="25.5" x14ac:dyDescent="0.2">
      <c r="A12" s="35" t="s">
        <v>56</v>
      </c>
      <c r="B12" s="971">
        <v>2032</v>
      </c>
      <c r="C12" s="972">
        <v>119677.53641732283</v>
      </c>
    </row>
    <row r="13" spans="1:3" x14ac:dyDescent="0.2">
      <c r="A13" s="244" t="s">
        <v>399</v>
      </c>
      <c r="B13" s="975" t="s">
        <v>1034</v>
      </c>
      <c r="C13" s="972" t="s">
        <v>1034</v>
      </c>
    </row>
    <row r="14" spans="1:3" x14ac:dyDescent="0.2">
      <c r="A14" s="49" t="s">
        <v>407</v>
      </c>
      <c r="B14" s="976">
        <v>25046</v>
      </c>
      <c r="C14" s="977">
        <v>26165.955926694885</v>
      </c>
    </row>
    <row r="15" spans="1:3" ht="13.5" thickBot="1" x14ac:dyDescent="0.25">
      <c r="A15" s="50" t="s">
        <v>686</v>
      </c>
      <c r="B15" s="978">
        <v>10609</v>
      </c>
      <c r="C15" s="979">
        <v>52239.456700914328</v>
      </c>
    </row>
    <row r="16" spans="1:3" x14ac:dyDescent="0.2">
      <c r="A16" s="37"/>
      <c r="B16" s="39"/>
      <c r="C16" s="37"/>
    </row>
    <row r="17" spans="1:3" x14ac:dyDescent="0.2">
      <c r="A17" s="1523" t="s">
        <v>115</v>
      </c>
      <c r="B17" s="1523"/>
      <c r="C17" s="1523"/>
    </row>
    <row r="18" spans="1:3" ht="48" customHeight="1" x14ac:dyDescent="0.2">
      <c r="A18" s="1581" t="s">
        <v>401</v>
      </c>
      <c r="B18" s="1581"/>
      <c r="C18" s="1581"/>
    </row>
    <row r="19" spans="1:3" ht="37.5" customHeight="1" x14ac:dyDescent="0.2">
      <c r="A19" s="1581" t="s">
        <v>109</v>
      </c>
      <c r="B19" s="1581"/>
      <c r="C19" s="1581"/>
    </row>
  </sheetData>
  <mergeCells count="3">
    <mergeCell ref="A18:C18"/>
    <mergeCell ref="A19:C19"/>
    <mergeCell ref="A17:C17"/>
  </mergeCells>
  <phoneticPr fontId="44" type="noConversion"/>
  <pageMargins left="0.78740157499999996" right="0.78740157499999996" top="0.984251969" bottom="0.984251969" header="0.4921259845" footer="0.4921259845"/>
  <pageSetup paperSize="9" scale="72"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35"/>
  <dimension ref="A1:R90"/>
  <sheetViews>
    <sheetView zoomScaleNormal="100" workbookViewId="0"/>
  </sheetViews>
  <sheetFormatPr defaultColWidth="9.140625" defaultRowHeight="12.75" x14ac:dyDescent="0.2"/>
  <cols>
    <col min="1" max="1" width="50.7109375" style="9" customWidth="1"/>
    <col min="2" max="2" width="11.140625" style="184" customWidth="1"/>
    <col min="3" max="5" width="10.5703125" style="9" bestFit="1" customWidth="1"/>
    <col min="6" max="6" width="9.5703125" style="9" bestFit="1" customWidth="1"/>
    <col min="7" max="8" width="10.5703125" style="9" bestFit="1" customWidth="1"/>
    <col min="9" max="10" width="9.5703125" style="9" bestFit="1" customWidth="1"/>
    <col min="11" max="11" width="12.140625" style="14" bestFit="1" customWidth="1"/>
    <col min="12" max="16384" width="9.140625" style="9"/>
  </cols>
  <sheetData>
    <row r="1" spans="1:18" s="14" customFormat="1" ht="13.5" thickBot="1" x14ac:dyDescent="0.25">
      <c r="A1" s="14" t="s">
        <v>1344</v>
      </c>
      <c r="B1" s="134"/>
      <c r="C1" s="15"/>
      <c r="D1" s="15"/>
      <c r="E1" s="15"/>
      <c r="F1" s="15"/>
      <c r="G1" s="15"/>
      <c r="H1" s="15"/>
      <c r="I1" s="15"/>
      <c r="J1" s="15"/>
      <c r="K1" s="15"/>
    </row>
    <row r="2" spans="1:18" s="171" customFormat="1" ht="38.25" customHeight="1" x14ac:dyDescent="0.2">
      <c r="A2" s="1540" t="s">
        <v>319</v>
      </c>
      <c r="B2" s="1542" t="s">
        <v>342</v>
      </c>
      <c r="C2" s="1538" t="s">
        <v>199</v>
      </c>
      <c r="D2" s="1544"/>
      <c r="E2" s="1538" t="s">
        <v>200</v>
      </c>
      <c r="F2" s="1544"/>
      <c r="G2" s="1538" t="s">
        <v>201</v>
      </c>
      <c r="H2" s="1544"/>
      <c r="I2" s="1538" t="s">
        <v>202</v>
      </c>
      <c r="J2" s="1539"/>
      <c r="K2" s="1534" t="s">
        <v>203</v>
      </c>
      <c r="L2" s="161"/>
      <c r="M2" s="768"/>
      <c r="N2" s="768"/>
      <c r="O2" s="768"/>
      <c r="P2" s="768"/>
      <c r="Q2" s="768"/>
      <c r="R2" s="768"/>
    </row>
    <row r="3" spans="1:18" s="161" customFormat="1" ht="13.5" customHeight="1" thickBot="1" x14ac:dyDescent="0.25">
      <c r="A3" s="1541"/>
      <c r="B3" s="1543"/>
      <c r="C3" s="279" t="s">
        <v>204</v>
      </c>
      <c r="D3" s="279" t="s">
        <v>205</v>
      </c>
      <c r="E3" s="279" t="s">
        <v>204</v>
      </c>
      <c r="F3" s="279" t="s">
        <v>205</v>
      </c>
      <c r="G3" s="279" t="s">
        <v>204</v>
      </c>
      <c r="H3" s="279" t="s">
        <v>205</v>
      </c>
      <c r="I3" s="279" t="s">
        <v>204</v>
      </c>
      <c r="J3" s="279" t="s">
        <v>205</v>
      </c>
      <c r="K3" s="1535"/>
    </row>
    <row r="4" spans="1:18" s="162" customFormat="1" ht="13.7" customHeight="1" x14ac:dyDescent="0.2">
      <c r="A4" s="748" t="s">
        <v>162</v>
      </c>
      <c r="B4" s="1536"/>
      <c r="C4" s="1536"/>
      <c r="D4" s="1536"/>
      <c r="E4" s="1536"/>
      <c r="F4" s="1536"/>
      <c r="G4" s="1536"/>
      <c r="H4" s="1536"/>
      <c r="I4" s="1536"/>
      <c r="J4" s="1536"/>
      <c r="K4" s="1537"/>
    </row>
    <row r="5" spans="1:18" s="162" customFormat="1" ht="13.7" customHeight="1" x14ac:dyDescent="0.2">
      <c r="A5" s="749" t="s">
        <v>326</v>
      </c>
      <c r="B5" s="742" t="s">
        <v>327</v>
      </c>
      <c r="C5" s="944">
        <v>0</v>
      </c>
      <c r="D5" s="944">
        <v>0</v>
      </c>
      <c r="E5" s="944">
        <v>0</v>
      </c>
      <c r="F5" s="944">
        <v>0</v>
      </c>
      <c r="G5" s="944">
        <v>0</v>
      </c>
      <c r="H5" s="944">
        <v>77</v>
      </c>
      <c r="I5" s="944">
        <v>0</v>
      </c>
      <c r="J5" s="944">
        <v>0</v>
      </c>
      <c r="K5" s="769">
        <f>SUM(C5:J5)</f>
        <v>77</v>
      </c>
    </row>
    <row r="6" spans="1:18" s="163" customFormat="1" ht="12.75" customHeight="1" x14ac:dyDescent="0.2">
      <c r="A6" s="741" t="s">
        <v>328</v>
      </c>
      <c r="B6" s="742" t="s">
        <v>329</v>
      </c>
      <c r="C6" s="944">
        <v>0</v>
      </c>
      <c r="D6" s="944">
        <v>90</v>
      </c>
      <c r="E6" s="944">
        <v>315</v>
      </c>
      <c r="F6" s="944">
        <v>0</v>
      </c>
      <c r="G6" s="944">
        <v>0</v>
      </c>
      <c r="H6" s="944">
        <v>0</v>
      </c>
      <c r="I6" s="944">
        <v>21</v>
      </c>
      <c r="J6" s="944">
        <v>5</v>
      </c>
      <c r="K6" s="769">
        <f>SUM(C6:J6)</f>
        <v>431</v>
      </c>
    </row>
    <row r="7" spans="1:18" s="163" customFormat="1" ht="12.75" customHeight="1" x14ac:dyDescent="0.2">
      <c r="A7" s="770" t="s">
        <v>676</v>
      </c>
      <c r="B7" s="186"/>
      <c r="C7" s="399">
        <f>SUM(C5:C6)</f>
        <v>0</v>
      </c>
      <c r="D7" s="399">
        <f t="shared" ref="D7:J7" si="0">SUM(D5:D6)</f>
        <v>90</v>
      </c>
      <c r="E7" s="399">
        <f t="shared" si="0"/>
        <v>315</v>
      </c>
      <c r="F7" s="399">
        <f t="shared" si="0"/>
        <v>0</v>
      </c>
      <c r="G7" s="399">
        <f t="shared" si="0"/>
        <v>0</v>
      </c>
      <c r="H7" s="399">
        <f t="shared" si="0"/>
        <v>77</v>
      </c>
      <c r="I7" s="399">
        <f t="shared" si="0"/>
        <v>21</v>
      </c>
      <c r="J7" s="399">
        <f t="shared" si="0"/>
        <v>5</v>
      </c>
      <c r="K7" s="398">
        <f>SUM(K5:K6)</f>
        <v>508</v>
      </c>
    </row>
    <row r="8" spans="1:18" s="163" customFormat="1" ht="12.75" customHeight="1" x14ac:dyDescent="0.2">
      <c r="A8" s="744" t="s">
        <v>781</v>
      </c>
      <c r="B8" s="485"/>
      <c r="C8" s="944">
        <v>0</v>
      </c>
      <c r="D8" s="944">
        <v>61</v>
      </c>
      <c r="E8" s="944">
        <v>159</v>
      </c>
      <c r="F8" s="944">
        <v>0</v>
      </c>
      <c r="G8" s="944">
        <v>0</v>
      </c>
      <c r="H8" s="944">
        <v>55</v>
      </c>
      <c r="I8" s="944">
        <v>10</v>
      </c>
      <c r="J8" s="944">
        <v>1</v>
      </c>
      <c r="K8" s="769">
        <f>SUM(C8:J8)</f>
        <v>286</v>
      </c>
    </row>
    <row r="9" spans="1:18" s="163" customFormat="1" ht="13.5" customHeight="1" thickBot="1" x14ac:dyDescent="0.25">
      <c r="A9" s="746" t="s">
        <v>782</v>
      </c>
      <c r="B9" s="486"/>
      <c r="C9" s="944">
        <v>0</v>
      </c>
      <c r="D9" s="945">
        <v>3</v>
      </c>
      <c r="E9" s="945">
        <v>12</v>
      </c>
      <c r="F9" s="944">
        <v>0</v>
      </c>
      <c r="G9" s="944">
        <v>0</v>
      </c>
      <c r="H9" s="945">
        <v>4</v>
      </c>
      <c r="I9" s="945">
        <v>3</v>
      </c>
      <c r="J9" s="945">
        <v>1</v>
      </c>
      <c r="K9" s="771">
        <f>SUM(C9:J9)</f>
        <v>23</v>
      </c>
    </row>
    <row r="10" spans="1:18" s="163" customFormat="1" x14ac:dyDescent="0.2">
      <c r="A10" s="748" t="s">
        <v>161</v>
      </c>
      <c r="B10" s="182"/>
      <c r="C10" s="1532"/>
      <c r="D10" s="1532"/>
      <c r="E10" s="1532"/>
      <c r="F10" s="1532"/>
      <c r="G10" s="1532"/>
      <c r="H10" s="1532"/>
      <c r="I10" s="1532"/>
      <c r="J10" s="1532"/>
      <c r="K10" s="1533"/>
    </row>
    <row r="11" spans="1:18" s="163" customFormat="1" x14ac:dyDescent="0.2">
      <c r="A11" s="749" t="s">
        <v>330</v>
      </c>
      <c r="B11" s="742" t="s">
        <v>331</v>
      </c>
      <c r="C11" s="980">
        <v>0</v>
      </c>
      <c r="D11" s="980">
        <v>0</v>
      </c>
      <c r="E11" s="980">
        <v>0</v>
      </c>
      <c r="F11" s="980">
        <v>0</v>
      </c>
      <c r="G11" s="980">
        <v>0</v>
      </c>
      <c r="H11" s="980">
        <v>0</v>
      </c>
      <c r="I11" s="980">
        <v>0</v>
      </c>
      <c r="J11" s="980">
        <v>1</v>
      </c>
      <c r="K11" s="769">
        <f>SUM(C11:J11)</f>
        <v>1</v>
      </c>
    </row>
    <row r="12" spans="1:18" s="163" customFormat="1" x14ac:dyDescent="0.2">
      <c r="A12" s="749" t="s">
        <v>338</v>
      </c>
      <c r="B12" s="742" t="s">
        <v>339</v>
      </c>
      <c r="C12" s="944">
        <v>165</v>
      </c>
      <c r="D12" s="944">
        <v>0</v>
      </c>
      <c r="E12" s="944">
        <v>416</v>
      </c>
      <c r="F12" s="944">
        <v>0</v>
      </c>
      <c r="G12" s="944">
        <v>71</v>
      </c>
      <c r="H12" s="944">
        <v>23</v>
      </c>
      <c r="I12" s="944">
        <v>27</v>
      </c>
      <c r="J12" s="944">
        <v>13</v>
      </c>
      <c r="K12" s="769">
        <f>SUM(C12:J12)</f>
        <v>715</v>
      </c>
    </row>
    <row r="13" spans="1:18" s="163" customFormat="1" x14ac:dyDescent="0.2">
      <c r="A13" s="770" t="s">
        <v>677</v>
      </c>
      <c r="B13" s="186"/>
      <c r="C13" s="399">
        <f>SUM(C11:C12)</f>
        <v>165</v>
      </c>
      <c r="D13" s="399">
        <f t="shared" ref="D13:K13" si="1">SUM(D11:D12)</f>
        <v>0</v>
      </c>
      <c r="E13" s="399">
        <f t="shared" si="1"/>
        <v>416</v>
      </c>
      <c r="F13" s="399">
        <f t="shared" si="1"/>
        <v>0</v>
      </c>
      <c r="G13" s="399">
        <f t="shared" si="1"/>
        <v>71</v>
      </c>
      <c r="H13" s="399">
        <f t="shared" si="1"/>
        <v>23</v>
      </c>
      <c r="I13" s="399">
        <f t="shared" si="1"/>
        <v>27</v>
      </c>
      <c r="J13" s="399">
        <f t="shared" si="1"/>
        <v>14</v>
      </c>
      <c r="K13" s="398">
        <f t="shared" si="1"/>
        <v>716</v>
      </c>
    </row>
    <row r="14" spans="1:18" s="163" customFormat="1" x14ac:dyDescent="0.2">
      <c r="A14" s="744" t="s">
        <v>781</v>
      </c>
      <c r="B14" s="485"/>
      <c r="C14" s="944">
        <v>146</v>
      </c>
      <c r="D14" s="944">
        <v>0</v>
      </c>
      <c r="E14" s="944">
        <v>274</v>
      </c>
      <c r="F14" s="944">
        <v>0</v>
      </c>
      <c r="G14" s="944">
        <v>68</v>
      </c>
      <c r="H14" s="944">
        <v>21</v>
      </c>
      <c r="I14" s="944">
        <v>17</v>
      </c>
      <c r="J14" s="944">
        <v>5</v>
      </c>
      <c r="K14" s="769">
        <f>SUM(C14:J14)</f>
        <v>531</v>
      </c>
    </row>
    <row r="15" spans="1:18" s="163" customFormat="1" ht="13.5" thickBot="1" x14ac:dyDescent="0.25">
      <c r="A15" s="746" t="s">
        <v>782</v>
      </c>
      <c r="B15" s="463"/>
      <c r="C15" s="946">
        <v>41</v>
      </c>
      <c r="D15" s="946">
        <v>0</v>
      </c>
      <c r="E15" s="946">
        <v>181</v>
      </c>
      <c r="F15" s="946">
        <v>0</v>
      </c>
      <c r="G15" s="946">
        <v>15</v>
      </c>
      <c r="H15" s="946">
        <v>3</v>
      </c>
      <c r="I15" s="946">
        <v>9</v>
      </c>
      <c r="J15" s="946">
        <v>2</v>
      </c>
      <c r="K15" s="772">
        <f>SUM(C15:J15)</f>
        <v>251</v>
      </c>
    </row>
    <row r="16" spans="1:18" s="163" customFormat="1" x14ac:dyDescent="0.2">
      <c r="A16" s="748" t="s">
        <v>167</v>
      </c>
      <c r="B16" s="182"/>
      <c r="C16" s="1532"/>
      <c r="D16" s="1532"/>
      <c r="E16" s="1532"/>
      <c r="F16" s="1532"/>
      <c r="G16" s="1532"/>
      <c r="H16" s="1532"/>
      <c r="I16" s="1532"/>
      <c r="J16" s="1532"/>
      <c r="K16" s="1533"/>
    </row>
    <row r="17" spans="1:11" s="163" customFormat="1" x14ac:dyDescent="0.2">
      <c r="A17" s="749" t="s">
        <v>322</v>
      </c>
      <c r="B17" s="742" t="s">
        <v>323</v>
      </c>
      <c r="C17" s="944">
        <v>49</v>
      </c>
      <c r="D17" s="944">
        <v>0</v>
      </c>
      <c r="E17" s="944">
        <v>0</v>
      </c>
      <c r="F17" s="944">
        <v>0</v>
      </c>
      <c r="G17" s="944">
        <v>26</v>
      </c>
      <c r="H17" s="944">
        <v>0</v>
      </c>
      <c r="I17" s="944">
        <v>0</v>
      </c>
      <c r="J17" s="944">
        <v>0</v>
      </c>
      <c r="K17" s="769">
        <f>SUM(C17:J17)</f>
        <v>75</v>
      </c>
    </row>
    <row r="18" spans="1:11" s="163" customFormat="1" x14ac:dyDescent="0.2">
      <c r="A18" s="749" t="s">
        <v>326</v>
      </c>
      <c r="B18" s="742" t="s">
        <v>327</v>
      </c>
      <c r="C18" s="980">
        <v>0</v>
      </c>
      <c r="D18" s="980">
        <v>0</v>
      </c>
      <c r="E18" s="980">
        <v>0</v>
      </c>
      <c r="F18" s="980">
        <v>0</v>
      </c>
      <c r="G18" s="980">
        <v>11</v>
      </c>
      <c r="H18" s="980">
        <v>0</v>
      </c>
      <c r="I18" s="980">
        <v>0</v>
      </c>
      <c r="J18" s="980">
        <v>2</v>
      </c>
      <c r="K18" s="769">
        <f>SUM(C18:J18)</f>
        <v>13</v>
      </c>
    </row>
    <row r="19" spans="1:11" s="163" customFormat="1" x14ac:dyDescent="0.2">
      <c r="A19" s="749" t="s">
        <v>330</v>
      </c>
      <c r="B19" s="742" t="s">
        <v>331</v>
      </c>
      <c r="C19" s="980">
        <v>383</v>
      </c>
      <c r="D19" s="980">
        <v>2</v>
      </c>
      <c r="E19" s="980">
        <v>0</v>
      </c>
      <c r="F19" s="980">
        <v>0</v>
      </c>
      <c r="G19" s="980">
        <v>277</v>
      </c>
      <c r="H19" s="980">
        <v>5</v>
      </c>
      <c r="I19" s="980">
        <v>92</v>
      </c>
      <c r="J19" s="980">
        <v>12</v>
      </c>
      <c r="K19" s="769">
        <f>SUM(C19:J19)</f>
        <v>771</v>
      </c>
    </row>
    <row r="20" spans="1:11" s="163" customFormat="1" x14ac:dyDescent="0.2">
      <c r="A20" s="749" t="s">
        <v>338</v>
      </c>
      <c r="B20" s="742" t="s">
        <v>339</v>
      </c>
      <c r="C20" s="980">
        <v>18</v>
      </c>
      <c r="D20" s="980">
        <v>0</v>
      </c>
      <c r="E20" s="980">
        <v>0</v>
      </c>
      <c r="F20" s="980">
        <v>0</v>
      </c>
      <c r="G20" s="980">
        <v>22</v>
      </c>
      <c r="H20" s="980">
        <v>0</v>
      </c>
      <c r="I20" s="980">
        <v>0</v>
      </c>
      <c r="J20" s="980">
        <v>0</v>
      </c>
      <c r="K20" s="769">
        <f>SUM(C20:J20)</f>
        <v>40</v>
      </c>
    </row>
    <row r="21" spans="1:11" s="163" customFormat="1" x14ac:dyDescent="0.2">
      <c r="A21" s="770" t="s">
        <v>678</v>
      </c>
      <c r="B21" s="186"/>
      <c r="C21" s="399">
        <f t="shared" ref="C21:J21" si="2">SUM(C17:C20)</f>
        <v>450</v>
      </c>
      <c r="D21" s="399">
        <f t="shared" si="2"/>
        <v>2</v>
      </c>
      <c r="E21" s="399">
        <f t="shared" si="2"/>
        <v>0</v>
      </c>
      <c r="F21" s="399">
        <f t="shared" si="2"/>
        <v>0</v>
      </c>
      <c r="G21" s="399">
        <f t="shared" si="2"/>
        <v>336</v>
      </c>
      <c r="H21" s="399">
        <f t="shared" si="2"/>
        <v>5</v>
      </c>
      <c r="I21" s="399">
        <f t="shared" si="2"/>
        <v>92</v>
      </c>
      <c r="J21" s="399">
        <f t="shared" si="2"/>
        <v>14</v>
      </c>
      <c r="K21" s="398">
        <f>SUM(K17:K20)</f>
        <v>899</v>
      </c>
    </row>
    <row r="22" spans="1:11" s="163" customFormat="1" x14ac:dyDescent="0.2">
      <c r="A22" s="744" t="s">
        <v>781</v>
      </c>
      <c r="B22" s="485"/>
      <c r="C22" s="944">
        <v>282</v>
      </c>
      <c r="D22" s="944">
        <v>0</v>
      </c>
      <c r="E22" s="944">
        <v>0</v>
      </c>
      <c r="F22" s="944">
        <v>0</v>
      </c>
      <c r="G22" s="944">
        <v>210</v>
      </c>
      <c r="H22" s="944">
        <v>4</v>
      </c>
      <c r="I22" s="944">
        <v>42</v>
      </c>
      <c r="J22" s="944">
        <v>10</v>
      </c>
      <c r="K22" s="769">
        <f>SUM(C22:J22)</f>
        <v>548</v>
      </c>
    </row>
    <row r="23" spans="1:11" s="163" customFormat="1" ht="13.5" thickBot="1" x14ac:dyDescent="0.25">
      <c r="A23" s="746" t="s">
        <v>782</v>
      </c>
      <c r="B23" s="463"/>
      <c r="C23" s="946">
        <v>110</v>
      </c>
      <c r="D23" s="946">
        <v>0</v>
      </c>
      <c r="E23" s="944">
        <v>0</v>
      </c>
      <c r="F23" s="946">
        <v>0</v>
      </c>
      <c r="G23" s="946">
        <v>83</v>
      </c>
      <c r="H23" s="946">
        <v>0</v>
      </c>
      <c r="I23" s="946">
        <v>34</v>
      </c>
      <c r="J23" s="946">
        <v>5</v>
      </c>
      <c r="K23" s="772">
        <f>SUM(C23:J23)</f>
        <v>232</v>
      </c>
    </row>
    <row r="24" spans="1:11" s="163" customFormat="1" x14ac:dyDescent="0.2">
      <c r="A24" s="748" t="s">
        <v>170</v>
      </c>
      <c r="B24" s="182"/>
      <c r="C24" s="1532"/>
      <c r="D24" s="1532"/>
      <c r="E24" s="1532"/>
      <c r="F24" s="1532"/>
      <c r="G24" s="1532"/>
      <c r="H24" s="1532"/>
      <c r="I24" s="1532"/>
      <c r="J24" s="1532"/>
      <c r="K24" s="1533"/>
    </row>
    <row r="25" spans="1:11" s="163" customFormat="1" x14ac:dyDescent="0.2">
      <c r="A25" s="749" t="s">
        <v>322</v>
      </c>
      <c r="B25" s="742" t="s">
        <v>323</v>
      </c>
      <c r="C25" s="944">
        <v>66</v>
      </c>
      <c r="D25" s="944">
        <v>5</v>
      </c>
      <c r="E25" s="944">
        <v>0</v>
      </c>
      <c r="F25" s="944">
        <v>0</v>
      </c>
      <c r="G25" s="944">
        <v>101</v>
      </c>
      <c r="H25" s="944">
        <v>43</v>
      </c>
      <c r="I25" s="944">
        <v>1</v>
      </c>
      <c r="J25" s="944">
        <v>2</v>
      </c>
      <c r="K25" s="769">
        <f>SUM(C25:J25)</f>
        <v>218</v>
      </c>
    </row>
    <row r="26" spans="1:11" s="163" customFormat="1" x14ac:dyDescent="0.2">
      <c r="A26" s="749" t="s">
        <v>324</v>
      </c>
      <c r="B26" s="742" t="s">
        <v>325</v>
      </c>
      <c r="C26" s="944">
        <v>473</v>
      </c>
      <c r="D26" s="944">
        <v>48</v>
      </c>
      <c r="E26" s="944">
        <v>0</v>
      </c>
      <c r="F26" s="944">
        <v>0</v>
      </c>
      <c r="G26" s="944">
        <v>244</v>
      </c>
      <c r="H26" s="944">
        <v>27</v>
      </c>
      <c r="I26" s="944">
        <v>41</v>
      </c>
      <c r="J26" s="944">
        <v>9</v>
      </c>
      <c r="K26" s="769">
        <f>SUM(C26:J26)</f>
        <v>842</v>
      </c>
    </row>
    <row r="27" spans="1:11" s="163" customFormat="1" x14ac:dyDescent="0.2">
      <c r="A27" s="749" t="s">
        <v>326</v>
      </c>
      <c r="B27" s="742" t="s">
        <v>327</v>
      </c>
      <c r="C27" s="944">
        <v>136</v>
      </c>
      <c r="D27" s="944">
        <v>12</v>
      </c>
      <c r="E27" s="944">
        <v>0</v>
      </c>
      <c r="F27" s="944">
        <v>0</v>
      </c>
      <c r="G27" s="944">
        <v>114</v>
      </c>
      <c r="H27" s="944">
        <v>7</v>
      </c>
      <c r="I27" s="944">
        <v>6</v>
      </c>
      <c r="J27" s="944">
        <v>2</v>
      </c>
      <c r="K27" s="769">
        <f>SUM(C27:J27)</f>
        <v>277</v>
      </c>
    </row>
    <row r="28" spans="1:11" s="163" customFormat="1" x14ac:dyDescent="0.2">
      <c r="A28" s="749" t="s">
        <v>328</v>
      </c>
      <c r="B28" s="742" t="s">
        <v>329</v>
      </c>
      <c r="C28" s="944">
        <v>0</v>
      </c>
      <c r="D28" s="944">
        <v>0</v>
      </c>
      <c r="E28" s="944">
        <v>0</v>
      </c>
      <c r="F28" s="944">
        <v>0</v>
      </c>
      <c r="G28" s="944">
        <v>41</v>
      </c>
      <c r="H28" s="944">
        <v>17</v>
      </c>
      <c r="I28" s="944">
        <v>0</v>
      </c>
      <c r="J28" s="944">
        <v>0</v>
      </c>
      <c r="K28" s="769">
        <f>SUM(C28:J28)</f>
        <v>58</v>
      </c>
    </row>
    <row r="29" spans="1:11" s="163" customFormat="1" x14ac:dyDescent="0.2">
      <c r="A29" s="770" t="s">
        <v>679</v>
      </c>
      <c r="B29" s="186"/>
      <c r="C29" s="399">
        <f t="shared" ref="C29:J29" si="3">SUM(C25:C28)</f>
        <v>675</v>
      </c>
      <c r="D29" s="399">
        <f t="shared" si="3"/>
        <v>65</v>
      </c>
      <c r="E29" s="399">
        <f t="shared" si="3"/>
        <v>0</v>
      </c>
      <c r="F29" s="399">
        <f t="shared" si="3"/>
        <v>0</v>
      </c>
      <c r="G29" s="399">
        <f t="shared" si="3"/>
        <v>500</v>
      </c>
      <c r="H29" s="399">
        <f>SUM(H25:H28)</f>
        <v>94</v>
      </c>
      <c r="I29" s="399">
        <f t="shared" si="3"/>
        <v>48</v>
      </c>
      <c r="J29" s="399">
        <f t="shared" si="3"/>
        <v>13</v>
      </c>
      <c r="K29" s="398">
        <f>SUM(K25:K28)</f>
        <v>1395</v>
      </c>
    </row>
    <row r="30" spans="1:11" s="163" customFormat="1" x14ac:dyDescent="0.2">
      <c r="A30" s="744" t="s">
        <v>781</v>
      </c>
      <c r="B30" s="485"/>
      <c r="C30" s="944">
        <v>543</v>
      </c>
      <c r="D30" s="944">
        <v>49</v>
      </c>
      <c r="E30" s="944">
        <v>0</v>
      </c>
      <c r="F30" s="944">
        <v>0</v>
      </c>
      <c r="G30" s="944">
        <v>395</v>
      </c>
      <c r="H30" s="944">
        <v>73</v>
      </c>
      <c r="I30" s="944">
        <v>24</v>
      </c>
      <c r="J30" s="944">
        <v>10</v>
      </c>
      <c r="K30" s="769">
        <f>SUM(C30:J30)</f>
        <v>1094</v>
      </c>
    </row>
    <row r="31" spans="1:11" s="163" customFormat="1" ht="13.5" thickBot="1" x14ac:dyDescent="0.25">
      <c r="A31" s="746" t="s">
        <v>782</v>
      </c>
      <c r="B31" s="463"/>
      <c r="C31" s="946">
        <v>127</v>
      </c>
      <c r="D31" s="946">
        <v>1</v>
      </c>
      <c r="E31" s="946">
        <v>0</v>
      </c>
      <c r="F31" s="946">
        <v>0</v>
      </c>
      <c r="G31" s="946">
        <v>100</v>
      </c>
      <c r="H31" s="946">
        <v>14</v>
      </c>
      <c r="I31" s="946">
        <v>13</v>
      </c>
      <c r="J31" s="946">
        <v>3</v>
      </c>
      <c r="K31" s="772">
        <f>SUM(C31:J31)</f>
        <v>258</v>
      </c>
    </row>
    <row r="32" spans="1:11" s="163" customFormat="1" x14ac:dyDescent="0.2">
      <c r="A32" s="748" t="s">
        <v>171</v>
      </c>
      <c r="B32" s="182"/>
      <c r="C32" s="1532"/>
      <c r="D32" s="1532"/>
      <c r="E32" s="1532"/>
      <c r="F32" s="1532"/>
      <c r="G32" s="1532"/>
      <c r="H32" s="1532"/>
      <c r="I32" s="1532"/>
      <c r="J32" s="1532"/>
      <c r="K32" s="1533"/>
    </row>
    <row r="33" spans="1:11" s="163" customFormat="1" x14ac:dyDescent="0.2">
      <c r="A33" s="749" t="s">
        <v>322</v>
      </c>
      <c r="B33" s="742" t="s">
        <v>323</v>
      </c>
      <c r="C33" s="944">
        <v>504</v>
      </c>
      <c r="D33" s="944">
        <v>127</v>
      </c>
      <c r="E33" s="944">
        <v>80</v>
      </c>
      <c r="F33" s="944">
        <v>22</v>
      </c>
      <c r="G33" s="944">
        <v>280</v>
      </c>
      <c r="H33" s="944">
        <v>187</v>
      </c>
      <c r="I33" s="944">
        <v>6</v>
      </c>
      <c r="J33" s="944">
        <v>5</v>
      </c>
      <c r="K33" s="769">
        <f>SUM(C33:J33)</f>
        <v>1211</v>
      </c>
    </row>
    <row r="34" spans="1:11" s="163" customFormat="1" x14ac:dyDescent="0.2">
      <c r="A34" s="749" t="s">
        <v>324</v>
      </c>
      <c r="B34" s="742" t="s">
        <v>325</v>
      </c>
      <c r="C34" s="944">
        <v>10</v>
      </c>
      <c r="D34" s="944">
        <v>0</v>
      </c>
      <c r="E34" s="944">
        <v>0</v>
      </c>
      <c r="F34" s="944">
        <v>0</v>
      </c>
      <c r="G34" s="944">
        <v>0</v>
      </c>
      <c r="H34" s="944">
        <v>0</v>
      </c>
      <c r="I34" s="944">
        <v>1</v>
      </c>
      <c r="J34" s="944">
        <v>0</v>
      </c>
      <c r="K34" s="769">
        <f>SUM(C34:J34)</f>
        <v>11</v>
      </c>
    </row>
    <row r="35" spans="1:11" s="163" customFormat="1" x14ac:dyDescent="0.2">
      <c r="A35" s="749" t="s">
        <v>338</v>
      </c>
      <c r="B35" s="742" t="s">
        <v>339</v>
      </c>
      <c r="C35" s="944">
        <v>38</v>
      </c>
      <c r="D35" s="944">
        <v>16</v>
      </c>
      <c r="E35" s="944">
        <v>0</v>
      </c>
      <c r="F35" s="944">
        <v>0</v>
      </c>
      <c r="G35" s="944">
        <v>25</v>
      </c>
      <c r="H35" s="944">
        <v>12</v>
      </c>
      <c r="I35" s="944">
        <v>0</v>
      </c>
      <c r="J35" s="944">
        <v>0</v>
      </c>
      <c r="K35" s="769">
        <f>SUM(C35:J35)</f>
        <v>91</v>
      </c>
    </row>
    <row r="36" spans="1:11" s="163" customFormat="1" x14ac:dyDescent="0.2">
      <c r="A36" s="770" t="s">
        <v>680</v>
      </c>
      <c r="B36" s="186"/>
      <c r="C36" s="399">
        <f>SUM(C33:C35)</f>
        <v>552</v>
      </c>
      <c r="D36" s="399">
        <f t="shared" ref="D36:J36" si="4">SUM(D33:D35)</f>
        <v>143</v>
      </c>
      <c r="E36" s="399">
        <f t="shared" si="4"/>
        <v>80</v>
      </c>
      <c r="F36" s="399">
        <f t="shared" si="4"/>
        <v>22</v>
      </c>
      <c r="G36" s="399">
        <f t="shared" si="4"/>
        <v>305</v>
      </c>
      <c r="H36" s="399">
        <f>SUM(H33:H35)</f>
        <v>199</v>
      </c>
      <c r="I36" s="399">
        <f t="shared" si="4"/>
        <v>7</v>
      </c>
      <c r="J36" s="399">
        <f t="shared" si="4"/>
        <v>5</v>
      </c>
      <c r="K36" s="398">
        <f>SUM(K33:K35)</f>
        <v>1313</v>
      </c>
    </row>
    <row r="37" spans="1:11" s="163" customFormat="1" x14ac:dyDescent="0.2">
      <c r="A37" s="744" t="s">
        <v>781</v>
      </c>
      <c r="B37" s="485"/>
      <c r="C37" s="944">
        <v>433</v>
      </c>
      <c r="D37" s="944">
        <v>126</v>
      </c>
      <c r="E37" s="944">
        <v>77</v>
      </c>
      <c r="F37" s="944">
        <v>21</v>
      </c>
      <c r="G37" s="944">
        <v>228</v>
      </c>
      <c r="H37" s="944">
        <v>164</v>
      </c>
      <c r="I37" s="944">
        <v>6</v>
      </c>
      <c r="J37" s="944">
        <v>4</v>
      </c>
      <c r="K37" s="769">
        <f>SUM(C37:J37)</f>
        <v>1059</v>
      </c>
    </row>
    <row r="38" spans="1:11" s="163" customFormat="1" ht="13.5" thickBot="1" x14ac:dyDescent="0.25">
      <c r="A38" s="746" t="s">
        <v>782</v>
      </c>
      <c r="B38" s="463"/>
      <c r="C38" s="946">
        <v>21</v>
      </c>
      <c r="D38" s="946">
        <v>8</v>
      </c>
      <c r="E38" s="946">
        <v>0</v>
      </c>
      <c r="F38" s="946">
        <v>0</v>
      </c>
      <c r="G38" s="946">
        <v>14</v>
      </c>
      <c r="H38" s="946">
        <v>4</v>
      </c>
      <c r="I38" s="946">
        <v>0</v>
      </c>
      <c r="J38" s="946">
        <v>0</v>
      </c>
      <c r="K38" s="772">
        <f>SUM(C38:J38)</f>
        <v>47</v>
      </c>
    </row>
    <row r="39" spans="1:11" s="163" customFormat="1" x14ac:dyDescent="0.2">
      <c r="A39" s="748" t="s">
        <v>419</v>
      </c>
      <c r="B39" s="182"/>
      <c r="C39" s="1532"/>
      <c r="D39" s="1532"/>
      <c r="E39" s="1532"/>
      <c r="F39" s="1532"/>
      <c r="G39" s="1532"/>
      <c r="H39" s="1532"/>
      <c r="I39" s="1532"/>
      <c r="J39" s="1532"/>
      <c r="K39" s="1533"/>
    </row>
    <row r="40" spans="1:11" s="163" customFormat="1" x14ac:dyDescent="0.2">
      <c r="A40" s="749" t="s">
        <v>338</v>
      </c>
      <c r="B40" s="742" t="s">
        <v>339</v>
      </c>
      <c r="C40" s="944">
        <v>0</v>
      </c>
      <c r="D40" s="944">
        <v>0</v>
      </c>
      <c r="E40" s="944">
        <v>127</v>
      </c>
      <c r="F40" s="944">
        <v>0</v>
      </c>
      <c r="G40" s="944">
        <v>0</v>
      </c>
      <c r="H40" s="944">
        <v>0</v>
      </c>
      <c r="I40" s="944">
        <v>5</v>
      </c>
      <c r="J40" s="944">
        <v>2</v>
      </c>
      <c r="K40" s="769">
        <f>SUM(C40:J40)</f>
        <v>134</v>
      </c>
    </row>
    <row r="41" spans="1:11" s="163" customFormat="1" x14ac:dyDescent="0.2">
      <c r="A41" s="770" t="s">
        <v>681</v>
      </c>
      <c r="B41" s="186"/>
      <c r="C41" s="399">
        <f t="shared" ref="C41:J41" si="5">SUM(C40:C40)</f>
        <v>0</v>
      </c>
      <c r="D41" s="399">
        <f t="shared" si="5"/>
        <v>0</v>
      </c>
      <c r="E41" s="399">
        <f t="shared" si="5"/>
        <v>127</v>
      </c>
      <c r="F41" s="399">
        <f t="shared" si="5"/>
        <v>0</v>
      </c>
      <c r="G41" s="399">
        <f t="shared" si="5"/>
        <v>0</v>
      </c>
      <c r="H41" s="399">
        <f>SUM(H40:H40)</f>
        <v>0</v>
      </c>
      <c r="I41" s="399">
        <f t="shared" si="5"/>
        <v>5</v>
      </c>
      <c r="J41" s="399">
        <f t="shared" si="5"/>
        <v>2</v>
      </c>
      <c r="K41" s="398">
        <f>SUM(K40:K40)</f>
        <v>134</v>
      </c>
    </row>
    <row r="42" spans="1:11" s="163" customFormat="1" x14ac:dyDescent="0.2">
      <c r="A42" s="744" t="s">
        <v>781</v>
      </c>
      <c r="B42" s="485"/>
      <c r="C42" s="944">
        <v>0</v>
      </c>
      <c r="D42" s="944">
        <v>0</v>
      </c>
      <c r="E42" s="944">
        <v>109</v>
      </c>
      <c r="F42" s="944">
        <v>0</v>
      </c>
      <c r="G42" s="944">
        <v>0</v>
      </c>
      <c r="H42" s="944">
        <v>0</v>
      </c>
      <c r="I42" s="944">
        <v>5</v>
      </c>
      <c r="J42" s="944">
        <v>2</v>
      </c>
      <c r="K42" s="769">
        <f>SUM(C42:J42)</f>
        <v>116</v>
      </c>
    </row>
    <row r="43" spans="1:11" s="163" customFormat="1" ht="13.5" thickBot="1" x14ac:dyDescent="0.25">
      <c r="A43" s="746" t="s">
        <v>782</v>
      </c>
      <c r="B43" s="486"/>
      <c r="C43" s="946">
        <v>0</v>
      </c>
      <c r="D43" s="946">
        <v>0</v>
      </c>
      <c r="E43" s="944">
        <v>37</v>
      </c>
      <c r="F43" s="946">
        <v>0</v>
      </c>
      <c r="G43" s="946">
        <v>0</v>
      </c>
      <c r="H43" s="946">
        <v>0</v>
      </c>
      <c r="I43" s="946">
        <v>1</v>
      </c>
      <c r="J43" s="946">
        <v>0</v>
      </c>
      <c r="K43" s="772">
        <f>SUM(C43:J43)</f>
        <v>38</v>
      </c>
    </row>
    <row r="44" spans="1:11" s="163" customFormat="1" x14ac:dyDescent="0.2">
      <c r="A44" s="748" t="s">
        <v>169</v>
      </c>
      <c r="B44" s="182"/>
      <c r="C44" s="1532"/>
      <c r="D44" s="1532"/>
      <c r="E44" s="1532"/>
      <c r="F44" s="1532"/>
      <c r="G44" s="1532"/>
      <c r="H44" s="1532"/>
      <c r="I44" s="1532"/>
      <c r="J44" s="1532"/>
      <c r="K44" s="1533"/>
    </row>
    <row r="45" spans="1:11" s="163" customFormat="1" x14ac:dyDescent="0.2">
      <c r="A45" s="749" t="s">
        <v>326</v>
      </c>
      <c r="B45" s="742" t="s">
        <v>327</v>
      </c>
      <c r="C45" s="944">
        <v>136</v>
      </c>
      <c r="D45" s="944">
        <v>6</v>
      </c>
      <c r="E45" s="944">
        <v>0</v>
      </c>
      <c r="F45" s="944">
        <v>0</v>
      </c>
      <c r="G45" s="944">
        <v>89</v>
      </c>
      <c r="H45" s="944">
        <v>22</v>
      </c>
      <c r="I45" s="944">
        <v>2</v>
      </c>
      <c r="J45" s="944">
        <v>2</v>
      </c>
      <c r="K45" s="769">
        <f>SUM(C45:J45)</f>
        <v>257</v>
      </c>
    </row>
    <row r="46" spans="1:11" s="163" customFormat="1" x14ac:dyDescent="0.2">
      <c r="A46" s="749" t="s">
        <v>328</v>
      </c>
      <c r="B46" s="742" t="s">
        <v>329</v>
      </c>
      <c r="C46" s="944">
        <v>161</v>
      </c>
      <c r="D46" s="944">
        <v>12</v>
      </c>
      <c r="E46" s="944">
        <v>0</v>
      </c>
      <c r="F46" s="944">
        <v>0</v>
      </c>
      <c r="G46" s="944">
        <v>179</v>
      </c>
      <c r="H46" s="944">
        <v>49</v>
      </c>
      <c r="I46" s="944">
        <v>1</v>
      </c>
      <c r="J46" s="944">
        <v>2</v>
      </c>
      <c r="K46" s="769">
        <f>SUM(C46:J46)</f>
        <v>404</v>
      </c>
    </row>
    <row r="47" spans="1:11" s="163" customFormat="1" x14ac:dyDescent="0.2">
      <c r="A47" s="749" t="s">
        <v>330</v>
      </c>
      <c r="B47" s="742" t="s">
        <v>331</v>
      </c>
      <c r="C47" s="944">
        <v>0</v>
      </c>
      <c r="D47" s="944">
        <v>0</v>
      </c>
      <c r="E47" s="944">
        <v>0</v>
      </c>
      <c r="F47" s="944">
        <v>0</v>
      </c>
      <c r="G47" s="944">
        <v>23</v>
      </c>
      <c r="H47" s="944">
        <v>0</v>
      </c>
      <c r="I47" s="944">
        <v>0</v>
      </c>
      <c r="J47" s="944">
        <v>0</v>
      </c>
      <c r="K47" s="769">
        <f>SUM(C47:J47)</f>
        <v>23</v>
      </c>
    </row>
    <row r="48" spans="1:11" s="163" customFormat="1" x14ac:dyDescent="0.2">
      <c r="A48" s="749" t="s">
        <v>332</v>
      </c>
      <c r="B48" s="742" t="s">
        <v>333</v>
      </c>
      <c r="C48" s="944">
        <v>0</v>
      </c>
      <c r="D48" s="944">
        <v>0</v>
      </c>
      <c r="E48" s="944">
        <v>0</v>
      </c>
      <c r="F48" s="944">
        <v>0</v>
      </c>
      <c r="G48" s="944">
        <v>13</v>
      </c>
      <c r="H48" s="944">
        <v>0</v>
      </c>
      <c r="I48" s="944">
        <v>0</v>
      </c>
      <c r="J48" s="944">
        <v>0</v>
      </c>
      <c r="K48" s="769">
        <f>SUM(C48:J48)</f>
        <v>13</v>
      </c>
    </row>
    <row r="49" spans="1:12" s="163" customFormat="1" x14ac:dyDescent="0.2">
      <c r="A49" s="770" t="s">
        <v>682</v>
      </c>
      <c r="B49" s="186"/>
      <c r="C49" s="399">
        <f t="shared" ref="C49:K49" si="6">SUM(C45:C48)</f>
        <v>297</v>
      </c>
      <c r="D49" s="399">
        <f t="shared" si="6"/>
        <v>18</v>
      </c>
      <c r="E49" s="399">
        <f t="shared" si="6"/>
        <v>0</v>
      </c>
      <c r="F49" s="399">
        <f t="shared" si="6"/>
        <v>0</v>
      </c>
      <c r="G49" s="399">
        <f t="shared" si="6"/>
        <v>304</v>
      </c>
      <c r="H49" s="399">
        <f t="shared" si="6"/>
        <v>71</v>
      </c>
      <c r="I49" s="399">
        <f t="shared" si="6"/>
        <v>3</v>
      </c>
      <c r="J49" s="399">
        <f t="shared" si="6"/>
        <v>4</v>
      </c>
      <c r="K49" s="398">
        <f t="shared" si="6"/>
        <v>697</v>
      </c>
    </row>
    <row r="50" spans="1:12" s="163" customFormat="1" x14ac:dyDescent="0.2">
      <c r="A50" s="744" t="s">
        <v>781</v>
      </c>
      <c r="B50" s="773"/>
      <c r="C50" s="980">
        <v>144</v>
      </c>
      <c r="D50" s="980">
        <v>15</v>
      </c>
      <c r="E50" s="980">
        <v>0</v>
      </c>
      <c r="F50" s="980">
        <v>0</v>
      </c>
      <c r="G50" s="980">
        <v>168</v>
      </c>
      <c r="H50" s="980">
        <v>37</v>
      </c>
      <c r="I50" s="980">
        <v>2</v>
      </c>
      <c r="J50" s="980">
        <v>1</v>
      </c>
      <c r="K50" s="769">
        <f>SUM(C50:J50)</f>
        <v>367</v>
      </c>
    </row>
    <row r="51" spans="1:12" s="163" customFormat="1" ht="13.5" thickBot="1" x14ac:dyDescent="0.25">
      <c r="A51" s="746" t="s">
        <v>782</v>
      </c>
      <c r="B51" s="181"/>
      <c r="C51" s="981">
        <v>86</v>
      </c>
      <c r="D51" s="981">
        <v>4</v>
      </c>
      <c r="E51" s="981">
        <v>0</v>
      </c>
      <c r="F51" s="981">
        <v>0</v>
      </c>
      <c r="G51" s="981">
        <v>112</v>
      </c>
      <c r="H51" s="981">
        <v>11</v>
      </c>
      <c r="I51" s="981">
        <v>2</v>
      </c>
      <c r="J51" s="981">
        <v>3</v>
      </c>
      <c r="K51" s="772">
        <f>SUM(C51:J51)</f>
        <v>218</v>
      </c>
    </row>
    <row r="52" spans="1:12" s="163" customFormat="1" x14ac:dyDescent="0.2">
      <c r="A52" s="748" t="s">
        <v>164</v>
      </c>
      <c r="B52" s="182"/>
      <c r="C52" s="1532"/>
      <c r="D52" s="1532"/>
      <c r="E52" s="1532"/>
      <c r="F52" s="1532"/>
      <c r="G52" s="1532"/>
      <c r="H52" s="1532"/>
      <c r="I52" s="1532"/>
      <c r="J52" s="1532"/>
      <c r="K52" s="1533"/>
    </row>
    <row r="53" spans="1:12" s="163" customFormat="1" x14ac:dyDescent="0.2">
      <c r="A53" s="749" t="s">
        <v>322</v>
      </c>
      <c r="B53" s="742" t="s">
        <v>323</v>
      </c>
      <c r="C53" s="944">
        <v>0</v>
      </c>
      <c r="D53" s="944">
        <v>0</v>
      </c>
      <c r="E53" s="944">
        <v>0</v>
      </c>
      <c r="F53" s="944">
        <v>0</v>
      </c>
      <c r="G53" s="944">
        <v>1</v>
      </c>
      <c r="H53" s="944">
        <v>0</v>
      </c>
      <c r="I53" s="944">
        <v>0</v>
      </c>
      <c r="J53" s="944">
        <v>0</v>
      </c>
      <c r="K53" s="769">
        <f>SUM(C53:J53)</f>
        <v>1</v>
      </c>
    </row>
    <row r="54" spans="1:12" s="163" customFormat="1" x14ac:dyDescent="0.2">
      <c r="A54" s="749" t="s">
        <v>332</v>
      </c>
      <c r="B54" s="742" t="s">
        <v>333</v>
      </c>
      <c r="C54" s="944">
        <v>225</v>
      </c>
      <c r="D54" s="944">
        <v>0</v>
      </c>
      <c r="E54" s="944">
        <v>0</v>
      </c>
      <c r="F54" s="944">
        <v>0</v>
      </c>
      <c r="G54" s="944">
        <v>176</v>
      </c>
      <c r="H54" s="944">
        <v>0</v>
      </c>
      <c r="I54" s="944">
        <v>6</v>
      </c>
      <c r="J54" s="944">
        <v>0</v>
      </c>
      <c r="K54" s="769">
        <f>SUM(C54:J54)</f>
        <v>407</v>
      </c>
    </row>
    <row r="55" spans="1:12" s="163" customFormat="1" x14ac:dyDescent="0.2">
      <c r="A55" s="770" t="s">
        <v>683</v>
      </c>
      <c r="B55" s="186"/>
      <c r="C55" s="399">
        <f>SUM(C53:C54)</f>
        <v>225</v>
      </c>
      <c r="D55" s="399">
        <f t="shared" ref="D55:J55" si="7">SUM(D53:D54)</f>
        <v>0</v>
      </c>
      <c r="E55" s="399">
        <f t="shared" si="7"/>
        <v>0</v>
      </c>
      <c r="F55" s="399">
        <f t="shared" si="7"/>
        <v>0</v>
      </c>
      <c r="G55" s="399">
        <f t="shared" si="7"/>
        <v>177</v>
      </c>
      <c r="H55" s="399">
        <f t="shared" si="7"/>
        <v>0</v>
      </c>
      <c r="I55" s="399">
        <f t="shared" si="7"/>
        <v>6</v>
      </c>
      <c r="J55" s="399">
        <f t="shared" si="7"/>
        <v>0</v>
      </c>
      <c r="K55" s="398">
        <f>SUM(K53:K54)</f>
        <v>408</v>
      </c>
    </row>
    <row r="56" spans="1:12" s="163" customFormat="1" x14ac:dyDescent="0.2">
      <c r="A56" s="744" t="s">
        <v>781</v>
      </c>
      <c r="B56" s="773"/>
      <c r="C56" s="944">
        <v>43</v>
      </c>
      <c r="D56" s="944">
        <v>0</v>
      </c>
      <c r="E56" s="944">
        <v>0</v>
      </c>
      <c r="F56" s="944">
        <v>0</v>
      </c>
      <c r="G56" s="944">
        <v>28</v>
      </c>
      <c r="H56" s="944">
        <v>0</v>
      </c>
      <c r="I56" s="944">
        <v>2</v>
      </c>
      <c r="J56" s="944">
        <v>0</v>
      </c>
      <c r="K56" s="769">
        <f>SUM(C56:J56)</f>
        <v>73</v>
      </c>
    </row>
    <row r="57" spans="1:12" s="163" customFormat="1" ht="13.5" thickBot="1" x14ac:dyDescent="0.25">
      <c r="A57" s="746" t="s">
        <v>782</v>
      </c>
      <c r="B57" s="181"/>
      <c r="C57" s="946">
        <v>122</v>
      </c>
      <c r="D57" s="946">
        <v>0</v>
      </c>
      <c r="E57" s="944">
        <v>0</v>
      </c>
      <c r="F57" s="946">
        <v>0</v>
      </c>
      <c r="G57" s="946">
        <v>95</v>
      </c>
      <c r="H57" s="946">
        <v>0</v>
      </c>
      <c r="I57" s="946">
        <v>4</v>
      </c>
      <c r="J57" s="946">
        <v>0</v>
      </c>
      <c r="K57" s="772">
        <f>SUM(C57:J57)</f>
        <v>221</v>
      </c>
    </row>
    <row r="58" spans="1:12" s="163" customFormat="1" x14ac:dyDescent="0.2">
      <c r="A58" s="748" t="s">
        <v>166</v>
      </c>
      <c r="B58" s="182"/>
      <c r="C58" s="1532"/>
      <c r="D58" s="1532"/>
      <c r="E58" s="1532"/>
      <c r="F58" s="1532"/>
      <c r="G58" s="1532"/>
      <c r="H58" s="1532"/>
      <c r="I58" s="1532"/>
      <c r="J58" s="1532"/>
      <c r="K58" s="1533"/>
    </row>
    <row r="59" spans="1:12" s="163" customFormat="1" x14ac:dyDescent="0.2">
      <c r="A59" s="749" t="s">
        <v>326</v>
      </c>
      <c r="B59" s="742" t="s">
        <v>327</v>
      </c>
      <c r="C59" s="980">
        <v>397</v>
      </c>
      <c r="D59" s="980">
        <v>0</v>
      </c>
      <c r="E59" s="980">
        <v>0</v>
      </c>
      <c r="F59" s="980">
        <v>0</v>
      </c>
      <c r="G59" s="980">
        <v>273</v>
      </c>
      <c r="H59" s="980">
        <v>27</v>
      </c>
      <c r="I59" s="980">
        <v>19</v>
      </c>
      <c r="J59" s="980">
        <v>2</v>
      </c>
      <c r="K59" s="769">
        <f>SUM(C59:J59)</f>
        <v>718</v>
      </c>
    </row>
    <row r="60" spans="1:12" s="163" customFormat="1" x14ac:dyDescent="0.2">
      <c r="A60" s="749" t="s">
        <v>338</v>
      </c>
      <c r="B60" s="742" t="s">
        <v>339</v>
      </c>
      <c r="C60" s="980">
        <v>10</v>
      </c>
      <c r="D60" s="980">
        <v>0</v>
      </c>
      <c r="E60" s="980">
        <v>0</v>
      </c>
      <c r="F60" s="980">
        <v>0</v>
      </c>
      <c r="G60" s="980">
        <v>17</v>
      </c>
      <c r="H60" s="980">
        <v>44</v>
      </c>
      <c r="I60" s="980">
        <v>0</v>
      </c>
      <c r="J60" s="980">
        <v>0</v>
      </c>
      <c r="K60" s="769">
        <f>SUM(C60:J60)</f>
        <v>71</v>
      </c>
    </row>
    <row r="61" spans="1:12" s="163" customFormat="1" x14ac:dyDescent="0.2">
      <c r="A61" s="770" t="s">
        <v>684</v>
      </c>
      <c r="B61" s="186"/>
      <c r="C61" s="399">
        <f>SUM(C59:C60)</f>
        <v>407</v>
      </c>
      <c r="D61" s="399">
        <f t="shared" ref="D61:J61" si="8">SUM(D59:D60)</f>
        <v>0</v>
      </c>
      <c r="E61" s="399">
        <f t="shared" si="8"/>
        <v>0</v>
      </c>
      <c r="F61" s="399">
        <f t="shared" si="8"/>
        <v>0</v>
      </c>
      <c r="G61" s="399">
        <f>SUM(G59:G60)</f>
        <v>290</v>
      </c>
      <c r="H61" s="399">
        <f t="shared" si="8"/>
        <v>71</v>
      </c>
      <c r="I61" s="399">
        <f t="shared" si="8"/>
        <v>19</v>
      </c>
      <c r="J61" s="399">
        <f t="shared" si="8"/>
        <v>2</v>
      </c>
      <c r="K61" s="398">
        <f>SUM(K59:K60)</f>
        <v>789</v>
      </c>
    </row>
    <row r="62" spans="1:12" s="163" customFormat="1" x14ac:dyDescent="0.2">
      <c r="A62" s="744" t="s">
        <v>781</v>
      </c>
      <c r="B62" s="773"/>
      <c r="C62" s="944">
        <v>263</v>
      </c>
      <c r="D62" s="944">
        <v>0</v>
      </c>
      <c r="E62" s="944">
        <v>0</v>
      </c>
      <c r="F62" s="944">
        <v>0</v>
      </c>
      <c r="G62" s="944">
        <v>193</v>
      </c>
      <c r="H62" s="944">
        <v>66</v>
      </c>
      <c r="I62" s="944">
        <v>9</v>
      </c>
      <c r="J62" s="944">
        <v>1</v>
      </c>
      <c r="K62" s="769">
        <f>SUM(C62:J62)</f>
        <v>532</v>
      </c>
    </row>
    <row r="63" spans="1:12" s="163" customFormat="1" ht="13.5" thickBot="1" x14ac:dyDescent="0.25">
      <c r="A63" s="746" t="s">
        <v>782</v>
      </c>
      <c r="B63" s="181"/>
      <c r="C63" s="946">
        <v>97</v>
      </c>
      <c r="D63" s="946">
        <v>0</v>
      </c>
      <c r="E63" s="946">
        <v>0</v>
      </c>
      <c r="F63" s="946">
        <v>0</v>
      </c>
      <c r="G63" s="946">
        <v>91</v>
      </c>
      <c r="H63" s="946">
        <v>6</v>
      </c>
      <c r="I63" s="946">
        <v>6</v>
      </c>
      <c r="J63" s="946">
        <v>2</v>
      </c>
      <c r="K63" s="772">
        <f>SUM(C63:J63)</f>
        <v>202</v>
      </c>
    </row>
    <row r="64" spans="1:12" s="162" customFormat="1" x14ac:dyDescent="0.2">
      <c r="A64" s="748" t="s">
        <v>168</v>
      </c>
      <c r="B64" s="182"/>
      <c r="C64" s="1532"/>
      <c r="D64" s="1532"/>
      <c r="E64" s="1532"/>
      <c r="F64" s="1532"/>
      <c r="G64" s="1532"/>
      <c r="H64" s="1532"/>
      <c r="I64" s="1532"/>
      <c r="J64" s="1532"/>
      <c r="K64" s="1533"/>
      <c r="L64" s="163"/>
    </row>
    <row r="65" spans="1:11" s="163" customFormat="1" x14ac:dyDescent="0.2">
      <c r="A65" s="749" t="s">
        <v>322</v>
      </c>
      <c r="B65" s="742" t="s">
        <v>323</v>
      </c>
      <c r="C65" s="944">
        <v>8</v>
      </c>
      <c r="D65" s="944">
        <v>5</v>
      </c>
      <c r="E65" s="944">
        <v>0</v>
      </c>
      <c r="F65" s="944">
        <v>0</v>
      </c>
      <c r="G65" s="944">
        <v>36</v>
      </c>
      <c r="H65" s="944">
        <v>24</v>
      </c>
      <c r="I65" s="944">
        <v>0</v>
      </c>
      <c r="J65" s="944">
        <v>0</v>
      </c>
      <c r="K65" s="769">
        <f>SUM(C65:J65)</f>
        <v>73</v>
      </c>
    </row>
    <row r="66" spans="1:11" s="163" customFormat="1" x14ac:dyDescent="0.2">
      <c r="A66" s="749" t="s">
        <v>328</v>
      </c>
      <c r="B66" s="742" t="s">
        <v>329</v>
      </c>
      <c r="C66" s="944">
        <v>0</v>
      </c>
      <c r="D66" s="944">
        <v>0</v>
      </c>
      <c r="E66" s="944">
        <v>0</v>
      </c>
      <c r="F66" s="944">
        <v>0</v>
      </c>
      <c r="G66" s="944">
        <v>23</v>
      </c>
      <c r="H66" s="944">
        <v>23</v>
      </c>
      <c r="I66" s="944">
        <v>0</v>
      </c>
      <c r="J66" s="944">
        <v>0</v>
      </c>
      <c r="K66" s="769">
        <f>SUM(C66:J66)</f>
        <v>46</v>
      </c>
    </row>
    <row r="67" spans="1:11" s="163" customFormat="1" ht="12.75" customHeight="1" x14ac:dyDescent="0.2">
      <c r="A67" s="749" t="s">
        <v>338</v>
      </c>
      <c r="B67" s="742" t="s">
        <v>339</v>
      </c>
      <c r="C67" s="944">
        <v>30</v>
      </c>
      <c r="D67" s="944">
        <v>0</v>
      </c>
      <c r="E67" s="944">
        <v>0</v>
      </c>
      <c r="F67" s="944">
        <v>0</v>
      </c>
      <c r="G67" s="944">
        <v>0</v>
      </c>
      <c r="H67" s="944">
        <v>0</v>
      </c>
      <c r="I67" s="944">
        <v>0</v>
      </c>
      <c r="J67" s="944">
        <v>0</v>
      </c>
      <c r="K67" s="769">
        <f>SUM(C67:J67)</f>
        <v>30</v>
      </c>
    </row>
    <row r="68" spans="1:11" s="163" customFormat="1" x14ac:dyDescent="0.2">
      <c r="A68" s="749" t="s">
        <v>340</v>
      </c>
      <c r="B68" s="742" t="s">
        <v>341</v>
      </c>
      <c r="C68" s="944">
        <v>137</v>
      </c>
      <c r="D68" s="944">
        <v>45</v>
      </c>
      <c r="E68" s="944">
        <v>0</v>
      </c>
      <c r="F68" s="944">
        <v>0</v>
      </c>
      <c r="G68" s="944">
        <v>36</v>
      </c>
      <c r="H68" s="944">
        <v>42</v>
      </c>
      <c r="I68" s="944">
        <v>6</v>
      </c>
      <c r="J68" s="944">
        <v>2</v>
      </c>
      <c r="K68" s="769">
        <f>SUM(C68:J68)</f>
        <v>268</v>
      </c>
    </row>
    <row r="69" spans="1:11" s="163" customFormat="1" x14ac:dyDescent="0.2">
      <c r="A69" s="770" t="s">
        <v>685</v>
      </c>
      <c r="B69" s="186"/>
      <c r="C69" s="399">
        <f>SUM(C65:C68)</f>
        <v>175</v>
      </c>
      <c r="D69" s="399">
        <f t="shared" ref="D69:J69" si="9">SUM(D65:D68)</f>
        <v>50</v>
      </c>
      <c r="E69" s="399">
        <f t="shared" si="9"/>
        <v>0</v>
      </c>
      <c r="F69" s="399">
        <f t="shared" si="9"/>
        <v>0</v>
      </c>
      <c r="G69" s="399">
        <f>SUM(G65:G68)</f>
        <v>95</v>
      </c>
      <c r="H69" s="399">
        <f t="shared" si="9"/>
        <v>89</v>
      </c>
      <c r="I69" s="399">
        <f t="shared" si="9"/>
        <v>6</v>
      </c>
      <c r="J69" s="399">
        <f t="shared" si="9"/>
        <v>2</v>
      </c>
      <c r="K69" s="398">
        <f>SUM(K65:K68)</f>
        <v>417</v>
      </c>
    </row>
    <row r="70" spans="1:11" s="163" customFormat="1" x14ac:dyDescent="0.2">
      <c r="A70" s="744" t="s">
        <v>781</v>
      </c>
      <c r="B70" s="773"/>
      <c r="C70" s="944">
        <v>64</v>
      </c>
      <c r="D70" s="944">
        <v>20</v>
      </c>
      <c r="E70" s="944">
        <v>0</v>
      </c>
      <c r="F70" s="944">
        <v>0</v>
      </c>
      <c r="G70" s="944">
        <v>39</v>
      </c>
      <c r="H70" s="944">
        <v>37</v>
      </c>
      <c r="I70" s="944">
        <v>2</v>
      </c>
      <c r="J70" s="944">
        <v>2</v>
      </c>
      <c r="K70" s="769">
        <f>SUM(C70:J70)</f>
        <v>164</v>
      </c>
    </row>
    <row r="71" spans="1:11" s="163" customFormat="1" ht="13.5" thickBot="1" x14ac:dyDescent="0.25">
      <c r="A71" s="746" t="s">
        <v>782</v>
      </c>
      <c r="B71" s="181"/>
      <c r="C71" s="946">
        <v>11</v>
      </c>
      <c r="D71" s="946">
        <v>6</v>
      </c>
      <c r="E71" s="944">
        <v>0</v>
      </c>
      <c r="F71" s="946">
        <v>0</v>
      </c>
      <c r="G71" s="946">
        <v>16</v>
      </c>
      <c r="H71" s="946">
        <v>14</v>
      </c>
      <c r="I71" s="946">
        <v>1</v>
      </c>
      <c r="J71" s="946">
        <v>1</v>
      </c>
      <c r="K71" s="772">
        <f>SUM(C71:J71)</f>
        <v>49</v>
      </c>
    </row>
    <row r="72" spans="1:11" s="163" customFormat="1" x14ac:dyDescent="0.2">
      <c r="A72" s="748" t="s">
        <v>178</v>
      </c>
      <c r="B72" s="182"/>
      <c r="C72" s="1532"/>
      <c r="D72" s="1532"/>
      <c r="E72" s="1532"/>
      <c r="F72" s="1532"/>
      <c r="G72" s="1532"/>
      <c r="H72" s="1532"/>
      <c r="I72" s="1532"/>
      <c r="J72" s="1532"/>
      <c r="K72" s="1533"/>
    </row>
    <row r="73" spans="1:11" s="163" customFormat="1" x14ac:dyDescent="0.2">
      <c r="A73" s="744" t="s">
        <v>320</v>
      </c>
      <c r="B73" s="774" t="s">
        <v>321</v>
      </c>
      <c r="C73" s="982">
        <v>0</v>
      </c>
      <c r="D73" s="982">
        <v>0</v>
      </c>
      <c r="E73" s="982">
        <v>0</v>
      </c>
      <c r="F73" s="982">
        <v>0</v>
      </c>
      <c r="G73" s="982">
        <v>0</v>
      </c>
      <c r="H73" s="982">
        <v>0</v>
      </c>
      <c r="I73" s="982">
        <v>0</v>
      </c>
      <c r="J73" s="982">
        <v>0</v>
      </c>
      <c r="K73" s="769">
        <f t="shared" ref="K73:K83" si="10">SUM(C73:J73)</f>
        <v>0</v>
      </c>
    </row>
    <row r="74" spans="1:11" s="163" customFormat="1" x14ac:dyDescent="0.2">
      <c r="A74" s="744" t="s">
        <v>322</v>
      </c>
      <c r="B74" s="774" t="s">
        <v>323</v>
      </c>
      <c r="C74" s="982">
        <v>627</v>
      </c>
      <c r="D74" s="982">
        <v>137</v>
      </c>
      <c r="E74" s="982">
        <v>80</v>
      </c>
      <c r="F74" s="982">
        <v>22</v>
      </c>
      <c r="G74" s="982">
        <v>444</v>
      </c>
      <c r="H74" s="982">
        <v>254</v>
      </c>
      <c r="I74" s="982">
        <v>7</v>
      </c>
      <c r="J74" s="982">
        <v>7</v>
      </c>
      <c r="K74" s="769">
        <f t="shared" si="10"/>
        <v>1578</v>
      </c>
    </row>
    <row r="75" spans="1:11" s="163" customFormat="1" x14ac:dyDescent="0.2">
      <c r="A75" s="744" t="s">
        <v>324</v>
      </c>
      <c r="B75" s="774" t="s">
        <v>325</v>
      </c>
      <c r="C75" s="982">
        <v>483</v>
      </c>
      <c r="D75" s="982">
        <v>48</v>
      </c>
      <c r="E75" s="982">
        <v>0</v>
      </c>
      <c r="F75" s="982">
        <v>0</v>
      </c>
      <c r="G75" s="982">
        <v>244</v>
      </c>
      <c r="H75" s="982">
        <v>27</v>
      </c>
      <c r="I75" s="982">
        <v>42</v>
      </c>
      <c r="J75" s="982">
        <v>9</v>
      </c>
      <c r="K75" s="769">
        <f t="shared" si="10"/>
        <v>853</v>
      </c>
    </row>
    <row r="76" spans="1:11" s="163" customFormat="1" x14ac:dyDescent="0.2">
      <c r="A76" s="744" t="s">
        <v>326</v>
      </c>
      <c r="B76" s="774" t="s">
        <v>327</v>
      </c>
      <c r="C76" s="982">
        <v>669</v>
      </c>
      <c r="D76" s="982">
        <v>18</v>
      </c>
      <c r="E76" s="982">
        <v>0</v>
      </c>
      <c r="F76" s="982">
        <v>0</v>
      </c>
      <c r="G76" s="982">
        <v>487</v>
      </c>
      <c r="H76" s="982">
        <v>133</v>
      </c>
      <c r="I76" s="982">
        <v>27</v>
      </c>
      <c r="J76" s="982">
        <v>8</v>
      </c>
      <c r="K76" s="769">
        <f t="shared" si="10"/>
        <v>1342</v>
      </c>
    </row>
    <row r="77" spans="1:11" s="163" customFormat="1" x14ac:dyDescent="0.2">
      <c r="A77" s="744" t="s">
        <v>328</v>
      </c>
      <c r="B77" s="774" t="s">
        <v>329</v>
      </c>
      <c r="C77" s="982">
        <v>161</v>
      </c>
      <c r="D77" s="982">
        <v>102</v>
      </c>
      <c r="E77" s="982">
        <v>315</v>
      </c>
      <c r="F77" s="982">
        <v>0</v>
      </c>
      <c r="G77" s="982">
        <v>243</v>
      </c>
      <c r="H77" s="982">
        <v>89</v>
      </c>
      <c r="I77" s="982">
        <v>22</v>
      </c>
      <c r="J77" s="982">
        <v>7</v>
      </c>
      <c r="K77" s="769">
        <f t="shared" si="10"/>
        <v>939</v>
      </c>
    </row>
    <row r="78" spans="1:11" s="163" customFormat="1" x14ac:dyDescent="0.2">
      <c r="A78" s="744" t="s">
        <v>330</v>
      </c>
      <c r="B78" s="774" t="s">
        <v>331</v>
      </c>
      <c r="C78" s="982">
        <v>383</v>
      </c>
      <c r="D78" s="982">
        <v>2</v>
      </c>
      <c r="E78" s="982">
        <v>0</v>
      </c>
      <c r="F78" s="982">
        <v>0</v>
      </c>
      <c r="G78" s="982">
        <v>300</v>
      </c>
      <c r="H78" s="982">
        <v>5</v>
      </c>
      <c r="I78" s="982">
        <v>92</v>
      </c>
      <c r="J78" s="982">
        <v>13</v>
      </c>
      <c r="K78" s="769">
        <f t="shared" si="10"/>
        <v>795</v>
      </c>
    </row>
    <row r="79" spans="1:11" s="163" customFormat="1" x14ac:dyDescent="0.2">
      <c r="A79" s="744" t="s">
        <v>332</v>
      </c>
      <c r="B79" s="774" t="s">
        <v>333</v>
      </c>
      <c r="C79" s="982">
        <v>225</v>
      </c>
      <c r="D79" s="982">
        <v>0</v>
      </c>
      <c r="E79" s="982">
        <v>0</v>
      </c>
      <c r="F79" s="982">
        <v>0</v>
      </c>
      <c r="G79" s="982">
        <v>189</v>
      </c>
      <c r="H79" s="982">
        <v>0</v>
      </c>
      <c r="I79" s="982">
        <v>6</v>
      </c>
      <c r="J79" s="982">
        <v>0</v>
      </c>
      <c r="K79" s="769">
        <f t="shared" si="10"/>
        <v>420</v>
      </c>
    </row>
    <row r="80" spans="1:11" s="163" customFormat="1" x14ac:dyDescent="0.2">
      <c r="A80" s="744" t="s">
        <v>334</v>
      </c>
      <c r="B80" s="774" t="s">
        <v>335</v>
      </c>
      <c r="C80" s="982">
        <v>0</v>
      </c>
      <c r="D80" s="982">
        <v>0</v>
      </c>
      <c r="E80" s="982">
        <v>0</v>
      </c>
      <c r="F80" s="982">
        <v>0</v>
      </c>
      <c r="G80" s="982">
        <v>0</v>
      </c>
      <c r="H80" s="982">
        <v>0</v>
      </c>
      <c r="I80" s="982">
        <v>0</v>
      </c>
      <c r="J80" s="982">
        <v>0</v>
      </c>
      <c r="K80" s="769">
        <f t="shared" si="10"/>
        <v>0</v>
      </c>
    </row>
    <row r="81" spans="1:15" s="163" customFormat="1" x14ac:dyDescent="0.2">
      <c r="A81" s="744" t="s">
        <v>336</v>
      </c>
      <c r="B81" s="774" t="s">
        <v>337</v>
      </c>
      <c r="C81" s="982">
        <v>0</v>
      </c>
      <c r="D81" s="982">
        <v>0</v>
      </c>
      <c r="E81" s="982">
        <v>0</v>
      </c>
      <c r="F81" s="982">
        <v>0</v>
      </c>
      <c r="G81" s="982">
        <v>0</v>
      </c>
      <c r="H81" s="982">
        <v>0</v>
      </c>
      <c r="I81" s="982">
        <v>0</v>
      </c>
      <c r="J81" s="982">
        <v>0</v>
      </c>
      <c r="K81" s="769">
        <f t="shared" si="10"/>
        <v>0</v>
      </c>
    </row>
    <row r="82" spans="1:15" s="163" customFormat="1" ht="12.75" customHeight="1" x14ac:dyDescent="0.2">
      <c r="A82" s="744" t="s">
        <v>338</v>
      </c>
      <c r="B82" s="774" t="s">
        <v>339</v>
      </c>
      <c r="C82" s="982">
        <v>261</v>
      </c>
      <c r="D82" s="982">
        <v>16</v>
      </c>
      <c r="E82" s="982">
        <v>543</v>
      </c>
      <c r="F82" s="982">
        <v>0</v>
      </c>
      <c r="G82" s="982">
        <v>135</v>
      </c>
      <c r="H82" s="982">
        <v>79</v>
      </c>
      <c r="I82" s="982">
        <v>32</v>
      </c>
      <c r="J82" s="982">
        <v>15</v>
      </c>
      <c r="K82" s="769">
        <f t="shared" si="10"/>
        <v>1081</v>
      </c>
    </row>
    <row r="83" spans="1:15" s="163" customFormat="1" x14ac:dyDescent="0.2">
      <c r="A83" s="744" t="s">
        <v>340</v>
      </c>
      <c r="B83" s="774" t="s">
        <v>341</v>
      </c>
      <c r="C83" s="982">
        <v>137</v>
      </c>
      <c r="D83" s="982">
        <v>45</v>
      </c>
      <c r="E83" s="982">
        <v>0</v>
      </c>
      <c r="F83" s="982">
        <v>0</v>
      </c>
      <c r="G83" s="982">
        <v>36</v>
      </c>
      <c r="H83" s="982">
        <v>42</v>
      </c>
      <c r="I83" s="982">
        <v>6</v>
      </c>
      <c r="J83" s="982">
        <v>2</v>
      </c>
      <c r="K83" s="769">
        <f t="shared" si="10"/>
        <v>268</v>
      </c>
    </row>
    <row r="84" spans="1:15" s="163" customFormat="1" x14ac:dyDescent="0.2">
      <c r="A84" s="770" t="s">
        <v>206</v>
      </c>
      <c r="B84" s="186"/>
      <c r="C84" s="399">
        <f t="shared" ref="C84:J86" si="11">SUM(C7,C13,C21,C29,C36,C41,C49,C55,C61,C69)</f>
        <v>2946</v>
      </c>
      <c r="D84" s="399">
        <f t="shared" si="11"/>
        <v>368</v>
      </c>
      <c r="E84" s="399">
        <f t="shared" si="11"/>
        <v>938</v>
      </c>
      <c r="F84" s="399">
        <f t="shared" si="11"/>
        <v>22</v>
      </c>
      <c r="G84" s="399">
        <f t="shared" si="11"/>
        <v>2078</v>
      </c>
      <c r="H84" s="399">
        <f t="shared" si="11"/>
        <v>629</v>
      </c>
      <c r="I84" s="399">
        <f t="shared" si="11"/>
        <v>234</v>
      </c>
      <c r="J84" s="399">
        <f t="shared" si="11"/>
        <v>61</v>
      </c>
      <c r="K84" s="398">
        <f>SUM(K73:K83)</f>
        <v>7276</v>
      </c>
    </row>
    <row r="85" spans="1:15" s="163" customFormat="1" x14ac:dyDescent="0.2">
      <c r="A85" s="770" t="s">
        <v>781</v>
      </c>
      <c r="B85" s="186"/>
      <c r="C85" s="399">
        <f t="shared" si="11"/>
        <v>1918</v>
      </c>
      <c r="D85" s="399">
        <f t="shared" si="11"/>
        <v>271</v>
      </c>
      <c r="E85" s="399">
        <f t="shared" si="11"/>
        <v>619</v>
      </c>
      <c r="F85" s="399">
        <f t="shared" si="11"/>
        <v>21</v>
      </c>
      <c r="G85" s="399">
        <f t="shared" si="11"/>
        <v>1329</v>
      </c>
      <c r="H85" s="399">
        <f t="shared" si="11"/>
        <v>457</v>
      </c>
      <c r="I85" s="399">
        <f t="shared" si="11"/>
        <v>119</v>
      </c>
      <c r="J85" s="399">
        <f t="shared" si="11"/>
        <v>36</v>
      </c>
      <c r="K85" s="398">
        <f>SUM(C85:J85)</f>
        <v>4770</v>
      </c>
    </row>
    <row r="86" spans="1:15" s="163" customFormat="1" ht="13.5" thickBot="1" x14ac:dyDescent="0.25">
      <c r="A86" s="775" t="s">
        <v>782</v>
      </c>
      <c r="B86" s="181"/>
      <c r="C86" s="400">
        <f t="shared" si="11"/>
        <v>615</v>
      </c>
      <c r="D86" s="400">
        <f t="shared" si="11"/>
        <v>22</v>
      </c>
      <c r="E86" s="400">
        <f t="shared" si="11"/>
        <v>230</v>
      </c>
      <c r="F86" s="400">
        <f t="shared" si="11"/>
        <v>0</v>
      </c>
      <c r="G86" s="400">
        <f t="shared" si="11"/>
        <v>526</v>
      </c>
      <c r="H86" s="400">
        <f t="shared" si="11"/>
        <v>56</v>
      </c>
      <c r="I86" s="400">
        <f t="shared" si="11"/>
        <v>73</v>
      </c>
      <c r="J86" s="400">
        <f t="shared" si="11"/>
        <v>17</v>
      </c>
      <c r="K86" s="401">
        <f>SUM(C86:J86)</f>
        <v>1539</v>
      </c>
    </row>
    <row r="88" spans="1:15" x14ac:dyDescent="0.2">
      <c r="A88" s="9" t="s">
        <v>36</v>
      </c>
    </row>
    <row r="90" spans="1:15" x14ac:dyDescent="0.2">
      <c r="A90" s="259"/>
      <c r="B90" s="3"/>
      <c r="C90" s="3"/>
      <c r="D90" s="3"/>
      <c r="E90" s="3"/>
      <c r="F90" s="3"/>
      <c r="G90" s="3"/>
      <c r="H90" s="3"/>
      <c r="I90" s="3"/>
      <c r="J90" s="3"/>
      <c r="K90" s="3"/>
      <c r="L90" s="3"/>
      <c r="M90" s="3"/>
      <c r="N90" s="3"/>
      <c r="O90" s="3"/>
    </row>
  </sheetData>
  <mergeCells count="18">
    <mergeCell ref="C72:K72"/>
    <mergeCell ref="K2:K3"/>
    <mergeCell ref="C32:K32"/>
    <mergeCell ref="C44:K44"/>
    <mergeCell ref="C52:K52"/>
    <mergeCell ref="C58:K58"/>
    <mergeCell ref="C64:K64"/>
    <mergeCell ref="I2:J2"/>
    <mergeCell ref="B4:K4"/>
    <mergeCell ref="C10:K10"/>
    <mergeCell ref="C16:K16"/>
    <mergeCell ref="C24:K24"/>
    <mergeCell ref="C39:K39"/>
    <mergeCell ref="A2:A3"/>
    <mergeCell ref="B2:B3"/>
    <mergeCell ref="C2:D2"/>
    <mergeCell ref="E2:F2"/>
    <mergeCell ref="G2:H2"/>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36"/>
  <dimension ref="A1:J18"/>
  <sheetViews>
    <sheetView workbookViewId="0"/>
  </sheetViews>
  <sheetFormatPr defaultColWidth="9.140625" defaultRowHeight="12.75" x14ac:dyDescent="0.2"/>
  <cols>
    <col min="1" max="1" width="24.5703125" style="9" customWidth="1"/>
    <col min="2" max="2" width="11.28515625" style="9" customWidth="1"/>
    <col min="3" max="3" width="11.85546875" style="9" customWidth="1"/>
    <col min="4" max="4" width="9.85546875" style="9" customWidth="1"/>
    <col min="5" max="5" width="11" style="9" customWidth="1"/>
    <col min="6" max="6" width="10.28515625" style="9" customWidth="1"/>
    <col min="7" max="7" width="11.42578125" style="9" customWidth="1"/>
    <col min="8" max="8" width="9.7109375" style="9" customWidth="1"/>
    <col min="9" max="9" width="11.5703125" style="9" customWidth="1"/>
    <col min="10" max="16384" width="9.140625" style="9"/>
  </cols>
  <sheetData>
    <row r="1" spans="1:9" ht="13.5" thickBot="1" x14ac:dyDescent="0.25">
      <c r="A1" s="14" t="s">
        <v>1291</v>
      </c>
    </row>
    <row r="2" spans="1:9" ht="36.75" customHeight="1" x14ac:dyDescent="0.2">
      <c r="A2" s="1564" t="s">
        <v>12</v>
      </c>
      <c r="B2" s="1585" t="s">
        <v>199</v>
      </c>
      <c r="C2" s="1585"/>
      <c r="D2" s="1585" t="s">
        <v>200</v>
      </c>
      <c r="E2" s="1585"/>
      <c r="F2" s="1585" t="s">
        <v>201</v>
      </c>
      <c r="G2" s="1585"/>
      <c r="H2" s="1585" t="s">
        <v>202</v>
      </c>
      <c r="I2" s="1586"/>
    </row>
    <row r="3" spans="1:9" x14ac:dyDescent="0.2">
      <c r="A3" s="1589"/>
      <c r="B3" s="1587" t="s">
        <v>37</v>
      </c>
      <c r="C3" s="1587"/>
      <c r="D3" s="1587"/>
      <c r="E3" s="1587"/>
      <c r="F3" s="1587"/>
      <c r="G3" s="1587"/>
      <c r="H3" s="1587"/>
      <c r="I3" s="1588"/>
    </row>
    <row r="4" spans="1:9" ht="27.75" customHeight="1" thickBot="1" x14ac:dyDescent="0.25">
      <c r="A4" s="1590"/>
      <c r="B4" s="403" t="s">
        <v>38</v>
      </c>
      <c r="C4" s="403" t="s">
        <v>39</v>
      </c>
      <c r="D4" s="403" t="s">
        <v>38</v>
      </c>
      <c r="E4" s="403" t="s">
        <v>39</v>
      </c>
      <c r="F4" s="403" t="s">
        <v>38</v>
      </c>
      <c r="G4" s="403" t="s">
        <v>39</v>
      </c>
      <c r="H4" s="403" t="s">
        <v>38</v>
      </c>
      <c r="I4" s="404" t="s">
        <v>39</v>
      </c>
    </row>
    <row r="5" spans="1:9" x14ac:dyDescent="0.2">
      <c r="A5" s="32" t="s">
        <v>162</v>
      </c>
      <c r="B5" s="983">
        <v>6.5444444444444443</v>
      </c>
      <c r="C5" s="984">
        <v>6</v>
      </c>
      <c r="D5" s="983">
        <v>10.314285714285715</v>
      </c>
      <c r="E5" s="985">
        <v>10</v>
      </c>
      <c r="F5" s="983">
        <v>4.1428571428571432</v>
      </c>
      <c r="G5" s="984">
        <v>4</v>
      </c>
      <c r="H5" s="983">
        <v>9.2692307692307701</v>
      </c>
      <c r="I5" s="986">
        <v>8</v>
      </c>
    </row>
    <row r="6" spans="1:9" x14ac:dyDescent="0.2">
      <c r="A6" s="12" t="s">
        <v>670</v>
      </c>
      <c r="B6" s="987">
        <v>6.163636363636364</v>
      </c>
      <c r="C6" s="988">
        <v>6</v>
      </c>
      <c r="D6" s="987">
        <v>12.194711538461538</v>
      </c>
      <c r="E6" s="987">
        <v>11.673469387755102</v>
      </c>
      <c r="F6" s="987">
        <v>4.1808510638297873</v>
      </c>
      <c r="G6" s="988">
        <v>4</v>
      </c>
      <c r="H6" s="987">
        <v>12.707317073170731</v>
      </c>
      <c r="I6" s="989">
        <v>8</v>
      </c>
    </row>
    <row r="7" spans="1:9" x14ac:dyDescent="0.2">
      <c r="A7" s="12" t="s">
        <v>167</v>
      </c>
      <c r="B7" s="987">
        <v>6.3274336283185839</v>
      </c>
      <c r="C7" s="988">
        <v>6</v>
      </c>
      <c r="D7" s="987" t="s">
        <v>439</v>
      </c>
      <c r="E7" s="987" t="s">
        <v>439</v>
      </c>
      <c r="F7" s="987">
        <v>4.4662756598240465</v>
      </c>
      <c r="G7" s="988">
        <v>4</v>
      </c>
      <c r="H7" s="987">
        <v>12.330188679245284</v>
      </c>
      <c r="I7" s="989">
        <v>8</v>
      </c>
    </row>
    <row r="8" spans="1:9" x14ac:dyDescent="0.2">
      <c r="A8" s="12" t="s">
        <v>1181</v>
      </c>
      <c r="B8" s="987">
        <v>6.5621621621621617</v>
      </c>
      <c r="C8" s="988">
        <v>6</v>
      </c>
      <c r="D8" s="987" t="s">
        <v>439</v>
      </c>
      <c r="E8" s="987" t="s">
        <v>439</v>
      </c>
      <c r="F8" s="987">
        <v>4.9158249158249161</v>
      </c>
      <c r="G8" s="988">
        <v>4</v>
      </c>
      <c r="H8" s="987">
        <v>12.934426229508198</v>
      </c>
      <c r="I8" s="989">
        <v>8</v>
      </c>
    </row>
    <row r="9" spans="1:9" x14ac:dyDescent="0.2">
      <c r="A9" s="12" t="s">
        <v>171</v>
      </c>
      <c r="B9" s="987">
        <v>6.5798561151079138</v>
      </c>
      <c r="C9" s="988">
        <v>6</v>
      </c>
      <c r="D9" s="987">
        <v>10.558823529411764</v>
      </c>
      <c r="E9" s="990">
        <v>10</v>
      </c>
      <c r="F9" s="987">
        <v>4.5158730158730158</v>
      </c>
      <c r="G9" s="988">
        <v>4</v>
      </c>
      <c r="H9" s="987">
        <v>12</v>
      </c>
      <c r="I9" s="989">
        <v>8</v>
      </c>
    </row>
    <row r="10" spans="1:9" x14ac:dyDescent="0.2">
      <c r="A10" s="402" t="s">
        <v>419</v>
      </c>
      <c r="B10" s="991" t="s">
        <v>439</v>
      </c>
      <c r="C10" s="991" t="s">
        <v>439</v>
      </c>
      <c r="D10" s="992">
        <v>9.8661417322834648</v>
      </c>
      <c r="E10" s="993">
        <v>10</v>
      </c>
      <c r="F10" s="991" t="s">
        <v>439</v>
      </c>
      <c r="G10" s="991" t="s">
        <v>439</v>
      </c>
      <c r="H10" s="992">
        <v>11.428571428571429</v>
      </c>
      <c r="I10" s="994">
        <v>8</v>
      </c>
    </row>
    <row r="11" spans="1:9" x14ac:dyDescent="0.2">
      <c r="A11" s="12" t="s">
        <v>169</v>
      </c>
      <c r="B11" s="992">
        <v>6.5142857142857142</v>
      </c>
      <c r="C11" s="988">
        <v>6</v>
      </c>
      <c r="D11" s="987" t="s">
        <v>439</v>
      </c>
      <c r="E11" s="990" t="s">
        <v>439</v>
      </c>
      <c r="F11" s="992">
        <v>4.6373333333333333</v>
      </c>
      <c r="G11" s="988">
        <v>4</v>
      </c>
      <c r="H11" s="987">
        <v>11.142857142857142</v>
      </c>
      <c r="I11" s="989">
        <v>8</v>
      </c>
    </row>
    <row r="12" spans="1:9" x14ac:dyDescent="0.2">
      <c r="A12" s="12" t="s">
        <v>164</v>
      </c>
      <c r="B12" s="987">
        <v>6.724444444444444</v>
      </c>
      <c r="C12" s="988">
        <v>6</v>
      </c>
      <c r="D12" s="987" t="s">
        <v>439</v>
      </c>
      <c r="E12" s="987" t="s">
        <v>439</v>
      </c>
      <c r="F12" s="987">
        <v>5.0790960451977405</v>
      </c>
      <c r="G12" s="988">
        <v>4</v>
      </c>
      <c r="H12" s="987">
        <v>12.5</v>
      </c>
      <c r="I12" s="989">
        <v>8</v>
      </c>
    </row>
    <row r="13" spans="1:9" x14ac:dyDescent="0.2">
      <c r="A13" s="12" t="s">
        <v>166</v>
      </c>
      <c r="B13" s="987">
        <v>6.9041769041769046</v>
      </c>
      <c r="C13" s="988">
        <v>6</v>
      </c>
      <c r="D13" s="987" t="s">
        <v>439</v>
      </c>
      <c r="E13" s="987" t="s">
        <v>439</v>
      </c>
      <c r="F13" s="987">
        <v>4.9030470914127422</v>
      </c>
      <c r="G13" s="988">
        <v>4</v>
      </c>
      <c r="H13" s="987">
        <v>11.333333333333334</v>
      </c>
      <c r="I13" s="989">
        <v>8</v>
      </c>
    </row>
    <row r="14" spans="1:9" x14ac:dyDescent="0.2">
      <c r="A14" s="12" t="s">
        <v>168</v>
      </c>
      <c r="B14" s="987">
        <v>6.3955555555555552</v>
      </c>
      <c r="C14" s="988">
        <v>6</v>
      </c>
      <c r="D14" s="987" t="s">
        <v>439</v>
      </c>
      <c r="E14" s="987" t="s">
        <v>439</v>
      </c>
      <c r="F14" s="987">
        <v>4.3097826086956523</v>
      </c>
      <c r="G14" s="988">
        <v>4</v>
      </c>
      <c r="H14" s="987">
        <v>9.1111111111111107</v>
      </c>
      <c r="I14" s="989">
        <v>8</v>
      </c>
    </row>
    <row r="15" spans="1:9" ht="13.5" thickBot="1" x14ac:dyDescent="0.25">
      <c r="A15" s="28" t="s">
        <v>40</v>
      </c>
      <c r="B15" s="357">
        <v>6.5506940253470125</v>
      </c>
      <c r="C15" s="349">
        <v>6</v>
      </c>
      <c r="D15" s="357">
        <v>11.095833333333333</v>
      </c>
      <c r="E15" s="357">
        <v>10.75</v>
      </c>
      <c r="F15" s="357">
        <v>4.6664203915773923</v>
      </c>
      <c r="G15" s="349">
        <v>4</v>
      </c>
      <c r="H15" s="357">
        <v>12.010135135135135</v>
      </c>
      <c r="I15" s="351">
        <v>8</v>
      </c>
    </row>
    <row r="16" spans="1:9" x14ac:dyDescent="0.2">
      <c r="B16" s="531"/>
      <c r="C16" s="531"/>
      <c r="D16" s="531"/>
      <c r="E16" s="531"/>
      <c r="F16" s="531"/>
      <c r="G16" s="531"/>
      <c r="H16" s="531"/>
      <c r="I16" s="531"/>
    </row>
    <row r="17" spans="1:10" ht="25.5" customHeight="1" x14ac:dyDescent="0.2">
      <c r="A17" s="1583" t="s">
        <v>1182</v>
      </c>
      <c r="B17" s="1584"/>
      <c r="C17" s="1584"/>
      <c r="D17" s="1584"/>
      <c r="E17" s="1584"/>
      <c r="F17" s="1584"/>
      <c r="G17" s="1584"/>
      <c r="H17" s="1584"/>
      <c r="I17" s="1584"/>
      <c r="J17" s="215"/>
    </row>
    <row r="18" spans="1:10" ht="24.6" customHeight="1" x14ac:dyDescent="0.2">
      <c r="A18" s="1582" t="s">
        <v>1382</v>
      </c>
      <c r="B18" s="1582"/>
      <c r="C18" s="1582"/>
      <c r="D18" s="1582"/>
      <c r="E18" s="1582"/>
      <c r="F18" s="1582"/>
      <c r="G18" s="1582"/>
      <c r="H18" s="1582"/>
      <c r="I18" s="1582"/>
    </row>
  </sheetData>
  <mergeCells count="8">
    <mergeCell ref="A18:I18"/>
    <mergeCell ref="A17:I17"/>
    <mergeCell ref="H2:I2"/>
    <mergeCell ref="B3:I3"/>
    <mergeCell ref="A2:A4"/>
    <mergeCell ref="B2:C2"/>
    <mergeCell ref="D2:E2"/>
    <mergeCell ref="F2:G2"/>
  </mergeCells>
  <phoneticPr fontId="44" type="noConversion"/>
  <pageMargins left="0.78740157499999996" right="0.78740157499999996" top="0.984251969" bottom="0.984251969" header="0.4921259845" footer="0.4921259845"/>
  <pageSetup paperSize="9" orientation="portrait" horizontalDpi="4294967294"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3"/>
  <dimension ref="A1:O19"/>
  <sheetViews>
    <sheetView zoomScaleNormal="100" workbookViewId="0"/>
  </sheetViews>
  <sheetFormatPr defaultRowHeight="12.75" x14ac:dyDescent="0.2"/>
  <cols>
    <col min="1" max="1" width="26.140625" style="3" customWidth="1"/>
    <col min="2" max="2" width="9.140625" style="3" customWidth="1"/>
    <col min="3" max="14" width="9.140625" style="3"/>
    <col min="15" max="17" width="9.42578125" customWidth="1"/>
  </cols>
  <sheetData>
    <row r="1" spans="1:15" ht="13.5" thickBot="1" x14ac:dyDescent="0.25">
      <c r="A1" s="135" t="s">
        <v>1292</v>
      </c>
      <c r="B1" s="135"/>
      <c r="C1" s="135"/>
      <c r="D1" s="135"/>
      <c r="E1" s="135"/>
      <c r="F1" s="135"/>
      <c r="G1" s="135"/>
      <c r="H1" s="135"/>
      <c r="I1" s="135"/>
      <c r="J1" s="135"/>
      <c r="K1" s="135"/>
      <c r="L1" s="135"/>
      <c r="M1" s="135"/>
      <c r="N1" s="135"/>
      <c r="O1" s="124"/>
    </row>
    <row r="2" spans="1:15" ht="12.75" customHeight="1" x14ac:dyDescent="0.2">
      <c r="A2" s="1596" t="s">
        <v>12</v>
      </c>
      <c r="B2" s="1598" t="s">
        <v>199</v>
      </c>
      <c r="C2" s="1598"/>
      <c r="D2" s="1598"/>
      <c r="E2" s="1598" t="s">
        <v>200</v>
      </c>
      <c r="F2" s="1598"/>
      <c r="G2" s="1598"/>
      <c r="H2" s="1598" t="s">
        <v>201</v>
      </c>
      <c r="I2" s="1598"/>
      <c r="J2" s="1598"/>
      <c r="K2" s="1598" t="s">
        <v>85</v>
      </c>
      <c r="L2" s="1598"/>
      <c r="M2" s="1598"/>
      <c r="N2" s="1593" t="s">
        <v>203</v>
      </c>
    </row>
    <row r="3" spans="1:15" ht="13.5" thickBot="1" x14ac:dyDescent="0.25">
      <c r="A3" s="1597"/>
      <c r="B3" s="278" t="s">
        <v>204</v>
      </c>
      <c r="C3" s="278" t="s">
        <v>205</v>
      </c>
      <c r="D3" s="278" t="s">
        <v>203</v>
      </c>
      <c r="E3" s="278" t="s">
        <v>204</v>
      </c>
      <c r="F3" s="278" t="s">
        <v>205</v>
      </c>
      <c r="G3" s="278" t="s">
        <v>203</v>
      </c>
      <c r="H3" s="278" t="s">
        <v>204</v>
      </c>
      <c r="I3" s="278" t="s">
        <v>205</v>
      </c>
      <c r="J3" s="278" t="s">
        <v>203</v>
      </c>
      <c r="K3" s="451" t="s">
        <v>204</v>
      </c>
      <c r="L3" s="451" t="s">
        <v>205</v>
      </c>
      <c r="M3" s="451" t="s">
        <v>203</v>
      </c>
      <c r="N3" s="1594"/>
    </row>
    <row r="4" spans="1:15" x14ac:dyDescent="0.2">
      <c r="A4" s="32" t="s">
        <v>162</v>
      </c>
      <c r="B4" s="995" t="s">
        <v>1034</v>
      </c>
      <c r="C4" s="996">
        <v>45.909090909090914</v>
      </c>
      <c r="D4" s="997">
        <v>45.909090909090914</v>
      </c>
      <c r="E4" s="996">
        <v>21.518987341772153</v>
      </c>
      <c r="F4" s="995" t="s">
        <v>1034</v>
      </c>
      <c r="G4" s="997">
        <v>21.518987341772153</v>
      </c>
      <c r="H4" s="995" t="s">
        <v>1034</v>
      </c>
      <c r="I4" s="996">
        <v>31.818181818181817</v>
      </c>
      <c r="J4" s="997">
        <v>31.818181818181817</v>
      </c>
      <c r="K4" s="996">
        <v>10</v>
      </c>
      <c r="L4" s="996">
        <v>42.857142857142854</v>
      </c>
      <c r="M4" s="997">
        <v>16.216216216216218</v>
      </c>
      <c r="N4" s="998">
        <v>27.73797338792221</v>
      </c>
    </row>
    <row r="5" spans="1:15" x14ac:dyDescent="0.2">
      <c r="A5" s="196" t="s">
        <v>161</v>
      </c>
      <c r="B5" s="999">
        <v>17.708333333333336</v>
      </c>
      <c r="C5" s="1000" t="s">
        <v>1034</v>
      </c>
      <c r="D5" s="1001">
        <v>17.708333333333336</v>
      </c>
      <c r="E5" s="999">
        <v>20.772946859903382</v>
      </c>
      <c r="F5" s="1000" t="s">
        <v>1034</v>
      </c>
      <c r="G5" s="1001">
        <v>20.772946859903382</v>
      </c>
      <c r="H5" s="999">
        <v>14.666666666666666</v>
      </c>
      <c r="I5" s="999">
        <v>22.033898305084744</v>
      </c>
      <c r="J5" s="1001">
        <v>17.910447761194028</v>
      </c>
      <c r="K5" s="1002">
        <v>7.9365079365079358</v>
      </c>
      <c r="L5" s="1002">
        <v>0</v>
      </c>
      <c r="M5" s="1003">
        <v>6.0975609756097562</v>
      </c>
      <c r="N5" s="1004">
        <v>18.918918918918919</v>
      </c>
    </row>
    <row r="6" spans="1:15" x14ac:dyDescent="0.2">
      <c r="A6" s="196" t="s">
        <v>167</v>
      </c>
      <c r="B6" s="999">
        <v>40.778688524590159</v>
      </c>
      <c r="C6" s="999">
        <v>60</v>
      </c>
      <c r="D6" s="1001">
        <v>41.164658634538156</v>
      </c>
      <c r="E6" s="1000" t="s">
        <v>1034</v>
      </c>
      <c r="F6" s="1000" t="s">
        <v>1034</v>
      </c>
      <c r="G6" s="1000" t="s">
        <v>1034</v>
      </c>
      <c r="H6" s="999">
        <v>8.5714285714285712</v>
      </c>
      <c r="I6" s="999">
        <v>28.571428571428569</v>
      </c>
      <c r="J6" s="1001">
        <v>8.9285714285714288</v>
      </c>
      <c r="K6" s="1002">
        <v>12.844036697247708</v>
      </c>
      <c r="L6" s="1002">
        <v>0</v>
      </c>
      <c r="M6" s="1003">
        <v>12.727272727272727</v>
      </c>
      <c r="N6" s="1004">
        <v>30.640854472630174</v>
      </c>
    </row>
    <row r="7" spans="1:15" x14ac:dyDescent="0.2">
      <c r="A7" s="196" t="s">
        <v>170</v>
      </c>
      <c r="B7" s="999">
        <v>31.312458361092606</v>
      </c>
      <c r="C7" s="999">
        <v>44.210526315789473</v>
      </c>
      <c r="D7" s="1001">
        <v>32.761679479597873</v>
      </c>
      <c r="E7" s="1000" t="s">
        <v>1034</v>
      </c>
      <c r="F7" s="1000" t="s">
        <v>1034</v>
      </c>
      <c r="G7" s="1000" t="s">
        <v>1034</v>
      </c>
      <c r="H7" s="999">
        <v>14.351851851851851</v>
      </c>
      <c r="I7" s="999">
        <v>37.012987012987011</v>
      </c>
      <c r="J7" s="1001">
        <v>18.703241895261847</v>
      </c>
      <c r="K7" s="1002">
        <v>10</v>
      </c>
      <c r="L7" s="1002">
        <v>12.5</v>
      </c>
      <c r="M7" s="1003">
        <v>10.416666666666668</v>
      </c>
      <c r="N7" s="1004">
        <v>27.578215527230594</v>
      </c>
    </row>
    <row r="8" spans="1:15" x14ac:dyDescent="0.2">
      <c r="A8" s="196" t="s">
        <v>171</v>
      </c>
      <c r="B8" s="999">
        <v>25.076142131979694</v>
      </c>
      <c r="C8" s="999">
        <v>34.328358208955223</v>
      </c>
      <c r="D8" s="1001">
        <v>27.055067837190744</v>
      </c>
      <c r="E8" s="999">
        <v>14.285714285714285</v>
      </c>
      <c r="F8" s="999">
        <v>22.388059701492537</v>
      </c>
      <c r="G8" s="1001">
        <v>16.822429906542055</v>
      </c>
      <c r="H8" s="999">
        <v>9.6345514950166127</v>
      </c>
      <c r="I8" s="999">
        <v>21.839080459770116</v>
      </c>
      <c r="J8" s="1001">
        <v>15.302491103202847</v>
      </c>
      <c r="K8" s="1002">
        <v>12.5</v>
      </c>
      <c r="L8" s="1002">
        <v>50</v>
      </c>
      <c r="M8" s="1003">
        <v>16.666666666666664</v>
      </c>
      <c r="N8" s="1004">
        <v>22.667318026380066</v>
      </c>
    </row>
    <row r="9" spans="1:15" x14ac:dyDescent="0.2">
      <c r="A9" s="196" t="s">
        <v>419</v>
      </c>
      <c r="B9" s="1000" t="s">
        <v>1034</v>
      </c>
      <c r="C9" s="1000" t="s">
        <v>1034</v>
      </c>
      <c r="D9" s="1005" t="s">
        <v>1034</v>
      </c>
      <c r="E9" s="999">
        <v>21.195652173913043</v>
      </c>
      <c r="F9" s="1000" t="s">
        <v>1034</v>
      </c>
      <c r="G9" s="1001">
        <v>21.195652173913043</v>
      </c>
      <c r="H9" s="1000" t="s">
        <v>1034</v>
      </c>
      <c r="I9" s="1000" t="s">
        <v>1034</v>
      </c>
      <c r="J9" s="1005" t="s">
        <v>1034</v>
      </c>
      <c r="K9" s="1002">
        <v>0</v>
      </c>
      <c r="L9" s="1002">
        <v>0</v>
      </c>
      <c r="M9" s="1003">
        <v>0</v>
      </c>
      <c r="N9" s="1004">
        <v>20.3125</v>
      </c>
    </row>
    <row r="10" spans="1:15" x14ac:dyDescent="0.2">
      <c r="A10" s="196" t="s">
        <v>169</v>
      </c>
      <c r="B10" s="999">
        <v>30.934150076569679</v>
      </c>
      <c r="C10" s="999">
        <v>39.784946236559136</v>
      </c>
      <c r="D10" s="1001">
        <v>32.037533512064343</v>
      </c>
      <c r="E10" s="1000" t="s">
        <v>1034</v>
      </c>
      <c r="F10" s="1000" t="s">
        <v>1034</v>
      </c>
      <c r="G10" s="1000" t="s">
        <v>1034</v>
      </c>
      <c r="H10" s="999">
        <v>24.770642201834864</v>
      </c>
      <c r="I10" s="999">
        <v>35.398230088495573</v>
      </c>
      <c r="J10" s="1001">
        <v>26.958105646630237</v>
      </c>
      <c r="K10" s="1002">
        <v>9.0909090909090917</v>
      </c>
      <c r="L10" s="1002">
        <v>0</v>
      </c>
      <c r="M10" s="1003">
        <v>8.3333333333333321</v>
      </c>
      <c r="N10" s="1004">
        <v>29.686304514154553</v>
      </c>
    </row>
    <row r="11" spans="1:15" x14ac:dyDescent="0.2">
      <c r="A11" s="196" t="s">
        <v>164</v>
      </c>
      <c r="B11" s="999">
        <v>38.116591928251118</v>
      </c>
      <c r="C11" s="1000" t="s">
        <v>1034</v>
      </c>
      <c r="D11" s="1001">
        <v>38.116591928251118</v>
      </c>
      <c r="E11" s="1000" t="s">
        <v>1034</v>
      </c>
      <c r="F11" s="1000" t="s">
        <v>1034</v>
      </c>
      <c r="G11" s="1000" t="s">
        <v>1034</v>
      </c>
      <c r="H11" s="999">
        <v>23.195876288659793</v>
      </c>
      <c r="I11" s="1000" t="s">
        <v>1034</v>
      </c>
      <c r="J11" s="1001">
        <v>23.195876288659793</v>
      </c>
      <c r="K11" s="1002">
        <v>21.052631578947366</v>
      </c>
      <c r="L11" s="1002">
        <v>50</v>
      </c>
      <c r="M11" s="1003">
        <v>23.809523809523807</v>
      </c>
      <c r="N11" s="1004">
        <v>32.467532467532465</v>
      </c>
    </row>
    <row r="12" spans="1:15" x14ac:dyDescent="0.2">
      <c r="A12" s="196" t="s">
        <v>166</v>
      </c>
      <c r="B12" s="1006">
        <v>21.060171919770774</v>
      </c>
      <c r="C12" s="1000" t="s">
        <v>1034</v>
      </c>
      <c r="D12" s="1007">
        <v>21.060171919770774</v>
      </c>
      <c r="E12" s="1000" t="s">
        <v>1034</v>
      </c>
      <c r="F12" s="1000" t="s">
        <v>1034</v>
      </c>
      <c r="G12" s="1000" t="s">
        <v>1034</v>
      </c>
      <c r="H12" s="1006">
        <v>20.217391304347824</v>
      </c>
      <c r="I12" s="1006">
        <v>46.551724137931032</v>
      </c>
      <c r="J12" s="1007">
        <v>25.520833333333332</v>
      </c>
      <c r="K12" s="1008">
        <v>7.6923076923076925</v>
      </c>
      <c r="L12" s="1008">
        <v>66.666666666666657</v>
      </c>
      <c r="M12" s="1009">
        <v>13.793103448275861</v>
      </c>
      <c r="N12" s="1010">
        <v>22.870299309286263</v>
      </c>
    </row>
    <row r="13" spans="1:15" x14ac:dyDescent="0.2">
      <c r="A13" s="517" t="s">
        <v>168</v>
      </c>
      <c r="B13" s="1011">
        <v>23.383084577114428</v>
      </c>
      <c r="C13" s="1011">
        <v>50.495049504950494</v>
      </c>
      <c r="D13" s="1012">
        <v>28.827037773359841</v>
      </c>
      <c r="E13" s="1013" t="s">
        <v>1034</v>
      </c>
      <c r="F13" s="1013" t="s">
        <v>1034</v>
      </c>
      <c r="G13" s="1013" t="s">
        <v>1034</v>
      </c>
      <c r="H13" s="1011">
        <v>16.279069767441861</v>
      </c>
      <c r="I13" s="1011">
        <v>20.175438596491226</v>
      </c>
      <c r="J13" s="1012">
        <v>18.106995884773664</v>
      </c>
      <c r="K13" s="1011">
        <v>11.111111111111111</v>
      </c>
      <c r="L13" s="1011">
        <v>0</v>
      </c>
      <c r="M13" s="1012">
        <v>9.0909090909090917</v>
      </c>
      <c r="N13" s="1014">
        <v>25.099075297225891</v>
      </c>
    </row>
    <row r="14" spans="1:15" ht="13.5" thickBot="1" x14ac:dyDescent="0.25">
      <c r="A14" s="518" t="s">
        <v>206</v>
      </c>
      <c r="B14" s="1015">
        <v>30.200907323395981</v>
      </c>
      <c r="C14" s="1015">
        <v>42.264573991031391</v>
      </c>
      <c r="D14" s="1015">
        <v>31.724235560588905</v>
      </c>
      <c r="E14" s="1015">
        <v>20.54718034617532</v>
      </c>
      <c r="F14" s="1015">
        <v>22.388059701492537</v>
      </c>
      <c r="G14" s="1015">
        <v>20.613562970936492</v>
      </c>
      <c r="H14" s="1015">
        <v>16.93834160170092</v>
      </c>
      <c r="I14" s="1015">
        <v>30.043859649122805</v>
      </c>
      <c r="J14" s="1015">
        <v>20.139260846277452</v>
      </c>
      <c r="K14" s="1015">
        <v>10.899182561307901</v>
      </c>
      <c r="L14" s="1015">
        <v>15.789473684210526</v>
      </c>
      <c r="M14" s="1015">
        <v>11.556603773584905</v>
      </c>
      <c r="N14" s="1016">
        <v>26.185015290519875</v>
      </c>
    </row>
    <row r="15" spans="1:15" x14ac:dyDescent="0.2">
      <c r="A15" s="9"/>
      <c r="B15" s="9"/>
      <c r="C15" s="9"/>
      <c r="D15" s="9"/>
      <c r="E15" s="9"/>
      <c r="F15" s="9"/>
      <c r="G15" s="9"/>
      <c r="H15" s="9"/>
      <c r="I15" s="9"/>
      <c r="J15" s="9"/>
      <c r="K15" s="9"/>
      <c r="L15" s="9"/>
      <c r="M15" s="9"/>
      <c r="N15" s="9"/>
    </row>
    <row r="16" spans="1:15" x14ac:dyDescent="0.2">
      <c r="A16" s="1591" t="s">
        <v>1183</v>
      </c>
      <c r="B16" s="1592"/>
      <c r="C16" s="1592"/>
      <c r="D16" s="1592"/>
      <c r="E16" s="1592"/>
      <c r="F16" s="1592"/>
      <c r="G16" s="1592"/>
      <c r="H16" s="1592"/>
      <c r="I16" s="1592"/>
      <c r="J16" s="1592"/>
      <c r="K16" s="1592"/>
      <c r="L16" s="1592"/>
      <c r="M16" s="1592"/>
      <c r="N16" s="1592"/>
    </row>
    <row r="17" spans="1:14" x14ac:dyDescent="0.2">
      <c r="A17" s="1523" t="s">
        <v>1184</v>
      </c>
      <c r="B17" s="1595"/>
      <c r="C17" s="1595"/>
      <c r="D17" s="1595"/>
      <c r="E17" s="1595"/>
      <c r="F17" s="1595"/>
      <c r="G17" s="1595"/>
      <c r="H17" s="1595"/>
      <c r="I17" s="1595"/>
      <c r="J17" s="1595"/>
      <c r="K17" s="1595"/>
      <c r="L17" s="1595"/>
      <c r="M17" s="1595"/>
      <c r="N17" s="1595"/>
    </row>
    <row r="18" spans="1:14" x14ac:dyDescent="0.2">
      <c r="A18" s="1591" t="s">
        <v>207</v>
      </c>
      <c r="B18" s="1592"/>
      <c r="C18" s="1592"/>
      <c r="D18" s="1592"/>
      <c r="E18" s="1592"/>
      <c r="F18" s="1592"/>
      <c r="G18" s="1592"/>
      <c r="H18" s="1592"/>
      <c r="I18" s="1592"/>
      <c r="J18" s="1592"/>
      <c r="K18" s="1592"/>
      <c r="L18" s="1592"/>
      <c r="M18" s="1592"/>
      <c r="N18" s="1592"/>
    </row>
    <row r="19" spans="1:14" x14ac:dyDescent="0.2">
      <c r="A19" s="9"/>
      <c r="B19" s="114"/>
      <c r="C19" s="114"/>
      <c r="D19" s="114"/>
      <c r="E19" s="114"/>
      <c r="F19" s="114"/>
      <c r="G19" s="114"/>
      <c r="H19" s="114"/>
      <c r="I19" s="114"/>
      <c r="J19" s="114"/>
      <c r="K19" s="114"/>
      <c r="L19" s="114"/>
      <c r="M19" s="114"/>
      <c r="N19" s="114"/>
    </row>
  </sheetData>
  <sortState xmlns:xlrd2="http://schemas.microsoft.com/office/spreadsheetml/2017/richdata2" ref="A4:N13">
    <sortCondition ref="A4:A13" customList="Právnická fakulta,Lékařská fakulta,Přírodovědecká fakulta,Filozofická fakulta,Pedagogická fakulta,Farmaceutická fakulta,Ekonomicko-správní fakulta,Fakulta informatiky,Fakulta sociálních studií,Fakulta sportovních studií"/>
  </sortState>
  <mergeCells count="9">
    <mergeCell ref="A18:N18"/>
    <mergeCell ref="N2:N3"/>
    <mergeCell ref="A16:N16"/>
    <mergeCell ref="A17:N17"/>
    <mergeCell ref="A2:A3"/>
    <mergeCell ref="B2:D2"/>
    <mergeCell ref="E2:G2"/>
    <mergeCell ref="H2:J2"/>
    <mergeCell ref="K2:M2"/>
  </mergeCells>
  <phoneticPr fontId="31" type="noConversion"/>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F25EB-3F19-4EB8-91A3-E3B495594B09}">
  <dimension ref="A1:S14"/>
  <sheetViews>
    <sheetView workbookViewId="0"/>
  </sheetViews>
  <sheetFormatPr defaultColWidth="9.140625" defaultRowHeight="12.75" x14ac:dyDescent="0.2"/>
  <cols>
    <col min="1" max="1" width="24" style="3" bestFit="1" customWidth="1"/>
    <col min="2" max="16384" width="9.140625" style="3"/>
  </cols>
  <sheetData>
    <row r="1" spans="1:19" ht="13.5" thickBot="1" x14ac:dyDescent="0.25">
      <c r="A1" s="1" t="s">
        <v>1293</v>
      </c>
    </row>
    <row r="2" spans="1:19" x14ac:dyDescent="0.2">
      <c r="A2" s="1596" t="s">
        <v>12</v>
      </c>
      <c r="B2" s="1602" t="s">
        <v>199</v>
      </c>
      <c r="C2" s="1602"/>
      <c r="D2" s="1602"/>
      <c r="E2" s="1602" t="s">
        <v>200</v>
      </c>
      <c r="F2" s="1602"/>
      <c r="G2" s="1602"/>
      <c r="H2" s="1602" t="s">
        <v>201</v>
      </c>
      <c r="I2" s="1602"/>
      <c r="J2" s="1602"/>
      <c r="K2" s="1603" t="s">
        <v>202</v>
      </c>
      <c r="L2" s="1604"/>
      <c r="M2" s="1605"/>
      <c r="N2" s="1599" t="s">
        <v>792</v>
      </c>
      <c r="O2" s="1600"/>
      <c r="P2" s="1601"/>
    </row>
    <row r="3" spans="1:19" ht="13.5" thickBot="1" x14ac:dyDescent="0.25">
      <c r="A3" s="1597"/>
      <c r="B3" s="600" t="s">
        <v>971</v>
      </c>
      <c r="C3" s="600" t="s">
        <v>1234</v>
      </c>
      <c r="D3" s="600" t="s">
        <v>972</v>
      </c>
      <c r="E3" s="600" t="s">
        <v>971</v>
      </c>
      <c r="F3" s="600" t="s">
        <v>1234</v>
      </c>
      <c r="G3" s="600" t="s">
        <v>972</v>
      </c>
      <c r="H3" s="600" t="s">
        <v>971</v>
      </c>
      <c r="I3" s="600" t="s">
        <v>1234</v>
      </c>
      <c r="J3" s="600" t="s">
        <v>972</v>
      </c>
      <c r="K3" s="600" t="s">
        <v>971</v>
      </c>
      <c r="L3" s="600" t="s">
        <v>1234</v>
      </c>
      <c r="M3" s="600" t="s">
        <v>972</v>
      </c>
      <c r="N3" s="608" t="s">
        <v>971</v>
      </c>
      <c r="O3" s="608" t="s">
        <v>1234</v>
      </c>
      <c r="P3" s="609" t="s">
        <v>972</v>
      </c>
      <c r="R3" s="260"/>
      <c r="S3" s="260"/>
    </row>
    <row r="4" spans="1:19" ht="12.75" customHeight="1" x14ac:dyDescent="0.2">
      <c r="A4" s="32" t="s">
        <v>162</v>
      </c>
      <c r="B4" s="1017">
        <v>2.6273671910416572</v>
      </c>
      <c r="C4" s="1017">
        <v>1.3537620780960402</v>
      </c>
      <c r="D4" s="1017">
        <v>3.9811292691376976</v>
      </c>
      <c r="E4" s="1017">
        <v>11.026035872913802</v>
      </c>
      <c r="F4" s="1017">
        <v>10.215559891948409</v>
      </c>
      <c r="G4" s="1017">
        <v>21.241595764862211</v>
      </c>
      <c r="H4" s="1017">
        <v>0.82828863988770884</v>
      </c>
      <c r="I4" s="1017">
        <v>0.445316473057908</v>
      </c>
      <c r="J4" s="1017">
        <v>1.2736051129456167</v>
      </c>
      <c r="K4" s="1017">
        <v>0.57891141497528043</v>
      </c>
      <c r="L4" s="1017">
        <v>0.72141268635381095</v>
      </c>
      <c r="M4" s="1017">
        <v>1.3003241013290914</v>
      </c>
      <c r="N4" s="663">
        <f>SUM(B4,E4,H4,K4)</f>
        <v>15.060603118818449</v>
      </c>
      <c r="O4" s="663">
        <f>SUM(C4,F4,I4,L4)</f>
        <v>12.736051129456166</v>
      </c>
      <c r="P4" s="664">
        <f>SUM(D4,G4,J4,M4)</f>
        <v>27.796654248274617</v>
      </c>
      <c r="R4" s="662"/>
      <c r="S4" s="662"/>
    </row>
    <row r="5" spans="1:19" x14ac:dyDescent="0.2">
      <c r="A5" s="585" t="s">
        <v>161</v>
      </c>
      <c r="B5" s="1018">
        <v>1.5051670160408896</v>
      </c>
      <c r="C5" s="1018">
        <v>0.22999156442050947</v>
      </c>
      <c r="D5" s="1018">
        <v>1.7351585804613991</v>
      </c>
      <c r="E5" s="1018">
        <v>5.4303563821509178</v>
      </c>
      <c r="F5" s="1018">
        <v>3.0001121847742014</v>
      </c>
      <c r="G5" s="1018">
        <v>8.4304685669251196</v>
      </c>
      <c r="H5" s="1018">
        <v>0.52642513634027721</v>
      </c>
      <c r="I5" s="1018">
        <v>8.4330240287520133E-2</v>
      </c>
      <c r="J5" s="1018">
        <v>0.61075537662779733</v>
      </c>
      <c r="K5" s="1018">
        <v>0.67719738412705566</v>
      </c>
      <c r="L5" s="1018">
        <v>0.64142091855053196</v>
      </c>
      <c r="M5" s="1018">
        <v>1.3186183026775875</v>
      </c>
      <c r="N5" s="665">
        <f t="shared" ref="N5:O5" si="0">SUM(B5,E5,H5,K5)</f>
        <v>8.1391459186591408</v>
      </c>
      <c r="O5" s="665">
        <f t="shared" si="0"/>
        <v>3.9558549080327632</v>
      </c>
      <c r="P5" s="648">
        <f>SUM(D5,G5,J5,M5)</f>
        <v>12.095000826691903</v>
      </c>
      <c r="R5" s="662"/>
      <c r="S5" s="662"/>
    </row>
    <row r="6" spans="1:19" x14ac:dyDescent="0.2">
      <c r="A6" s="585" t="s">
        <v>167</v>
      </c>
      <c r="B6" s="1018">
        <v>3.5019780189519873</v>
      </c>
      <c r="C6" s="1018">
        <v>2.2209125556088671</v>
      </c>
      <c r="D6" s="1018">
        <v>5.7228905745608545</v>
      </c>
      <c r="E6" s="1018">
        <v>0</v>
      </c>
      <c r="F6" s="1018">
        <v>0</v>
      </c>
      <c r="G6" s="1018">
        <v>0</v>
      </c>
      <c r="H6" s="1018">
        <v>1.8018724507770054</v>
      </c>
      <c r="I6" s="1018">
        <v>0.92488137423603767</v>
      </c>
      <c r="J6" s="1018">
        <v>2.7267538250130432</v>
      </c>
      <c r="K6" s="1018">
        <v>0.98175110274893318</v>
      </c>
      <c r="L6" s="1018">
        <v>1.0715454109271894</v>
      </c>
      <c r="M6" s="1018">
        <v>2.0532965136761225</v>
      </c>
      <c r="N6" s="665">
        <f t="shared" ref="N6:O13" si="1">SUM(B6,E6,H6,K6)</f>
        <v>6.2856015724779253</v>
      </c>
      <c r="O6" s="665">
        <f t="shared" si="1"/>
        <v>4.217339340772094</v>
      </c>
      <c r="P6" s="648">
        <f t="shared" ref="P6:P13" si="2">SUM(D6,G6,J6,M6)</f>
        <v>10.502940913250022</v>
      </c>
      <c r="R6" s="662"/>
      <c r="S6" s="662"/>
    </row>
    <row r="7" spans="1:19" x14ac:dyDescent="0.2">
      <c r="A7" s="585" t="s">
        <v>170</v>
      </c>
      <c r="B7" s="1018">
        <v>9.1998294481017613</v>
      </c>
      <c r="C7" s="1018">
        <v>3.7398963622643522</v>
      </c>
      <c r="D7" s="1018">
        <v>12.939725810366113</v>
      </c>
      <c r="E7" s="1018">
        <v>0</v>
      </c>
      <c r="F7" s="1018">
        <v>0</v>
      </c>
      <c r="G7" s="1018">
        <v>0</v>
      </c>
      <c r="H7" s="1018">
        <v>4.446847235806306</v>
      </c>
      <c r="I7" s="1018">
        <v>1.2340079980129635</v>
      </c>
      <c r="J7" s="1018">
        <v>5.680855233819269</v>
      </c>
      <c r="K7" s="1018">
        <v>0.92787302152381401</v>
      </c>
      <c r="L7" s="1018">
        <v>0.62805010640557479</v>
      </c>
      <c r="M7" s="1018">
        <v>1.5559231279293888</v>
      </c>
      <c r="N7" s="665">
        <f t="shared" si="1"/>
        <v>14.574549705431881</v>
      </c>
      <c r="O7" s="665">
        <f t="shared" si="1"/>
        <v>5.6019544666828907</v>
      </c>
      <c r="P7" s="648">
        <f t="shared" si="2"/>
        <v>20.176504172114772</v>
      </c>
      <c r="R7" s="662"/>
      <c r="S7" s="662"/>
    </row>
    <row r="8" spans="1:19" x14ac:dyDescent="0.2">
      <c r="A8" s="585" t="s">
        <v>171</v>
      </c>
      <c r="B8" s="1018">
        <v>10.316748248174356</v>
      </c>
      <c r="C8" s="1018">
        <v>2.8710633610066902</v>
      </c>
      <c r="D8" s="1018">
        <v>13.187811609181047</v>
      </c>
      <c r="E8" s="1018">
        <v>3.0527762319564804</v>
      </c>
      <c r="F8" s="1018">
        <v>0.1589987620810667</v>
      </c>
      <c r="G8" s="1018">
        <v>3.2117749940375471</v>
      </c>
      <c r="H8" s="1018">
        <v>4.8381051890381723</v>
      </c>
      <c r="I8" s="1018">
        <v>0.98124950312886872</v>
      </c>
      <c r="J8" s="1018">
        <v>5.8193546921670407</v>
      </c>
      <c r="K8" s="1018">
        <v>0.440653712053242</v>
      </c>
      <c r="L8" s="1018">
        <v>0.14082747498608764</v>
      </c>
      <c r="M8" s="1018">
        <v>0.58148118703932961</v>
      </c>
      <c r="N8" s="665">
        <f t="shared" si="1"/>
        <v>18.648283381222249</v>
      </c>
      <c r="O8" s="665">
        <f t="shared" si="1"/>
        <v>4.1521391012027129</v>
      </c>
      <c r="P8" s="648">
        <f t="shared" si="2"/>
        <v>22.800422482424963</v>
      </c>
      <c r="R8" s="662"/>
      <c r="S8" s="662"/>
    </row>
    <row r="9" spans="1:19" x14ac:dyDescent="0.2">
      <c r="A9" s="585" t="s">
        <v>419</v>
      </c>
      <c r="B9" s="1018">
        <v>1.5238582123668467</v>
      </c>
      <c r="C9" s="1018">
        <v>8.1927860879938003E-2</v>
      </c>
      <c r="D9" s="1018">
        <v>1.6057860732467848</v>
      </c>
      <c r="E9" s="1018">
        <v>9.3561617124889196</v>
      </c>
      <c r="F9" s="1018">
        <v>2.3595223933422145</v>
      </c>
      <c r="G9" s="1018">
        <v>11.715684105831134</v>
      </c>
      <c r="H9" s="1018">
        <v>0</v>
      </c>
      <c r="I9" s="1018">
        <v>0</v>
      </c>
      <c r="J9" s="1018">
        <v>0</v>
      </c>
      <c r="K9" s="1018">
        <v>0.63903731486351634</v>
      </c>
      <c r="L9" s="1018">
        <v>0.40963930439968999</v>
      </c>
      <c r="M9" s="1018">
        <v>1.0486766192632064</v>
      </c>
      <c r="N9" s="665">
        <f t="shared" si="1"/>
        <v>11.519057239719283</v>
      </c>
      <c r="O9" s="665">
        <f t="shared" si="1"/>
        <v>2.8510895586218421</v>
      </c>
      <c r="P9" s="648">
        <f t="shared" si="2"/>
        <v>14.370146798341125</v>
      </c>
    </row>
    <row r="10" spans="1:19" x14ac:dyDescent="0.2">
      <c r="A10" s="585" t="s">
        <v>169</v>
      </c>
      <c r="B10" s="1018">
        <v>7.3861163333614046</v>
      </c>
      <c r="C10" s="1018">
        <v>9.2935200018668223</v>
      </c>
      <c r="D10" s="1018">
        <v>16.679636335228228</v>
      </c>
      <c r="E10" s="1018">
        <v>0</v>
      </c>
      <c r="F10" s="1018">
        <v>0</v>
      </c>
      <c r="G10" s="1018">
        <v>0</v>
      </c>
      <c r="H10" s="1018">
        <v>5.0120075119238106</v>
      </c>
      <c r="I10" s="1018">
        <v>5.2859431451666099</v>
      </c>
      <c r="J10" s="1018">
        <v>10.29795065709042</v>
      </c>
      <c r="K10" s="1018">
        <v>0.27393563324279935</v>
      </c>
      <c r="L10" s="1018">
        <v>0.31451869001951038</v>
      </c>
      <c r="M10" s="1018">
        <v>0.58845432326230973</v>
      </c>
      <c r="N10" s="665">
        <f t="shared" si="1"/>
        <v>12.672059478528016</v>
      </c>
      <c r="O10" s="665">
        <f t="shared" si="1"/>
        <v>14.893981837052943</v>
      </c>
      <c r="P10" s="648">
        <f t="shared" si="2"/>
        <v>27.566041315580957</v>
      </c>
    </row>
    <row r="11" spans="1:19" x14ac:dyDescent="0.2">
      <c r="A11" s="585" t="s">
        <v>164</v>
      </c>
      <c r="B11" s="1018">
        <v>3.1617128680368309</v>
      </c>
      <c r="C11" s="1018">
        <v>15.862380729427336</v>
      </c>
      <c r="D11" s="1018">
        <v>19.024093597464166</v>
      </c>
      <c r="E11" s="1018">
        <v>0</v>
      </c>
      <c r="F11" s="1018">
        <v>0</v>
      </c>
      <c r="G11" s="1018">
        <v>0</v>
      </c>
      <c r="H11" s="1018">
        <v>1.9777523046868688</v>
      </c>
      <c r="I11" s="1018">
        <v>9.5255008960428782</v>
      </c>
      <c r="J11" s="1018">
        <v>11.503253200729747</v>
      </c>
      <c r="K11" s="1018">
        <v>0.33635243276987564</v>
      </c>
      <c r="L11" s="1018">
        <v>0.92833271444485677</v>
      </c>
      <c r="M11" s="1018">
        <v>1.2646851472147325</v>
      </c>
      <c r="N11" s="665">
        <f t="shared" si="1"/>
        <v>5.4758176054935754</v>
      </c>
      <c r="O11" s="665">
        <f t="shared" si="1"/>
        <v>26.316214339915071</v>
      </c>
      <c r="P11" s="648">
        <f t="shared" si="2"/>
        <v>31.792031945408642</v>
      </c>
    </row>
    <row r="12" spans="1:19" x14ac:dyDescent="0.2">
      <c r="A12" s="585" t="s">
        <v>166</v>
      </c>
      <c r="B12" s="1018">
        <v>8.4633195764511875</v>
      </c>
      <c r="C12" s="1018">
        <v>5.0998678546305216</v>
      </c>
      <c r="D12" s="1018">
        <v>13.56318743108171</v>
      </c>
      <c r="E12" s="1018">
        <v>0</v>
      </c>
      <c r="F12" s="1018">
        <v>0</v>
      </c>
      <c r="G12" s="1018">
        <v>0</v>
      </c>
      <c r="H12" s="1018">
        <v>5.5920803017262291</v>
      </c>
      <c r="I12" s="1018">
        <v>2.4405533835162148</v>
      </c>
      <c r="J12" s="1018">
        <v>8.0326336852424429</v>
      </c>
      <c r="K12" s="1018">
        <v>0.62210184285707437</v>
      </c>
      <c r="L12" s="1018">
        <v>0.46486731114594571</v>
      </c>
      <c r="M12" s="1018">
        <v>1.08696915400302</v>
      </c>
      <c r="N12" s="665">
        <f t="shared" si="1"/>
        <v>14.67750172103449</v>
      </c>
      <c r="O12" s="665">
        <f t="shared" si="1"/>
        <v>8.0052885492926826</v>
      </c>
      <c r="P12" s="648">
        <f t="shared" si="2"/>
        <v>22.682790270327175</v>
      </c>
    </row>
    <row r="13" spans="1:19" x14ac:dyDescent="0.2">
      <c r="A13" s="601" t="s">
        <v>168</v>
      </c>
      <c r="B13" s="1018">
        <v>6.6226544765395596</v>
      </c>
      <c r="C13" s="1018">
        <v>8.1637753295707771</v>
      </c>
      <c r="D13" s="1018">
        <v>14.786429806110338</v>
      </c>
      <c r="E13" s="1018">
        <v>0</v>
      </c>
      <c r="F13" s="1018">
        <v>0</v>
      </c>
      <c r="G13" s="1018">
        <v>0</v>
      </c>
      <c r="H13" s="1018">
        <v>2.8323302163816986</v>
      </c>
      <c r="I13" s="1018">
        <v>3.6376005720196321</v>
      </c>
      <c r="J13" s="1018">
        <v>6.4699307884013306</v>
      </c>
      <c r="K13" s="1018">
        <v>0.2082595747339484</v>
      </c>
      <c r="L13" s="1018">
        <v>0.48593900771254628</v>
      </c>
      <c r="M13" s="1018">
        <v>0.69419858244649468</v>
      </c>
      <c r="N13" s="649">
        <f t="shared" si="1"/>
        <v>9.6632442676552053</v>
      </c>
      <c r="O13" s="649">
        <f t="shared" si="1"/>
        <v>12.287314909302957</v>
      </c>
      <c r="P13" s="650">
        <f t="shared" si="2"/>
        <v>21.950559176958166</v>
      </c>
    </row>
    <row r="14" spans="1:19" ht="13.5" thickBot="1" x14ac:dyDescent="0.25">
      <c r="A14" s="602" t="s">
        <v>206</v>
      </c>
      <c r="B14" s="1019">
        <v>5.1641120879014313</v>
      </c>
      <c r="C14" s="1019">
        <v>3.2162859722370816</v>
      </c>
      <c r="D14" s="1019">
        <v>8.3803980601385124</v>
      </c>
      <c r="E14" s="1019">
        <v>2.3759764535884522</v>
      </c>
      <c r="F14" s="1019">
        <v>1.2896094515786214</v>
      </c>
      <c r="G14" s="1019">
        <v>3.6655859051670734</v>
      </c>
      <c r="H14" s="1019">
        <v>2.5988209668212376</v>
      </c>
      <c r="I14" s="1019">
        <v>1.468607243457734</v>
      </c>
      <c r="J14" s="1019">
        <v>4.0674282102789716</v>
      </c>
      <c r="K14" s="1019">
        <v>0.64274135066678484</v>
      </c>
      <c r="L14" s="1019">
        <v>0.5921886601649029</v>
      </c>
      <c r="M14" s="1019">
        <v>1.2349300108316879</v>
      </c>
      <c r="N14" s="651">
        <f>SUM(B14,E14,H14,K14)</f>
        <v>10.781650858977907</v>
      </c>
      <c r="O14" s="651">
        <f>SUM(C14,F14,I14,L14)</f>
        <v>6.5666913274383401</v>
      </c>
      <c r="P14" s="652">
        <f>SUM(D14,G14,J14,M14)</f>
        <v>17.348342186416247</v>
      </c>
    </row>
  </sheetData>
  <mergeCells count="6">
    <mergeCell ref="N2:P2"/>
    <mergeCell ref="A2:A3"/>
    <mergeCell ref="B2:D2"/>
    <mergeCell ref="E2:G2"/>
    <mergeCell ref="H2:J2"/>
    <mergeCell ref="K2:M2"/>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39"/>
  <dimension ref="A1:N16"/>
  <sheetViews>
    <sheetView workbookViewId="0"/>
  </sheetViews>
  <sheetFormatPr defaultRowHeight="12.75" x14ac:dyDescent="0.2"/>
  <cols>
    <col min="1" max="1" width="29.140625" customWidth="1"/>
    <col min="11" max="11" width="11.140625" bestFit="1" customWidth="1"/>
    <col min="12" max="12" width="11.140625" customWidth="1"/>
  </cols>
  <sheetData>
    <row r="1" spans="1:14" ht="13.5" thickBot="1" x14ac:dyDescent="0.25">
      <c r="A1" s="406" t="s">
        <v>1294</v>
      </c>
      <c r="B1" s="75"/>
      <c r="C1" s="75"/>
      <c r="D1" s="75"/>
      <c r="E1" s="75"/>
      <c r="F1" s="75"/>
      <c r="G1" s="75"/>
      <c r="H1" s="75"/>
      <c r="I1" s="75"/>
      <c r="J1" s="75"/>
    </row>
    <row r="2" spans="1:14" ht="13.5" thickBot="1" x14ac:dyDescent="0.25">
      <c r="A2" s="52" t="s">
        <v>12</v>
      </c>
      <c r="B2" s="53">
        <v>2013</v>
      </c>
      <c r="C2" s="53">
        <v>2014</v>
      </c>
      <c r="D2" s="53">
        <v>2015</v>
      </c>
      <c r="E2" s="53">
        <v>2016</v>
      </c>
      <c r="F2" s="54">
        <v>2017</v>
      </c>
      <c r="G2" s="53">
        <v>2018</v>
      </c>
      <c r="H2" s="151">
        <v>2019</v>
      </c>
      <c r="I2" s="151">
        <v>2020</v>
      </c>
      <c r="J2" s="151">
        <v>2021</v>
      </c>
      <c r="K2" s="151">
        <v>2022</v>
      </c>
      <c r="L2" s="55">
        <v>2023</v>
      </c>
    </row>
    <row r="3" spans="1:14" x14ac:dyDescent="0.2">
      <c r="A3" s="56" t="s">
        <v>162</v>
      </c>
      <c r="B3" s="57">
        <v>43.957017835382736</v>
      </c>
      <c r="C3" s="57">
        <v>39.770432426094096</v>
      </c>
      <c r="D3" s="57">
        <v>35.313254330065469</v>
      </c>
      <c r="E3" s="57">
        <v>32.897412951513196</v>
      </c>
      <c r="F3" s="57">
        <v>30.969660367061202</v>
      </c>
      <c r="G3" s="110">
        <v>30.060598969378617</v>
      </c>
      <c r="H3" s="110">
        <v>29.189213684155575</v>
      </c>
      <c r="I3" s="110">
        <v>29.309058806745025</v>
      </c>
      <c r="J3" s="110">
        <v>28.080249354055208</v>
      </c>
      <c r="K3" s="110">
        <v>28.278378117938857</v>
      </c>
      <c r="L3" s="1020">
        <f>'Tab. 19'!L3/'Tab. 46'!$F$6</f>
        <v>27.923239274693636</v>
      </c>
    </row>
    <row r="4" spans="1:14" x14ac:dyDescent="0.2">
      <c r="A4" s="58" t="s">
        <v>161</v>
      </c>
      <c r="B4" s="59">
        <v>16.352223561954748</v>
      </c>
      <c r="C4" s="59">
        <v>16.039117139356563</v>
      </c>
      <c r="D4" s="59">
        <v>16.519515328905353</v>
      </c>
      <c r="E4" s="59">
        <v>15.569590599310105</v>
      </c>
      <c r="F4" s="59">
        <v>14.550538591901647</v>
      </c>
      <c r="G4" s="111">
        <v>13.703001932402207</v>
      </c>
      <c r="H4" s="111">
        <v>12.856424599775421</v>
      </c>
      <c r="I4" s="111">
        <v>13.005830726548753</v>
      </c>
      <c r="J4" s="111">
        <v>12.498641155162849</v>
      </c>
      <c r="K4" s="111">
        <v>12.692566750009126</v>
      </c>
      <c r="L4" s="1020">
        <f>'Tab. 19'!L4/'Tab. 46'!$F$7</f>
        <v>12.751373540886375</v>
      </c>
    </row>
    <row r="5" spans="1:14" x14ac:dyDescent="0.2">
      <c r="A5" s="58" t="s">
        <v>167</v>
      </c>
      <c r="B5" s="59">
        <v>16.739716112429129</v>
      </c>
      <c r="C5" s="59">
        <v>15.810072837537403</v>
      </c>
      <c r="D5" s="59">
        <v>15.583155072715298</v>
      </c>
      <c r="E5" s="59">
        <v>13.883635137918763</v>
      </c>
      <c r="F5" s="59">
        <v>13.745151506834802</v>
      </c>
      <c r="G5" s="111">
        <v>12.865679808877912</v>
      </c>
      <c r="H5" s="111">
        <v>11.639523486390717</v>
      </c>
      <c r="I5" s="111">
        <v>11.553234905773611</v>
      </c>
      <c r="J5" s="111">
        <v>10.662101716697041</v>
      </c>
      <c r="K5" s="111">
        <v>10.677518289451084</v>
      </c>
      <c r="L5" s="1020">
        <f>'Tab. 19'!L5/'Tab. 46'!$F$8</f>
        <v>10.533270455902409</v>
      </c>
    </row>
    <row r="6" spans="1:14" x14ac:dyDescent="0.2">
      <c r="A6" s="58" t="s">
        <v>170</v>
      </c>
      <c r="B6" s="59">
        <v>34.166452889654416</v>
      </c>
      <c r="C6" s="59">
        <v>31.803824437086814</v>
      </c>
      <c r="D6" s="59">
        <v>28.887218285641158</v>
      </c>
      <c r="E6" s="59">
        <v>26.840470372318311</v>
      </c>
      <c r="F6" s="59">
        <v>24.026029014596883</v>
      </c>
      <c r="G6" s="111">
        <v>22.369637412163389</v>
      </c>
      <c r="H6" s="111">
        <v>20.983259812314529</v>
      </c>
      <c r="I6" s="111">
        <v>20.728087112788252</v>
      </c>
      <c r="J6" s="111">
        <v>20.683796501589402</v>
      </c>
      <c r="K6" s="111">
        <v>20.427157594156458</v>
      </c>
      <c r="L6" s="1020">
        <f>'Tab. 19'!L6/'Tab. 46'!$F$9</f>
        <v>20.446954497610356</v>
      </c>
    </row>
    <row r="7" spans="1:14" x14ac:dyDescent="0.2">
      <c r="A7" s="58" t="s">
        <v>171</v>
      </c>
      <c r="B7" s="59">
        <v>26.693922746049999</v>
      </c>
      <c r="C7" s="59">
        <v>24.777977213631157</v>
      </c>
      <c r="D7" s="59">
        <v>22.726167526742508</v>
      </c>
      <c r="E7" s="59">
        <v>23.371153905908265</v>
      </c>
      <c r="F7" s="59">
        <v>22.264917874680453</v>
      </c>
      <c r="G7" s="111">
        <v>22.548482060284613</v>
      </c>
      <c r="H7" s="111">
        <v>22.197008007637915</v>
      </c>
      <c r="I7" s="111">
        <v>22.346189847503521</v>
      </c>
      <c r="J7" s="111">
        <v>22.720602073060306</v>
      </c>
      <c r="K7" s="111">
        <v>23.6134915136582</v>
      </c>
      <c r="L7" s="1020">
        <f>'Tab. 19'!L7/'Tab. 46'!$F$10</f>
        <v>22.844840338735423</v>
      </c>
    </row>
    <row r="8" spans="1:14" x14ac:dyDescent="0.2">
      <c r="A8" s="58" t="s">
        <v>494</v>
      </c>
      <c r="B8" s="523" t="s">
        <v>439</v>
      </c>
      <c r="C8" s="523" t="s">
        <v>439</v>
      </c>
      <c r="D8" s="523" t="s">
        <v>439</v>
      </c>
      <c r="E8" s="523" t="s">
        <v>439</v>
      </c>
      <c r="F8" s="523" t="s">
        <v>439</v>
      </c>
      <c r="G8" s="523" t="s">
        <v>439</v>
      </c>
      <c r="H8" s="523" t="s">
        <v>439</v>
      </c>
      <c r="I8" s="111">
        <v>27.634330587682989</v>
      </c>
      <c r="J8" s="111">
        <v>13.375073078544144</v>
      </c>
      <c r="K8" s="111">
        <v>12.695272667944696</v>
      </c>
      <c r="L8" s="1020">
        <f>'Tab. 19'!L8/'Tab. 46'!$F$11</f>
        <v>14.460421809020206</v>
      </c>
    </row>
    <row r="9" spans="1:14" x14ac:dyDescent="0.2">
      <c r="A9" s="58" t="s">
        <v>169</v>
      </c>
      <c r="B9" s="59">
        <v>37.492839411877029</v>
      </c>
      <c r="C9" s="59">
        <v>33.022569360687385</v>
      </c>
      <c r="D9" s="59">
        <v>30.650691402384034</v>
      </c>
      <c r="E9" s="59">
        <v>29.167599168261123</v>
      </c>
      <c r="F9" s="59">
        <v>28.287062407797322</v>
      </c>
      <c r="G9" s="111">
        <v>27.684554763308842</v>
      </c>
      <c r="H9" s="111">
        <v>26.805787146495444</v>
      </c>
      <c r="I9" s="111">
        <v>27.796014854352968</v>
      </c>
      <c r="J9" s="111">
        <v>26.92282649229805</v>
      </c>
      <c r="K9" s="111">
        <v>26.784710123337931</v>
      </c>
      <c r="L9" s="1020">
        <f>'Tab. 19'!L9/'Tab. 46'!$F$12</f>
        <v>27.585912807397122</v>
      </c>
    </row>
    <row r="10" spans="1:14" x14ac:dyDescent="0.2">
      <c r="A10" s="58" t="s">
        <v>164</v>
      </c>
      <c r="B10" s="59">
        <v>45.433163465307715</v>
      </c>
      <c r="C10" s="59">
        <v>39.98938463607842</v>
      </c>
      <c r="D10" s="59">
        <v>33.361901579969292</v>
      </c>
      <c r="E10" s="59">
        <v>31.168572105374711</v>
      </c>
      <c r="F10" s="59">
        <v>29.553828528965536</v>
      </c>
      <c r="G10" s="111">
        <v>31.311515940550425</v>
      </c>
      <c r="H10" s="111">
        <v>31.260934775940171</v>
      </c>
      <c r="I10" s="111">
        <v>30.663458026385612</v>
      </c>
      <c r="J10" s="111">
        <v>30.761902302264353</v>
      </c>
      <c r="K10" s="111">
        <v>31.55103692289147</v>
      </c>
      <c r="L10" s="1020">
        <f>'Tab. 19'!L10/'Tab. 46'!$F$13</f>
        <v>32.678382758868665</v>
      </c>
    </row>
    <row r="11" spans="1:14" x14ac:dyDescent="0.2">
      <c r="A11" s="58" t="s">
        <v>166</v>
      </c>
      <c r="B11" s="59">
        <v>34.036283267335847</v>
      </c>
      <c r="C11" s="59">
        <v>29.656282163670788</v>
      </c>
      <c r="D11" s="59">
        <v>27.124955965980579</v>
      </c>
      <c r="E11" s="59">
        <v>24.713387927595857</v>
      </c>
      <c r="F11" s="59">
        <v>23.153627199291133</v>
      </c>
      <c r="G11" s="111">
        <v>22.673004967579342</v>
      </c>
      <c r="H11" s="111">
        <v>21.296623665466988</v>
      </c>
      <c r="I11" s="111">
        <v>22.396876842585911</v>
      </c>
      <c r="J11" s="111">
        <v>22.546202848355708</v>
      </c>
      <c r="K11" s="111">
        <v>22.827327572150669</v>
      </c>
      <c r="L11" s="1020">
        <f>'Tab. 19'!L11/'Tab. 46'!$F$14</f>
        <v>22.68961522707054</v>
      </c>
    </row>
    <row r="12" spans="1:14" x14ac:dyDescent="0.2">
      <c r="A12" s="58" t="s">
        <v>168</v>
      </c>
      <c r="B12" s="59">
        <v>21.488826402249515</v>
      </c>
      <c r="C12" s="59">
        <v>18.963797553969766</v>
      </c>
      <c r="D12" s="59">
        <v>19.423021139543717</v>
      </c>
      <c r="E12" s="59">
        <v>20.005121559437246</v>
      </c>
      <c r="F12" s="59">
        <v>18.989979134087704</v>
      </c>
      <c r="G12" s="111">
        <v>19.714771526171468</v>
      </c>
      <c r="H12" s="111">
        <v>20.870820198350554</v>
      </c>
      <c r="I12" s="111">
        <v>20.757729925339135</v>
      </c>
      <c r="J12" s="111">
        <v>19.799470085163904</v>
      </c>
      <c r="K12" s="111">
        <v>21.301308804219481</v>
      </c>
      <c r="L12" s="1020">
        <f>'Tab. 19'!L12/'Tab. 46'!$F$15</f>
        <v>21.95604624518279</v>
      </c>
    </row>
    <row r="13" spans="1:14" ht="13.5" thickBot="1" x14ac:dyDescent="0.25">
      <c r="A13" s="60" t="s">
        <v>206</v>
      </c>
      <c r="B13" s="61">
        <v>24.635056865395825</v>
      </c>
      <c r="C13" s="61">
        <v>22.79005004987464</v>
      </c>
      <c r="D13" s="61">
        <v>21.600702763057569</v>
      </c>
      <c r="E13" s="61">
        <v>20.662956666004401</v>
      </c>
      <c r="F13" s="61">
        <v>19.455475241468584</v>
      </c>
      <c r="G13" s="112">
        <v>18.846889546325528</v>
      </c>
      <c r="H13" s="112">
        <v>17.822207882380223</v>
      </c>
      <c r="I13" s="112">
        <v>18.086639215879277</v>
      </c>
      <c r="J13" s="112">
        <v>17.43086230240818</v>
      </c>
      <c r="K13" s="112">
        <v>17.62438496080129</v>
      </c>
      <c r="L13" s="1021">
        <f>'Tab. 19'!L13/'Tab. 46'!$F$17</f>
        <v>17.6111229864979</v>
      </c>
    </row>
    <row r="14" spans="1:14" x14ac:dyDescent="0.2">
      <c r="A14" s="75"/>
      <c r="B14" s="76"/>
      <c r="C14" s="76"/>
      <c r="D14" s="76"/>
      <c r="E14" s="76"/>
      <c r="F14" s="76"/>
      <c r="G14" s="76"/>
      <c r="H14" s="76"/>
      <c r="I14" s="76"/>
      <c r="K14" s="3"/>
      <c r="L14" s="3"/>
    </row>
    <row r="15" spans="1:14" s="3" customFormat="1" x14ac:dyDescent="0.2">
      <c r="A15" s="532" t="s">
        <v>362</v>
      </c>
      <c r="B15" s="532"/>
      <c r="C15" s="532"/>
      <c r="D15" s="532"/>
      <c r="E15" s="532"/>
      <c r="F15" s="532"/>
      <c r="G15" s="532"/>
      <c r="H15" s="532"/>
      <c r="I15" s="532"/>
    </row>
    <row r="16" spans="1:14" x14ac:dyDescent="0.2">
      <c r="A16" s="9" t="s">
        <v>761</v>
      </c>
      <c r="F16" s="3"/>
      <c r="K16" s="3"/>
      <c r="L16" s="3"/>
      <c r="N16" s="3"/>
    </row>
  </sheetData>
  <phoneticPr fontId="31" type="noConversion"/>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40"/>
  <dimension ref="A1:L16"/>
  <sheetViews>
    <sheetView workbookViewId="0"/>
  </sheetViews>
  <sheetFormatPr defaultColWidth="9.140625" defaultRowHeight="12.75" x14ac:dyDescent="0.2"/>
  <cols>
    <col min="1" max="1" width="29.140625" style="3" customWidth="1"/>
    <col min="2" max="9" width="9.140625" style="3"/>
    <col min="10" max="10" width="9" style="3" customWidth="1"/>
    <col min="11" max="16384" width="9.140625" style="3"/>
  </cols>
  <sheetData>
    <row r="1" spans="1:12" ht="13.5" thickBot="1" x14ac:dyDescent="0.25">
      <c r="A1" s="75" t="s">
        <v>1295</v>
      </c>
      <c r="B1" s="75"/>
      <c r="C1" s="75"/>
      <c r="D1" s="75"/>
      <c r="E1" s="75"/>
      <c r="F1" s="75"/>
      <c r="G1" s="75"/>
      <c r="H1" s="75"/>
      <c r="I1" s="75"/>
      <c r="J1" s="75"/>
      <c r="K1" s="1"/>
      <c r="L1" s="1"/>
    </row>
    <row r="2" spans="1:12" ht="13.5" thickBot="1" x14ac:dyDescent="0.25">
      <c r="A2" s="52" t="s">
        <v>12</v>
      </c>
      <c r="B2" s="53">
        <v>2013</v>
      </c>
      <c r="C2" s="53">
        <v>2014</v>
      </c>
      <c r="D2" s="53">
        <v>2015</v>
      </c>
      <c r="E2" s="53">
        <v>2016</v>
      </c>
      <c r="F2" s="53">
        <v>2017</v>
      </c>
      <c r="G2" s="53">
        <v>2018</v>
      </c>
      <c r="H2" s="53">
        <v>2019</v>
      </c>
      <c r="I2" s="53">
        <v>2020</v>
      </c>
      <c r="J2" s="53">
        <v>2021</v>
      </c>
      <c r="K2" s="53">
        <v>2022</v>
      </c>
      <c r="L2" s="55">
        <v>2023</v>
      </c>
    </row>
    <row r="3" spans="1:12" x14ac:dyDescent="0.2">
      <c r="A3" s="56" t="s">
        <v>162</v>
      </c>
      <c r="B3" s="57">
        <v>40.827245601399319</v>
      </c>
      <c r="C3" s="57">
        <v>37.092281099341093</v>
      </c>
      <c r="D3" s="57">
        <v>33.926273708611248</v>
      </c>
      <c r="E3" s="57">
        <v>30.920484175593955</v>
      </c>
      <c r="F3" s="57">
        <v>28.190442097726866</v>
      </c>
      <c r="G3" s="57">
        <v>27.50907674613028</v>
      </c>
      <c r="H3" s="57">
        <v>26.17634534753671</v>
      </c>
      <c r="I3" s="57">
        <v>26.448854603016617</v>
      </c>
      <c r="J3" s="57">
        <v>25.800707326639607</v>
      </c>
      <c r="K3" s="57">
        <v>25.982752086481195</v>
      </c>
      <c r="L3" s="1020">
        <v>25.982350982350983</v>
      </c>
    </row>
    <row r="4" spans="1:12" x14ac:dyDescent="0.2">
      <c r="A4" s="533" t="s">
        <v>161</v>
      </c>
      <c r="B4" s="534">
        <v>13.897763578274759</v>
      </c>
      <c r="C4" s="534">
        <v>13.655834307227423</v>
      </c>
      <c r="D4" s="534">
        <v>14.321304842213676</v>
      </c>
      <c r="E4" s="534">
        <v>14.022536413555713</v>
      </c>
      <c r="F4" s="534">
        <v>13.058335508279052</v>
      </c>
      <c r="G4" s="534">
        <v>12.850666494187585</v>
      </c>
      <c r="H4" s="534">
        <v>12.639290890181421</v>
      </c>
      <c r="I4" s="534">
        <v>12.803545282968511</v>
      </c>
      <c r="J4" s="534">
        <v>12.092585442863172</v>
      </c>
      <c r="K4" s="534">
        <v>12.280210785180325</v>
      </c>
      <c r="L4" s="1020">
        <v>12.146327705509115</v>
      </c>
    </row>
    <row r="5" spans="1:12" x14ac:dyDescent="0.2">
      <c r="A5" s="533" t="s">
        <v>167</v>
      </c>
      <c r="B5" s="534">
        <v>10.545647988651332</v>
      </c>
      <c r="C5" s="534">
        <v>9.643540437621116</v>
      </c>
      <c r="D5" s="534">
        <v>9.2186419502549217</v>
      </c>
      <c r="E5" s="534">
        <v>8.5986497313240911</v>
      </c>
      <c r="F5" s="534">
        <v>8.3978466046950384</v>
      </c>
      <c r="G5" s="534">
        <v>7.0708671003518928</v>
      </c>
      <c r="H5" s="534">
        <v>6.0890830383291812</v>
      </c>
      <c r="I5" s="534">
        <v>5.9510658405964509</v>
      </c>
      <c r="J5" s="534">
        <v>5.4116644373676568</v>
      </c>
      <c r="K5" s="534">
        <v>5.4194892847322711</v>
      </c>
      <c r="L5" s="1020">
        <v>5.6425513658704967</v>
      </c>
    </row>
    <row r="6" spans="1:12" x14ac:dyDescent="0.2">
      <c r="A6" s="533" t="s">
        <v>170</v>
      </c>
      <c r="B6" s="534">
        <v>29.588371576375</v>
      </c>
      <c r="C6" s="534">
        <v>27.627859971798795</v>
      </c>
      <c r="D6" s="534">
        <v>25.829593334077035</v>
      </c>
      <c r="E6" s="534">
        <v>24.532891537872779</v>
      </c>
      <c r="F6" s="534">
        <v>21.699645429184287</v>
      </c>
      <c r="G6" s="534">
        <v>20.107319230758545</v>
      </c>
      <c r="H6" s="534">
        <v>18.354303375038029</v>
      </c>
      <c r="I6" s="534">
        <v>18.1981066749406</v>
      </c>
      <c r="J6" s="534">
        <v>17.915045486826681</v>
      </c>
      <c r="K6" s="534">
        <v>17.692760487068661</v>
      </c>
      <c r="L6" s="1020">
        <v>17.457997581604456</v>
      </c>
    </row>
    <row r="7" spans="1:12" x14ac:dyDescent="0.2">
      <c r="A7" s="533" t="s">
        <v>171</v>
      </c>
      <c r="B7" s="534">
        <v>25.989965584442508</v>
      </c>
      <c r="C7" s="534">
        <v>24.137855313234528</v>
      </c>
      <c r="D7" s="534">
        <v>22.278893787757458</v>
      </c>
      <c r="E7" s="534">
        <v>23.033485005384989</v>
      </c>
      <c r="F7" s="534">
        <v>21.691382172467524</v>
      </c>
      <c r="G7" s="534">
        <v>22.144734397229684</v>
      </c>
      <c r="H7" s="534">
        <v>21.500311002158714</v>
      </c>
      <c r="I7" s="534">
        <v>21.80431887231336</v>
      </c>
      <c r="J7" s="534">
        <v>22.315114420052094</v>
      </c>
      <c r="K7" s="534">
        <v>23.192068735229473</v>
      </c>
      <c r="L7" s="1020">
        <v>22.473620697761383</v>
      </c>
    </row>
    <row r="8" spans="1:12" x14ac:dyDescent="0.2">
      <c r="A8" s="533" t="s">
        <v>494</v>
      </c>
      <c r="B8" s="523" t="s">
        <v>439</v>
      </c>
      <c r="C8" s="523" t="s">
        <v>439</v>
      </c>
      <c r="D8" s="523" t="s">
        <v>439</v>
      </c>
      <c r="E8" s="523" t="s">
        <v>439</v>
      </c>
      <c r="F8" s="523" t="s">
        <v>439</v>
      </c>
      <c r="G8" s="523" t="s">
        <v>439</v>
      </c>
      <c r="H8" s="523" t="s">
        <v>439</v>
      </c>
      <c r="I8" s="534">
        <v>26.27912010606348</v>
      </c>
      <c r="J8" s="534">
        <v>12.427970671884207</v>
      </c>
      <c r="K8" s="534">
        <v>11.796307613592761</v>
      </c>
      <c r="L8" s="1020">
        <v>13.800526528640422</v>
      </c>
    </row>
    <row r="9" spans="1:12" x14ac:dyDescent="0.2">
      <c r="A9" s="533" t="s">
        <v>169</v>
      </c>
      <c r="B9" s="534">
        <v>36.173544583640385</v>
      </c>
      <c r="C9" s="534">
        <v>31.985962034551321</v>
      </c>
      <c r="D9" s="534">
        <v>29.638481632733683</v>
      </c>
      <c r="E9" s="534">
        <v>28.209260685680153</v>
      </c>
      <c r="F9" s="534">
        <v>26.67023881345639</v>
      </c>
      <c r="G9" s="534">
        <v>25.53101444746909</v>
      </c>
      <c r="H9" s="534">
        <v>23.895823453773833</v>
      </c>
      <c r="I9" s="534">
        <v>24.704762283280086</v>
      </c>
      <c r="J9" s="534">
        <v>23.699048998587099</v>
      </c>
      <c r="K9" s="534">
        <v>23.577470879869537</v>
      </c>
      <c r="L9" s="1020">
        <v>25.665707233346332</v>
      </c>
    </row>
    <row r="10" spans="1:12" x14ac:dyDescent="0.2">
      <c r="A10" s="533" t="s">
        <v>164</v>
      </c>
      <c r="B10" s="534">
        <v>29.095016944897697</v>
      </c>
      <c r="C10" s="534">
        <v>27.835099807811286</v>
      </c>
      <c r="D10" s="534">
        <v>26.014528868953224</v>
      </c>
      <c r="E10" s="534">
        <v>25.788748884636615</v>
      </c>
      <c r="F10" s="534">
        <v>24.585149745326692</v>
      </c>
      <c r="G10" s="534">
        <v>24.958122490623595</v>
      </c>
      <c r="H10" s="534">
        <v>23.347539873868019</v>
      </c>
      <c r="I10" s="534">
        <v>22.852738743905942</v>
      </c>
      <c r="J10" s="534">
        <v>22.210918779932666</v>
      </c>
      <c r="K10" s="534">
        <v>22.780695147888029</v>
      </c>
      <c r="L10" s="1020">
        <v>24.001519520660299</v>
      </c>
    </row>
    <row r="11" spans="1:12" x14ac:dyDescent="0.2">
      <c r="A11" s="533" t="s">
        <v>166</v>
      </c>
      <c r="B11" s="534">
        <v>24.182151269301229</v>
      </c>
      <c r="C11" s="534">
        <v>20.991157070023327</v>
      </c>
      <c r="D11" s="534">
        <v>20.341426503859779</v>
      </c>
      <c r="E11" s="534">
        <v>20.068140400919098</v>
      </c>
      <c r="F11" s="534">
        <v>19.254621550791956</v>
      </c>
      <c r="G11" s="534">
        <v>19.273076644884448</v>
      </c>
      <c r="H11" s="534">
        <v>17.760881453834312</v>
      </c>
      <c r="I11" s="534">
        <v>18.503552225149402</v>
      </c>
      <c r="J11" s="534">
        <v>18.268907151468493</v>
      </c>
      <c r="K11" s="534">
        <v>18.496699011212488</v>
      </c>
      <c r="L11" s="1020">
        <v>18.560379128467702</v>
      </c>
    </row>
    <row r="12" spans="1:12" x14ac:dyDescent="0.2">
      <c r="A12" s="533" t="s">
        <v>168</v>
      </c>
      <c r="B12" s="534">
        <v>20.630861040068197</v>
      </c>
      <c r="C12" s="534">
        <v>17.921050289514632</v>
      </c>
      <c r="D12" s="534">
        <v>18.859049294854486</v>
      </c>
      <c r="E12" s="534">
        <v>19.929866660069759</v>
      </c>
      <c r="F12" s="534">
        <v>18.809216668468899</v>
      </c>
      <c r="G12" s="534">
        <v>19.564919961691061</v>
      </c>
      <c r="H12" s="534">
        <v>20.61912692900998</v>
      </c>
      <c r="I12" s="534">
        <v>20.459903037850822</v>
      </c>
      <c r="J12" s="534">
        <v>19.266195268318977</v>
      </c>
      <c r="K12" s="534">
        <v>20.727583775101696</v>
      </c>
      <c r="L12" s="1020">
        <v>21.279831807224372</v>
      </c>
    </row>
    <row r="13" spans="1:12" ht="13.5" thickBot="1" x14ac:dyDescent="0.25">
      <c r="A13" s="232" t="s">
        <v>206</v>
      </c>
      <c r="B13" s="233">
        <v>18.863247863247864</v>
      </c>
      <c r="C13" s="233">
        <v>17.00759445385269</v>
      </c>
      <c r="D13" s="233">
        <v>16.223439357022379</v>
      </c>
      <c r="E13" s="233">
        <v>15.943038212239856</v>
      </c>
      <c r="F13" s="233">
        <v>14.953526816711612</v>
      </c>
      <c r="G13" s="233">
        <v>14.474289377345356</v>
      </c>
      <c r="H13" s="233">
        <v>13.490488204814124</v>
      </c>
      <c r="I13" s="233">
        <v>13.684587808439399</v>
      </c>
      <c r="J13" s="233">
        <v>13.198083238659718</v>
      </c>
      <c r="K13" s="233">
        <v>13.344612315060381</v>
      </c>
      <c r="L13" s="1021">
        <v>13.512715356264215</v>
      </c>
    </row>
    <row r="14" spans="1:12" x14ac:dyDescent="0.2">
      <c r="A14" s="75"/>
      <c r="B14" s="76"/>
      <c r="C14" s="76"/>
      <c r="D14" s="76"/>
      <c r="E14" s="76"/>
      <c r="F14" s="76"/>
      <c r="G14" s="76"/>
      <c r="H14" s="76"/>
    </row>
    <row r="15" spans="1:12" x14ac:dyDescent="0.2">
      <c r="A15" s="532" t="s">
        <v>687</v>
      </c>
      <c r="B15" s="532"/>
      <c r="C15" s="532"/>
      <c r="D15" s="532"/>
      <c r="E15" s="532"/>
      <c r="F15" s="532"/>
      <c r="G15" s="532"/>
      <c r="H15" s="532"/>
      <c r="I15" s="532"/>
      <c r="J15" s="532"/>
    </row>
    <row r="16" spans="1:12" x14ac:dyDescent="0.2">
      <c r="A16" s="9" t="s">
        <v>762</v>
      </c>
    </row>
  </sheetData>
  <phoneticPr fontId="31" type="noConversion"/>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B85ED-830C-4ECD-B1CC-74B0D14F7C1B}">
  <dimension ref="A1:N16"/>
  <sheetViews>
    <sheetView workbookViewId="0"/>
  </sheetViews>
  <sheetFormatPr defaultColWidth="9.140625" defaultRowHeight="12.75" x14ac:dyDescent="0.2"/>
  <cols>
    <col min="1" max="1" width="29.140625" style="457" customWidth="1"/>
    <col min="2" max="10" width="9.140625" style="457"/>
    <col min="11" max="12" width="9.140625" style="457" customWidth="1"/>
    <col min="13" max="13" width="9.140625" style="457"/>
    <col min="14" max="14" width="9.140625" style="3"/>
    <col min="15" max="16384" width="9.140625" style="457"/>
  </cols>
  <sheetData>
    <row r="1" spans="1:13" ht="13.5" thickBot="1" x14ac:dyDescent="0.25">
      <c r="A1" s="75" t="s">
        <v>1296</v>
      </c>
      <c r="B1" s="75"/>
      <c r="C1" s="75"/>
      <c r="D1" s="75"/>
      <c r="E1" s="75"/>
      <c r="F1" s="75"/>
      <c r="G1" s="75"/>
      <c r="H1" s="75"/>
      <c r="I1" s="75"/>
      <c r="J1" s="75"/>
    </row>
    <row r="2" spans="1:13" ht="13.5" thickBot="1" x14ac:dyDescent="0.25">
      <c r="A2" s="52" t="s">
        <v>12</v>
      </c>
      <c r="B2" s="53">
        <v>2013</v>
      </c>
      <c r="C2" s="53">
        <v>2014</v>
      </c>
      <c r="D2" s="53">
        <v>2015</v>
      </c>
      <c r="E2" s="53">
        <v>2016</v>
      </c>
      <c r="F2" s="54">
        <v>2017</v>
      </c>
      <c r="G2" s="53">
        <v>2018</v>
      </c>
      <c r="H2" s="151">
        <v>2019</v>
      </c>
      <c r="I2" s="151">
        <v>2020</v>
      </c>
      <c r="J2" s="151">
        <v>2021</v>
      </c>
      <c r="K2" s="151">
        <v>2022</v>
      </c>
      <c r="L2" s="55">
        <v>2023</v>
      </c>
      <c r="M2" s="535"/>
    </row>
    <row r="3" spans="1:13" x14ac:dyDescent="0.2">
      <c r="A3" s="56" t="s">
        <v>162</v>
      </c>
      <c r="B3" s="57">
        <v>43.680420188681779</v>
      </c>
      <c r="C3" s="57">
        <v>39.82186479639774</v>
      </c>
      <c r="D3" s="57">
        <v>36.072844426965119</v>
      </c>
      <c r="E3" s="57">
        <v>33.72867739751711</v>
      </c>
      <c r="F3" s="57">
        <v>27.88113858055836</v>
      </c>
      <c r="G3" s="110">
        <v>30.723067192665265</v>
      </c>
      <c r="H3" s="110">
        <v>29.824247190836257</v>
      </c>
      <c r="I3" s="110">
        <v>30.061289731811165</v>
      </c>
      <c r="J3" s="110">
        <v>30.200666232506716</v>
      </c>
      <c r="K3" s="110">
        <v>28.850479216654936</v>
      </c>
      <c r="L3" s="1020">
        <v>28.598223899778851</v>
      </c>
      <c r="M3" s="535"/>
    </row>
    <row r="4" spans="1:13" x14ac:dyDescent="0.2">
      <c r="A4" s="536" t="s">
        <v>161</v>
      </c>
      <c r="B4" s="537">
        <v>14.385518406116313</v>
      </c>
      <c r="C4" s="537">
        <v>14.166849862722461</v>
      </c>
      <c r="D4" s="537">
        <v>14.418258903146878</v>
      </c>
      <c r="E4" s="537">
        <v>14.431764249407809</v>
      </c>
      <c r="F4" s="537">
        <v>14.745048712348854</v>
      </c>
      <c r="G4" s="538">
        <v>13.387092870267422</v>
      </c>
      <c r="H4" s="538">
        <v>12.444952848927816</v>
      </c>
      <c r="I4" s="538">
        <v>12.679601326929921</v>
      </c>
      <c r="J4" s="538">
        <v>12.374963783981904</v>
      </c>
      <c r="K4" s="538">
        <v>12.235607743310315</v>
      </c>
      <c r="L4" s="1020">
        <v>12.273883154574522</v>
      </c>
      <c r="M4" s="535"/>
    </row>
    <row r="5" spans="1:13" x14ac:dyDescent="0.2">
      <c r="A5" s="536" t="s">
        <v>167</v>
      </c>
      <c r="B5" s="537">
        <v>14.259567183045574</v>
      </c>
      <c r="C5" s="537">
        <v>13.342131736335547</v>
      </c>
      <c r="D5" s="537">
        <v>12.892671616115544</v>
      </c>
      <c r="E5" s="537">
        <v>12.529650081330018</v>
      </c>
      <c r="F5" s="537">
        <v>14.05415112138302</v>
      </c>
      <c r="G5" s="538">
        <v>13.048647078613723</v>
      </c>
      <c r="H5" s="538">
        <v>11.774494452975642</v>
      </c>
      <c r="I5" s="538">
        <v>11.758191669870696</v>
      </c>
      <c r="J5" s="538">
        <v>11.009592029304178</v>
      </c>
      <c r="K5" s="538">
        <v>10.82763899579545</v>
      </c>
      <c r="L5" s="1020">
        <v>10.655591237153056</v>
      </c>
      <c r="M5" s="535"/>
    </row>
    <row r="6" spans="1:13" x14ac:dyDescent="0.2">
      <c r="A6" s="536" t="s">
        <v>170</v>
      </c>
      <c r="B6" s="537">
        <v>33.778836123147869</v>
      </c>
      <c r="C6" s="537">
        <v>32.015489740849745</v>
      </c>
      <c r="D6" s="537">
        <v>29.297156877677541</v>
      </c>
      <c r="E6" s="537">
        <v>27.781599014301573</v>
      </c>
      <c r="F6" s="537">
        <v>25.395612416348087</v>
      </c>
      <c r="G6" s="538">
        <v>22.966147045494829</v>
      </c>
      <c r="H6" s="538">
        <v>21.749576896491877</v>
      </c>
      <c r="I6" s="538">
        <v>21.436918215419489</v>
      </c>
      <c r="J6" s="538">
        <v>21.533301324662396</v>
      </c>
      <c r="K6" s="538">
        <v>21.08507717870301</v>
      </c>
      <c r="L6" s="1020">
        <v>20.937107567309464</v>
      </c>
      <c r="M6" s="535"/>
    </row>
    <row r="7" spans="1:13" x14ac:dyDescent="0.2">
      <c r="A7" s="536" t="s">
        <v>171</v>
      </c>
      <c r="B7" s="537">
        <v>26.5065311830631</v>
      </c>
      <c r="C7" s="537">
        <v>24.791314665174337</v>
      </c>
      <c r="D7" s="537">
        <v>23.521585530899824</v>
      </c>
      <c r="E7" s="537">
        <v>24.309486447834129</v>
      </c>
      <c r="F7" s="537">
        <v>23.158788800547825</v>
      </c>
      <c r="G7" s="538">
        <v>23.089836550473656</v>
      </c>
      <c r="H7" s="538">
        <v>23.014530548425633</v>
      </c>
      <c r="I7" s="538">
        <v>23.333342726788555</v>
      </c>
      <c r="J7" s="538">
        <v>24.526820378808907</v>
      </c>
      <c r="K7" s="538">
        <v>24.164593208799531</v>
      </c>
      <c r="L7" s="1020">
        <v>23.468217283165444</v>
      </c>
      <c r="M7" s="535"/>
    </row>
    <row r="8" spans="1:13" x14ac:dyDescent="0.2">
      <c r="A8" s="536" t="s">
        <v>494</v>
      </c>
      <c r="B8" s="523" t="s">
        <v>439</v>
      </c>
      <c r="C8" s="523" t="s">
        <v>439</v>
      </c>
      <c r="D8" s="523" t="s">
        <v>439</v>
      </c>
      <c r="E8" s="523" t="s">
        <v>439</v>
      </c>
      <c r="F8" s="523" t="s">
        <v>439</v>
      </c>
      <c r="G8" s="523" t="s">
        <v>439</v>
      </c>
      <c r="H8" s="523" t="s">
        <v>439</v>
      </c>
      <c r="I8" s="538">
        <v>27.476561025232293</v>
      </c>
      <c r="J8" s="538">
        <v>14.56104035618826</v>
      </c>
      <c r="K8" s="538">
        <v>12.614354427992078</v>
      </c>
      <c r="L8" s="1020">
        <v>14.484845803573037</v>
      </c>
      <c r="M8" s="535"/>
    </row>
    <row r="9" spans="1:13" x14ac:dyDescent="0.2">
      <c r="A9" s="536" t="s">
        <v>169</v>
      </c>
      <c r="B9" s="537">
        <v>39.397634466012192</v>
      </c>
      <c r="C9" s="537">
        <v>34.461562364531055</v>
      </c>
      <c r="D9" s="537">
        <v>31.435467690820733</v>
      </c>
      <c r="E9" s="537">
        <v>30.156413239184076</v>
      </c>
      <c r="F9" s="537">
        <v>28.358407529277677</v>
      </c>
      <c r="G9" s="538">
        <v>27.995499808757877</v>
      </c>
      <c r="H9" s="538">
        <v>27.512035235071185</v>
      </c>
      <c r="I9" s="538">
        <v>28.342747246531406</v>
      </c>
      <c r="J9" s="538">
        <v>27.753803289898411</v>
      </c>
      <c r="K9" s="538">
        <v>27.689262121754503</v>
      </c>
      <c r="L9" s="1020">
        <v>28.387848215309354</v>
      </c>
      <c r="M9" s="535"/>
    </row>
    <row r="10" spans="1:13" x14ac:dyDescent="0.2">
      <c r="A10" s="536" t="s">
        <v>164</v>
      </c>
      <c r="B10" s="537">
        <v>40.170443793353215</v>
      </c>
      <c r="C10" s="537">
        <v>36.34111729078905</v>
      </c>
      <c r="D10" s="537">
        <v>32.746627936749107</v>
      </c>
      <c r="E10" s="537">
        <v>31.768955387891751</v>
      </c>
      <c r="F10" s="537">
        <v>29.711977303564815</v>
      </c>
      <c r="G10" s="538">
        <v>30.800530780904502</v>
      </c>
      <c r="H10" s="538">
        <v>30.498045964595029</v>
      </c>
      <c r="I10" s="538">
        <v>30.609094646773677</v>
      </c>
      <c r="J10" s="538">
        <v>30.471455354952958</v>
      </c>
      <c r="K10" s="538">
        <v>30.89668050594868</v>
      </c>
      <c r="L10" s="1020">
        <v>32.141838475489315</v>
      </c>
      <c r="M10" s="454"/>
    </row>
    <row r="11" spans="1:13" x14ac:dyDescent="0.2">
      <c r="A11" s="536" t="s">
        <v>166</v>
      </c>
      <c r="B11" s="537">
        <v>28.291692265919117</v>
      </c>
      <c r="C11" s="537">
        <v>25.466469705645206</v>
      </c>
      <c r="D11" s="537">
        <v>24.103402540344476</v>
      </c>
      <c r="E11" s="537">
        <v>23.825551700337449</v>
      </c>
      <c r="F11" s="537">
        <v>23.63312149330708</v>
      </c>
      <c r="G11" s="538">
        <v>23.289833025896574</v>
      </c>
      <c r="H11" s="538">
        <v>21.963067724225763</v>
      </c>
      <c r="I11" s="538">
        <v>22.634996534016153</v>
      </c>
      <c r="J11" s="538">
        <v>23.339059779622094</v>
      </c>
      <c r="K11" s="538">
        <v>22.708989390304005</v>
      </c>
      <c r="L11" s="1020">
        <v>23.34590981710889</v>
      </c>
    </row>
    <row r="12" spans="1:13" x14ac:dyDescent="0.2">
      <c r="A12" s="536" t="s">
        <v>168</v>
      </c>
      <c r="B12" s="537">
        <v>21.34572027645088</v>
      </c>
      <c r="C12" s="537">
        <v>19.102468440447701</v>
      </c>
      <c r="D12" s="537">
        <v>19.483311494917338</v>
      </c>
      <c r="E12" s="537">
        <v>20.460617718386274</v>
      </c>
      <c r="F12" s="537">
        <v>19.487669772577672</v>
      </c>
      <c r="G12" s="538">
        <v>20.042341909021705</v>
      </c>
      <c r="H12" s="538">
        <v>20.982212597291614</v>
      </c>
      <c r="I12" s="538">
        <v>21.259318980648832</v>
      </c>
      <c r="J12" s="538">
        <v>20.744055414073081</v>
      </c>
      <c r="K12" s="538">
        <v>21.938915338923874</v>
      </c>
      <c r="L12" s="1020">
        <v>22.28377449653248</v>
      </c>
    </row>
    <row r="13" spans="1:13" ht="13.5" thickBot="1" x14ac:dyDescent="0.25">
      <c r="A13" s="455" t="s">
        <v>206</v>
      </c>
      <c r="B13" s="456">
        <v>23.70833569689885</v>
      </c>
      <c r="C13" s="456">
        <v>22.018095308775443</v>
      </c>
      <c r="D13" s="456">
        <v>20.838133808996147</v>
      </c>
      <c r="E13" s="456">
        <v>20.344686828271335</v>
      </c>
      <c r="F13" s="456">
        <v>19.818393516858407</v>
      </c>
      <c r="G13" s="201">
        <v>19.008297998906695</v>
      </c>
      <c r="H13" s="201">
        <v>18.061475613241043</v>
      </c>
      <c r="I13" s="201">
        <v>18.368652456660602</v>
      </c>
      <c r="J13" s="201">
        <v>18.061792065746705</v>
      </c>
      <c r="K13" s="201">
        <v>17.761185504652676</v>
      </c>
      <c r="L13" s="1021">
        <v>17.778555899462873</v>
      </c>
    </row>
    <row r="14" spans="1:13" x14ac:dyDescent="0.2">
      <c r="A14" s="75"/>
      <c r="B14" s="76"/>
      <c r="C14" s="76"/>
      <c r="D14" s="76"/>
      <c r="E14" s="76"/>
      <c r="F14" s="76"/>
      <c r="G14" s="76"/>
      <c r="H14" s="76"/>
      <c r="I14" s="76"/>
    </row>
    <row r="15" spans="1:13" x14ac:dyDescent="0.2">
      <c r="A15" s="532" t="s">
        <v>744</v>
      </c>
      <c r="B15" s="532"/>
      <c r="C15" s="532"/>
      <c r="D15" s="532"/>
      <c r="E15" s="532"/>
      <c r="F15" s="532"/>
      <c r="G15" s="532"/>
      <c r="H15" s="532"/>
      <c r="I15" s="532"/>
    </row>
    <row r="16" spans="1:13" x14ac:dyDescent="0.2">
      <c r="A16" s="9" t="s">
        <v>763</v>
      </c>
    </row>
  </sheetData>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9"/>
  <dimension ref="A1:G21"/>
  <sheetViews>
    <sheetView workbookViewId="0"/>
  </sheetViews>
  <sheetFormatPr defaultRowHeight="12.75" x14ac:dyDescent="0.2"/>
  <cols>
    <col min="1" max="1" width="46.85546875" customWidth="1"/>
    <col min="2" max="2" width="45.28515625" bestFit="1" customWidth="1"/>
    <col min="3" max="3" width="39.7109375" customWidth="1"/>
    <col min="4" max="4" width="11.28515625" bestFit="1" customWidth="1"/>
  </cols>
  <sheetData>
    <row r="1" spans="1:7" ht="13.5" thickBot="1" x14ac:dyDescent="0.25">
      <c r="A1" s="392" t="s">
        <v>1297</v>
      </c>
      <c r="B1" s="9"/>
      <c r="C1" s="9"/>
    </row>
    <row r="2" spans="1:7" ht="13.5" thickBot="1" x14ac:dyDescent="0.25">
      <c r="A2" s="23" t="s">
        <v>139</v>
      </c>
      <c r="B2" s="30" t="s">
        <v>176</v>
      </c>
      <c r="C2" s="25" t="s">
        <v>177</v>
      </c>
    </row>
    <row r="3" spans="1:7" x14ac:dyDescent="0.2">
      <c r="A3" s="32" t="s">
        <v>999</v>
      </c>
      <c r="B3" s="1022" t="s">
        <v>1000</v>
      </c>
      <c r="C3" s="1023" t="s">
        <v>1026</v>
      </c>
    </row>
    <row r="4" spans="1:7" x14ac:dyDescent="0.2">
      <c r="A4" s="585" t="s">
        <v>1001</v>
      </c>
      <c r="B4" s="603" t="s">
        <v>567</v>
      </c>
      <c r="C4" s="1024" t="s">
        <v>303</v>
      </c>
    </row>
    <row r="5" spans="1:7" x14ac:dyDescent="0.2">
      <c r="A5" s="585" t="s">
        <v>1029</v>
      </c>
      <c r="B5" s="603" t="s">
        <v>1024</v>
      </c>
      <c r="C5" s="1024" t="s">
        <v>178</v>
      </c>
      <c r="E5" s="386"/>
      <c r="F5" s="386"/>
      <c r="G5" s="386"/>
    </row>
    <row r="6" spans="1:7" x14ac:dyDescent="0.2">
      <c r="A6" s="585" t="s">
        <v>1002</v>
      </c>
      <c r="B6" s="603" t="s">
        <v>1003</v>
      </c>
      <c r="C6" s="1024" t="s">
        <v>178</v>
      </c>
    </row>
    <row r="7" spans="1:7" x14ac:dyDescent="0.2">
      <c r="A7" s="585" t="s">
        <v>1004</v>
      </c>
      <c r="B7" s="603" t="s">
        <v>818</v>
      </c>
      <c r="C7" s="1024" t="s">
        <v>178</v>
      </c>
    </row>
    <row r="8" spans="1:7" x14ac:dyDescent="0.2">
      <c r="A8" s="585" t="s">
        <v>1005</v>
      </c>
      <c r="B8" s="603" t="s">
        <v>1006</v>
      </c>
      <c r="C8" s="1024" t="s">
        <v>178</v>
      </c>
    </row>
    <row r="9" spans="1:7" x14ac:dyDescent="0.2">
      <c r="A9" s="585" t="s">
        <v>1007</v>
      </c>
      <c r="B9" s="603" t="s">
        <v>1008</v>
      </c>
      <c r="C9" s="1024" t="s">
        <v>178</v>
      </c>
    </row>
    <row r="10" spans="1:7" x14ac:dyDescent="0.2">
      <c r="A10" s="585" t="s">
        <v>1009</v>
      </c>
      <c r="B10" s="603" t="s">
        <v>567</v>
      </c>
      <c r="C10" s="1024" t="s">
        <v>1027</v>
      </c>
    </row>
    <row r="11" spans="1:7" x14ac:dyDescent="0.2">
      <c r="A11" s="585" t="s">
        <v>1010</v>
      </c>
      <c r="B11" s="603" t="s">
        <v>1011</v>
      </c>
      <c r="C11" s="1024" t="s">
        <v>178</v>
      </c>
    </row>
    <row r="12" spans="1:7" x14ac:dyDescent="0.2">
      <c r="A12" s="585" t="s">
        <v>1012</v>
      </c>
      <c r="B12" s="603" t="s">
        <v>1013</v>
      </c>
      <c r="C12" s="1024" t="s">
        <v>178</v>
      </c>
    </row>
    <row r="13" spans="1:7" x14ac:dyDescent="0.2">
      <c r="A13" s="585" t="s">
        <v>1014</v>
      </c>
      <c r="B13" s="603" t="s">
        <v>1015</v>
      </c>
      <c r="C13" s="1024" t="s">
        <v>178</v>
      </c>
    </row>
    <row r="14" spans="1:7" x14ac:dyDescent="0.2">
      <c r="A14" s="585" t="s">
        <v>1016</v>
      </c>
      <c r="B14" s="603" t="s">
        <v>1017</v>
      </c>
      <c r="C14" s="1024" t="s">
        <v>178</v>
      </c>
    </row>
    <row r="15" spans="1:7" x14ac:dyDescent="0.2">
      <c r="A15" s="585" t="s">
        <v>1018</v>
      </c>
      <c r="B15" s="603" t="s">
        <v>1019</v>
      </c>
      <c r="C15" s="1024" t="s">
        <v>174</v>
      </c>
    </row>
    <row r="16" spans="1:7" x14ac:dyDescent="0.2">
      <c r="A16" s="585" t="s">
        <v>986</v>
      </c>
      <c r="B16" s="603" t="s">
        <v>1020</v>
      </c>
      <c r="C16" s="1024" t="s">
        <v>178</v>
      </c>
    </row>
    <row r="17" spans="1:3" x14ac:dyDescent="0.2">
      <c r="A17" s="585" t="s">
        <v>1021</v>
      </c>
      <c r="B17" s="603" t="s">
        <v>1022</v>
      </c>
      <c r="C17" s="1024" t="s">
        <v>178</v>
      </c>
    </row>
    <row r="18" spans="1:3" x14ac:dyDescent="0.2">
      <c r="A18" s="585" t="s">
        <v>1030</v>
      </c>
      <c r="B18" s="603" t="s">
        <v>1025</v>
      </c>
      <c r="C18" s="1024" t="s">
        <v>178</v>
      </c>
    </row>
    <row r="19" spans="1:3" ht="13.5" thickBot="1" x14ac:dyDescent="0.25">
      <c r="A19" s="1025" t="s">
        <v>1023</v>
      </c>
      <c r="B19" s="1026" t="s">
        <v>819</v>
      </c>
      <c r="C19" s="1027" t="s">
        <v>1028</v>
      </c>
    </row>
    <row r="20" spans="1:3" x14ac:dyDescent="0.2">
      <c r="A20" s="9"/>
      <c r="B20" s="9"/>
      <c r="C20" s="9"/>
    </row>
    <row r="21" spans="1:3" x14ac:dyDescent="0.2">
      <c r="A21" s="9" t="s">
        <v>1031</v>
      </c>
      <c r="B21" s="9"/>
      <c r="C21" s="9"/>
    </row>
  </sheetData>
  <phoneticPr fontId="44"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dimension ref="A1:M74"/>
  <sheetViews>
    <sheetView workbookViewId="0"/>
  </sheetViews>
  <sheetFormatPr defaultColWidth="9.140625" defaultRowHeight="12.75" x14ac:dyDescent="0.2"/>
  <cols>
    <col min="1" max="1" width="57.85546875" style="207" bestFit="1" customWidth="1"/>
    <col min="2" max="2" width="16.85546875" style="207" customWidth="1"/>
    <col min="3" max="3" width="32.85546875" style="207" customWidth="1"/>
    <col min="4" max="4" width="9.85546875" style="207" customWidth="1"/>
    <col min="5" max="5" width="15.5703125" style="207" customWidth="1"/>
    <col min="6" max="6" width="14" style="207" customWidth="1"/>
    <col min="7" max="16384" width="9.140625" style="45"/>
  </cols>
  <sheetData>
    <row r="1" spans="1:13" ht="13.5" thickBot="1" x14ac:dyDescent="0.25">
      <c r="A1" s="645" t="s">
        <v>933</v>
      </c>
      <c r="B1" s="646"/>
      <c r="C1" s="646"/>
      <c r="D1" s="646"/>
      <c r="E1" s="646"/>
      <c r="F1" s="646"/>
      <c r="J1" s="81"/>
    </row>
    <row r="2" spans="1:13" x14ac:dyDescent="0.2">
      <c r="A2" s="647" t="s">
        <v>139</v>
      </c>
      <c r="B2" s="424" t="s">
        <v>140</v>
      </c>
      <c r="C2" s="424" t="s">
        <v>179</v>
      </c>
      <c r="D2" s="620" t="s">
        <v>180</v>
      </c>
      <c r="E2" s="424" t="s">
        <v>181</v>
      </c>
      <c r="F2" s="425" t="s">
        <v>182</v>
      </c>
      <c r="H2" s="386"/>
      <c r="I2" s="386"/>
      <c r="J2" s="386"/>
    </row>
    <row r="3" spans="1:13" customFormat="1" x14ac:dyDescent="0.2">
      <c r="A3" s="840" t="s">
        <v>353</v>
      </c>
      <c r="B3" s="841" t="s">
        <v>159</v>
      </c>
      <c r="C3" s="841" t="s">
        <v>829</v>
      </c>
      <c r="D3" s="841" t="s">
        <v>184</v>
      </c>
      <c r="E3" s="842">
        <v>43620</v>
      </c>
      <c r="F3" s="843" t="s">
        <v>1034</v>
      </c>
    </row>
    <row r="4" spans="1:13" customFormat="1" x14ac:dyDescent="0.2">
      <c r="A4" s="840" t="s">
        <v>436</v>
      </c>
      <c r="B4" s="841" t="s">
        <v>1178</v>
      </c>
      <c r="C4" s="841" t="s">
        <v>829</v>
      </c>
      <c r="D4" s="841" t="s">
        <v>185</v>
      </c>
      <c r="E4" s="842">
        <v>45239</v>
      </c>
      <c r="F4" s="843" t="s">
        <v>1034</v>
      </c>
    </row>
    <row r="5" spans="1:13" customFormat="1" x14ac:dyDescent="0.2">
      <c r="A5" s="840" t="s">
        <v>830</v>
      </c>
      <c r="B5" s="841" t="s">
        <v>94</v>
      </c>
      <c r="C5" s="841" t="s">
        <v>829</v>
      </c>
      <c r="D5" s="841" t="s">
        <v>194</v>
      </c>
      <c r="E5" s="842">
        <v>44837</v>
      </c>
      <c r="F5" s="844">
        <v>45235</v>
      </c>
      <c r="H5" s="386"/>
      <c r="I5" s="386"/>
      <c r="J5" s="386"/>
      <c r="K5" s="386"/>
      <c r="L5" s="386"/>
      <c r="M5" s="386"/>
    </row>
    <row r="6" spans="1:13" customFormat="1" x14ac:dyDescent="0.2">
      <c r="A6" s="840" t="s">
        <v>831</v>
      </c>
      <c r="B6" s="841" t="s">
        <v>94</v>
      </c>
      <c r="C6" s="841" t="s">
        <v>829</v>
      </c>
      <c r="D6" s="841" t="s">
        <v>185</v>
      </c>
      <c r="E6" s="842">
        <v>44692</v>
      </c>
      <c r="F6" s="844">
        <v>45107</v>
      </c>
      <c r="H6" s="386"/>
      <c r="I6" s="386"/>
      <c r="J6" s="386"/>
      <c r="K6" s="386"/>
      <c r="L6" s="386"/>
      <c r="M6" s="386"/>
    </row>
    <row r="7" spans="1:13" customFormat="1" x14ac:dyDescent="0.2">
      <c r="A7" s="840" t="s">
        <v>849</v>
      </c>
      <c r="B7" s="841" t="s">
        <v>94</v>
      </c>
      <c r="C7" s="841" t="s">
        <v>829</v>
      </c>
      <c r="D7" s="841" t="s">
        <v>299</v>
      </c>
      <c r="E7" s="842">
        <v>45187</v>
      </c>
      <c r="F7" s="843" t="s">
        <v>1034</v>
      </c>
      <c r="H7" s="386"/>
      <c r="I7" s="386"/>
      <c r="J7" s="386"/>
      <c r="K7" s="386"/>
      <c r="L7" s="386"/>
      <c r="M7" s="386"/>
    </row>
    <row r="8" spans="1:13" customFormat="1" x14ac:dyDescent="0.2">
      <c r="A8" s="840" t="s">
        <v>436</v>
      </c>
      <c r="B8" s="841" t="s">
        <v>80</v>
      </c>
      <c r="C8" s="841" t="s">
        <v>183</v>
      </c>
      <c r="D8" s="841" t="s">
        <v>185</v>
      </c>
      <c r="E8" s="842">
        <v>45239</v>
      </c>
      <c r="F8" s="843" t="s">
        <v>1034</v>
      </c>
    </row>
    <row r="9" spans="1:13" customFormat="1" x14ac:dyDescent="0.2">
      <c r="A9" s="840" t="s">
        <v>830</v>
      </c>
      <c r="B9" s="841" t="s">
        <v>159</v>
      </c>
      <c r="C9" s="841" t="s">
        <v>183</v>
      </c>
      <c r="D9" s="841" t="s">
        <v>194</v>
      </c>
      <c r="E9" s="842">
        <v>44837</v>
      </c>
      <c r="F9" s="844">
        <v>45235</v>
      </c>
    </row>
    <row r="10" spans="1:13" customFormat="1" x14ac:dyDescent="0.2">
      <c r="A10" s="840" t="s">
        <v>831</v>
      </c>
      <c r="B10" s="841" t="s">
        <v>159</v>
      </c>
      <c r="C10" s="841" t="s">
        <v>186</v>
      </c>
      <c r="D10" s="841" t="s">
        <v>185</v>
      </c>
      <c r="E10" s="842">
        <v>44692</v>
      </c>
      <c r="F10" s="844">
        <v>45107</v>
      </c>
    </row>
    <row r="11" spans="1:13" customFormat="1" x14ac:dyDescent="0.2">
      <c r="A11" s="840" t="s">
        <v>849</v>
      </c>
      <c r="B11" s="841" t="s">
        <v>159</v>
      </c>
      <c r="C11" s="841" t="s">
        <v>186</v>
      </c>
      <c r="D11" s="841" t="s">
        <v>299</v>
      </c>
      <c r="E11" s="842">
        <v>45187</v>
      </c>
      <c r="F11" s="843" t="s">
        <v>1034</v>
      </c>
    </row>
    <row r="12" spans="1:13" customFormat="1" x14ac:dyDescent="0.2">
      <c r="A12" s="840" t="s">
        <v>436</v>
      </c>
      <c r="B12" s="841" t="s">
        <v>663</v>
      </c>
      <c r="C12" s="841" t="s">
        <v>183</v>
      </c>
      <c r="D12" s="841" t="s">
        <v>185</v>
      </c>
      <c r="E12" s="842">
        <v>43101</v>
      </c>
      <c r="F12" s="843" t="s">
        <v>1034</v>
      </c>
    </row>
    <row r="13" spans="1:13" customFormat="1" x14ac:dyDescent="0.2">
      <c r="A13" s="840" t="s">
        <v>832</v>
      </c>
      <c r="B13" s="841" t="s">
        <v>146</v>
      </c>
      <c r="C13" s="841" t="s">
        <v>186</v>
      </c>
      <c r="D13" s="841" t="s">
        <v>187</v>
      </c>
      <c r="E13" s="842">
        <v>44339</v>
      </c>
      <c r="F13" s="843" t="s">
        <v>1034</v>
      </c>
    </row>
    <row r="14" spans="1:13" customFormat="1" x14ac:dyDescent="0.2">
      <c r="A14" s="840" t="s">
        <v>833</v>
      </c>
      <c r="B14" s="841" t="s">
        <v>146</v>
      </c>
      <c r="C14" s="841" t="s">
        <v>186</v>
      </c>
      <c r="D14" s="841" t="s">
        <v>188</v>
      </c>
      <c r="E14" s="842">
        <v>41548</v>
      </c>
      <c r="F14" s="843" t="s">
        <v>1034</v>
      </c>
    </row>
    <row r="15" spans="1:13" customFormat="1" x14ac:dyDescent="0.2">
      <c r="A15" s="840" t="s">
        <v>834</v>
      </c>
      <c r="B15" s="841" t="s">
        <v>146</v>
      </c>
      <c r="C15" s="841" t="s">
        <v>183</v>
      </c>
      <c r="D15" s="841" t="s">
        <v>563</v>
      </c>
      <c r="E15" s="842">
        <v>44197</v>
      </c>
      <c r="F15" s="844">
        <v>45266</v>
      </c>
    </row>
    <row r="16" spans="1:13" customFormat="1" x14ac:dyDescent="0.2">
      <c r="A16" s="840" t="s">
        <v>835</v>
      </c>
      <c r="B16" s="841" t="s">
        <v>146</v>
      </c>
      <c r="C16" s="841" t="s">
        <v>186</v>
      </c>
      <c r="D16" s="841" t="s">
        <v>185</v>
      </c>
      <c r="E16" s="842">
        <v>42005</v>
      </c>
      <c r="F16" s="843" t="s">
        <v>1034</v>
      </c>
    </row>
    <row r="17" spans="1:6" customFormat="1" x14ac:dyDescent="0.2">
      <c r="A17" s="840" t="s">
        <v>836</v>
      </c>
      <c r="B17" s="841" t="s">
        <v>146</v>
      </c>
      <c r="C17" s="841" t="s">
        <v>183</v>
      </c>
      <c r="D17" s="841" t="s">
        <v>187</v>
      </c>
      <c r="E17" s="842">
        <v>44296</v>
      </c>
      <c r="F17" s="843" t="s">
        <v>1034</v>
      </c>
    </row>
    <row r="18" spans="1:6" customFormat="1" x14ac:dyDescent="0.2">
      <c r="A18" s="840" t="s">
        <v>837</v>
      </c>
      <c r="B18" s="841" t="s">
        <v>146</v>
      </c>
      <c r="C18" s="841" t="s">
        <v>183</v>
      </c>
      <c r="D18" s="841" t="s">
        <v>184</v>
      </c>
      <c r="E18" s="842">
        <v>44866</v>
      </c>
      <c r="F18" s="843" t="s">
        <v>1034</v>
      </c>
    </row>
    <row r="19" spans="1:6" customFormat="1" x14ac:dyDescent="0.2">
      <c r="A19" s="840" t="s">
        <v>838</v>
      </c>
      <c r="B19" s="841" t="s">
        <v>146</v>
      </c>
      <c r="C19" s="841" t="s">
        <v>183</v>
      </c>
      <c r="D19" s="841" t="s">
        <v>187</v>
      </c>
      <c r="E19" s="842">
        <v>44339</v>
      </c>
      <c r="F19" s="843" t="s">
        <v>1034</v>
      </c>
    </row>
    <row r="20" spans="1:6" customFormat="1" x14ac:dyDescent="0.2">
      <c r="A20" s="840" t="s">
        <v>163</v>
      </c>
      <c r="B20" s="841" t="s">
        <v>663</v>
      </c>
      <c r="C20" s="841" t="s">
        <v>186</v>
      </c>
      <c r="D20" s="841" t="s">
        <v>195</v>
      </c>
      <c r="E20" s="842">
        <v>43101</v>
      </c>
      <c r="F20" s="843" t="s">
        <v>1034</v>
      </c>
    </row>
    <row r="21" spans="1:6" customFormat="1" x14ac:dyDescent="0.2">
      <c r="A21" s="840" t="s">
        <v>839</v>
      </c>
      <c r="B21" s="841" t="s">
        <v>146</v>
      </c>
      <c r="C21" s="841" t="s">
        <v>186</v>
      </c>
      <c r="D21" s="841" t="s">
        <v>299</v>
      </c>
      <c r="E21" s="842">
        <v>44339</v>
      </c>
      <c r="F21" s="843" t="s">
        <v>1034</v>
      </c>
    </row>
    <row r="22" spans="1:6" customFormat="1" x14ac:dyDescent="0.2">
      <c r="A22" s="840" t="s">
        <v>840</v>
      </c>
      <c r="B22" s="841" t="s">
        <v>146</v>
      </c>
      <c r="C22" s="841" t="s">
        <v>186</v>
      </c>
      <c r="D22" s="841" t="s">
        <v>195</v>
      </c>
      <c r="E22" s="842">
        <v>44339</v>
      </c>
      <c r="F22" s="843" t="s">
        <v>1034</v>
      </c>
    </row>
    <row r="23" spans="1:6" customFormat="1" x14ac:dyDescent="0.2">
      <c r="A23" s="840" t="s">
        <v>1145</v>
      </c>
      <c r="B23" s="841" t="s">
        <v>146</v>
      </c>
      <c r="C23" s="841" t="s">
        <v>183</v>
      </c>
      <c r="D23" s="841" t="s">
        <v>188</v>
      </c>
      <c r="E23" s="842">
        <v>43101</v>
      </c>
      <c r="F23" s="844">
        <v>45264</v>
      </c>
    </row>
    <row r="24" spans="1:6" customFormat="1" x14ac:dyDescent="0.2">
      <c r="A24" s="840" t="s">
        <v>1146</v>
      </c>
      <c r="B24" s="841" t="s">
        <v>146</v>
      </c>
      <c r="C24" s="841" t="s">
        <v>186</v>
      </c>
      <c r="D24" s="841" t="s">
        <v>193</v>
      </c>
      <c r="E24" s="842">
        <v>44622</v>
      </c>
      <c r="F24" s="843" t="s">
        <v>1034</v>
      </c>
    </row>
    <row r="25" spans="1:6" customFormat="1" x14ac:dyDescent="0.2">
      <c r="A25" s="840" t="s">
        <v>565</v>
      </c>
      <c r="B25" s="841" t="s">
        <v>146</v>
      </c>
      <c r="C25" s="841" t="s">
        <v>183</v>
      </c>
      <c r="D25" s="841" t="s">
        <v>190</v>
      </c>
      <c r="E25" s="842">
        <v>44339</v>
      </c>
      <c r="F25" s="843" t="s">
        <v>1034</v>
      </c>
    </row>
    <row r="26" spans="1:6" customFormat="1" x14ac:dyDescent="0.2">
      <c r="A26" s="840" t="s">
        <v>841</v>
      </c>
      <c r="B26" s="841" t="s">
        <v>146</v>
      </c>
      <c r="C26" s="841" t="s">
        <v>186</v>
      </c>
      <c r="D26" s="841" t="s">
        <v>563</v>
      </c>
      <c r="E26" s="842">
        <v>44197</v>
      </c>
      <c r="F26" s="844">
        <v>45266</v>
      </c>
    </row>
    <row r="27" spans="1:6" customFormat="1" x14ac:dyDescent="0.2">
      <c r="A27" s="840" t="s">
        <v>842</v>
      </c>
      <c r="B27" s="841" t="s">
        <v>146</v>
      </c>
      <c r="C27" s="841" t="s">
        <v>186</v>
      </c>
      <c r="D27" s="841" t="s">
        <v>563</v>
      </c>
      <c r="E27" s="842">
        <v>44293</v>
      </c>
      <c r="F27" s="844">
        <v>45266</v>
      </c>
    </row>
    <row r="28" spans="1:6" customFormat="1" x14ac:dyDescent="0.2">
      <c r="A28" s="840" t="s">
        <v>843</v>
      </c>
      <c r="B28" s="841" t="s">
        <v>146</v>
      </c>
      <c r="C28" s="841" t="s">
        <v>183</v>
      </c>
      <c r="D28" s="841" t="s">
        <v>193</v>
      </c>
      <c r="E28" s="842">
        <v>44339</v>
      </c>
      <c r="F28" s="843" t="s">
        <v>1034</v>
      </c>
    </row>
    <row r="29" spans="1:6" customFormat="1" x14ac:dyDescent="0.2">
      <c r="A29" s="840" t="s">
        <v>844</v>
      </c>
      <c r="B29" s="841" t="s">
        <v>146</v>
      </c>
      <c r="C29" s="841" t="s">
        <v>186</v>
      </c>
      <c r="D29" s="841" t="s">
        <v>194</v>
      </c>
      <c r="E29" s="842">
        <v>44339</v>
      </c>
      <c r="F29" s="843" t="s">
        <v>1034</v>
      </c>
    </row>
    <row r="30" spans="1:6" customFormat="1" x14ac:dyDescent="0.2">
      <c r="A30" s="840" t="s">
        <v>845</v>
      </c>
      <c r="B30" s="841" t="s">
        <v>146</v>
      </c>
      <c r="C30" s="841" t="s">
        <v>186</v>
      </c>
      <c r="D30" s="841" t="s">
        <v>184</v>
      </c>
      <c r="E30" s="842">
        <v>44339</v>
      </c>
      <c r="F30" s="843" t="s">
        <v>1034</v>
      </c>
    </row>
    <row r="31" spans="1:6" customFormat="1" x14ac:dyDescent="0.2">
      <c r="A31" s="840" t="s">
        <v>1147</v>
      </c>
      <c r="B31" s="841" t="s">
        <v>663</v>
      </c>
      <c r="C31" s="841" t="s">
        <v>183</v>
      </c>
      <c r="D31" s="841" t="s">
        <v>563</v>
      </c>
      <c r="E31" s="842">
        <v>45175</v>
      </c>
      <c r="F31" s="844">
        <v>45268</v>
      </c>
    </row>
    <row r="32" spans="1:6" customFormat="1" x14ac:dyDescent="0.2">
      <c r="A32" s="840" t="s">
        <v>1147</v>
      </c>
      <c r="B32" s="841" t="s">
        <v>663</v>
      </c>
      <c r="C32" s="841" t="s">
        <v>183</v>
      </c>
      <c r="D32" s="841" t="s">
        <v>563</v>
      </c>
      <c r="E32" s="842">
        <v>44197</v>
      </c>
      <c r="F32" s="844">
        <v>45083</v>
      </c>
    </row>
    <row r="33" spans="1:6" customFormat="1" x14ac:dyDescent="0.2">
      <c r="A33" s="840" t="s">
        <v>830</v>
      </c>
      <c r="B33" s="841" t="s">
        <v>146</v>
      </c>
      <c r="C33" s="841" t="s">
        <v>183</v>
      </c>
      <c r="D33" s="841" t="s">
        <v>194</v>
      </c>
      <c r="E33" s="842">
        <v>44744</v>
      </c>
      <c r="F33" s="843" t="s">
        <v>1034</v>
      </c>
    </row>
    <row r="34" spans="1:6" customFormat="1" x14ac:dyDescent="0.2">
      <c r="A34" s="840" t="s">
        <v>846</v>
      </c>
      <c r="B34" s="841" t="s">
        <v>146</v>
      </c>
      <c r="C34" s="841" t="s">
        <v>183</v>
      </c>
      <c r="D34" s="841" t="s">
        <v>190</v>
      </c>
      <c r="E34" s="842">
        <v>44448</v>
      </c>
      <c r="F34" s="843" t="s">
        <v>1034</v>
      </c>
    </row>
    <row r="35" spans="1:6" customFormat="1" x14ac:dyDescent="0.2">
      <c r="A35" s="840" t="s">
        <v>803</v>
      </c>
      <c r="B35" s="841" t="s">
        <v>663</v>
      </c>
      <c r="C35" s="841" t="s">
        <v>186</v>
      </c>
      <c r="D35" s="841" t="s">
        <v>190</v>
      </c>
      <c r="E35" s="842">
        <v>44593</v>
      </c>
      <c r="F35" s="843" t="s">
        <v>1034</v>
      </c>
    </row>
    <row r="36" spans="1:6" customFormat="1" x14ac:dyDescent="0.2">
      <c r="A36" s="840" t="s">
        <v>831</v>
      </c>
      <c r="B36" s="841" t="s">
        <v>146</v>
      </c>
      <c r="C36" s="841" t="s">
        <v>186</v>
      </c>
      <c r="D36" s="841" t="s">
        <v>185</v>
      </c>
      <c r="E36" s="842">
        <v>43101</v>
      </c>
      <c r="F36" s="844">
        <v>45107</v>
      </c>
    </row>
    <row r="37" spans="1:6" customFormat="1" x14ac:dyDescent="0.2">
      <c r="A37" s="840" t="s">
        <v>847</v>
      </c>
      <c r="B37" s="841" t="s">
        <v>146</v>
      </c>
      <c r="C37" s="841" t="s">
        <v>186</v>
      </c>
      <c r="D37" s="841" t="s">
        <v>195</v>
      </c>
      <c r="E37" s="842">
        <v>43101</v>
      </c>
      <c r="F37" s="843" t="s">
        <v>1034</v>
      </c>
    </row>
    <row r="38" spans="1:6" customFormat="1" x14ac:dyDescent="0.2">
      <c r="A38" s="840" t="s">
        <v>564</v>
      </c>
      <c r="B38" s="841" t="s">
        <v>663</v>
      </c>
      <c r="C38" s="841" t="s">
        <v>186</v>
      </c>
      <c r="D38" s="841" t="s">
        <v>184</v>
      </c>
      <c r="E38" s="842">
        <v>43101</v>
      </c>
      <c r="F38" s="843" t="s">
        <v>1034</v>
      </c>
    </row>
    <row r="39" spans="1:6" customFormat="1" x14ac:dyDescent="0.2">
      <c r="A39" s="840" t="s">
        <v>1148</v>
      </c>
      <c r="B39" s="841" t="s">
        <v>663</v>
      </c>
      <c r="C39" s="841" t="s">
        <v>186</v>
      </c>
      <c r="D39" s="841" t="s">
        <v>189</v>
      </c>
      <c r="E39" s="842">
        <v>44339</v>
      </c>
      <c r="F39" s="843" t="s">
        <v>1034</v>
      </c>
    </row>
    <row r="40" spans="1:6" customFormat="1" x14ac:dyDescent="0.2">
      <c r="A40" s="840" t="s">
        <v>848</v>
      </c>
      <c r="B40" s="841" t="s">
        <v>146</v>
      </c>
      <c r="C40" s="841" t="s">
        <v>186</v>
      </c>
      <c r="D40" s="841" t="s">
        <v>194</v>
      </c>
      <c r="E40" s="842">
        <v>44339</v>
      </c>
      <c r="F40" s="843" t="s">
        <v>1034</v>
      </c>
    </row>
    <row r="41" spans="1:6" customFormat="1" x14ac:dyDescent="0.2">
      <c r="A41" s="840" t="s">
        <v>1010</v>
      </c>
      <c r="B41" s="841" t="s">
        <v>146</v>
      </c>
      <c r="C41" s="841" t="s">
        <v>186</v>
      </c>
      <c r="D41" s="841" t="s">
        <v>188</v>
      </c>
      <c r="E41" s="842">
        <v>44339</v>
      </c>
      <c r="F41" s="843" t="s">
        <v>1034</v>
      </c>
    </row>
    <row r="42" spans="1:6" customFormat="1" x14ac:dyDescent="0.2">
      <c r="A42" s="840" t="s">
        <v>849</v>
      </c>
      <c r="B42" s="841" t="s">
        <v>146</v>
      </c>
      <c r="C42" s="841" t="s">
        <v>186</v>
      </c>
      <c r="D42" s="841" t="s">
        <v>299</v>
      </c>
      <c r="E42" s="842">
        <v>42005</v>
      </c>
      <c r="F42" s="843" t="s">
        <v>1034</v>
      </c>
    </row>
    <row r="43" spans="1:6" customFormat="1" x14ac:dyDescent="0.2">
      <c r="A43" s="840" t="s">
        <v>850</v>
      </c>
      <c r="B43" s="841" t="s">
        <v>146</v>
      </c>
      <c r="C43" s="841" t="s">
        <v>186</v>
      </c>
      <c r="D43" s="841" t="s">
        <v>187</v>
      </c>
      <c r="E43" s="842">
        <v>44593</v>
      </c>
      <c r="F43" s="843" t="s">
        <v>1034</v>
      </c>
    </row>
    <row r="44" spans="1:6" customFormat="1" x14ac:dyDescent="0.2">
      <c r="A44" s="840" t="s">
        <v>851</v>
      </c>
      <c r="B44" s="841" t="s">
        <v>146</v>
      </c>
      <c r="C44" s="841" t="s">
        <v>183</v>
      </c>
      <c r="D44" s="841" t="s">
        <v>189</v>
      </c>
      <c r="E44" s="842">
        <v>44241</v>
      </c>
      <c r="F44" s="843" t="s">
        <v>1034</v>
      </c>
    </row>
    <row r="45" spans="1:6" customFormat="1" x14ac:dyDescent="0.2">
      <c r="A45" s="840" t="s">
        <v>852</v>
      </c>
      <c r="B45" s="841" t="s">
        <v>663</v>
      </c>
      <c r="C45" s="841" t="s">
        <v>186</v>
      </c>
      <c r="D45" s="841" t="s">
        <v>563</v>
      </c>
      <c r="E45" s="842">
        <v>44293</v>
      </c>
      <c r="F45" s="844">
        <v>45266</v>
      </c>
    </row>
    <row r="46" spans="1:6" customFormat="1" x14ac:dyDescent="0.2">
      <c r="A46" s="840" t="s">
        <v>1179</v>
      </c>
      <c r="B46" s="841" t="s">
        <v>146</v>
      </c>
      <c r="C46" s="841" t="s">
        <v>183</v>
      </c>
      <c r="D46" s="841" t="s">
        <v>193</v>
      </c>
      <c r="E46" s="842">
        <v>44339</v>
      </c>
      <c r="F46" s="844">
        <v>45189</v>
      </c>
    </row>
    <row r="47" spans="1:6" customFormat="1" x14ac:dyDescent="0.2">
      <c r="A47" s="840" t="s">
        <v>1149</v>
      </c>
      <c r="B47" s="841" t="s">
        <v>146</v>
      </c>
      <c r="C47" s="841" t="s">
        <v>186</v>
      </c>
      <c r="D47" s="841" t="s">
        <v>185</v>
      </c>
      <c r="E47" s="842">
        <v>45126</v>
      </c>
      <c r="F47" s="843" t="s">
        <v>1034</v>
      </c>
    </row>
    <row r="48" spans="1:6" customFormat="1" x14ac:dyDescent="0.2">
      <c r="A48" s="840" t="s">
        <v>353</v>
      </c>
      <c r="B48" s="841" t="s">
        <v>146</v>
      </c>
      <c r="C48" s="841" t="s">
        <v>186</v>
      </c>
      <c r="D48" s="841" t="s">
        <v>184</v>
      </c>
      <c r="E48" s="842">
        <v>42005</v>
      </c>
      <c r="F48" s="843" t="s">
        <v>1034</v>
      </c>
    </row>
    <row r="49" spans="1:7" customFormat="1" x14ac:dyDescent="0.2">
      <c r="A49" s="840" t="s">
        <v>1150</v>
      </c>
      <c r="B49" s="841" t="s">
        <v>146</v>
      </c>
      <c r="C49" s="841" t="s">
        <v>183</v>
      </c>
      <c r="D49" s="841" t="s">
        <v>193</v>
      </c>
      <c r="E49" s="842">
        <v>45191</v>
      </c>
      <c r="F49" s="843" t="s">
        <v>1034</v>
      </c>
    </row>
    <row r="50" spans="1:7" customFormat="1" x14ac:dyDescent="0.2">
      <c r="A50" s="840" t="s">
        <v>853</v>
      </c>
      <c r="B50" s="841" t="s">
        <v>146</v>
      </c>
      <c r="C50" s="841" t="s">
        <v>183</v>
      </c>
      <c r="D50" s="841" t="s">
        <v>187</v>
      </c>
      <c r="E50" s="842">
        <v>44339</v>
      </c>
      <c r="F50" s="843" t="s">
        <v>1034</v>
      </c>
    </row>
    <row r="51" spans="1:7" customFormat="1" x14ac:dyDescent="0.2">
      <c r="A51" s="840" t="s">
        <v>1151</v>
      </c>
      <c r="B51" s="841" t="s">
        <v>146</v>
      </c>
      <c r="C51" s="841" t="s">
        <v>183</v>
      </c>
      <c r="D51" s="841" t="s">
        <v>195</v>
      </c>
      <c r="E51" s="842">
        <v>44928</v>
      </c>
      <c r="F51" s="843" t="s">
        <v>1034</v>
      </c>
    </row>
    <row r="52" spans="1:7" customFormat="1" x14ac:dyDescent="0.2">
      <c r="A52" s="840" t="s">
        <v>1152</v>
      </c>
      <c r="B52" s="841" t="s">
        <v>146</v>
      </c>
      <c r="C52" s="841" t="s">
        <v>186</v>
      </c>
      <c r="D52" s="841" t="s">
        <v>193</v>
      </c>
      <c r="E52" s="842">
        <v>44958</v>
      </c>
      <c r="F52" s="843" t="s">
        <v>1034</v>
      </c>
    </row>
    <row r="53" spans="1:7" customFormat="1" x14ac:dyDescent="0.2">
      <c r="A53" s="840" t="s">
        <v>450</v>
      </c>
      <c r="B53" s="841" t="s">
        <v>146</v>
      </c>
      <c r="C53" s="841" t="s">
        <v>186</v>
      </c>
      <c r="D53" s="841" t="s">
        <v>189</v>
      </c>
      <c r="E53" s="842">
        <v>44339</v>
      </c>
      <c r="F53" s="843" t="s">
        <v>1034</v>
      </c>
    </row>
    <row r="54" spans="1:7" customFormat="1" x14ac:dyDescent="0.2">
      <c r="A54" s="840" t="s">
        <v>1153</v>
      </c>
      <c r="B54" s="841" t="s">
        <v>146</v>
      </c>
      <c r="C54" s="841" t="s">
        <v>183</v>
      </c>
      <c r="D54" s="841" t="s">
        <v>184</v>
      </c>
      <c r="E54" s="842">
        <v>45100</v>
      </c>
      <c r="F54" s="843" t="s">
        <v>1034</v>
      </c>
    </row>
    <row r="55" spans="1:7" customFormat="1" x14ac:dyDescent="0.2">
      <c r="A55" s="840" t="s">
        <v>986</v>
      </c>
      <c r="B55" s="841" t="s">
        <v>146</v>
      </c>
      <c r="C55" s="841" t="s">
        <v>186</v>
      </c>
      <c r="D55" s="841" t="s">
        <v>190</v>
      </c>
      <c r="E55" s="842">
        <v>44339</v>
      </c>
      <c r="F55" s="843" t="s">
        <v>1034</v>
      </c>
    </row>
    <row r="56" spans="1:7" customFormat="1" x14ac:dyDescent="0.2">
      <c r="A56" s="840" t="s">
        <v>1154</v>
      </c>
      <c r="B56" s="841" t="s">
        <v>663</v>
      </c>
      <c r="C56" s="841" t="s">
        <v>183</v>
      </c>
      <c r="D56" s="841" t="s">
        <v>563</v>
      </c>
      <c r="E56" s="842">
        <v>45091</v>
      </c>
      <c r="F56" s="844">
        <v>45174</v>
      </c>
    </row>
    <row r="57" spans="1:7" customFormat="1" x14ac:dyDescent="0.2">
      <c r="A57" s="840" t="s">
        <v>854</v>
      </c>
      <c r="B57" s="841" t="s">
        <v>146</v>
      </c>
      <c r="C57" s="841" t="s">
        <v>183</v>
      </c>
      <c r="D57" s="841" t="s">
        <v>184</v>
      </c>
      <c r="E57" s="842">
        <v>44866</v>
      </c>
      <c r="F57" s="843" t="s">
        <v>1034</v>
      </c>
    </row>
    <row r="58" spans="1:7" customFormat="1" x14ac:dyDescent="0.2">
      <c r="A58" s="840" t="s">
        <v>855</v>
      </c>
      <c r="B58" s="841" t="s">
        <v>663</v>
      </c>
      <c r="C58" s="841" t="s">
        <v>186</v>
      </c>
      <c r="D58" s="841" t="s">
        <v>299</v>
      </c>
      <c r="E58" s="842">
        <v>43101</v>
      </c>
      <c r="F58" s="843" t="s">
        <v>1034</v>
      </c>
      <c r="G58" s="45"/>
    </row>
    <row r="59" spans="1:7" customFormat="1" x14ac:dyDescent="0.2">
      <c r="A59" s="840" t="s">
        <v>856</v>
      </c>
      <c r="B59" s="841" t="s">
        <v>146</v>
      </c>
      <c r="C59" s="841" t="s">
        <v>183</v>
      </c>
      <c r="D59" s="841" t="s">
        <v>189</v>
      </c>
      <c r="E59" s="842">
        <v>44339</v>
      </c>
      <c r="F59" s="843" t="s">
        <v>1034</v>
      </c>
    </row>
    <row r="60" spans="1:7" customFormat="1" x14ac:dyDescent="0.2">
      <c r="A60" s="840" t="s">
        <v>451</v>
      </c>
      <c r="B60" s="841" t="s">
        <v>146</v>
      </c>
      <c r="C60" s="841" t="s">
        <v>186</v>
      </c>
      <c r="D60" s="841" t="s">
        <v>187</v>
      </c>
      <c r="E60" s="842">
        <v>44339</v>
      </c>
      <c r="F60" s="843" t="s">
        <v>1034</v>
      </c>
    </row>
    <row r="61" spans="1:7" customFormat="1" x14ac:dyDescent="0.2">
      <c r="A61" s="840" t="s">
        <v>857</v>
      </c>
      <c r="B61" s="841" t="s">
        <v>663</v>
      </c>
      <c r="C61" s="841" t="s">
        <v>186</v>
      </c>
      <c r="D61" s="841" t="s">
        <v>188</v>
      </c>
      <c r="E61" s="842">
        <v>41153</v>
      </c>
      <c r="F61" s="843" t="s">
        <v>1034</v>
      </c>
    </row>
    <row r="62" spans="1:7" x14ac:dyDescent="0.2">
      <c r="A62" s="840" t="s">
        <v>858</v>
      </c>
      <c r="B62" s="841" t="s">
        <v>146</v>
      </c>
      <c r="C62" s="841" t="s">
        <v>183</v>
      </c>
      <c r="D62" s="841" t="s">
        <v>188</v>
      </c>
      <c r="E62" s="842">
        <v>44339</v>
      </c>
      <c r="F62" s="843" t="s">
        <v>1034</v>
      </c>
    </row>
    <row r="63" spans="1:7" x14ac:dyDescent="0.2">
      <c r="A63" s="840" t="s">
        <v>1155</v>
      </c>
      <c r="B63" s="841" t="s">
        <v>146</v>
      </c>
      <c r="C63" s="841" t="s">
        <v>183</v>
      </c>
      <c r="D63" s="841" t="s">
        <v>184</v>
      </c>
      <c r="E63" s="842">
        <v>44350</v>
      </c>
      <c r="F63" s="844">
        <v>45099</v>
      </c>
    </row>
    <row r="64" spans="1:7" x14ac:dyDescent="0.2">
      <c r="A64" s="840" t="s">
        <v>859</v>
      </c>
      <c r="B64" s="841" t="s">
        <v>146</v>
      </c>
      <c r="C64" s="841" t="s">
        <v>183</v>
      </c>
      <c r="D64" s="841" t="s">
        <v>195</v>
      </c>
      <c r="E64" s="842">
        <v>44866</v>
      </c>
      <c r="F64" s="843" t="s">
        <v>1034</v>
      </c>
    </row>
    <row r="65" spans="1:6" x14ac:dyDescent="0.2">
      <c r="A65" s="840" t="s">
        <v>196</v>
      </c>
      <c r="B65" s="841" t="s">
        <v>146</v>
      </c>
      <c r="C65" s="841" t="s">
        <v>186</v>
      </c>
      <c r="D65" s="841" t="s">
        <v>185</v>
      </c>
      <c r="E65" s="842">
        <v>39814</v>
      </c>
      <c r="F65" s="843" t="s">
        <v>1034</v>
      </c>
    </row>
    <row r="66" spans="1:6" x14ac:dyDescent="0.2">
      <c r="A66" s="840" t="s">
        <v>860</v>
      </c>
      <c r="B66" s="841" t="s">
        <v>146</v>
      </c>
      <c r="C66" s="841" t="s">
        <v>186</v>
      </c>
      <c r="D66" s="841" t="s">
        <v>189</v>
      </c>
      <c r="E66" s="842">
        <v>43882</v>
      </c>
      <c r="F66" s="843" t="s">
        <v>1034</v>
      </c>
    </row>
    <row r="67" spans="1:6" x14ac:dyDescent="0.2">
      <c r="A67" s="840" t="s">
        <v>861</v>
      </c>
      <c r="B67" s="841" t="s">
        <v>146</v>
      </c>
      <c r="C67" s="841" t="s">
        <v>186</v>
      </c>
      <c r="D67" s="841" t="s">
        <v>194</v>
      </c>
      <c r="E67" s="842">
        <v>43756</v>
      </c>
      <c r="F67" s="843" t="s">
        <v>1034</v>
      </c>
    </row>
    <row r="68" spans="1:6" x14ac:dyDescent="0.2">
      <c r="A68" s="840" t="s">
        <v>862</v>
      </c>
      <c r="B68" s="841" t="s">
        <v>146</v>
      </c>
      <c r="C68" s="841" t="s">
        <v>183</v>
      </c>
      <c r="D68" s="841" t="s">
        <v>194</v>
      </c>
      <c r="E68" s="842">
        <v>44866</v>
      </c>
      <c r="F68" s="843" t="s">
        <v>1034</v>
      </c>
    </row>
    <row r="69" spans="1:6" x14ac:dyDescent="0.2">
      <c r="A69" s="840" t="s">
        <v>863</v>
      </c>
      <c r="B69" s="841" t="s">
        <v>146</v>
      </c>
      <c r="C69" s="841" t="s">
        <v>186</v>
      </c>
      <c r="D69" s="841" t="s">
        <v>190</v>
      </c>
      <c r="E69" s="842">
        <v>43942</v>
      </c>
      <c r="F69" s="843" t="s">
        <v>1034</v>
      </c>
    </row>
    <row r="70" spans="1:6" x14ac:dyDescent="0.2">
      <c r="A70" s="840" t="s">
        <v>864</v>
      </c>
      <c r="B70" s="841" t="s">
        <v>146</v>
      </c>
      <c r="C70" s="841" t="s">
        <v>186</v>
      </c>
      <c r="D70" s="841" t="s">
        <v>193</v>
      </c>
      <c r="E70" s="842">
        <v>43101</v>
      </c>
      <c r="F70" s="844">
        <v>44957</v>
      </c>
    </row>
    <row r="71" spans="1:6" x14ac:dyDescent="0.2">
      <c r="A71" s="840" t="s">
        <v>562</v>
      </c>
      <c r="B71" s="841" t="s">
        <v>146</v>
      </c>
      <c r="C71" s="841" t="s">
        <v>183</v>
      </c>
      <c r="D71" s="841" t="s">
        <v>185</v>
      </c>
      <c r="E71" s="842">
        <v>44339</v>
      </c>
      <c r="F71" s="843" t="s">
        <v>1034</v>
      </c>
    </row>
    <row r="72" spans="1:6" ht="13.5" thickBot="1" x14ac:dyDescent="0.25">
      <c r="A72" s="845" t="s">
        <v>865</v>
      </c>
      <c r="B72" s="846" t="s">
        <v>146</v>
      </c>
      <c r="C72" s="846" t="s">
        <v>186</v>
      </c>
      <c r="D72" s="846" t="s">
        <v>193</v>
      </c>
      <c r="E72" s="847">
        <v>44339</v>
      </c>
      <c r="F72" s="848" t="s">
        <v>1034</v>
      </c>
    </row>
    <row r="74" spans="1:6" ht="25.5" customHeight="1" x14ac:dyDescent="0.2">
      <c r="A74" s="1469" t="s">
        <v>1156</v>
      </c>
      <c r="B74" s="1470"/>
      <c r="C74" s="1470"/>
      <c r="D74" s="1470"/>
      <c r="E74" s="1470"/>
      <c r="F74" s="1470"/>
    </row>
  </sheetData>
  <mergeCells count="1">
    <mergeCell ref="A74:F74"/>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0">
    <pageSetUpPr fitToPage="1"/>
  </sheetPr>
  <dimension ref="A1:R17"/>
  <sheetViews>
    <sheetView workbookViewId="0"/>
  </sheetViews>
  <sheetFormatPr defaultColWidth="9.140625" defaultRowHeight="12.75" x14ac:dyDescent="0.2"/>
  <cols>
    <col min="1" max="1" width="39" style="93" customWidth="1"/>
    <col min="2" max="16384" width="9.140625" style="93"/>
  </cols>
  <sheetData>
    <row r="1" spans="1:18" ht="13.5" thickBot="1" x14ac:dyDescent="0.25">
      <c r="A1" s="94" t="s">
        <v>1298</v>
      </c>
      <c r="B1" s="670"/>
      <c r="C1" s="670"/>
      <c r="D1" s="670"/>
      <c r="E1" s="670"/>
      <c r="F1" s="670"/>
      <c r="G1" s="670"/>
      <c r="H1" s="670"/>
      <c r="I1" s="670"/>
      <c r="J1" s="670"/>
      <c r="K1" s="670"/>
      <c r="L1" s="670"/>
      <c r="M1" s="670"/>
      <c r="N1" s="670"/>
      <c r="O1" s="670"/>
      <c r="P1" s="670"/>
      <c r="Q1" s="670"/>
      <c r="R1" s="670"/>
    </row>
    <row r="2" spans="1:18" ht="13.5" thickBot="1" x14ac:dyDescent="0.25">
      <c r="A2" s="539"/>
      <c r="B2" s="95">
        <v>2013</v>
      </c>
      <c r="C2" s="95">
        <v>2014</v>
      </c>
      <c r="D2" s="95">
        <v>2015</v>
      </c>
      <c r="E2" s="95">
        <v>2016</v>
      </c>
      <c r="F2" s="95">
        <v>2017</v>
      </c>
      <c r="G2" s="142">
        <v>2018</v>
      </c>
      <c r="H2" s="142">
        <v>2019</v>
      </c>
      <c r="I2" s="263">
        <v>2020</v>
      </c>
      <c r="J2" s="263">
        <v>2021</v>
      </c>
      <c r="K2" s="263">
        <v>2022</v>
      </c>
      <c r="L2" s="579">
        <v>2023</v>
      </c>
      <c r="R2" s="670"/>
    </row>
    <row r="3" spans="1:18" x14ac:dyDescent="0.2">
      <c r="A3" s="210" t="s">
        <v>197</v>
      </c>
      <c r="B3" s="96"/>
      <c r="C3" s="96"/>
      <c r="D3" s="96"/>
      <c r="E3" s="96"/>
      <c r="F3" s="96"/>
      <c r="G3" s="143"/>
      <c r="H3" s="143"/>
      <c r="I3" s="96"/>
      <c r="J3" s="96"/>
      <c r="K3" s="96"/>
      <c r="L3" s="261"/>
      <c r="R3" s="670"/>
    </row>
    <row r="4" spans="1:18" x14ac:dyDescent="0.2">
      <c r="A4" s="211" t="s">
        <v>688</v>
      </c>
      <c r="B4" s="1028">
        <v>6</v>
      </c>
      <c r="C4" s="1028">
        <v>19</v>
      </c>
      <c r="D4" s="1028">
        <v>9</v>
      </c>
      <c r="E4" s="1028">
        <v>11</v>
      </c>
      <c r="F4" s="1029">
        <v>16</v>
      </c>
      <c r="G4" s="1029">
        <v>14</v>
      </c>
      <c r="H4" s="1028">
        <v>20</v>
      </c>
      <c r="I4" s="1028">
        <v>18</v>
      </c>
      <c r="J4" s="1028">
        <v>32</v>
      </c>
      <c r="K4" s="1028">
        <v>18</v>
      </c>
      <c r="L4" s="1030">
        <v>19</v>
      </c>
      <c r="M4" s="94"/>
      <c r="R4" s="670"/>
    </row>
    <row r="5" spans="1:18" x14ac:dyDescent="0.2">
      <c r="A5" s="540" t="s">
        <v>783</v>
      </c>
      <c r="B5" s="1031">
        <v>5</v>
      </c>
      <c r="C5" s="1031">
        <v>15</v>
      </c>
      <c r="D5" s="1031">
        <v>8</v>
      </c>
      <c r="E5" s="1031">
        <v>8</v>
      </c>
      <c r="F5" s="1032">
        <v>15</v>
      </c>
      <c r="G5" s="1032">
        <v>8</v>
      </c>
      <c r="H5" s="1031">
        <v>14</v>
      </c>
      <c r="I5" s="1031">
        <v>16</v>
      </c>
      <c r="J5" s="1031">
        <v>23</v>
      </c>
      <c r="K5" s="1031">
        <v>15</v>
      </c>
      <c r="L5" s="1033">
        <v>13</v>
      </c>
      <c r="M5" s="670"/>
      <c r="R5" s="670"/>
    </row>
    <row r="6" spans="1:18" x14ac:dyDescent="0.2">
      <c r="A6" s="540" t="s">
        <v>689</v>
      </c>
      <c r="B6" s="1034">
        <v>52.7</v>
      </c>
      <c r="C6" s="1034">
        <v>46.8</v>
      </c>
      <c r="D6" s="1034">
        <v>44.1</v>
      </c>
      <c r="E6" s="1034">
        <v>51.9</v>
      </c>
      <c r="F6" s="1035">
        <v>50.4</v>
      </c>
      <c r="G6" s="1035">
        <v>46.4</v>
      </c>
      <c r="H6" s="1034">
        <v>50.9</v>
      </c>
      <c r="I6" s="1034">
        <v>47.9</v>
      </c>
      <c r="J6" s="1034">
        <v>50.5</v>
      </c>
      <c r="K6" s="1034">
        <v>48.5</v>
      </c>
      <c r="L6" s="1036">
        <v>49.9</v>
      </c>
      <c r="M6" s="670"/>
      <c r="R6" s="670"/>
    </row>
    <row r="7" spans="1:18" ht="13.5" thickBot="1" x14ac:dyDescent="0.25">
      <c r="A7" s="541" t="s">
        <v>690</v>
      </c>
      <c r="B7" s="1037">
        <v>5</v>
      </c>
      <c r="C7" s="1037">
        <v>13</v>
      </c>
      <c r="D7" s="1037">
        <v>7</v>
      </c>
      <c r="E7" s="1037">
        <v>8</v>
      </c>
      <c r="F7" s="1038">
        <v>14</v>
      </c>
      <c r="G7" s="1038">
        <v>14</v>
      </c>
      <c r="H7" s="1037">
        <v>16</v>
      </c>
      <c r="I7" s="1039">
        <v>16</v>
      </c>
      <c r="J7" s="1039">
        <v>31</v>
      </c>
      <c r="K7" s="1039">
        <v>17</v>
      </c>
      <c r="L7" s="1040" t="s">
        <v>1032</v>
      </c>
      <c r="M7" s="670"/>
    </row>
    <row r="8" spans="1:18" x14ac:dyDescent="0.2">
      <c r="A8" s="212" t="s">
        <v>198</v>
      </c>
      <c r="B8" s="97"/>
      <c r="C8" s="97"/>
      <c r="D8" s="97"/>
      <c r="E8" s="97"/>
      <c r="F8" s="97"/>
      <c r="G8" s="144"/>
      <c r="H8" s="144"/>
      <c r="I8" s="97"/>
      <c r="J8" s="97"/>
      <c r="K8" s="97"/>
      <c r="L8" s="262"/>
      <c r="M8" s="670"/>
    </row>
    <row r="9" spans="1:18" x14ac:dyDescent="0.2">
      <c r="A9" s="211" t="s">
        <v>688</v>
      </c>
      <c r="B9" s="1028">
        <v>44</v>
      </c>
      <c r="C9" s="1028">
        <v>53</v>
      </c>
      <c r="D9" s="1028">
        <v>54</v>
      </c>
      <c r="E9" s="1028">
        <v>48</v>
      </c>
      <c r="F9" s="1029">
        <v>73</v>
      </c>
      <c r="G9" s="1029">
        <v>63</v>
      </c>
      <c r="H9" s="1028">
        <v>61</v>
      </c>
      <c r="I9" s="1028">
        <v>47</v>
      </c>
      <c r="J9" s="1028">
        <v>74</v>
      </c>
      <c r="K9" s="1028">
        <v>43</v>
      </c>
      <c r="L9" s="1030">
        <v>48</v>
      </c>
      <c r="M9" s="670"/>
    </row>
    <row r="10" spans="1:18" x14ac:dyDescent="0.2">
      <c r="A10" s="540" t="s">
        <v>783</v>
      </c>
      <c r="B10" s="1031">
        <v>27</v>
      </c>
      <c r="C10" s="1031">
        <v>42</v>
      </c>
      <c r="D10" s="1031">
        <v>33</v>
      </c>
      <c r="E10" s="1031">
        <v>30</v>
      </c>
      <c r="F10" s="1032">
        <v>57</v>
      </c>
      <c r="G10" s="1032">
        <v>41</v>
      </c>
      <c r="H10" s="1031">
        <v>45</v>
      </c>
      <c r="I10" s="1031">
        <v>37</v>
      </c>
      <c r="J10" s="1031">
        <v>50</v>
      </c>
      <c r="K10" s="1031">
        <v>30</v>
      </c>
      <c r="L10" s="1033">
        <v>35</v>
      </c>
      <c r="M10" s="670"/>
    </row>
    <row r="11" spans="1:18" x14ac:dyDescent="0.2">
      <c r="A11" s="540" t="s">
        <v>689</v>
      </c>
      <c r="B11" s="1034">
        <v>43.8</v>
      </c>
      <c r="C11" s="1034">
        <v>43.6</v>
      </c>
      <c r="D11" s="1034">
        <v>43.6</v>
      </c>
      <c r="E11" s="1034">
        <v>43.5</v>
      </c>
      <c r="F11" s="1035">
        <v>42.5</v>
      </c>
      <c r="G11" s="1035">
        <v>44.1</v>
      </c>
      <c r="H11" s="1041">
        <v>43</v>
      </c>
      <c r="I11" s="1041">
        <v>43.3</v>
      </c>
      <c r="J11" s="1041">
        <v>45.1</v>
      </c>
      <c r="K11" s="1041">
        <v>41.7</v>
      </c>
      <c r="L11" s="1042">
        <v>44.6</v>
      </c>
      <c r="M11" s="670"/>
    </row>
    <row r="12" spans="1:18" ht="13.5" thickBot="1" x14ac:dyDescent="0.25">
      <c r="A12" s="542" t="s">
        <v>690</v>
      </c>
      <c r="B12" s="1039">
        <v>36</v>
      </c>
      <c r="C12" s="1039">
        <v>43</v>
      </c>
      <c r="D12" s="1039">
        <v>48</v>
      </c>
      <c r="E12" s="1039">
        <v>41</v>
      </c>
      <c r="F12" s="1043">
        <v>60</v>
      </c>
      <c r="G12" s="1043">
        <v>53</v>
      </c>
      <c r="H12" s="1044">
        <v>50</v>
      </c>
      <c r="I12" s="1044">
        <v>41</v>
      </c>
      <c r="J12" s="1044">
        <v>63</v>
      </c>
      <c r="K12" s="1044">
        <v>37</v>
      </c>
      <c r="L12" s="1045">
        <v>43</v>
      </c>
      <c r="M12" s="670"/>
      <c r="N12" s="670"/>
    </row>
    <row r="13" spans="1:18" x14ac:dyDescent="0.2">
      <c r="A13" s="670"/>
      <c r="B13" s="670"/>
      <c r="C13" s="670"/>
      <c r="D13" s="670"/>
      <c r="E13" s="670"/>
      <c r="F13" s="670"/>
      <c r="G13" s="670"/>
      <c r="H13" s="670"/>
      <c r="I13" s="670"/>
      <c r="N13" s="670"/>
    </row>
    <row r="14" spans="1:18" ht="27.75" customHeight="1" x14ac:dyDescent="0.2">
      <c r="A14" s="1473" t="s">
        <v>111</v>
      </c>
      <c r="B14" s="1473"/>
      <c r="C14" s="1473"/>
      <c r="D14" s="1473"/>
      <c r="E14" s="1473"/>
      <c r="F14" s="1473"/>
      <c r="G14" s="1473"/>
      <c r="H14" s="1473"/>
      <c r="I14" s="1473"/>
      <c r="J14" s="1473"/>
      <c r="K14" s="1473"/>
      <c r="L14" s="1473"/>
      <c r="N14" s="543"/>
    </row>
    <row r="15" spans="1:18" ht="12.75" customHeight="1" x14ac:dyDescent="0.2">
      <c r="A15" s="1606" t="s">
        <v>87</v>
      </c>
      <c r="B15" s="1606"/>
      <c r="C15" s="1606"/>
      <c r="D15" s="1606"/>
      <c r="E15" s="1606"/>
      <c r="F15" s="1606"/>
      <c r="G15" s="1606"/>
      <c r="H15" s="1606"/>
      <c r="I15" s="1606"/>
      <c r="J15" s="1606"/>
      <c r="K15" s="1606"/>
      <c r="L15" s="1606"/>
      <c r="N15" s="543"/>
    </row>
    <row r="16" spans="1:18" ht="27.75" customHeight="1" x14ac:dyDescent="0.2">
      <c r="A16" s="1473" t="s">
        <v>259</v>
      </c>
      <c r="B16" s="1473"/>
      <c r="C16" s="1473"/>
      <c r="D16" s="1473"/>
      <c r="E16" s="1473"/>
      <c r="F16" s="1473"/>
      <c r="G16" s="1473"/>
      <c r="H16" s="1473"/>
      <c r="I16" s="1473"/>
      <c r="J16" s="1473"/>
      <c r="K16" s="1473"/>
      <c r="L16" s="1473"/>
    </row>
    <row r="17" spans="1:12" ht="25.5" customHeight="1" x14ac:dyDescent="0.2">
      <c r="A17" s="1473" t="s">
        <v>1033</v>
      </c>
      <c r="B17" s="1474"/>
      <c r="C17" s="1474"/>
      <c r="D17" s="1474"/>
      <c r="E17" s="1474"/>
      <c r="F17" s="1474"/>
      <c r="G17" s="1474"/>
      <c r="H17" s="1474"/>
      <c r="I17" s="1474"/>
      <c r="J17" s="1474"/>
      <c r="K17" s="1474"/>
      <c r="L17" s="1474"/>
    </row>
  </sheetData>
  <mergeCells count="4">
    <mergeCell ref="A17:L17"/>
    <mergeCell ref="A14:L14"/>
    <mergeCell ref="A15:L15"/>
    <mergeCell ref="A16:L16"/>
  </mergeCells>
  <phoneticPr fontId="44" type="noConversion"/>
  <pageMargins left="0.78749999999999998" right="0.78749999999999998" top="0.98402777777777795" bottom="0.98402777777777795" header="0.51180555555555496" footer="0.51180555555555496"/>
  <pageSetup paperSize="0" scale="0" firstPageNumber="0" fitToHeight="0" orientation="portrait" usePrinterDefaults="0" horizontalDpi="0" verticalDpi="0" copie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dimension ref="A1:O58"/>
  <sheetViews>
    <sheetView workbookViewId="0"/>
  </sheetViews>
  <sheetFormatPr defaultColWidth="9.140625" defaultRowHeight="12.75" x14ac:dyDescent="0.2"/>
  <cols>
    <col min="1" max="1" width="37.5703125" style="93" customWidth="1"/>
    <col min="2" max="2" width="15.28515625" style="93" customWidth="1"/>
    <col min="3" max="3" width="20.28515625" style="93" customWidth="1"/>
    <col min="4" max="4" width="22.7109375" style="93" customWidth="1"/>
    <col min="5" max="5" width="23.42578125" style="93" customWidth="1"/>
    <col min="6" max="7" width="9.140625" style="93" customWidth="1"/>
    <col min="8" max="8" width="9.140625" style="93"/>
    <col min="9" max="9" width="11.28515625" style="93" bestFit="1" customWidth="1"/>
    <col min="10" max="16384" width="9.140625" style="93"/>
  </cols>
  <sheetData>
    <row r="1" spans="1:15" ht="13.5" thickBot="1" x14ac:dyDescent="0.25">
      <c r="A1" s="407" t="s">
        <v>1299</v>
      </c>
      <c r="B1" s="94"/>
      <c r="C1" s="94"/>
      <c r="D1" s="94"/>
      <c r="E1" s="94"/>
      <c r="H1" s="671"/>
      <c r="I1" s="672"/>
      <c r="J1" s="672"/>
      <c r="K1" s="672"/>
      <c r="L1" s="672"/>
      <c r="M1" s="672"/>
      <c r="N1" s="672"/>
      <c r="O1" s="672"/>
    </row>
    <row r="2" spans="1:15" ht="12.75" customHeight="1" x14ac:dyDescent="0.2">
      <c r="A2" s="1609"/>
      <c r="B2" s="1612" t="s">
        <v>34</v>
      </c>
      <c r="C2" s="1613"/>
      <c r="D2" s="1614"/>
      <c r="E2" s="1615" t="s">
        <v>102</v>
      </c>
      <c r="H2" s="673"/>
      <c r="I2" s="672"/>
    </row>
    <row r="3" spans="1:15" ht="12.75" customHeight="1" x14ac:dyDescent="0.2">
      <c r="A3" s="1610"/>
      <c r="B3" s="1618" t="s">
        <v>260</v>
      </c>
      <c r="C3" s="1619"/>
      <c r="D3" s="1620" t="s">
        <v>118</v>
      </c>
      <c r="E3" s="1616"/>
    </row>
    <row r="4" spans="1:15" ht="26.25" thickBot="1" x14ac:dyDescent="0.25">
      <c r="A4" s="1611"/>
      <c r="B4" s="612" t="s">
        <v>249</v>
      </c>
      <c r="C4" s="613" t="s">
        <v>117</v>
      </c>
      <c r="D4" s="1621"/>
      <c r="E4" s="1617"/>
      <c r="H4" s="386"/>
      <c r="I4" s="386"/>
      <c r="J4" s="386"/>
      <c r="K4" s="386"/>
    </row>
    <row r="5" spans="1:15" x14ac:dyDescent="0.2">
      <c r="A5" s="469" t="s">
        <v>162</v>
      </c>
      <c r="B5" s="390">
        <f>SUM(B6,B8)</f>
        <v>5</v>
      </c>
      <c r="C5" s="390">
        <f>SUM(C6,C8)</f>
        <v>5</v>
      </c>
      <c r="D5" s="390">
        <f>SUM(D6,D8)</f>
        <v>0</v>
      </c>
      <c r="E5" s="1046">
        <v>41.4</v>
      </c>
      <c r="F5" s="245"/>
      <c r="G5" s="245"/>
      <c r="H5" s="386"/>
      <c r="I5" s="386"/>
      <c r="J5" s="386"/>
      <c r="K5" s="386"/>
    </row>
    <row r="6" spans="1:15" x14ac:dyDescent="0.2">
      <c r="A6" s="614" t="s">
        <v>546</v>
      </c>
      <c r="B6" s="1047">
        <v>2</v>
      </c>
      <c r="C6" s="1047">
        <v>2</v>
      </c>
      <c r="D6" s="1047">
        <v>0</v>
      </c>
      <c r="E6" s="1048">
        <v>46.5</v>
      </c>
      <c r="F6" s="245"/>
      <c r="G6" s="245"/>
    </row>
    <row r="7" spans="1:15" x14ac:dyDescent="0.2">
      <c r="A7" s="615" t="s">
        <v>752</v>
      </c>
      <c r="B7" s="1047">
        <v>0</v>
      </c>
      <c r="C7" s="1047">
        <v>0</v>
      </c>
      <c r="D7" s="1047">
        <v>0</v>
      </c>
      <c r="E7" s="1048" t="s">
        <v>439</v>
      </c>
      <c r="F7" s="245"/>
      <c r="G7" s="245"/>
    </row>
    <row r="8" spans="1:15" x14ac:dyDescent="0.2">
      <c r="A8" s="614" t="s">
        <v>547</v>
      </c>
      <c r="B8" s="1047">
        <v>3</v>
      </c>
      <c r="C8" s="1047">
        <v>3</v>
      </c>
      <c r="D8" s="1047">
        <v>0</v>
      </c>
      <c r="E8" s="1048">
        <v>38</v>
      </c>
      <c r="F8" s="245"/>
      <c r="G8" s="245"/>
      <c r="H8" s="98"/>
      <c r="I8" s="98"/>
      <c r="J8" s="98"/>
    </row>
    <row r="9" spans="1:15" ht="13.5" thickBot="1" x14ac:dyDescent="0.25">
      <c r="A9" s="616" t="s">
        <v>752</v>
      </c>
      <c r="B9" s="1044">
        <v>1</v>
      </c>
      <c r="C9" s="1044">
        <v>1</v>
      </c>
      <c r="D9" s="1044">
        <v>0</v>
      </c>
      <c r="E9" s="1048">
        <v>39</v>
      </c>
      <c r="F9" s="245"/>
      <c r="G9" s="245"/>
    </row>
    <row r="10" spans="1:15" x14ac:dyDescent="0.2">
      <c r="A10" s="470" t="s">
        <v>161</v>
      </c>
      <c r="B10" s="390">
        <f>SUM(B11,B13)</f>
        <v>12</v>
      </c>
      <c r="C10" s="390">
        <f>SUM(C11,C13)</f>
        <v>12</v>
      </c>
      <c r="D10" s="390">
        <f>SUM(D11,D13)</f>
        <v>1</v>
      </c>
      <c r="E10" s="1046">
        <v>43.3</v>
      </c>
      <c r="F10" s="245"/>
      <c r="G10" s="245"/>
    </row>
    <row r="11" spans="1:15" x14ac:dyDescent="0.2">
      <c r="A11" s="614" t="s">
        <v>546</v>
      </c>
      <c r="B11" s="1047">
        <v>3</v>
      </c>
      <c r="C11" s="1047">
        <v>3</v>
      </c>
      <c r="D11" s="1047">
        <v>1</v>
      </c>
      <c r="E11" s="1048">
        <v>46</v>
      </c>
      <c r="F11" s="245"/>
      <c r="G11" s="245"/>
    </row>
    <row r="12" spans="1:15" x14ac:dyDescent="0.2">
      <c r="A12" s="615" t="s">
        <v>752</v>
      </c>
      <c r="B12" s="1047">
        <v>0</v>
      </c>
      <c r="C12" s="1047">
        <v>0</v>
      </c>
      <c r="D12" s="1047">
        <v>0</v>
      </c>
      <c r="E12" s="1048" t="s">
        <v>439</v>
      </c>
      <c r="F12" s="245"/>
      <c r="G12" s="245"/>
    </row>
    <row r="13" spans="1:15" x14ac:dyDescent="0.2">
      <c r="A13" s="614" t="s">
        <v>547</v>
      </c>
      <c r="B13" s="1047">
        <v>9</v>
      </c>
      <c r="C13" s="1047">
        <v>9</v>
      </c>
      <c r="D13" s="1047">
        <v>0</v>
      </c>
      <c r="E13" s="1048">
        <v>42.3</v>
      </c>
      <c r="F13" s="245"/>
      <c r="G13" s="245"/>
      <c r="H13" s="98"/>
      <c r="I13" s="98"/>
      <c r="J13" s="98"/>
    </row>
    <row r="14" spans="1:15" ht="13.5" thickBot="1" x14ac:dyDescent="0.25">
      <c r="A14" s="616" t="s">
        <v>752</v>
      </c>
      <c r="B14" s="1044">
        <v>4</v>
      </c>
      <c r="C14" s="1044">
        <v>4</v>
      </c>
      <c r="D14" s="1044">
        <v>0</v>
      </c>
      <c r="E14" s="1048">
        <v>46.8</v>
      </c>
      <c r="F14" s="245"/>
      <c r="G14" s="245"/>
    </row>
    <row r="15" spans="1:15" x14ac:dyDescent="0.2">
      <c r="A15" s="470" t="s">
        <v>167</v>
      </c>
      <c r="B15" s="390">
        <f>SUM(B16,B18)</f>
        <v>7</v>
      </c>
      <c r="C15" s="390">
        <f>SUM(C16,C18)</f>
        <v>6</v>
      </c>
      <c r="D15" s="390">
        <f>SUM(D16,D18)</f>
        <v>1</v>
      </c>
      <c r="E15" s="1046">
        <v>45.1</v>
      </c>
      <c r="F15" s="245"/>
      <c r="G15" s="245"/>
    </row>
    <row r="16" spans="1:15" x14ac:dyDescent="0.2">
      <c r="A16" s="614" t="s">
        <v>546</v>
      </c>
      <c r="B16" s="1047">
        <v>1</v>
      </c>
      <c r="C16" s="1047">
        <v>1</v>
      </c>
      <c r="D16" s="1047">
        <v>0</v>
      </c>
      <c r="E16" s="1048">
        <v>62</v>
      </c>
      <c r="F16" s="245"/>
      <c r="G16" s="245"/>
    </row>
    <row r="17" spans="1:10" x14ac:dyDescent="0.2">
      <c r="A17" s="615" t="s">
        <v>752</v>
      </c>
      <c r="B17" s="1047">
        <v>0</v>
      </c>
      <c r="C17" s="1047">
        <v>0</v>
      </c>
      <c r="D17" s="1047">
        <v>0</v>
      </c>
      <c r="E17" s="1048" t="s">
        <v>439</v>
      </c>
      <c r="F17" s="245"/>
      <c r="G17" s="245"/>
    </row>
    <row r="18" spans="1:10" x14ac:dyDescent="0.2">
      <c r="A18" s="614" t="s">
        <v>547</v>
      </c>
      <c r="B18" s="1047">
        <v>6</v>
      </c>
      <c r="C18" s="1047">
        <v>5</v>
      </c>
      <c r="D18" s="1047">
        <v>1</v>
      </c>
      <c r="E18" s="1048">
        <v>42.3</v>
      </c>
      <c r="F18" s="245"/>
      <c r="G18" s="245"/>
      <c r="H18" s="98"/>
      <c r="I18" s="98"/>
      <c r="J18" s="98"/>
    </row>
    <row r="19" spans="1:10" ht="13.5" thickBot="1" x14ac:dyDescent="0.25">
      <c r="A19" s="616" t="s">
        <v>752</v>
      </c>
      <c r="B19" s="1044">
        <v>2</v>
      </c>
      <c r="C19" s="1044">
        <v>2</v>
      </c>
      <c r="D19" s="1044">
        <v>0</v>
      </c>
      <c r="E19" s="1048">
        <v>47.5</v>
      </c>
      <c r="F19" s="245"/>
      <c r="G19" s="245"/>
    </row>
    <row r="20" spans="1:10" x14ac:dyDescent="0.2">
      <c r="A20" s="470" t="s">
        <v>170</v>
      </c>
      <c r="B20" s="390">
        <f>SUM(B21,B23)</f>
        <v>17</v>
      </c>
      <c r="C20" s="390">
        <f>SUM(C21,C23)</f>
        <v>6</v>
      </c>
      <c r="D20" s="390">
        <f>SUM(D21,D23)</f>
        <v>1</v>
      </c>
      <c r="E20" s="1049">
        <v>49</v>
      </c>
      <c r="F20" s="245"/>
      <c r="G20" s="245"/>
    </row>
    <row r="21" spans="1:10" x14ac:dyDescent="0.2">
      <c r="A21" s="614" t="s">
        <v>546</v>
      </c>
      <c r="B21" s="1047">
        <v>4</v>
      </c>
      <c r="C21" s="1047">
        <v>0</v>
      </c>
      <c r="D21" s="1047">
        <v>1</v>
      </c>
      <c r="E21" s="1048">
        <v>47.3</v>
      </c>
      <c r="F21" s="245"/>
      <c r="G21" s="245"/>
    </row>
    <row r="22" spans="1:10" x14ac:dyDescent="0.2">
      <c r="A22" s="615" t="s">
        <v>752</v>
      </c>
      <c r="B22" s="1047">
        <v>3</v>
      </c>
      <c r="C22" s="1047">
        <v>0</v>
      </c>
      <c r="D22" s="1047">
        <v>0</v>
      </c>
      <c r="E22" s="1048">
        <v>47</v>
      </c>
      <c r="F22" s="245"/>
      <c r="G22" s="245"/>
    </row>
    <row r="23" spans="1:10" x14ac:dyDescent="0.2">
      <c r="A23" s="614" t="s">
        <v>547</v>
      </c>
      <c r="B23" s="1047">
        <v>13</v>
      </c>
      <c r="C23" s="1047">
        <v>6</v>
      </c>
      <c r="D23" s="1047">
        <v>0</v>
      </c>
      <c r="E23" s="1048">
        <v>49.5</v>
      </c>
      <c r="F23" s="245"/>
      <c r="G23" s="245"/>
      <c r="H23" s="98"/>
      <c r="I23" s="98"/>
      <c r="J23" s="98"/>
    </row>
    <row r="24" spans="1:10" ht="13.5" thickBot="1" x14ac:dyDescent="0.25">
      <c r="A24" s="616" t="s">
        <v>752</v>
      </c>
      <c r="B24" s="1044">
        <v>5</v>
      </c>
      <c r="C24" s="1044">
        <v>2</v>
      </c>
      <c r="D24" s="1044">
        <v>0</v>
      </c>
      <c r="E24" s="1048">
        <v>49.4</v>
      </c>
      <c r="F24" s="245"/>
      <c r="G24" s="245"/>
    </row>
    <row r="25" spans="1:10" x14ac:dyDescent="0.2">
      <c r="A25" s="470" t="s">
        <v>171</v>
      </c>
      <c r="B25" s="390">
        <f>SUM(B26,B28)</f>
        <v>2</v>
      </c>
      <c r="C25" s="390">
        <f>SUM(C26,C28)</f>
        <v>2</v>
      </c>
      <c r="D25" s="390">
        <f>SUM(D26,D28)</f>
        <v>0</v>
      </c>
      <c r="E25" s="1049">
        <v>44.5</v>
      </c>
      <c r="F25" s="245"/>
      <c r="G25" s="245"/>
    </row>
    <row r="26" spans="1:10" x14ac:dyDescent="0.2">
      <c r="A26" s="614" t="s">
        <v>546</v>
      </c>
      <c r="B26" s="1047">
        <v>1</v>
      </c>
      <c r="C26" s="1047">
        <v>1</v>
      </c>
      <c r="D26" s="1047">
        <v>0</v>
      </c>
      <c r="E26" s="1048">
        <v>45</v>
      </c>
      <c r="F26" s="245"/>
      <c r="G26" s="245"/>
    </row>
    <row r="27" spans="1:10" x14ac:dyDescent="0.2">
      <c r="A27" s="615" t="s">
        <v>752</v>
      </c>
      <c r="B27" s="1047">
        <v>0</v>
      </c>
      <c r="C27" s="1047">
        <v>0</v>
      </c>
      <c r="D27" s="1047">
        <v>0</v>
      </c>
      <c r="E27" s="1048" t="s">
        <v>439</v>
      </c>
      <c r="F27" s="245"/>
      <c r="G27" s="245"/>
    </row>
    <row r="28" spans="1:10" x14ac:dyDescent="0.2">
      <c r="A28" s="614" t="s">
        <v>547</v>
      </c>
      <c r="B28" s="1047">
        <v>1</v>
      </c>
      <c r="C28" s="1047">
        <v>1</v>
      </c>
      <c r="D28" s="1047">
        <v>0</v>
      </c>
      <c r="E28" s="1048">
        <v>44</v>
      </c>
      <c r="F28" s="245"/>
      <c r="G28" s="245"/>
      <c r="H28" s="98"/>
      <c r="I28" s="98"/>
      <c r="J28" s="98"/>
    </row>
    <row r="29" spans="1:10" ht="13.5" thickBot="1" x14ac:dyDescent="0.25">
      <c r="A29" s="616" t="s">
        <v>752</v>
      </c>
      <c r="B29" s="1044">
        <v>1</v>
      </c>
      <c r="C29" s="1044">
        <v>1</v>
      </c>
      <c r="D29" s="1044">
        <v>0</v>
      </c>
      <c r="E29" s="1048">
        <v>44</v>
      </c>
      <c r="F29" s="245"/>
      <c r="G29" s="245"/>
    </row>
    <row r="30" spans="1:10" x14ac:dyDescent="0.2">
      <c r="A30" s="470" t="s">
        <v>169</v>
      </c>
      <c r="B30" s="390">
        <f>SUM(B31,B33)</f>
        <v>4</v>
      </c>
      <c r="C30" s="390">
        <f>SUM(C31,C33)</f>
        <v>4</v>
      </c>
      <c r="D30" s="390">
        <f>SUM(D31,D33)</f>
        <v>0</v>
      </c>
      <c r="E30" s="1046">
        <v>37.299999999999997</v>
      </c>
      <c r="F30" s="245"/>
      <c r="G30" s="245"/>
    </row>
    <row r="31" spans="1:10" x14ac:dyDescent="0.2">
      <c r="A31" s="614" t="s">
        <v>546</v>
      </c>
      <c r="B31" s="1047">
        <v>0</v>
      </c>
      <c r="C31" s="1047">
        <v>0</v>
      </c>
      <c r="D31" s="1047">
        <v>0</v>
      </c>
      <c r="E31" s="1048" t="s">
        <v>439</v>
      </c>
      <c r="F31" s="245"/>
      <c r="G31" s="245"/>
    </row>
    <row r="32" spans="1:10" x14ac:dyDescent="0.2">
      <c r="A32" s="615" t="s">
        <v>752</v>
      </c>
      <c r="B32" s="1047">
        <v>0</v>
      </c>
      <c r="C32" s="1047">
        <v>0</v>
      </c>
      <c r="D32" s="1047">
        <v>0</v>
      </c>
      <c r="E32" s="1048" t="s">
        <v>439</v>
      </c>
      <c r="F32" s="245"/>
      <c r="G32" s="245"/>
    </row>
    <row r="33" spans="1:10" x14ac:dyDescent="0.2">
      <c r="A33" s="614" t="s">
        <v>547</v>
      </c>
      <c r="B33" s="1047">
        <v>4</v>
      </c>
      <c r="C33" s="1047">
        <v>4</v>
      </c>
      <c r="D33" s="1047">
        <v>0</v>
      </c>
      <c r="E33" s="1048">
        <v>37.299999999999997</v>
      </c>
      <c r="F33" s="245"/>
      <c r="G33" s="245"/>
      <c r="H33" s="98"/>
      <c r="I33" s="98"/>
      <c r="J33" s="98"/>
    </row>
    <row r="34" spans="1:10" ht="13.5" thickBot="1" x14ac:dyDescent="0.25">
      <c r="A34" s="616" t="s">
        <v>752</v>
      </c>
      <c r="B34" s="1044">
        <v>0</v>
      </c>
      <c r="C34" s="1044">
        <v>0</v>
      </c>
      <c r="D34" s="1044">
        <v>0</v>
      </c>
      <c r="E34" s="1048" t="s">
        <v>439</v>
      </c>
      <c r="F34" s="245"/>
      <c r="G34" s="245"/>
    </row>
    <row r="35" spans="1:10" x14ac:dyDescent="0.2">
      <c r="A35" s="470" t="s">
        <v>164</v>
      </c>
      <c r="B35" s="390">
        <f>SUM(B36,B38)</f>
        <v>3</v>
      </c>
      <c r="C35" s="390">
        <f>SUM(C36,C38)</f>
        <v>2</v>
      </c>
      <c r="D35" s="390">
        <f>SUM(D36,D38)</f>
        <v>3</v>
      </c>
      <c r="E35" s="1046">
        <v>45.3</v>
      </c>
      <c r="F35" s="245"/>
      <c r="G35" s="245"/>
    </row>
    <row r="36" spans="1:10" x14ac:dyDescent="0.2">
      <c r="A36" s="614" t="s">
        <v>546</v>
      </c>
      <c r="B36" s="1047">
        <v>1</v>
      </c>
      <c r="C36" s="1047">
        <v>0</v>
      </c>
      <c r="D36" s="1047">
        <v>0</v>
      </c>
      <c r="E36" s="1048">
        <v>43</v>
      </c>
      <c r="F36" s="245"/>
      <c r="G36" s="245"/>
    </row>
    <row r="37" spans="1:10" ht="13.5" customHeight="1" x14ac:dyDescent="0.2">
      <c r="A37" s="615" t="s">
        <v>752</v>
      </c>
      <c r="B37" s="1047">
        <v>0</v>
      </c>
      <c r="C37" s="1047">
        <v>0</v>
      </c>
      <c r="D37" s="1047">
        <v>0</v>
      </c>
      <c r="E37" s="1048" t="s">
        <v>439</v>
      </c>
      <c r="F37" s="245"/>
      <c r="G37" s="245"/>
    </row>
    <row r="38" spans="1:10" x14ac:dyDescent="0.2">
      <c r="A38" s="614" t="s">
        <v>547</v>
      </c>
      <c r="B38" s="1047">
        <v>2</v>
      </c>
      <c r="C38" s="1047">
        <v>2</v>
      </c>
      <c r="D38" s="1047">
        <v>3</v>
      </c>
      <c r="E38" s="1048">
        <v>46.5</v>
      </c>
      <c r="F38" s="245"/>
      <c r="G38" s="245"/>
      <c r="H38" s="98"/>
      <c r="I38" s="98"/>
      <c r="J38" s="98"/>
    </row>
    <row r="39" spans="1:10" ht="13.5" thickBot="1" x14ac:dyDescent="0.25">
      <c r="A39" s="616" t="s">
        <v>752</v>
      </c>
      <c r="B39" s="1044">
        <v>0</v>
      </c>
      <c r="C39" s="1044">
        <v>0</v>
      </c>
      <c r="D39" s="1044">
        <v>1</v>
      </c>
      <c r="E39" s="1048" t="s">
        <v>439</v>
      </c>
      <c r="F39" s="245"/>
      <c r="G39" s="245"/>
    </row>
    <row r="40" spans="1:10" x14ac:dyDescent="0.2">
      <c r="A40" s="470" t="s">
        <v>166</v>
      </c>
      <c r="B40" s="390">
        <f>SUM(B41,B43)</f>
        <v>7</v>
      </c>
      <c r="C40" s="390">
        <f>SUM(C41,C43)</f>
        <v>5</v>
      </c>
      <c r="D40" s="390">
        <f>SUM(D41,D43)</f>
        <v>3</v>
      </c>
      <c r="E40" s="1046">
        <v>48.1</v>
      </c>
      <c r="F40" s="245"/>
      <c r="G40" s="245"/>
    </row>
    <row r="41" spans="1:10" x14ac:dyDescent="0.2">
      <c r="A41" s="614" t="s">
        <v>546</v>
      </c>
      <c r="B41" s="1047">
        <v>3</v>
      </c>
      <c r="C41" s="1047">
        <v>3</v>
      </c>
      <c r="D41" s="1047">
        <v>0</v>
      </c>
      <c r="E41" s="1048">
        <v>50.3</v>
      </c>
      <c r="F41" s="245"/>
      <c r="G41" s="245"/>
    </row>
    <row r="42" spans="1:10" x14ac:dyDescent="0.2">
      <c r="A42" s="615" t="s">
        <v>752</v>
      </c>
      <c r="B42" s="1047">
        <v>1</v>
      </c>
      <c r="C42" s="1047">
        <v>1</v>
      </c>
      <c r="D42" s="1047">
        <v>0</v>
      </c>
      <c r="E42" s="1048">
        <v>62</v>
      </c>
      <c r="F42" s="245"/>
      <c r="G42" s="245"/>
    </row>
    <row r="43" spans="1:10" x14ac:dyDescent="0.2">
      <c r="A43" s="614" t="s">
        <v>547</v>
      </c>
      <c r="B43" s="1047">
        <v>4</v>
      </c>
      <c r="C43" s="1047">
        <v>2</v>
      </c>
      <c r="D43" s="1047">
        <v>3</v>
      </c>
      <c r="E43" s="1048">
        <v>46.5</v>
      </c>
      <c r="F43" s="245"/>
      <c r="G43" s="245"/>
      <c r="H43" s="98"/>
      <c r="I43" s="98"/>
      <c r="J43" s="98"/>
    </row>
    <row r="44" spans="1:10" ht="13.5" thickBot="1" x14ac:dyDescent="0.25">
      <c r="A44" s="616" t="s">
        <v>752</v>
      </c>
      <c r="B44" s="1044">
        <v>2</v>
      </c>
      <c r="C44" s="1044">
        <v>1</v>
      </c>
      <c r="D44" s="1044">
        <v>2</v>
      </c>
      <c r="E44" s="1048">
        <v>45</v>
      </c>
      <c r="F44" s="245"/>
      <c r="G44" s="245"/>
    </row>
    <row r="45" spans="1:10" x14ac:dyDescent="0.2">
      <c r="A45" s="470" t="s">
        <v>168</v>
      </c>
      <c r="B45" s="390">
        <f>SUM(B46,B48)</f>
        <v>2</v>
      </c>
      <c r="C45" s="390">
        <f>SUM(C46,C48)</f>
        <v>2</v>
      </c>
      <c r="D45" s="390">
        <f>SUM(D46,D48)</f>
        <v>0</v>
      </c>
      <c r="E45" s="1046">
        <v>43.5</v>
      </c>
      <c r="F45" s="245"/>
      <c r="G45" s="245"/>
    </row>
    <row r="46" spans="1:10" x14ac:dyDescent="0.2">
      <c r="A46" s="614" t="s">
        <v>546</v>
      </c>
      <c r="B46" s="1047">
        <v>1</v>
      </c>
      <c r="C46" s="1047">
        <v>1</v>
      </c>
      <c r="D46" s="1047">
        <v>0</v>
      </c>
      <c r="E46" s="1048">
        <v>49</v>
      </c>
      <c r="F46" s="245"/>
      <c r="G46" s="245"/>
    </row>
    <row r="47" spans="1:10" x14ac:dyDescent="0.2">
      <c r="A47" s="615" t="s">
        <v>752</v>
      </c>
      <c r="B47" s="1047">
        <v>0</v>
      </c>
      <c r="C47" s="1047">
        <v>0</v>
      </c>
      <c r="D47" s="1047">
        <v>0</v>
      </c>
      <c r="E47" s="1048" t="s">
        <v>439</v>
      </c>
      <c r="F47" s="245"/>
      <c r="G47" s="245"/>
    </row>
    <row r="48" spans="1:10" x14ac:dyDescent="0.2">
      <c r="A48" s="614" t="s">
        <v>547</v>
      </c>
      <c r="B48" s="1047">
        <v>1</v>
      </c>
      <c r="C48" s="1047">
        <v>1</v>
      </c>
      <c r="D48" s="1047">
        <v>0</v>
      </c>
      <c r="E48" s="1048">
        <v>38</v>
      </c>
      <c r="F48" s="245"/>
      <c r="G48" s="245"/>
      <c r="H48" s="98"/>
      <c r="I48" s="98"/>
      <c r="J48" s="98"/>
    </row>
    <row r="49" spans="1:10" ht="13.5" thickBot="1" x14ac:dyDescent="0.25">
      <c r="A49" s="616" t="s">
        <v>752</v>
      </c>
      <c r="B49" s="1044">
        <v>0</v>
      </c>
      <c r="C49" s="1044">
        <v>0</v>
      </c>
      <c r="D49" s="1044">
        <v>0</v>
      </c>
      <c r="E49" s="1048" t="s">
        <v>439</v>
      </c>
      <c r="F49" s="245"/>
      <c r="G49" s="245"/>
    </row>
    <row r="50" spans="1:10" x14ac:dyDescent="0.2">
      <c r="A50" s="470" t="s">
        <v>691</v>
      </c>
      <c r="B50" s="264">
        <v>16</v>
      </c>
      <c r="C50" s="264">
        <v>11</v>
      </c>
      <c r="D50" s="264">
        <v>3</v>
      </c>
      <c r="E50" s="1050">
        <v>48.1</v>
      </c>
      <c r="F50" s="245"/>
      <c r="I50" s="245"/>
      <c r="J50" s="245"/>
    </row>
    <row r="51" spans="1:10" ht="13.5" thickBot="1" x14ac:dyDescent="0.25">
      <c r="A51" s="617" t="s">
        <v>752</v>
      </c>
      <c r="B51" s="618">
        <v>4</v>
      </c>
      <c r="C51" s="618">
        <v>1</v>
      </c>
      <c r="D51" s="618">
        <v>0</v>
      </c>
      <c r="E51" s="1051">
        <v>50.8</v>
      </c>
      <c r="F51" s="245"/>
      <c r="I51" s="245"/>
      <c r="J51" s="245"/>
    </row>
    <row r="52" spans="1:10" x14ac:dyDescent="0.2">
      <c r="A52" s="471" t="s">
        <v>692</v>
      </c>
      <c r="B52" s="265">
        <v>43</v>
      </c>
      <c r="C52" s="265">
        <v>33</v>
      </c>
      <c r="D52" s="265">
        <v>7</v>
      </c>
      <c r="E52" s="1046">
        <v>44.3</v>
      </c>
      <c r="F52" s="245"/>
      <c r="I52" s="245"/>
      <c r="J52" s="245"/>
    </row>
    <row r="53" spans="1:10" ht="13.5" thickBot="1" x14ac:dyDescent="0.25">
      <c r="A53" s="617" t="s">
        <v>752</v>
      </c>
      <c r="B53" s="618">
        <v>15</v>
      </c>
      <c r="C53" s="618">
        <v>11</v>
      </c>
      <c r="D53" s="618">
        <v>3</v>
      </c>
      <c r="E53" s="1051">
        <v>46.8</v>
      </c>
      <c r="F53" s="245"/>
      <c r="G53" s="245"/>
      <c r="I53" s="245"/>
      <c r="J53" s="245"/>
    </row>
    <row r="55" spans="1:10" ht="26.25" customHeight="1" x14ac:dyDescent="0.2">
      <c r="A55" s="1608" t="s">
        <v>261</v>
      </c>
      <c r="B55" s="1608"/>
      <c r="C55" s="1608"/>
      <c r="D55" s="1608"/>
      <c r="E55" s="1608"/>
    </row>
    <row r="56" spans="1:10" ht="12.75" customHeight="1" x14ac:dyDescent="0.2">
      <c r="A56" s="1608" t="s">
        <v>101</v>
      </c>
      <c r="B56" s="1608"/>
      <c r="C56" s="1608"/>
      <c r="D56" s="1608"/>
      <c r="E56" s="1608"/>
    </row>
    <row r="57" spans="1:10" ht="12.75" customHeight="1" x14ac:dyDescent="0.2">
      <c r="A57" s="1607" t="s">
        <v>103</v>
      </c>
      <c r="B57" s="1607"/>
      <c r="C57" s="1607"/>
      <c r="D57" s="1607"/>
      <c r="E57" s="1607"/>
    </row>
    <row r="58" spans="1:10" x14ac:dyDescent="0.2">
      <c r="A58" s="674"/>
      <c r="B58" s="674"/>
      <c r="C58" s="674"/>
      <c r="D58" s="674"/>
      <c r="E58" s="674"/>
    </row>
  </sheetData>
  <mergeCells count="8">
    <mergeCell ref="A57:E57"/>
    <mergeCell ref="A56:E56"/>
    <mergeCell ref="A2:A4"/>
    <mergeCell ref="B2:D2"/>
    <mergeCell ref="E2:E4"/>
    <mergeCell ref="B3:C3"/>
    <mergeCell ref="D3:D4"/>
    <mergeCell ref="A55:E55"/>
  </mergeCells>
  <phoneticPr fontId="44" type="noConversion"/>
  <pageMargins left="0.78749999999999998" right="0.78749999999999998" top="0.98402777777777795" bottom="0.98402777777777795" header="0.51180555555555496" footer="0.51180555555555496"/>
  <pageSetup paperSize="9" firstPageNumber="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List57">
    <pageSetUpPr fitToPage="1"/>
  </sheetPr>
  <dimension ref="A1:T35"/>
  <sheetViews>
    <sheetView workbookViewId="0"/>
  </sheetViews>
  <sheetFormatPr defaultColWidth="9.140625" defaultRowHeight="12.75" x14ac:dyDescent="0.2"/>
  <cols>
    <col min="1" max="1" width="25.42578125" style="9" customWidth="1"/>
    <col min="2" max="2" width="11.7109375" style="9" customWidth="1"/>
    <col min="3" max="4" width="10.42578125" style="9" customWidth="1"/>
    <col min="5" max="5" width="7.85546875" style="9" bestFit="1" customWidth="1"/>
    <col min="6" max="6" width="8.85546875" style="9" bestFit="1" customWidth="1"/>
    <col min="7" max="7" width="9" style="9" bestFit="1" customWidth="1"/>
    <col min="8" max="8" width="7.42578125" style="9" bestFit="1" customWidth="1"/>
    <col min="9" max="9" width="18.5703125" style="9" customWidth="1"/>
    <col min="10" max="10" width="14.7109375" style="9" customWidth="1"/>
    <col min="11" max="11" width="13" style="9" customWidth="1"/>
    <col min="12" max="12" width="16.5703125" style="9" customWidth="1"/>
    <col min="13" max="13" width="12.42578125" style="9" customWidth="1"/>
    <col min="14" max="14" width="12.5703125" style="9" customWidth="1"/>
    <col min="15" max="15" width="8.7109375" style="9" customWidth="1"/>
    <col min="16" max="16384" width="9.140625" style="9"/>
  </cols>
  <sheetData>
    <row r="1" spans="1:20" ht="13.5" customHeight="1" thickBot="1" x14ac:dyDescent="0.25">
      <c r="A1" s="392" t="s">
        <v>1300</v>
      </c>
      <c r="B1" s="14"/>
      <c r="C1" s="14"/>
      <c r="D1" s="14"/>
      <c r="E1" s="14"/>
      <c r="F1" s="14"/>
      <c r="G1" s="14"/>
      <c r="H1" s="14"/>
      <c r="I1" s="14"/>
      <c r="J1" s="14"/>
      <c r="K1" s="14"/>
      <c r="L1" s="14"/>
    </row>
    <row r="2" spans="1:20" ht="13.5" customHeight="1" x14ac:dyDescent="0.2">
      <c r="A2" s="1628"/>
      <c r="B2" s="1585" t="s">
        <v>65</v>
      </c>
      <c r="C2" s="1585"/>
      <c r="D2" s="1585"/>
      <c r="E2" s="1585"/>
      <c r="F2" s="1585"/>
      <c r="G2" s="1585"/>
      <c r="H2" s="1585"/>
      <c r="I2" s="1585"/>
      <c r="J2" s="1585" t="s">
        <v>310</v>
      </c>
      <c r="K2" s="1585"/>
      <c r="L2" s="1585"/>
      <c r="M2" s="1630" t="s">
        <v>110</v>
      </c>
      <c r="N2" s="1626" t="s">
        <v>216</v>
      </c>
      <c r="O2" s="80"/>
    </row>
    <row r="3" spans="1:20" ht="77.25" thickBot="1" x14ac:dyDescent="0.25">
      <c r="A3" s="1629"/>
      <c r="B3" s="280" t="s">
        <v>66</v>
      </c>
      <c r="C3" s="280" t="s">
        <v>197</v>
      </c>
      <c r="D3" s="280" t="s">
        <v>347</v>
      </c>
      <c r="E3" s="280" t="s">
        <v>198</v>
      </c>
      <c r="F3" s="280" t="s">
        <v>67</v>
      </c>
      <c r="G3" s="280" t="s">
        <v>68</v>
      </c>
      <c r="H3" s="280" t="s">
        <v>69</v>
      </c>
      <c r="I3" s="325" t="s">
        <v>70</v>
      </c>
      <c r="J3" s="280" t="s">
        <v>4</v>
      </c>
      <c r="K3" s="280" t="s">
        <v>77</v>
      </c>
      <c r="L3" s="280" t="s">
        <v>311</v>
      </c>
      <c r="M3" s="1631"/>
      <c r="N3" s="1627"/>
      <c r="O3" s="80"/>
    </row>
    <row r="4" spans="1:20" s="194" customFormat="1" ht="12.75" customHeight="1" x14ac:dyDescent="0.2">
      <c r="A4" s="1623" t="s">
        <v>9</v>
      </c>
      <c r="B4" s="1624"/>
      <c r="C4" s="1624"/>
      <c r="D4" s="1624"/>
      <c r="E4" s="1624"/>
      <c r="F4" s="1624"/>
      <c r="G4" s="1624"/>
      <c r="H4" s="1624"/>
      <c r="I4" s="1624"/>
      <c r="J4" s="1624"/>
      <c r="K4" s="1624"/>
      <c r="L4" s="1624"/>
      <c r="M4" s="1624"/>
      <c r="N4" s="1625"/>
      <c r="O4" s="193"/>
      <c r="P4"/>
      <c r="Q4"/>
      <c r="R4"/>
      <c r="S4"/>
      <c r="T4"/>
    </row>
    <row r="5" spans="1:20" s="194" customFormat="1" x14ac:dyDescent="0.2">
      <c r="A5" s="219" t="s">
        <v>162</v>
      </c>
      <c r="B5" s="326">
        <f t="shared" ref="B5:B16" si="0">SUM(C5:I5)</f>
        <v>112.27970000000002</v>
      </c>
      <c r="C5" s="1052">
        <v>14.3055</v>
      </c>
      <c r="D5" s="1052">
        <v>0</v>
      </c>
      <c r="E5" s="1052">
        <v>29.250300000000006</v>
      </c>
      <c r="F5" s="1052">
        <v>50.708300000000008</v>
      </c>
      <c r="G5" s="1052">
        <v>8.0396000000000001</v>
      </c>
      <c r="H5" s="1052">
        <v>9.6750000000000007</v>
      </c>
      <c r="I5" s="1052">
        <v>0.30099999999999999</v>
      </c>
      <c r="J5" s="1052">
        <v>0</v>
      </c>
      <c r="K5" s="1052">
        <v>0</v>
      </c>
      <c r="L5" s="1052">
        <v>8.3493000000000031</v>
      </c>
      <c r="M5" s="1052">
        <v>67.350200000000001</v>
      </c>
      <c r="N5" s="330">
        <f t="shared" ref="N5:N14" si="1">B5+SUM(J5:M5)</f>
        <v>187.97920000000002</v>
      </c>
      <c r="O5" s="195"/>
      <c r="P5"/>
      <c r="Q5"/>
      <c r="R5"/>
      <c r="S5"/>
      <c r="T5"/>
    </row>
    <row r="6" spans="1:20" s="194" customFormat="1" x14ac:dyDescent="0.2">
      <c r="A6" s="219" t="s">
        <v>161</v>
      </c>
      <c r="B6" s="326">
        <f t="shared" si="0"/>
        <v>391.31869999999992</v>
      </c>
      <c r="C6" s="1052">
        <v>60.254100000000008</v>
      </c>
      <c r="D6" s="1052">
        <v>0</v>
      </c>
      <c r="E6" s="1052">
        <v>74.202899999999929</v>
      </c>
      <c r="F6" s="1052">
        <v>198.37519999999995</v>
      </c>
      <c r="G6" s="1052">
        <v>51.044000000000025</v>
      </c>
      <c r="H6" s="1052">
        <v>2.4923999999999999</v>
      </c>
      <c r="I6" s="1052">
        <v>4.9500999999999991</v>
      </c>
      <c r="J6" s="1052">
        <v>4.0956999999999999</v>
      </c>
      <c r="K6" s="1052">
        <v>0</v>
      </c>
      <c r="L6" s="1052">
        <v>15.839700000000001</v>
      </c>
      <c r="M6" s="1052">
        <v>352.43350000000032</v>
      </c>
      <c r="N6" s="330">
        <f t="shared" si="1"/>
        <v>763.6876000000002</v>
      </c>
      <c r="O6" s="195"/>
      <c r="P6"/>
      <c r="Q6"/>
      <c r="R6"/>
      <c r="S6"/>
      <c r="T6"/>
    </row>
    <row r="7" spans="1:20" s="194" customFormat="1" x14ac:dyDescent="0.2">
      <c r="A7" s="219" t="s">
        <v>167</v>
      </c>
      <c r="B7" s="326">
        <f t="shared" si="0"/>
        <v>334.09689999999995</v>
      </c>
      <c r="C7" s="1052">
        <v>72.145699999999991</v>
      </c>
      <c r="D7" s="1052">
        <v>2.0167000000000006</v>
      </c>
      <c r="E7" s="1052">
        <v>109.70179999999993</v>
      </c>
      <c r="F7" s="1052">
        <v>82.982300000000023</v>
      </c>
      <c r="G7" s="1052">
        <v>0</v>
      </c>
      <c r="H7" s="1052">
        <v>46.033400000000022</v>
      </c>
      <c r="I7" s="1052">
        <v>21.216999999999995</v>
      </c>
      <c r="J7" s="1052">
        <v>35.175900000000006</v>
      </c>
      <c r="K7" s="1052">
        <v>0</v>
      </c>
      <c r="L7" s="1052">
        <v>257.30799999999959</v>
      </c>
      <c r="M7" s="1052">
        <v>376.58230000000037</v>
      </c>
      <c r="N7" s="330">
        <f t="shared" si="1"/>
        <v>1003.1631</v>
      </c>
      <c r="O7" s="195"/>
      <c r="P7"/>
      <c r="Q7"/>
      <c r="R7"/>
      <c r="S7"/>
      <c r="T7"/>
    </row>
    <row r="8" spans="1:20" s="194" customFormat="1" x14ac:dyDescent="0.2">
      <c r="A8" s="219" t="s">
        <v>170</v>
      </c>
      <c r="B8" s="326">
        <f>SUM(C8:I8)</f>
        <v>316.85369999999989</v>
      </c>
      <c r="C8" s="1052">
        <v>35.365299999999991</v>
      </c>
      <c r="D8" s="1052">
        <v>4.4792000000000005</v>
      </c>
      <c r="E8" s="1052">
        <v>84.069400000000044</v>
      </c>
      <c r="F8" s="1052">
        <v>131.79269999999988</v>
      </c>
      <c r="G8" s="1052">
        <v>17.790199999999999</v>
      </c>
      <c r="H8" s="1052">
        <v>29.294799999999992</v>
      </c>
      <c r="I8" s="1052">
        <v>14.062100000000001</v>
      </c>
      <c r="J8" s="1052">
        <v>1</v>
      </c>
      <c r="K8" s="1052">
        <v>0</v>
      </c>
      <c r="L8" s="1052">
        <v>52.893500000000003</v>
      </c>
      <c r="M8" s="1052">
        <v>200.37080000000009</v>
      </c>
      <c r="N8" s="330">
        <f t="shared" si="1"/>
        <v>571.11799999999994</v>
      </c>
      <c r="O8" s="195"/>
      <c r="P8"/>
      <c r="Q8"/>
      <c r="R8"/>
      <c r="S8"/>
      <c r="T8"/>
    </row>
    <row r="9" spans="1:20" s="194" customFormat="1" ht="12.75" customHeight="1" x14ac:dyDescent="0.2">
      <c r="A9" s="219" t="s">
        <v>171</v>
      </c>
      <c r="B9" s="326">
        <f t="shared" si="0"/>
        <v>220.12749999999994</v>
      </c>
      <c r="C9" s="1052">
        <v>8.7834000000000003</v>
      </c>
      <c r="D9" s="1052">
        <v>0</v>
      </c>
      <c r="E9" s="1052">
        <v>45.495600000000024</v>
      </c>
      <c r="F9" s="1052">
        <v>126.14689999999993</v>
      </c>
      <c r="G9" s="1052">
        <v>23.642100000000006</v>
      </c>
      <c r="H9" s="1052">
        <v>16.0595</v>
      </c>
      <c r="I9" s="1052">
        <v>0</v>
      </c>
      <c r="J9" s="1052">
        <v>0</v>
      </c>
      <c r="K9" s="1052">
        <v>0</v>
      </c>
      <c r="L9" s="1052">
        <v>3.629</v>
      </c>
      <c r="M9" s="1052">
        <v>92.052299999999988</v>
      </c>
      <c r="N9" s="330">
        <f t="shared" si="1"/>
        <v>315.80879999999991</v>
      </c>
      <c r="O9" s="195"/>
      <c r="P9"/>
      <c r="Q9"/>
      <c r="R9"/>
      <c r="S9"/>
      <c r="T9"/>
    </row>
    <row r="10" spans="1:20" s="194" customFormat="1" ht="12.75" customHeight="1" x14ac:dyDescent="0.2">
      <c r="A10" s="219" t="s">
        <v>419</v>
      </c>
      <c r="B10" s="326">
        <f t="shared" si="0"/>
        <v>61.029299999999999</v>
      </c>
      <c r="C10" s="1052">
        <v>3.1001000000000003</v>
      </c>
      <c r="D10" s="1052">
        <v>0</v>
      </c>
      <c r="E10" s="1052">
        <v>14.191999999999998</v>
      </c>
      <c r="F10" s="1052">
        <v>33.154299999999999</v>
      </c>
      <c r="G10" s="1052">
        <v>10.393899999999999</v>
      </c>
      <c r="H10" s="1052">
        <v>6.8999999999999992E-2</v>
      </c>
      <c r="I10" s="1052">
        <v>0.12</v>
      </c>
      <c r="J10" s="1052">
        <v>0</v>
      </c>
      <c r="K10" s="1052">
        <v>0</v>
      </c>
      <c r="L10" s="1052">
        <v>3.8420000000000001</v>
      </c>
      <c r="M10" s="1052">
        <v>41.952800000000011</v>
      </c>
      <c r="N10" s="330">
        <f t="shared" si="1"/>
        <v>106.82410000000002</v>
      </c>
      <c r="O10" s="195"/>
      <c r="P10"/>
      <c r="Q10"/>
      <c r="R10"/>
      <c r="S10"/>
      <c r="T10"/>
    </row>
    <row r="11" spans="1:20" s="194" customFormat="1" x14ac:dyDescent="0.2">
      <c r="A11" s="219" t="s">
        <v>169</v>
      </c>
      <c r="B11" s="326">
        <f t="shared" si="0"/>
        <v>98.563299999999984</v>
      </c>
      <c r="C11" s="1052">
        <v>6.8613</v>
      </c>
      <c r="D11" s="1052">
        <v>0</v>
      </c>
      <c r="E11" s="1052">
        <v>24.658200000000008</v>
      </c>
      <c r="F11" s="1052">
        <v>50.782999999999987</v>
      </c>
      <c r="G11" s="1052">
        <v>1.1751</v>
      </c>
      <c r="H11" s="1052">
        <v>14.752400000000002</v>
      </c>
      <c r="I11" s="1052">
        <v>0.33329999999999999</v>
      </c>
      <c r="J11" s="1052">
        <v>3.4312</v>
      </c>
      <c r="K11" s="1052">
        <v>0</v>
      </c>
      <c r="L11" s="1052">
        <v>4.4415999999999993</v>
      </c>
      <c r="M11" s="1052">
        <v>76.995399999999989</v>
      </c>
      <c r="N11" s="330">
        <f t="shared" si="1"/>
        <v>183.43149999999997</v>
      </c>
      <c r="O11" s="195"/>
      <c r="P11"/>
      <c r="Q11"/>
      <c r="R11"/>
      <c r="S11"/>
      <c r="T11"/>
    </row>
    <row r="12" spans="1:20" s="194" customFormat="1" ht="12.75" customHeight="1" x14ac:dyDescent="0.2">
      <c r="A12" s="219" t="s">
        <v>164</v>
      </c>
      <c r="B12" s="326">
        <f t="shared" si="0"/>
        <v>74.32680000000002</v>
      </c>
      <c r="C12" s="1052">
        <v>16.628400000000006</v>
      </c>
      <c r="D12" s="1052">
        <v>0</v>
      </c>
      <c r="E12" s="1052">
        <v>26.092600000000012</v>
      </c>
      <c r="F12" s="1052">
        <v>19.884199999999993</v>
      </c>
      <c r="G12" s="1052">
        <v>0</v>
      </c>
      <c r="H12" s="1052">
        <v>7.7596000000000007</v>
      </c>
      <c r="I12" s="1052">
        <v>3.9619999999999997</v>
      </c>
      <c r="J12" s="1052">
        <v>4.8766999999999996</v>
      </c>
      <c r="K12" s="1052">
        <v>0</v>
      </c>
      <c r="L12" s="1052">
        <v>29.819600000000008</v>
      </c>
      <c r="M12" s="1052">
        <v>153.10229999999987</v>
      </c>
      <c r="N12" s="330">
        <f t="shared" si="1"/>
        <v>262.1253999999999</v>
      </c>
      <c r="O12" s="195"/>
      <c r="P12"/>
      <c r="Q12"/>
      <c r="R12"/>
      <c r="S12"/>
      <c r="T12"/>
    </row>
    <row r="13" spans="1:20" s="194" customFormat="1" x14ac:dyDescent="0.2">
      <c r="A13" s="219" t="s">
        <v>166</v>
      </c>
      <c r="B13" s="326">
        <f t="shared" si="0"/>
        <v>146.27830000000003</v>
      </c>
      <c r="C13" s="1052">
        <v>16.083099999999995</v>
      </c>
      <c r="D13" s="1052">
        <v>0</v>
      </c>
      <c r="E13" s="1052">
        <v>42.650299999999994</v>
      </c>
      <c r="F13" s="1052">
        <v>68.745000000000005</v>
      </c>
      <c r="G13" s="1052">
        <v>3.9875000000000007</v>
      </c>
      <c r="H13" s="1052">
        <v>10.019200000000001</v>
      </c>
      <c r="I13" s="1052">
        <v>4.7932000000000006</v>
      </c>
      <c r="J13" s="1052">
        <v>2.4415999999999998</v>
      </c>
      <c r="K13" s="1052">
        <v>0</v>
      </c>
      <c r="L13" s="1052">
        <v>31.190000000000005</v>
      </c>
      <c r="M13" s="1052">
        <v>87.105699999999999</v>
      </c>
      <c r="N13" s="330">
        <f t="shared" si="1"/>
        <v>267.01560000000006</v>
      </c>
      <c r="O13" s="195"/>
      <c r="P13"/>
      <c r="Q13"/>
      <c r="R13"/>
      <c r="S13"/>
      <c r="T13"/>
    </row>
    <row r="14" spans="1:20" s="194" customFormat="1" x14ac:dyDescent="0.2">
      <c r="A14" s="219" t="s">
        <v>168</v>
      </c>
      <c r="B14" s="326">
        <f t="shared" si="0"/>
        <v>72.025499999999994</v>
      </c>
      <c r="C14" s="1052">
        <v>3.1181000000000001</v>
      </c>
      <c r="D14" s="1052">
        <v>0.33339999999999997</v>
      </c>
      <c r="E14" s="1052">
        <v>10.2651</v>
      </c>
      <c r="F14" s="1052">
        <v>33.947299999999998</v>
      </c>
      <c r="G14" s="1052">
        <v>7.0752000000000006</v>
      </c>
      <c r="H14" s="1052">
        <v>14.336100000000002</v>
      </c>
      <c r="I14" s="1052">
        <v>2.9502999999999999</v>
      </c>
      <c r="J14" s="1052">
        <v>0.34139999999999998</v>
      </c>
      <c r="K14" s="1052">
        <v>0</v>
      </c>
      <c r="L14" s="1052">
        <v>1.9468000000000003</v>
      </c>
      <c r="M14" s="1052">
        <v>35.368700000000011</v>
      </c>
      <c r="N14" s="330">
        <f t="shared" si="1"/>
        <v>109.6824</v>
      </c>
      <c r="O14" s="195"/>
      <c r="P14"/>
      <c r="Q14"/>
      <c r="R14"/>
      <c r="S14"/>
      <c r="T14"/>
    </row>
    <row r="15" spans="1:20" s="194" customFormat="1" x14ac:dyDescent="0.2">
      <c r="A15" s="219" t="s">
        <v>71</v>
      </c>
      <c r="B15" s="326">
        <f t="shared" si="0"/>
        <v>111.67169999999999</v>
      </c>
      <c r="C15" s="1052">
        <v>9.1664999999999974</v>
      </c>
      <c r="D15" s="1052">
        <v>0</v>
      </c>
      <c r="E15" s="1052">
        <v>10.333300000000001</v>
      </c>
      <c r="F15" s="1052">
        <v>26.332100000000004</v>
      </c>
      <c r="G15" s="1052">
        <v>1.5246999999999999</v>
      </c>
      <c r="H15" s="1052">
        <v>52.614999999999988</v>
      </c>
      <c r="I15" s="1052">
        <v>11.700099999999997</v>
      </c>
      <c r="J15" s="1052">
        <v>26.591799999999992</v>
      </c>
      <c r="K15" s="1052">
        <v>0</v>
      </c>
      <c r="L15" s="1052">
        <v>111.4178</v>
      </c>
      <c r="M15" s="1052">
        <v>1065.8959999999995</v>
      </c>
      <c r="N15" s="330">
        <f>B15+SUM(J15:M15)</f>
        <v>1315.5772999999995</v>
      </c>
      <c r="O15" s="195"/>
      <c r="P15"/>
      <c r="Q15"/>
      <c r="R15"/>
      <c r="S15"/>
      <c r="T15"/>
    </row>
    <row r="16" spans="1:20" s="194" customFormat="1" ht="13.5" customHeight="1" x14ac:dyDescent="0.2">
      <c r="A16" s="220" t="s">
        <v>206</v>
      </c>
      <c r="B16" s="327">
        <f t="shared" si="0"/>
        <v>1938.5713999999998</v>
      </c>
      <c r="C16" s="327">
        <f>SUM(C5:C15)</f>
        <v>245.81149999999997</v>
      </c>
      <c r="D16" s="327">
        <f t="shared" ref="D16:N16" si="2">SUM(D5:D15)</f>
        <v>6.8293000000000008</v>
      </c>
      <c r="E16" s="327">
        <f t="shared" si="2"/>
        <v>470.91149999999999</v>
      </c>
      <c r="F16" s="327">
        <f>SUM(F5:F15)</f>
        <v>822.85129999999981</v>
      </c>
      <c r="G16" s="327">
        <f t="shared" si="2"/>
        <v>124.67230000000001</v>
      </c>
      <c r="H16" s="327">
        <f t="shared" si="2"/>
        <v>203.10640000000004</v>
      </c>
      <c r="I16" s="327">
        <f t="shared" si="2"/>
        <v>64.389099999999985</v>
      </c>
      <c r="J16" s="327">
        <f t="shared" si="2"/>
        <v>77.954299999999989</v>
      </c>
      <c r="K16" s="327">
        <f t="shared" si="2"/>
        <v>0</v>
      </c>
      <c r="L16" s="327">
        <f t="shared" si="2"/>
        <v>520.6772999999996</v>
      </c>
      <c r="M16" s="329">
        <f t="shared" si="2"/>
        <v>2549.21</v>
      </c>
      <c r="N16" s="330">
        <f t="shared" si="2"/>
        <v>5086.4129999999996</v>
      </c>
      <c r="O16" s="195"/>
      <c r="P16"/>
      <c r="Q16"/>
      <c r="R16"/>
      <c r="S16"/>
      <c r="T16"/>
    </row>
    <row r="17" spans="1:20" s="194" customFormat="1" x14ac:dyDescent="0.2">
      <c r="A17" s="1632" t="s">
        <v>10</v>
      </c>
      <c r="B17" s="1633"/>
      <c r="C17" s="1633"/>
      <c r="D17" s="1633"/>
      <c r="E17" s="1633"/>
      <c r="F17" s="1633"/>
      <c r="G17" s="1633"/>
      <c r="H17" s="1633"/>
      <c r="I17" s="1633"/>
      <c r="J17" s="1633"/>
      <c r="K17" s="1633"/>
      <c r="L17" s="1633"/>
      <c r="M17" s="1633"/>
      <c r="N17" s="1634"/>
      <c r="O17" s="423"/>
      <c r="P17"/>
      <c r="Q17"/>
      <c r="R17"/>
      <c r="S17"/>
      <c r="T17"/>
    </row>
    <row r="18" spans="1:20" s="194" customFormat="1" ht="12.75" customHeight="1" x14ac:dyDescent="0.2">
      <c r="A18" s="219" t="s">
        <v>162</v>
      </c>
      <c r="B18" s="326">
        <f t="shared" ref="B18:B27" si="3">SUM(C18:I18)</f>
        <v>34.878899999999994</v>
      </c>
      <c r="C18" s="1052">
        <v>4.2389000000000001</v>
      </c>
      <c r="D18" s="1052">
        <v>0</v>
      </c>
      <c r="E18" s="1052">
        <v>7.5166999999999984</v>
      </c>
      <c r="F18" s="1052">
        <v>14.991599999999996</v>
      </c>
      <c r="G18" s="1052">
        <v>3.0817000000000005</v>
      </c>
      <c r="H18" s="1052">
        <v>5.0000000000000009</v>
      </c>
      <c r="I18" s="1052">
        <v>0.05</v>
      </c>
      <c r="J18" s="1052">
        <v>0</v>
      </c>
      <c r="K18" s="1052">
        <v>0</v>
      </c>
      <c r="L18" s="1052">
        <v>2.5743</v>
      </c>
      <c r="M18" s="1052">
        <v>47.391900000000007</v>
      </c>
      <c r="N18" s="330">
        <f t="shared" ref="N18:N27" si="4">B18+SUM(J18:M18)</f>
        <v>84.845100000000002</v>
      </c>
      <c r="O18" s="195"/>
      <c r="P18"/>
      <c r="Q18"/>
      <c r="R18"/>
      <c r="S18"/>
      <c r="T18"/>
    </row>
    <row r="19" spans="1:20" s="194" customFormat="1" ht="12.75" customHeight="1" x14ac:dyDescent="0.2">
      <c r="A19" s="219" t="s">
        <v>161</v>
      </c>
      <c r="B19" s="326">
        <f t="shared" si="3"/>
        <v>178.52559999999986</v>
      </c>
      <c r="C19" s="1052">
        <v>16.554799999999997</v>
      </c>
      <c r="D19" s="1052">
        <v>0</v>
      </c>
      <c r="E19" s="1052">
        <v>23.974400000000006</v>
      </c>
      <c r="F19" s="1052">
        <v>104.99419999999986</v>
      </c>
      <c r="G19" s="1052">
        <v>29.377099999999995</v>
      </c>
      <c r="H19" s="1052">
        <v>2.1583999999999999</v>
      </c>
      <c r="I19" s="1052">
        <v>1.4667000000000001</v>
      </c>
      <c r="J19" s="1052">
        <v>1.7250000000000001</v>
      </c>
      <c r="K19" s="1052">
        <v>0</v>
      </c>
      <c r="L19" s="1052">
        <v>7.8916000000000013</v>
      </c>
      <c r="M19" s="1052">
        <v>272.59560000000016</v>
      </c>
      <c r="N19" s="330">
        <f t="shared" si="4"/>
        <v>460.73779999999999</v>
      </c>
      <c r="O19" s="195"/>
      <c r="P19"/>
      <c r="Q19"/>
      <c r="R19"/>
      <c r="S19"/>
      <c r="T19"/>
    </row>
    <row r="20" spans="1:20" s="194" customFormat="1" x14ac:dyDescent="0.2">
      <c r="A20" s="219" t="s">
        <v>167</v>
      </c>
      <c r="B20" s="326">
        <f t="shared" si="3"/>
        <v>77.044000000000011</v>
      </c>
      <c r="C20" s="1052">
        <v>8.9329999999999981</v>
      </c>
      <c r="D20" s="1052">
        <v>0</v>
      </c>
      <c r="E20" s="1052">
        <v>18.593500000000002</v>
      </c>
      <c r="F20" s="1052">
        <v>27.900900000000007</v>
      </c>
      <c r="G20" s="1052">
        <v>0</v>
      </c>
      <c r="H20" s="1052">
        <v>16.349900000000005</v>
      </c>
      <c r="I20" s="1052">
        <v>5.2667000000000002</v>
      </c>
      <c r="J20" s="1052">
        <v>16.769100000000002</v>
      </c>
      <c r="K20" s="1052">
        <v>0</v>
      </c>
      <c r="L20" s="1052">
        <v>133.4353999999999</v>
      </c>
      <c r="M20" s="1052">
        <v>260.42349999999982</v>
      </c>
      <c r="N20" s="330">
        <f t="shared" si="4"/>
        <v>487.67199999999968</v>
      </c>
      <c r="O20" s="195"/>
      <c r="P20"/>
      <c r="Q20"/>
      <c r="R20"/>
      <c r="S20"/>
      <c r="T20"/>
    </row>
    <row r="21" spans="1:20" s="194" customFormat="1" x14ac:dyDescent="0.2">
      <c r="A21" s="219" t="s">
        <v>170</v>
      </c>
      <c r="B21" s="326">
        <f t="shared" si="3"/>
        <v>143.96849999999998</v>
      </c>
      <c r="C21" s="1052">
        <v>9.2279</v>
      </c>
      <c r="D21" s="1052">
        <v>0.83329999999999993</v>
      </c>
      <c r="E21" s="1052">
        <v>28.153299999999984</v>
      </c>
      <c r="F21" s="1052">
        <v>62.45829999999998</v>
      </c>
      <c r="G21" s="1052">
        <v>11.129000000000001</v>
      </c>
      <c r="H21" s="1052">
        <v>22.433099999999996</v>
      </c>
      <c r="I21" s="1052">
        <v>9.7335999999999991</v>
      </c>
      <c r="J21" s="1052">
        <v>0.5</v>
      </c>
      <c r="K21" s="1052">
        <v>0</v>
      </c>
      <c r="L21" s="1052">
        <v>26.887</v>
      </c>
      <c r="M21" s="1052">
        <v>140.25839999999999</v>
      </c>
      <c r="N21" s="330">
        <f t="shared" si="4"/>
        <v>311.61389999999994</v>
      </c>
      <c r="O21" s="195"/>
      <c r="P21"/>
      <c r="Q21"/>
      <c r="R21"/>
      <c r="S21"/>
      <c r="T21"/>
    </row>
    <row r="22" spans="1:20" s="194" customFormat="1" x14ac:dyDescent="0.2">
      <c r="A22" s="219" t="s">
        <v>171</v>
      </c>
      <c r="B22" s="326">
        <f t="shared" si="3"/>
        <v>135.21289999999996</v>
      </c>
      <c r="C22" s="1052">
        <v>3.0000999999999998</v>
      </c>
      <c r="D22" s="1052">
        <v>0</v>
      </c>
      <c r="E22" s="1052">
        <v>21.256799999999998</v>
      </c>
      <c r="F22" s="1052">
        <v>82.759199999999964</v>
      </c>
      <c r="G22" s="1052">
        <v>16.913799999999998</v>
      </c>
      <c r="H22" s="1052">
        <v>11.283000000000001</v>
      </c>
      <c r="I22" s="1052">
        <v>0</v>
      </c>
      <c r="J22" s="1052">
        <v>0</v>
      </c>
      <c r="K22" s="1052">
        <v>0</v>
      </c>
      <c r="L22" s="1052">
        <v>2.9716999999999998</v>
      </c>
      <c r="M22" s="1052">
        <v>67.88239999999999</v>
      </c>
      <c r="N22" s="330">
        <f t="shared" si="4"/>
        <v>206.06699999999995</v>
      </c>
      <c r="O22" s="195"/>
      <c r="P22"/>
      <c r="Q22"/>
      <c r="R22"/>
      <c r="S22"/>
      <c r="T22"/>
    </row>
    <row r="23" spans="1:20" s="194" customFormat="1" x14ac:dyDescent="0.2">
      <c r="A23" s="219" t="s">
        <v>419</v>
      </c>
      <c r="B23" s="326">
        <f t="shared" si="3"/>
        <v>30.928500000000007</v>
      </c>
      <c r="C23" s="1052">
        <v>0</v>
      </c>
      <c r="D23" s="1052">
        <v>0</v>
      </c>
      <c r="E23" s="1052">
        <v>4.5</v>
      </c>
      <c r="F23" s="1052">
        <v>20.138400000000004</v>
      </c>
      <c r="G23" s="1052">
        <v>6.1110999999999995</v>
      </c>
      <c r="H23" s="1052">
        <v>5.8999999999999997E-2</v>
      </c>
      <c r="I23" s="1052">
        <v>0.12</v>
      </c>
      <c r="J23" s="1052">
        <v>0</v>
      </c>
      <c r="K23" s="1052">
        <v>0</v>
      </c>
      <c r="L23" s="1052">
        <v>3.4529999999999998</v>
      </c>
      <c r="M23" s="1052">
        <v>37.202000000000005</v>
      </c>
      <c r="N23" s="330">
        <f t="shared" si="4"/>
        <v>71.583500000000015</v>
      </c>
      <c r="O23" s="195"/>
      <c r="P23"/>
      <c r="Q23"/>
      <c r="R23"/>
      <c r="S23"/>
      <c r="T23"/>
    </row>
    <row r="24" spans="1:20" s="194" customFormat="1" x14ac:dyDescent="0.2">
      <c r="A24" s="219" t="s">
        <v>169</v>
      </c>
      <c r="B24" s="326">
        <f t="shared" si="3"/>
        <v>34.739699999999992</v>
      </c>
      <c r="C24" s="1052">
        <v>0.25</v>
      </c>
      <c r="D24" s="1052">
        <v>0</v>
      </c>
      <c r="E24" s="1052">
        <v>6.1166</v>
      </c>
      <c r="F24" s="1052">
        <v>22.212799999999991</v>
      </c>
      <c r="G24" s="1052">
        <v>0.88329999999999997</v>
      </c>
      <c r="H24" s="1052">
        <v>5.2769999999999992</v>
      </c>
      <c r="I24" s="1052">
        <v>0</v>
      </c>
      <c r="J24" s="1052">
        <v>0.93669999999999987</v>
      </c>
      <c r="K24" s="1052">
        <v>0</v>
      </c>
      <c r="L24" s="1052">
        <v>0.46830000000000005</v>
      </c>
      <c r="M24" s="1052">
        <v>52.393299999999989</v>
      </c>
      <c r="N24" s="330">
        <f t="shared" si="4"/>
        <v>88.537999999999982</v>
      </c>
      <c r="O24" s="195"/>
      <c r="P24"/>
      <c r="Q24"/>
      <c r="R24"/>
      <c r="S24"/>
      <c r="T24"/>
    </row>
    <row r="25" spans="1:20" s="194" customFormat="1" x14ac:dyDescent="0.2">
      <c r="A25" s="219" t="s">
        <v>164</v>
      </c>
      <c r="B25" s="326">
        <f t="shared" si="3"/>
        <v>9.9320000000000022</v>
      </c>
      <c r="C25" s="1052">
        <v>1</v>
      </c>
      <c r="D25" s="1052">
        <v>0</v>
      </c>
      <c r="E25" s="1052">
        <v>5.5004000000000017</v>
      </c>
      <c r="F25" s="1052">
        <v>1.3334999999999999</v>
      </c>
      <c r="G25" s="1052">
        <v>0</v>
      </c>
      <c r="H25" s="1052">
        <v>1.7361</v>
      </c>
      <c r="I25" s="1052">
        <v>0.36199999999999999</v>
      </c>
      <c r="J25" s="1052">
        <v>1</v>
      </c>
      <c r="K25" s="1052">
        <v>0</v>
      </c>
      <c r="L25" s="1052">
        <v>7.0803000000000011</v>
      </c>
      <c r="M25" s="1052">
        <v>79.868700000000004</v>
      </c>
      <c r="N25" s="330">
        <f t="shared" si="4"/>
        <v>97.881000000000014</v>
      </c>
      <c r="O25" s="195"/>
      <c r="P25"/>
      <c r="Q25"/>
      <c r="R25"/>
      <c r="S25"/>
      <c r="T25"/>
    </row>
    <row r="26" spans="1:20" s="194" customFormat="1" x14ac:dyDescent="0.2">
      <c r="A26" s="219" t="s">
        <v>166</v>
      </c>
      <c r="B26" s="326">
        <f t="shared" si="3"/>
        <v>56.686499999999995</v>
      </c>
      <c r="C26" s="1052">
        <v>8.3299999999999999E-2</v>
      </c>
      <c r="D26" s="1052">
        <v>0</v>
      </c>
      <c r="E26" s="1052">
        <v>15.733500000000001</v>
      </c>
      <c r="F26" s="1052">
        <v>31.905599999999993</v>
      </c>
      <c r="G26" s="1052">
        <v>2.2625000000000002</v>
      </c>
      <c r="H26" s="1052">
        <v>2.9083000000000001</v>
      </c>
      <c r="I26" s="1052">
        <v>3.7932999999999995</v>
      </c>
      <c r="J26" s="1052">
        <v>2.4415999999999998</v>
      </c>
      <c r="K26" s="1052">
        <v>0</v>
      </c>
      <c r="L26" s="1052">
        <v>16.659700000000004</v>
      </c>
      <c r="M26" s="1052">
        <v>66.737200000000016</v>
      </c>
      <c r="N26" s="330">
        <f t="shared" si="4"/>
        <v>142.52500000000003</v>
      </c>
      <c r="O26" s="195"/>
      <c r="P26"/>
      <c r="Q26"/>
      <c r="R26"/>
      <c r="S26"/>
      <c r="T26"/>
    </row>
    <row r="27" spans="1:20" s="194" customFormat="1" ht="12.75" customHeight="1" x14ac:dyDescent="0.2">
      <c r="A27" s="219" t="s">
        <v>168</v>
      </c>
      <c r="B27" s="326">
        <f t="shared" si="3"/>
        <v>29.799100000000003</v>
      </c>
      <c r="C27" s="1052">
        <v>1.7667999999999999</v>
      </c>
      <c r="D27" s="1052">
        <v>0</v>
      </c>
      <c r="E27" s="1052">
        <v>1.7733999999999999</v>
      </c>
      <c r="F27" s="1052">
        <v>13.147400000000001</v>
      </c>
      <c r="G27" s="1052">
        <v>3.9501000000000008</v>
      </c>
      <c r="H27" s="1052">
        <v>7.336100000000001</v>
      </c>
      <c r="I27" s="1052">
        <v>1.8252999999999999</v>
      </c>
      <c r="J27" s="1052">
        <v>0.34139999999999998</v>
      </c>
      <c r="K27" s="1052">
        <v>0</v>
      </c>
      <c r="L27" s="1052">
        <v>0.83000000000000007</v>
      </c>
      <c r="M27" s="1052">
        <v>25.269800000000004</v>
      </c>
      <c r="N27" s="330">
        <f t="shared" si="4"/>
        <v>56.240300000000005</v>
      </c>
      <c r="O27" s="195"/>
      <c r="P27"/>
      <c r="Q27"/>
      <c r="R27"/>
      <c r="S27"/>
      <c r="T27"/>
    </row>
    <row r="28" spans="1:20" s="194" customFormat="1" x14ac:dyDescent="0.2">
      <c r="A28" s="219" t="s">
        <v>71</v>
      </c>
      <c r="B28" s="326">
        <f>SUM(C28:I28)</f>
        <v>72.646699999999996</v>
      </c>
      <c r="C28" s="1052">
        <v>0.99999999999999989</v>
      </c>
      <c r="D28" s="1052">
        <v>0</v>
      </c>
      <c r="E28" s="1052">
        <v>3</v>
      </c>
      <c r="F28" s="1052">
        <v>21.340400000000002</v>
      </c>
      <c r="G28" s="1052">
        <v>1.5246999999999999</v>
      </c>
      <c r="H28" s="1052">
        <v>43.78159999999999</v>
      </c>
      <c r="I28" s="1052">
        <v>1.9999999999999998</v>
      </c>
      <c r="J28" s="1052">
        <v>11.482100000000001</v>
      </c>
      <c r="K28" s="1052">
        <v>0</v>
      </c>
      <c r="L28" s="1052">
        <v>46.505900000000025</v>
      </c>
      <c r="M28" s="1052">
        <v>648.02170000000001</v>
      </c>
      <c r="N28" s="330">
        <f>B28+SUM(J28:M28)</f>
        <v>778.65640000000008</v>
      </c>
      <c r="O28" s="195"/>
      <c r="P28"/>
      <c r="Q28"/>
      <c r="R28"/>
      <c r="S28"/>
      <c r="T28"/>
    </row>
    <row r="29" spans="1:20" s="194" customFormat="1" ht="13.5" thickBot="1" x14ac:dyDescent="0.25">
      <c r="A29" s="221" t="s">
        <v>11</v>
      </c>
      <c r="B29" s="328">
        <f>SUM(C29:I29)</f>
        <v>804.36239999999975</v>
      </c>
      <c r="C29" s="328">
        <f>SUM(C18:C28)</f>
        <v>46.054799999999986</v>
      </c>
      <c r="D29" s="328">
        <f t="shared" ref="D29:N29" si="5">SUM(D18:D28)</f>
        <v>0.83329999999999993</v>
      </c>
      <c r="E29" s="328">
        <f t="shared" si="5"/>
        <v>136.11860000000001</v>
      </c>
      <c r="F29" s="328">
        <f t="shared" si="5"/>
        <v>403.18229999999977</v>
      </c>
      <c r="G29" s="328">
        <f t="shared" si="5"/>
        <v>75.2333</v>
      </c>
      <c r="H29" s="328">
        <f t="shared" si="5"/>
        <v>118.32249999999999</v>
      </c>
      <c r="I29" s="328">
        <f t="shared" si="5"/>
        <v>24.617599999999996</v>
      </c>
      <c r="J29" s="328">
        <f t="shared" si="5"/>
        <v>35.195900000000002</v>
      </c>
      <c r="K29" s="328">
        <f t="shared" si="5"/>
        <v>0</v>
      </c>
      <c r="L29" s="328">
        <f t="shared" si="5"/>
        <v>248.75719999999995</v>
      </c>
      <c r="M29" s="331">
        <f t="shared" si="5"/>
        <v>1698.0445</v>
      </c>
      <c r="N29" s="332">
        <f t="shared" si="5"/>
        <v>2786.3599999999997</v>
      </c>
      <c r="O29" s="195"/>
      <c r="P29"/>
      <c r="Q29"/>
      <c r="R29"/>
      <c r="S29"/>
      <c r="T29"/>
    </row>
    <row r="30" spans="1:20" x14ac:dyDescent="0.2">
      <c r="A30" s="14"/>
      <c r="B30" s="70"/>
      <c r="C30" s="70"/>
      <c r="D30" s="70"/>
      <c r="E30" s="70"/>
      <c r="F30" s="70"/>
      <c r="G30" s="70"/>
      <c r="H30" s="70"/>
      <c r="I30" s="70"/>
      <c r="J30" s="70"/>
      <c r="K30" s="70"/>
      <c r="L30" s="70"/>
      <c r="M30" s="115"/>
      <c r="N30" s="71"/>
      <c r="O30" s="71"/>
    </row>
    <row r="31" spans="1:20" ht="26.25" customHeight="1" x14ac:dyDescent="0.2">
      <c r="A31" s="1581" t="s">
        <v>395</v>
      </c>
      <c r="B31" s="1581"/>
      <c r="C31" s="1581"/>
      <c r="D31" s="1581"/>
      <c r="E31" s="1581"/>
      <c r="F31" s="1581"/>
      <c r="G31" s="1581"/>
      <c r="H31" s="1581"/>
      <c r="I31" s="1581"/>
      <c r="J31" s="1581"/>
      <c r="K31" s="1581"/>
      <c r="L31" s="1581"/>
      <c r="M31" s="1581"/>
      <c r="N31" s="1581"/>
      <c r="O31" s="155"/>
    </row>
    <row r="32" spans="1:20" ht="14.25" customHeight="1" x14ac:dyDescent="0.2">
      <c r="A32" s="1581" t="s">
        <v>313</v>
      </c>
      <c r="B32" s="1581"/>
      <c r="C32" s="1581"/>
      <c r="D32" s="1581"/>
      <c r="E32" s="1581"/>
      <c r="F32" s="1581"/>
      <c r="G32" s="1581"/>
      <c r="H32" s="1581"/>
      <c r="I32" s="1581"/>
      <c r="J32" s="1581"/>
      <c r="K32" s="1581"/>
      <c r="L32" s="1581"/>
      <c r="M32" s="1581"/>
      <c r="N32" s="1581"/>
      <c r="O32" s="46"/>
    </row>
    <row r="33" spans="1:15" ht="42.75" customHeight="1" x14ac:dyDescent="0.2">
      <c r="A33" s="1581" t="s">
        <v>764</v>
      </c>
      <c r="B33" s="1581"/>
      <c r="C33" s="1581"/>
      <c r="D33" s="1581"/>
      <c r="E33" s="1581"/>
      <c r="F33" s="1581"/>
      <c r="G33" s="1581"/>
      <c r="H33" s="1581"/>
      <c r="I33" s="1581"/>
      <c r="J33" s="1581"/>
      <c r="K33" s="1581"/>
      <c r="L33" s="1581"/>
      <c r="M33" s="1581"/>
      <c r="N33" s="1581"/>
      <c r="O33" s="155"/>
    </row>
    <row r="34" spans="1:15" ht="27" customHeight="1" x14ac:dyDescent="0.2">
      <c r="A34" s="1581" t="s">
        <v>396</v>
      </c>
      <c r="B34" s="1581"/>
      <c r="C34" s="1581"/>
      <c r="D34" s="1581"/>
      <c r="E34" s="1581"/>
      <c r="F34" s="1581"/>
      <c r="G34" s="1581"/>
      <c r="H34" s="1581"/>
      <c r="I34" s="1581"/>
      <c r="J34" s="1581"/>
      <c r="K34" s="1581"/>
      <c r="L34" s="1581"/>
      <c r="M34" s="1581"/>
      <c r="N34" s="1581"/>
      <c r="O34" s="46"/>
    </row>
    <row r="35" spans="1:15" ht="15.75" customHeight="1" x14ac:dyDescent="0.2">
      <c r="A35" s="1622" t="s">
        <v>397</v>
      </c>
      <c r="B35" s="1622"/>
      <c r="C35" s="1622"/>
      <c r="D35" s="1622"/>
      <c r="E35" s="1622"/>
      <c r="F35" s="1622"/>
      <c r="G35" s="1622"/>
      <c r="H35" s="1622"/>
      <c r="I35" s="1622"/>
      <c r="J35" s="1622"/>
      <c r="K35" s="1622"/>
      <c r="L35" s="1622"/>
      <c r="M35" s="1622"/>
      <c r="N35" s="1622"/>
      <c r="O35" s="46"/>
    </row>
  </sheetData>
  <mergeCells count="12">
    <mergeCell ref="A34:N34"/>
    <mergeCell ref="A35:N35"/>
    <mergeCell ref="A33:N33"/>
    <mergeCell ref="J2:L2"/>
    <mergeCell ref="A4:N4"/>
    <mergeCell ref="A31:N31"/>
    <mergeCell ref="N2:N3"/>
    <mergeCell ref="A2:A3"/>
    <mergeCell ref="M2:M3"/>
    <mergeCell ref="A32:N32"/>
    <mergeCell ref="B2:I2"/>
    <mergeCell ref="A17:N17"/>
  </mergeCells>
  <phoneticPr fontId="44" type="noConversion"/>
  <pageMargins left="0.78740157480314965" right="0.78740157480314965" top="0.98425196850393704" bottom="0.98425196850393704" header="0.51181102362204722" footer="0.51181102362204722"/>
  <pageSetup paperSize="8" scale="53" orientation="portrait"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List2"/>
  <dimension ref="A1:L33"/>
  <sheetViews>
    <sheetView workbookViewId="0"/>
  </sheetViews>
  <sheetFormatPr defaultColWidth="9.140625" defaultRowHeight="12.75" x14ac:dyDescent="0.2"/>
  <cols>
    <col min="1" max="1" width="34.5703125" customWidth="1"/>
    <col min="2" max="2" width="11.7109375" customWidth="1"/>
    <col min="3" max="7" width="10.5703125" customWidth="1"/>
    <col min="8" max="8" width="7.28515625" bestFit="1" customWidth="1"/>
    <col min="9" max="9" width="12.42578125" bestFit="1" customWidth="1"/>
    <col min="10" max="10" width="11.5703125" customWidth="1"/>
    <col min="11" max="11" width="14.5703125" customWidth="1"/>
    <col min="12" max="12" width="12.5703125" customWidth="1"/>
    <col min="14" max="14" width="11.28515625" bestFit="1" customWidth="1"/>
  </cols>
  <sheetData>
    <row r="1" spans="1:12" ht="14.25" customHeight="1" thickBot="1" x14ac:dyDescent="0.25">
      <c r="A1" s="392" t="s">
        <v>1301</v>
      </c>
    </row>
    <row r="2" spans="1:12" ht="15" customHeight="1" x14ac:dyDescent="0.2">
      <c r="A2" s="1628"/>
      <c r="B2" s="1585" t="s">
        <v>65</v>
      </c>
      <c r="C2" s="1585"/>
      <c r="D2" s="1585"/>
      <c r="E2" s="1585"/>
      <c r="F2" s="1585"/>
      <c r="G2" s="1585"/>
      <c r="H2" s="1585"/>
      <c r="I2" s="1585"/>
      <c r="J2" s="1630" t="s">
        <v>310</v>
      </c>
      <c r="K2" s="1630" t="s">
        <v>788</v>
      </c>
      <c r="L2" s="1626" t="s">
        <v>216</v>
      </c>
    </row>
    <row r="3" spans="1:12" ht="102.75" thickBot="1" x14ac:dyDescent="0.25">
      <c r="A3" s="1629"/>
      <c r="B3" s="280" t="s">
        <v>66</v>
      </c>
      <c r="C3" s="280" t="s">
        <v>197</v>
      </c>
      <c r="D3" s="280" t="s">
        <v>347</v>
      </c>
      <c r="E3" s="280" t="s">
        <v>198</v>
      </c>
      <c r="F3" s="280" t="s">
        <v>67</v>
      </c>
      <c r="G3" s="280" t="s">
        <v>68</v>
      </c>
      <c r="H3" s="280" t="s">
        <v>69</v>
      </c>
      <c r="I3" s="280" t="s">
        <v>925</v>
      </c>
      <c r="J3" s="1631"/>
      <c r="K3" s="1631"/>
      <c r="L3" s="1627"/>
    </row>
    <row r="4" spans="1:12" x14ac:dyDescent="0.2">
      <c r="A4" s="1639" t="s">
        <v>9</v>
      </c>
      <c r="B4" s="1640"/>
      <c r="C4" s="1640"/>
      <c r="D4" s="1640"/>
      <c r="E4" s="1640"/>
      <c r="F4" s="1640"/>
      <c r="G4" s="1640"/>
      <c r="H4" s="1640"/>
      <c r="I4" s="1640"/>
      <c r="J4" s="1640"/>
      <c r="K4" s="1640"/>
      <c r="L4" s="1641"/>
    </row>
    <row r="5" spans="1:12" x14ac:dyDescent="0.2">
      <c r="A5" s="222" t="s">
        <v>162</v>
      </c>
      <c r="B5" s="333">
        <f>SUM(C5:I5)</f>
        <v>1.9170000000000007</v>
      </c>
      <c r="C5" s="1053">
        <v>7.2000000000000022E-2</v>
      </c>
      <c r="D5" s="1053">
        <v>0</v>
      </c>
      <c r="E5" s="1053">
        <v>0.13000000000000006</v>
      </c>
      <c r="F5" s="1053">
        <v>0.71200000000000052</v>
      </c>
      <c r="G5" s="1053">
        <v>0.60300000000000031</v>
      </c>
      <c r="H5" s="1053">
        <v>9.9000000000000019E-2</v>
      </c>
      <c r="I5" s="1053">
        <v>0.30099999999999999</v>
      </c>
      <c r="J5" s="1053">
        <v>0.44400000000000006</v>
      </c>
      <c r="K5" s="1053">
        <v>6.5279999999999987</v>
      </c>
      <c r="L5" s="338">
        <f>SUM(B5,J5:K5)</f>
        <v>8.8889999999999993</v>
      </c>
    </row>
    <row r="6" spans="1:12" x14ac:dyDescent="0.2">
      <c r="A6" s="222" t="s">
        <v>161</v>
      </c>
      <c r="B6" s="333">
        <f t="shared" ref="B6:B15" si="0">SUM(C6:I6)</f>
        <v>31.743999999999932</v>
      </c>
      <c r="C6" s="1053">
        <v>1.6359999999999999</v>
      </c>
      <c r="D6" s="1053">
        <v>0</v>
      </c>
      <c r="E6" s="1053">
        <v>1.456</v>
      </c>
      <c r="F6" s="1053">
        <v>10.254999999999981</v>
      </c>
      <c r="G6" s="1053">
        <v>14.293999999999958</v>
      </c>
      <c r="H6" s="1053">
        <v>4.1029999999999935</v>
      </c>
      <c r="I6" s="1053">
        <v>0</v>
      </c>
      <c r="J6" s="1053">
        <v>3.206</v>
      </c>
      <c r="K6" s="1053">
        <v>15.396000000000004</v>
      </c>
      <c r="L6" s="338">
        <f t="shared" ref="L6:L15" si="1">SUM(B6,J6:K6)</f>
        <v>50.345999999999933</v>
      </c>
    </row>
    <row r="7" spans="1:12" x14ac:dyDescent="0.2">
      <c r="A7" s="222" t="s">
        <v>167</v>
      </c>
      <c r="B7" s="333">
        <f t="shared" si="0"/>
        <v>6.4059999999999935</v>
      </c>
      <c r="C7" s="1053">
        <v>0.73499999999999999</v>
      </c>
      <c r="D7" s="1053">
        <v>0</v>
      </c>
      <c r="E7" s="1053">
        <v>0.61799999999999999</v>
      </c>
      <c r="F7" s="1053">
        <v>0.34100000000000003</v>
      </c>
      <c r="G7" s="1053">
        <v>0</v>
      </c>
      <c r="H7" s="1053">
        <v>3.2349999999999928</v>
      </c>
      <c r="I7" s="1053">
        <v>1.4770000000000001</v>
      </c>
      <c r="J7" s="1053">
        <v>16.960999999999988</v>
      </c>
      <c r="K7" s="1053">
        <v>19.218999999999991</v>
      </c>
      <c r="L7" s="338">
        <f>SUM(B7,J7:K7)</f>
        <v>42.58599999999997</v>
      </c>
    </row>
    <row r="8" spans="1:12" x14ac:dyDescent="0.2">
      <c r="A8" s="222" t="s">
        <v>170</v>
      </c>
      <c r="B8" s="333">
        <f t="shared" si="0"/>
        <v>17.706999999999994</v>
      </c>
      <c r="C8" s="1053">
        <v>0.76100000000000012</v>
      </c>
      <c r="D8" s="1053">
        <v>0</v>
      </c>
      <c r="E8" s="1053">
        <v>1.996</v>
      </c>
      <c r="F8" s="1053">
        <v>5.3169999999999984</v>
      </c>
      <c r="G8" s="1053">
        <v>0</v>
      </c>
      <c r="H8" s="1053">
        <v>9.5969999999999942</v>
      </c>
      <c r="I8" s="1054">
        <v>3.5999999999999997E-2</v>
      </c>
      <c r="J8" s="1053">
        <v>1.113</v>
      </c>
      <c r="K8" s="1053">
        <v>23.214999999999996</v>
      </c>
      <c r="L8" s="338">
        <f t="shared" si="1"/>
        <v>42.034999999999989</v>
      </c>
    </row>
    <row r="9" spans="1:12" x14ac:dyDescent="0.2">
      <c r="A9" s="222" t="s">
        <v>171</v>
      </c>
      <c r="B9" s="333">
        <f t="shared" si="0"/>
        <v>6.7569999999999766</v>
      </c>
      <c r="C9" s="1053">
        <v>0.13</v>
      </c>
      <c r="D9" s="1053">
        <v>0</v>
      </c>
      <c r="E9" s="1053">
        <v>0.112</v>
      </c>
      <c r="F9" s="1053">
        <v>7.1999999999999995E-2</v>
      </c>
      <c r="G9" s="1053">
        <v>0.29100000000000004</v>
      </c>
      <c r="H9" s="1053">
        <v>6.151999999999977</v>
      </c>
      <c r="I9" s="1053">
        <v>0</v>
      </c>
      <c r="J9" s="1054">
        <v>2.4E-2</v>
      </c>
      <c r="K9" s="1053">
        <v>7.3399999999999883</v>
      </c>
      <c r="L9" s="338">
        <f t="shared" si="1"/>
        <v>14.120999999999965</v>
      </c>
    </row>
    <row r="10" spans="1:12" x14ac:dyDescent="0.2">
      <c r="A10" s="222" t="s">
        <v>419</v>
      </c>
      <c r="B10" s="333">
        <f>SUM(C10:I10)</f>
        <v>1.401</v>
      </c>
      <c r="C10" s="1053">
        <v>0</v>
      </c>
      <c r="D10" s="1053">
        <v>0</v>
      </c>
      <c r="E10" s="1053">
        <v>0.192</v>
      </c>
      <c r="F10" s="1053">
        <v>0.14199999999999999</v>
      </c>
      <c r="G10" s="1053">
        <v>0</v>
      </c>
      <c r="H10" s="1053">
        <v>0.79700000000000004</v>
      </c>
      <c r="I10" s="1053">
        <v>0.27</v>
      </c>
      <c r="J10" s="1053">
        <v>1.3190000000000002</v>
      </c>
      <c r="K10" s="1053">
        <v>0.9840000000000001</v>
      </c>
      <c r="L10" s="338">
        <f>SUM(B10,J10:K10)</f>
        <v>3.7040000000000002</v>
      </c>
    </row>
    <row r="11" spans="1:12" x14ac:dyDescent="0.2">
      <c r="A11" s="222" t="s">
        <v>169</v>
      </c>
      <c r="B11" s="333">
        <f t="shared" si="0"/>
        <v>3.1649999999999991</v>
      </c>
      <c r="C11" s="1053">
        <v>0.15700000000000003</v>
      </c>
      <c r="D11" s="1053">
        <v>0</v>
      </c>
      <c r="E11" s="1054">
        <v>3.4000000000000002E-2</v>
      </c>
      <c r="F11" s="1053">
        <v>0.27300000000000008</v>
      </c>
      <c r="G11" s="1053">
        <v>0.31700000000000012</v>
      </c>
      <c r="H11" s="1053">
        <v>2.383999999999999</v>
      </c>
      <c r="I11" s="1053">
        <v>0</v>
      </c>
      <c r="J11" s="1053">
        <v>1.6410000000000002</v>
      </c>
      <c r="K11" s="1053">
        <v>3.4059999999999966</v>
      </c>
      <c r="L11" s="338">
        <f t="shared" si="1"/>
        <v>8.2119999999999962</v>
      </c>
    </row>
    <row r="12" spans="1:12" x14ac:dyDescent="0.2">
      <c r="A12" s="222" t="s">
        <v>164</v>
      </c>
      <c r="B12" s="333">
        <f t="shared" si="0"/>
        <v>19.48199999999996</v>
      </c>
      <c r="C12" s="1053">
        <v>0.26600000000000001</v>
      </c>
      <c r="D12" s="1053">
        <v>0</v>
      </c>
      <c r="E12" s="1053">
        <v>0.29300000000000004</v>
      </c>
      <c r="F12" s="1053">
        <v>0</v>
      </c>
      <c r="G12" s="1053">
        <v>0</v>
      </c>
      <c r="H12" s="1053">
        <v>18.76099999999996</v>
      </c>
      <c r="I12" s="1053">
        <v>0.16200000000000001</v>
      </c>
      <c r="J12" s="1053">
        <v>13.609000000000002</v>
      </c>
      <c r="K12" s="1053">
        <v>18.805000000000003</v>
      </c>
      <c r="L12" s="338">
        <f t="shared" si="1"/>
        <v>51.895999999999972</v>
      </c>
    </row>
    <row r="13" spans="1:12" x14ac:dyDescent="0.2">
      <c r="A13" s="222" t="s">
        <v>166</v>
      </c>
      <c r="B13" s="333">
        <f t="shared" si="0"/>
        <v>6.5659999999999918</v>
      </c>
      <c r="C13" s="1053">
        <v>0.109</v>
      </c>
      <c r="D13" s="1053">
        <v>0</v>
      </c>
      <c r="E13" s="1053">
        <v>0.14600000000000005</v>
      </c>
      <c r="F13" s="1053">
        <v>1.2030000000000003</v>
      </c>
      <c r="G13" s="1053">
        <v>0.47800000000000004</v>
      </c>
      <c r="H13" s="1053">
        <v>3.9579999999999909</v>
      </c>
      <c r="I13" s="1053">
        <v>0.67200000000000015</v>
      </c>
      <c r="J13" s="1053">
        <v>4.0439999999999996</v>
      </c>
      <c r="K13" s="1053">
        <v>5.6519999999999966</v>
      </c>
      <c r="L13" s="338">
        <f t="shared" si="1"/>
        <v>16.26199999999999</v>
      </c>
    </row>
    <row r="14" spans="1:12" x14ac:dyDescent="0.2">
      <c r="A14" s="222" t="s">
        <v>168</v>
      </c>
      <c r="B14" s="333">
        <f t="shared" si="0"/>
        <v>4.0099999999999989</v>
      </c>
      <c r="C14" s="1053">
        <v>0.379</v>
      </c>
      <c r="D14" s="1053">
        <v>0</v>
      </c>
      <c r="E14" s="1053">
        <v>0.16500000000000001</v>
      </c>
      <c r="F14" s="1053">
        <v>0.38400000000000006</v>
      </c>
      <c r="G14" s="1053">
        <v>1.2139999999999997</v>
      </c>
      <c r="H14" s="1053">
        <v>1.8679999999999992</v>
      </c>
      <c r="I14" s="1053">
        <v>0</v>
      </c>
      <c r="J14" s="1053">
        <v>0.33200000000000002</v>
      </c>
      <c r="K14" s="1053">
        <v>6.956999999999999</v>
      </c>
      <c r="L14" s="338">
        <f t="shared" si="1"/>
        <v>11.298999999999998</v>
      </c>
    </row>
    <row r="15" spans="1:12" x14ac:dyDescent="0.2">
      <c r="A15" s="222" t="s">
        <v>71</v>
      </c>
      <c r="B15" s="333">
        <f t="shared" si="0"/>
        <v>2.5040000000000009</v>
      </c>
      <c r="C15" s="1053">
        <v>0</v>
      </c>
      <c r="D15" s="1053">
        <v>0</v>
      </c>
      <c r="E15" s="1054">
        <v>7.0000000000000001E-3</v>
      </c>
      <c r="F15" s="1054">
        <v>6.0999999999999999E-2</v>
      </c>
      <c r="G15" s="1053">
        <v>0.124</v>
      </c>
      <c r="H15" s="1053">
        <v>2.3120000000000007</v>
      </c>
      <c r="I15" s="1053">
        <v>0</v>
      </c>
      <c r="J15" s="1053">
        <v>4.1589999999999998</v>
      </c>
      <c r="K15" s="1053">
        <v>83.734000000000009</v>
      </c>
      <c r="L15" s="338">
        <f t="shared" si="1"/>
        <v>90.397000000000006</v>
      </c>
    </row>
    <row r="16" spans="1:12" x14ac:dyDescent="0.2">
      <c r="A16" s="223" t="s">
        <v>206</v>
      </c>
      <c r="B16" s="334">
        <f>SUM(B5:B15)</f>
        <v>101.65899999999985</v>
      </c>
      <c r="C16" s="334">
        <f t="shared" ref="C16:K16" si="2">SUM(C5:C15)</f>
        <v>4.2450000000000001</v>
      </c>
      <c r="D16" s="334">
        <f t="shared" si="2"/>
        <v>0</v>
      </c>
      <c r="E16" s="334">
        <f t="shared" si="2"/>
        <v>5.149</v>
      </c>
      <c r="F16" s="334">
        <f t="shared" si="2"/>
        <v>18.759999999999977</v>
      </c>
      <c r="G16" s="334">
        <f t="shared" si="2"/>
        <v>17.320999999999955</v>
      </c>
      <c r="H16" s="334">
        <f t="shared" si="2"/>
        <v>53.265999999999906</v>
      </c>
      <c r="I16" s="334">
        <f t="shared" si="2"/>
        <v>2.9180000000000001</v>
      </c>
      <c r="J16" s="334">
        <f t="shared" si="2"/>
        <v>46.85199999999999</v>
      </c>
      <c r="K16" s="334">
        <f t="shared" si="2"/>
        <v>191.23599999999999</v>
      </c>
      <c r="L16" s="336">
        <f>SUM(L5:L15)</f>
        <v>339.74699999999984</v>
      </c>
    </row>
    <row r="17" spans="1:12" x14ac:dyDescent="0.2">
      <c r="A17" s="1636" t="s">
        <v>10</v>
      </c>
      <c r="B17" s="1637"/>
      <c r="C17" s="1637"/>
      <c r="D17" s="1637"/>
      <c r="E17" s="1637"/>
      <c r="F17" s="1637"/>
      <c r="G17" s="1637"/>
      <c r="H17" s="1637"/>
      <c r="I17" s="1637"/>
      <c r="J17" s="1637"/>
      <c r="K17" s="1637"/>
      <c r="L17" s="1638"/>
    </row>
    <row r="18" spans="1:12" x14ac:dyDescent="0.2">
      <c r="A18" s="222" t="s">
        <v>162</v>
      </c>
      <c r="B18" s="333">
        <f>SUM(C18:I18)</f>
        <v>0.50500000000000012</v>
      </c>
      <c r="C18" s="1054">
        <v>8.0000000000000002E-3</v>
      </c>
      <c r="D18" s="1053">
        <v>0</v>
      </c>
      <c r="E18" s="1054">
        <v>3.8000000000000006E-2</v>
      </c>
      <c r="F18" s="1053">
        <v>0.16400000000000006</v>
      </c>
      <c r="G18" s="1053">
        <v>0.18000000000000008</v>
      </c>
      <c r="H18" s="1053">
        <v>6.5000000000000016E-2</v>
      </c>
      <c r="I18" s="1053">
        <v>0.05</v>
      </c>
      <c r="J18" s="1053">
        <v>0.14000000000000001</v>
      </c>
      <c r="K18" s="1053">
        <v>1.556</v>
      </c>
      <c r="L18" s="338">
        <f>SUM(B18,J18:K18)</f>
        <v>2.2010000000000001</v>
      </c>
    </row>
    <row r="19" spans="1:12" x14ac:dyDescent="0.2">
      <c r="A19" s="222" t="s">
        <v>161</v>
      </c>
      <c r="B19" s="333">
        <f t="shared" ref="B19:B27" si="3">SUM(C19:I19)</f>
        <v>18.005999999999965</v>
      </c>
      <c r="C19" s="1053">
        <v>0.78700000000000003</v>
      </c>
      <c r="D19" s="1053">
        <v>0</v>
      </c>
      <c r="E19" s="1053">
        <v>0.44700000000000006</v>
      </c>
      <c r="F19" s="1053">
        <v>4.4729999999999945</v>
      </c>
      <c r="G19" s="1053">
        <v>9.2809999999999775</v>
      </c>
      <c r="H19" s="1053">
        <v>3.0179999999999954</v>
      </c>
      <c r="I19" s="1053">
        <v>0</v>
      </c>
      <c r="J19" s="1053">
        <v>1.98</v>
      </c>
      <c r="K19" s="1053">
        <v>10.973999999999997</v>
      </c>
      <c r="L19" s="338">
        <f t="shared" ref="L19:L28" si="4">SUM(B19,J19:K19)</f>
        <v>30.959999999999962</v>
      </c>
    </row>
    <row r="20" spans="1:12" x14ac:dyDescent="0.2">
      <c r="A20" s="222" t="s">
        <v>167</v>
      </c>
      <c r="B20" s="333">
        <f t="shared" si="3"/>
        <v>2.4980000000000002</v>
      </c>
      <c r="C20" s="1053">
        <v>0.46200000000000002</v>
      </c>
      <c r="D20" s="1053">
        <v>0</v>
      </c>
      <c r="E20" s="1053">
        <v>0</v>
      </c>
      <c r="F20" s="1053">
        <v>8.3000000000000004E-2</v>
      </c>
      <c r="G20" s="1053">
        <v>0</v>
      </c>
      <c r="H20" s="1053">
        <v>1.401</v>
      </c>
      <c r="I20" s="1053">
        <v>0.55200000000000005</v>
      </c>
      <c r="J20" s="1053">
        <v>7.1929999999999934</v>
      </c>
      <c r="K20" s="1053">
        <v>11.024000000000001</v>
      </c>
      <c r="L20" s="338">
        <f t="shared" si="4"/>
        <v>20.714999999999996</v>
      </c>
    </row>
    <row r="21" spans="1:12" x14ac:dyDescent="0.2">
      <c r="A21" s="222" t="s">
        <v>170</v>
      </c>
      <c r="B21" s="333">
        <f t="shared" si="3"/>
        <v>8.5839999999999961</v>
      </c>
      <c r="C21" s="1053">
        <v>0.47299999999999998</v>
      </c>
      <c r="D21" s="1053">
        <v>0</v>
      </c>
      <c r="E21" s="1053">
        <v>0.52500000000000002</v>
      </c>
      <c r="F21" s="1053">
        <v>2.5409999999999981</v>
      </c>
      <c r="G21" s="1053">
        <v>0</v>
      </c>
      <c r="H21" s="1053">
        <v>5.0449999999999973</v>
      </c>
      <c r="I21" s="1053">
        <v>0</v>
      </c>
      <c r="J21" s="1053">
        <v>0.20200000000000001</v>
      </c>
      <c r="K21" s="1053">
        <v>15.421999999999999</v>
      </c>
      <c r="L21" s="338">
        <f>SUM(B21,J21:K21)</f>
        <v>24.207999999999995</v>
      </c>
    </row>
    <row r="22" spans="1:12" x14ac:dyDescent="0.2">
      <c r="A22" s="222" t="s">
        <v>171</v>
      </c>
      <c r="B22" s="333">
        <f t="shared" si="3"/>
        <v>4.465999999999986</v>
      </c>
      <c r="C22" s="1053">
        <v>0</v>
      </c>
      <c r="D22" s="1053">
        <v>0</v>
      </c>
      <c r="E22" s="1054">
        <v>3.3000000000000002E-2</v>
      </c>
      <c r="F22" s="1053">
        <v>6.5000000000000002E-2</v>
      </c>
      <c r="G22" s="1053">
        <v>0.14400000000000002</v>
      </c>
      <c r="H22" s="1053">
        <v>4.223999999999986</v>
      </c>
      <c r="I22" s="1053">
        <v>0</v>
      </c>
      <c r="J22" s="1055">
        <v>4.0000000000000001E-3</v>
      </c>
      <c r="K22" s="1053">
        <v>5.0769999999999946</v>
      </c>
      <c r="L22" s="338">
        <f t="shared" si="4"/>
        <v>9.5469999999999793</v>
      </c>
    </row>
    <row r="23" spans="1:12" x14ac:dyDescent="0.2">
      <c r="A23" s="222" t="s">
        <v>419</v>
      </c>
      <c r="B23" s="333">
        <f>SUM(C23:I23)</f>
        <v>0.82699999999999996</v>
      </c>
      <c r="C23" s="1053">
        <v>0</v>
      </c>
      <c r="D23" s="1053">
        <v>0</v>
      </c>
      <c r="E23" s="1053">
        <v>0</v>
      </c>
      <c r="F23" s="1054">
        <v>0.02</v>
      </c>
      <c r="G23" s="1053">
        <v>0</v>
      </c>
      <c r="H23" s="1053">
        <v>0.53699999999999992</v>
      </c>
      <c r="I23" s="1053">
        <v>0.27</v>
      </c>
      <c r="J23" s="1053">
        <v>0.84200000000000008</v>
      </c>
      <c r="K23" s="1053">
        <v>0.57400000000000007</v>
      </c>
      <c r="L23" s="338">
        <f>SUM(B23,J23:K23)</f>
        <v>2.2430000000000003</v>
      </c>
    </row>
    <row r="24" spans="1:12" x14ac:dyDescent="0.2">
      <c r="A24" s="222" t="s">
        <v>169</v>
      </c>
      <c r="B24" s="333">
        <f t="shared" si="3"/>
        <v>1.5100000000000002</v>
      </c>
      <c r="C24" s="1054">
        <v>9.0000000000000011E-3</v>
      </c>
      <c r="D24" s="1053">
        <v>0</v>
      </c>
      <c r="E24" s="1054">
        <v>1.4000000000000002E-2</v>
      </c>
      <c r="F24" s="1053">
        <v>0.109</v>
      </c>
      <c r="G24" s="1053">
        <v>0.18100000000000005</v>
      </c>
      <c r="H24" s="1053">
        <v>1.1970000000000003</v>
      </c>
      <c r="I24" s="1053">
        <v>0</v>
      </c>
      <c r="J24" s="1053">
        <v>0.56500000000000006</v>
      </c>
      <c r="K24" s="1053">
        <v>1.7629999999999999</v>
      </c>
      <c r="L24" s="338">
        <f t="shared" si="4"/>
        <v>3.8380000000000001</v>
      </c>
    </row>
    <row r="25" spans="1:12" x14ac:dyDescent="0.2">
      <c r="A25" s="222" t="s">
        <v>164</v>
      </c>
      <c r="B25" s="333">
        <f t="shared" si="3"/>
        <v>3.1599999999999957</v>
      </c>
      <c r="C25" s="1053">
        <v>0</v>
      </c>
      <c r="D25" s="1053">
        <v>0</v>
      </c>
      <c r="E25" s="1053">
        <v>0</v>
      </c>
      <c r="F25" s="1053">
        <v>0</v>
      </c>
      <c r="G25" s="1053">
        <v>0</v>
      </c>
      <c r="H25" s="1053">
        <v>2.9979999999999958</v>
      </c>
      <c r="I25" s="1053">
        <v>0.16200000000000001</v>
      </c>
      <c r="J25" s="1053">
        <v>3.4060000000000001</v>
      </c>
      <c r="K25" s="1053">
        <v>4.4899999999999993</v>
      </c>
      <c r="L25" s="338">
        <f t="shared" si="4"/>
        <v>11.055999999999994</v>
      </c>
    </row>
    <row r="26" spans="1:12" x14ac:dyDescent="0.2">
      <c r="A26" s="222" t="s">
        <v>166</v>
      </c>
      <c r="B26" s="333">
        <f t="shared" si="3"/>
        <v>2.6059999999999985</v>
      </c>
      <c r="C26" s="1053">
        <v>9.8000000000000004E-2</v>
      </c>
      <c r="D26" s="1053">
        <v>0</v>
      </c>
      <c r="E26" s="1054">
        <v>3.2000000000000001E-2</v>
      </c>
      <c r="F26" s="1053">
        <v>0.18300000000000005</v>
      </c>
      <c r="G26" s="1053">
        <v>0.34500000000000008</v>
      </c>
      <c r="H26" s="1053">
        <v>1.5689999999999984</v>
      </c>
      <c r="I26" s="1053">
        <v>0.379</v>
      </c>
      <c r="J26" s="1053">
        <v>2.165</v>
      </c>
      <c r="K26" s="1053">
        <v>3.9359999999999982</v>
      </c>
      <c r="L26" s="338">
        <f t="shared" si="4"/>
        <v>8.7069999999999972</v>
      </c>
    </row>
    <row r="27" spans="1:12" x14ac:dyDescent="0.2">
      <c r="A27" s="222" t="s">
        <v>168</v>
      </c>
      <c r="B27" s="333">
        <f t="shared" si="3"/>
        <v>1.8340000000000003</v>
      </c>
      <c r="C27" s="1053">
        <v>0</v>
      </c>
      <c r="D27" s="1053">
        <v>0</v>
      </c>
      <c r="E27" s="1054">
        <v>8.0000000000000002E-3</v>
      </c>
      <c r="F27" s="1054">
        <v>5.2000000000000005E-2</v>
      </c>
      <c r="G27" s="1053">
        <v>0.55000000000000004</v>
      </c>
      <c r="H27" s="1053">
        <v>1.2240000000000002</v>
      </c>
      <c r="I27" s="1053">
        <v>0</v>
      </c>
      <c r="J27" s="1053">
        <v>0.13</v>
      </c>
      <c r="K27" s="1053">
        <v>2.7219999999999995</v>
      </c>
      <c r="L27" s="338">
        <f t="shared" si="4"/>
        <v>4.6859999999999999</v>
      </c>
    </row>
    <row r="28" spans="1:12" x14ac:dyDescent="0.2">
      <c r="A28" s="222" t="s">
        <v>71</v>
      </c>
      <c r="B28" s="333">
        <f>SUM(C28:I28)</f>
        <v>1.7630000000000006</v>
      </c>
      <c r="C28" s="1053">
        <v>0</v>
      </c>
      <c r="D28" s="1053">
        <v>0</v>
      </c>
      <c r="E28" s="1053">
        <v>0</v>
      </c>
      <c r="F28" s="1054">
        <v>6.0999999999999999E-2</v>
      </c>
      <c r="G28" s="1053">
        <v>0.124</v>
      </c>
      <c r="H28" s="1053">
        <v>1.5780000000000005</v>
      </c>
      <c r="I28" s="1053">
        <v>0</v>
      </c>
      <c r="J28" s="1053">
        <v>2.4270000000000005</v>
      </c>
      <c r="K28" s="1056">
        <v>42.911999999999999</v>
      </c>
      <c r="L28" s="338">
        <f t="shared" si="4"/>
        <v>47.102000000000004</v>
      </c>
    </row>
    <row r="29" spans="1:12" ht="13.5" thickBot="1" x14ac:dyDescent="0.25">
      <c r="A29" s="197" t="s">
        <v>11</v>
      </c>
      <c r="B29" s="335">
        <f>SUM(B18:B28)</f>
        <v>45.758999999999943</v>
      </c>
      <c r="C29" s="335">
        <f t="shared" ref="C29:L29" si="5">SUM(C18:C28)</f>
        <v>1.837</v>
      </c>
      <c r="D29" s="335">
        <f t="shared" si="5"/>
        <v>0</v>
      </c>
      <c r="E29" s="335">
        <f t="shared" si="5"/>
        <v>1.0970000000000002</v>
      </c>
      <c r="F29" s="335">
        <f t="shared" si="5"/>
        <v>7.7509999999999915</v>
      </c>
      <c r="G29" s="335">
        <f t="shared" si="5"/>
        <v>10.804999999999978</v>
      </c>
      <c r="H29" s="335">
        <f t="shared" si="5"/>
        <v>22.855999999999973</v>
      </c>
      <c r="I29" s="335">
        <f t="shared" si="5"/>
        <v>1.413</v>
      </c>
      <c r="J29" s="335">
        <f t="shared" si="5"/>
        <v>19.053999999999991</v>
      </c>
      <c r="K29" s="335">
        <f t="shared" si="5"/>
        <v>100.44999999999999</v>
      </c>
      <c r="L29" s="337">
        <f t="shared" si="5"/>
        <v>165.26299999999992</v>
      </c>
    </row>
    <row r="30" spans="1:12" x14ac:dyDescent="0.2">
      <c r="A30" s="3"/>
    </row>
    <row r="31" spans="1:12" ht="25.5" customHeight="1" x14ac:dyDescent="0.2">
      <c r="A31" s="1635" t="s">
        <v>941</v>
      </c>
      <c r="B31" s="1635"/>
      <c r="C31" s="1635"/>
      <c r="D31" s="1635"/>
      <c r="E31" s="1635"/>
      <c r="F31" s="1635"/>
      <c r="G31" s="1635"/>
      <c r="H31" s="1635"/>
      <c r="I31" s="1635"/>
      <c r="J31" s="1635"/>
      <c r="K31" s="1635"/>
      <c r="L31" s="1635"/>
    </row>
    <row r="32" spans="1:12" x14ac:dyDescent="0.2">
      <c r="A32" s="1635" t="s">
        <v>313</v>
      </c>
      <c r="B32" s="1635"/>
      <c r="C32" s="1635"/>
      <c r="D32" s="1635"/>
      <c r="E32" s="1635"/>
      <c r="F32" s="1635"/>
      <c r="G32" s="1635"/>
      <c r="H32" s="1635"/>
      <c r="I32" s="1635"/>
      <c r="J32" s="1635"/>
      <c r="K32" s="1635"/>
      <c r="L32" s="1635"/>
    </row>
    <row r="33" spans="1:12" x14ac:dyDescent="0.2">
      <c r="A33" s="9" t="s">
        <v>789</v>
      </c>
      <c r="B33" s="9"/>
      <c r="C33" s="9"/>
      <c r="D33" s="9"/>
      <c r="E33" s="9"/>
      <c r="F33" s="9"/>
      <c r="G33" s="9"/>
      <c r="H33" s="9"/>
      <c r="I33" s="9"/>
      <c r="J33" s="9"/>
      <c r="K33" s="9"/>
      <c r="L33" s="9"/>
    </row>
  </sheetData>
  <mergeCells count="9">
    <mergeCell ref="A32:L32"/>
    <mergeCell ref="A31:L31"/>
    <mergeCell ref="A2:A3"/>
    <mergeCell ref="J2:J3"/>
    <mergeCell ref="K2:K3"/>
    <mergeCell ref="L2:L3"/>
    <mergeCell ref="B2:I2"/>
    <mergeCell ref="A17:L17"/>
    <mergeCell ref="A4:L4"/>
  </mergeCells>
  <phoneticPr fontId="44" type="noConversion"/>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List58">
    <pageSetUpPr fitToPage="1"/>
  </sheetPr>
  <dimension ref="A1:Z17"/>
  <sheetViews>
    <sheetView workbookViewId="0"/>
  </sheetViews>
  <sheetFormatPr defaultColWidth="9.140625" defaultRowHeight="12.75" x14ac:dyDescent="0.2"/>
  <cols>
    <col min="1" max="1" width="14.28515625" style="9" customWidth="1"/>
    <col min="2" max="2" width="7.5703125" style="9" customWidth="1"/>
    <col min="3" max="3" width="5.28515625" style="9" bestFit="1" customWidth="1"/>
    <col min="4" max="4" width="7.85546875" style="9" bestFit="1" customWidth="1"/>
    <col min="5" max="5" width="5.28515625" style="9" bestFit="1" customWidth="1"/>
    <col min="6" max="6" width="7.5703125" style="9" customWidth="1"/>
    <col min="7" max="7" width="5.28515625" style="9" bestFit="1" customWidth="1"/>
    <col min="8" max="8" width="7.5703125" style="9" customWidth="1"/>
    <col min="9" max="9" width="5.28515625" style="9" bestFit="1" customWidth="1"/>
    <col min="10" max="10" width="7.5703125" style="9" customWidth="1"/>
    <col min="11" max="11" width="5.28515625" style="9" bestFit="1" customWidth="1"/>
    <col min="12" max="12" width="7.85546875" style="9" bestFit="1" customWidth="1"/>
    <col min="13" max="13" width="5.28515625" style="9" bestFit="1" customWidth="1"/>
    <col min="14" max="14" width="11.140625" style="9" customWidth="1"/>
    <col min="15" max="15" width="9.28515625" style="9" customWidth="1"/>
    <col min="16" max="21" width="9.140625" style="9"/>
    <col min="22" max="23" width="8.28515625" style="9" customWidth="1"/>
    <col min="24" max="25" width="9.140625" style="9"/>
    <col min="26" max="26" width="10.140625" style="9" customWidth="1"/>
    <col min="27" max="16384" width="9.140625" style="9"/>
  </cols>
  <sheetData>
    <row r="1" spans="1:26" s="14" customFormat="1" ht="13.5" thickBot="1" x14ac:dyDescent="0.25">
      <c r="A1" s="392" t="s">
        <v>1302</v>
      </c>
    </row>
    <row r="2" spans="1:26" ht="12.75" customHeight="1" x14ac:dyDescent="0.2">
      <c r="A2" s="1645" t="s">
        <v>131</v>
      </c>
      <c r="B2" s="1649" t="s">
        <v>65</v>
      </c>
      <c r="C2" s="1650"/>
      <c r="D2" s="1650"/>
      <c r="E2" s="1650"/>
      <c r="F2" s="1650"/>
      <c r="G2" s="1650"/>
      <c r="H2" s="1650"/>
      <c r="I2" s="1650"/>
      <c r="J2" s="1650"/>
      <c r="K2" s="1650"/>
      <c r="L2" s="1650"/>
      <c r="M2" s="1650"/>
      <c r="N2" s="1650"/>
      <c r="O2" s="1651"/>
      <c r="P2" s="1649" t="s">
        <v>310</v>
      </c>
      <c r="Q2" s="1650"/>
      <c r="R2" s="1650"/>
      <c r="S2" s="1650"/>
      <c r="T2" s="1650"/>
      <c r="U2" s="1651"/>
      <c r="V2" s="1659" t="s">
        <v>110</v>
      </c>
      <c r="W2" s="1660"/>
      <c r="X2" s="1642" t="s">
        <v>216</v>
      </c>
      <c r="Y2" s="1586"/>
      <c r="Z2" s="80"/>
    </row>
    <row r="3" spans="1:26" ht="54.75" customHeight="1" x14ac:dyDescent="0.2">
      <c r="A3" s="1646"/>
      <c r="B3" s="1643" t="s">
        <v>197</v>
      </c>
      <c r="C3" s="1648"/>
      <c r="D3" s="1648" t="s">
        <v>347</v>
      </c>
      <c r="E3" s="1648"/>
      <c r="F3" s="1648" t="s">
        <v>198</v>
      </c>
      <c r="G3" s="1648"/>
      <c r="H3" s="1648" t="s">
        <v>67</v>
      </c>
      <c r="I3" s="1648"/>
      <c r="J3" s="1648" t="s">
        <v>68</v>
      </c>
      <c r="K3" s="1648"/>
      <c r="L3" s="1648" t="s">
        <v>69</v>
      </c>
      <c r="M3" s="1654"/>
      <c r="N3" s="1657" t="s">
        <v>132</v>
      </c>
      <c r="O3" s="1658"/>
      <c r="P3" s="1655" t="s">
        <v>4</v>
      </c>
      <c r="Q3" s="1656"/>
      <c r="R3" s="1656" t="s">
        <v>77</v>
      </c>
      <c r="S3" s="1656"/>
      <c r="T3" s="1652" t="s">
        <v>311</v>
      </c>
      <c r="U3" s="1653"/>
      <c r="V3" s="1656"/>
      <c r="W3" s="1661"/>
      <c r="X3" s="1643"/>
      <c r="Y3" s="1644"/>
      <c r="Z3" s="80"/>
    </row>
    <row r="4" spans="1:26" ht="13.5" thickBot="1" x14ac:dyDescent="0.25">
      <c r="A4" s="1647"/>
      <c r="B4" s="348" t="s">
        <v>203</v>
      </c>
      <c r="C4" s="349" t="s">
        <v>133</v>
      </c>
      <c r="D4" s="349" t="s">
        <v>203</v>
      </c>
      <c r="E4" s="349" t="s">
        <v>133</v>
      </c>
      <c r="F4" s="349" t="s">
        <v>203</v>
      </c>
      <c r="G4" s="349" t="s">
        <v>133</v>
      </c>
      <c r="H4" s="349" t="s">
        <v>203</v>
      </c>
      <c r="I4" s="349" t="s">
        <v>133</v>
      </c>
      <c r="J4" s="349" t="s">
        <v>203</v>
      </c>
      <c r="K4" s="349" t="s">
        <v>133</v>
      </c>
      <c r="L4" s="349" t="s">
        <v>203</v>
      </c>
      <c r="M4" s="350" t="s">
        <v>133</v>
      </c>
      <c r="N4" s="350" t="s">
        <v>203</v>
      </c>
      <c r="O4" s="351" t="s">
        <v>133</v>
      </c>
      <c r="P4" s="348" t="s">
        <v>203</v>
      </c>
      <c r="Q4" s="349" t="s">
        <v>133</v>
      </c>
      <c r="R4" s="349" t="s">
        <v>203</v>
      </c>
      <c r="S4" s="349" t="s">
        <v>133</v>
      </c>
      <c r="T4" s="349" t="s">
        <v>203</v>
      </c>
      <c r="U4" s="351" t="s">
        <v>133</v>
      </c>
      <c r="V4" s="349" t="s">
        <v>203</v>
      </c>
      <c r="W4" s="350" t="s">
        <v>133</v>
      </c>
      <c r="X4" s="348" t="s">
        <v>203</v>
      </c>
      <c r="Y4" s="351" t="s">
        <v>133</v>
      </c>
      <c r="Z4" s="153"/>
    </row>
    <row r="5" spans="1:26" x14ac:dyDescent="0.2">
      <c r="A5" s="224" t="s">
        <v>715</v>
      </c>
      <c r="B5" s="24">
        <v>0</v>
      </c>
      <c r="C5" s="1057">
        <v>0</v>
      </c>
      <c r="D5" s="1057">
        <v>0</v>
      </c>
      <c r="E5" s="1057">
        <v>0</v>
      </c>
      <c r="F5" s="1057">
        <v>0</v>
      </c>
      <c r="G5" s="1057">
        <v>0</v>
      </c>
      <c r="H5" s="1057">
        <v>3</v>
      </c>
      <c r="I5" s="1057">
        <v>1</v>
      </c>
      <c r="J5" s="1057">
        <v>68</v>
      </c>
      <c r="K5" s="1057">
        <v>37</v>
      </c>
      <c r="L5" s="1057">
        <v>13</v>
      </c>
      <c r="M5" s="1058">
        <v>7</v>
      </c>
      <c r="N5" s="1059">
        <v>5</v>
      </c>
      <c r="O5" s="1059">
        <v>4</v>
      </c>
      <c r="P5" s="1060">
        <v>8</v>
      </c>
      <c r="Q5" s="1057">
        <v>4</v>
      </c>
      <c r="R5" s="1059">
        <v>0</v>
      </c>
      <c r="S5" s="1059">
        <v>0</v>
      </c>
      <c r="T5" s="1057">
        <v>249</v>
      </c>
      <c r="U5" s="1061">
        <v>146</v>
      </c>
      <c r="V5" s="1057">
        <v>521</v>
      </c>
      <c r="W5" s="1058">
        <v>327</v>
      </c>
      <c r="X5" s="346">
        <f>B5+D5+F5+H5+J5+L5+N5+P5+R5+T5+V5</f>
        <v>867</v>
      </c>
      <c r="Y5" s="347">
        <f>C5+E5+G5+I5+K5+M5+O5+Q5+S5+U5+W5</f>
        <v>526</v>
      </c>
      <c r="Z5" s="154"/>
    </row>
    <row r="6" spans="1:26" x14ac:dyDescent="0.2">
      <c r="A6" s="225" t="s">
        <v>104</v>
      </c>
      <c r="B6" s="741">
        <v>1</v>
      </c>
      <c r="C6" s="1062">
        <v>0</v>
      </c>
      <c r="D6" s="1057">
        <v>0</v>
      </c>
      <c r="E6" s="1057">
        <v>0</v>
      </c>
      <c r="F6" s="1062">
        <v>41</v>
      </c>
      <c r="G6" s="1062">
        <v>8</v>
      </c>
      <c r="H6" s="1062">
        <v>391</v>
      </c>
      <c r="I6" s="1062">
        <v>166</v>
      </c>
      <c r="J6" s="1062">
        <v>130</v>
      </c>
      <c r="K6" s="1062">
        <v>72</v>
      </c>
      <c r="L6" s="1062">
        <v>52</v>
      </c>
      <c r="M6" s="1059">
        <v>27</v>
      </c>
      <c r="N6" s="1059">
        <v>21</v>
      </c>
      <c r="O6" s="1059">
        <v>6</v>
      </c>
      <c r="P6" s="1063">
        <v>67</v>
      </c>
      <c r="Q6" s="1062">
        <v>29</v>
      </c>
      <c r="R6" s="1059">
        <v>0</v>
      </c>
      <c r="S6" s="1059">
        <v>0</v>
      </c>
      <c r="T6" s="1062">
        <v>347</v>
      </c>
      <c r="U6" s="1064">
        <v>153</v>
      </c>
      <c r="V6" s="1062">
        <v>747</v>
      </c>
      <c r="W6" s="1059">
        <v>472</v>
      </c>
      <c r="X6" s="346">
        <f>B6+D6+F6+H6+J6+L6+N6+P6+R6+T6+V6</f>
        <v>1797</v>
      </c>
      <c r="Y6" s="347">
        <f t="shared" ref="X6:Y10" si="0">C6+E6+G6+I6+K6+M6+O6+Q6+S6+U6+W6</f>
        <v>933</v>
      </c>
      <c r="Z6" s="154"/>
    </row>
    <row r="7" spans="1:26" x14ac:dyDescent="0.2">
      <c r="A7" s="225" t="s">
        <v>105</v>
      </c>
      <c r="B7" s="741">
        <v>63</v>
      </c>
      <c r="C7" s="1062">
        <v>6</v>
      </c>
      <c r="D7" s="1057">
        <v>4</v>
      </c>
      <c r="E7" s="1057">
        <v>0</v>
      </c>
      <c r="F7" s="1062">
        <v>232</v>
      </c>
      <c r="G7" s="1062">
        <v>56</v>
      </c>
      <c r="H7" s="1062">
        <v>582</v>
      </c>
      <c r="I7" s="1062">
        <v>278</v>
      </c>
      <c r="J7" s="1062">
        <v>50</v>
      </c>
      <c r="K7" s="1062">
        <v>34</v>
      </c>
      <c r="L7" s="1062">
        <v>95</v>
      </c>
      <c r="M7" s="1059">
        <v>58</v>
      </c>
      <c r="N7" s="1059">
        <v>35</v>
      </c>
      <c r="O7" s="1059">
        <v>12</v>
      </c>
      <c r="P7" s="1063">
        <v>6</v>
      </c>
      <c r="Q7" s="1062">
        <v>3</v>
      </c>
      <c r="R7" s="1059">
        <v>0</v>
      </c>
      <c r="S7" s="1059">
        <v>0</v>
      </c>
      <c r="T7" s="1062">
        <v>168</v>
      </c>
      <c r="U7" s="1064">
        <v>85</v>
      </c>
      <c r="V7" s="1062">
        <v>922</v>
      </c>
      <c r="W7" s="1059">
        <v>649</v>
      </c>
      <c r="X7" s="346">
        <f t="shared" si="0"/>
        <v>2157</v>
      </c>
      <c r="Y7" s="347">
        <f t="shared" si="0"/>
        <v>1181</v>
      </c>
      <c r="Z7" s="154"/>
    </row>
    <row r="8" spans="1:26" x14ac:dyDescent="0.2">
      <c r="A8" s="225" t="s">
        <v>106</v>
      </c>
      <c r="B8" s="741">
        <v>87</v>
      </c>
      <c r="C8" s="1062">
        <v>19</v>
      </c>
      <c r="D8" s="1057">
        <v>4</v>
      </c>
      <c r="E8" s="1057">
        <v>0</v>
      </c>
      <c r="F8" s="1062">
        <v>168</v>
      </c>
      <c r="G8" s="1062">
        <v>55</v>
      </c>
      <c r="H8" s="1062">
        <v>235</v>
      </c>
      <c r="I8" s="1062">
        <v>120</v>
      </c>
      <c r="J8" s="1062">
        <v>23</v>
      </c>
      <c r="K8" s="1062">
        <v>12</v>
      </c>
      <c r="L8" s="1062">
        <v>51</v>
      </c>
      <c r="M8" s="1059">
        <v>34</v>
      </c>
      <c r="N8" s="1059">
        <v>11</v>
      </c>
      <c r="O8" s="1059">
        <v>5</v>
      </c>
      <c r="P8" s="1063">
        <v>1</v>
      </c>
      <c r="Q8" s="1062">
        <v>1</v>
      </c>
      <c r="R8" s="1059">
        <v>0</v>
      </c>
      <c r="S8" s="1059">
        <v>0</v>
      </c>
      <c r="T8" s="1062">
        <v>28</v>
      </c>
      <c r="U8" s="1064">
        <v>10</v>
      </c>
      <c r="V8" s="1062">
        <v>535</v>
      </c>
      <c r="W8" s="1059">
        <v>405</v>
      </c>
      <c r="X8" s="346">
        <f t="shared" si="0"/>
        <v>1143</v>
      </c>
      <c r="Y8" s="347">
        <f>C8+E8+G8+I8+K8+M8+O8+Q8+S8+U8+W8</f>
        <v>661</v>
      </c>
      <c r="Z8" s="154"/>
    </row>
    <row r="9" spans="1:26" x14ac:dyDescent="0.2">
      <c r="A9" s="225" t="s">
        <v>107</v>
      </c>
      <c r="B9" s="741">
        <v>89</v>
      </c>
      <c r="C9" s="1062">
        <v>19</v>
      </c>
      <c r="D9" s="1057">
        <v>2</v>
      </c>
      <c r="E9" s="1057">
        <v>1</v>
      </c>
      <c r="F9" s="1062">
        <v>101</v>
      </c>
      <c r="G9" s="1062">
        <v>43</v>
      </c>
      <c r="H9" s="1062">
        <v>89</v>
      </c>
      <c r="I9" s="1062">
        <v>43</v>
      </c>
      <c r="J9" s="1062">
        <v>5</v>
      </c>
      <c r="K9" s="1062">
        <v>5</v>
      </c>
      <c r="L9" s="1062">
        <v>25</v>
      </c>
      <c r="M9" s="1059">
        <v>14</v>
      </c>
      <c r="N9" s="1059">
        <v>2</v>
      </c>
      <c r="O9" s="1059">
        <v>1</v>
      </c>
      <c r="P9" s="1063">
        <v>0</v>
      </c>
      <c r="Q9" s="1059">
        <v>0</v>
      </c>
      <c r="R9" s="1059">
        <v>0</v>
      </c>
      <c r="S9" s="1059">
        <v>0</v>
      </c>
      <c r="T9" s="1062">
        <v>10</v>
      </c>
      <c r="U9" s="1064">
        <v>2</v>
      </c>
      <c r="V9" s="1062">
        <v>239</v>
      </c>
      <c r="W9" s="1059">
        <v>162</v>
      </c>
      <c r="X9" s="346">
        <f t="shared" si="0"/>
        <v>562</v>
      </c>
      <c r="Y9" s="347">
        <f t="shared" si="0"/>
        <v>290</v>
      </c>
      <c r="Z9" s="154"/>
    </row>
    <row r="10" spans="1:26" x14ac:dyDescent="0.2">
      <c r="A10" s="225" t="s">
        <v>716</v>
      </c>
      <c r="B10" s="741">
        <v>76</v>
      </c>
      <c r="C10" s="1062">
        <v>10</v>
      </c>
      <c r="D10" s="1057">
        <v>0</v>
      </c>
      <c r="E10" s="1057">
        <v>0</v>
      </c>
      <c r="F10" s="1062">
        <v>43</v>
      </c>
      <c r="G10" s="1062">
        <v>12</v>
      </c>
      <c r="H10" s="1062">
        <v>9</v>
      </c>
      <c r="I10" s="1062">
        <v>4</v>
      </c>
      <c r="J10" s="1062">
        <v>0</v>
      </c>
      <c r="K10" s="1062">
        <v>0</v>
      </c>
      <c r="L10" s="1062">
        <v>3</v>
      </c>
      <c r="M10" s="1059">
        <v>1</v>
      </c>
      <c r="N10" s="1059">
        <v>2</v>
      </c>
      <c r="O10" s="1059">
        <v>0</v>
      </c>
      <c r="P10" s="1063">
        <v>0</v>
      </c>
      <c r="Q10" s="1059">
        <v>0</v>
      </c>
      <c r="R10" s="1059">
        <v>0</v>
      </c>
      <c r="S10" s="1059">
        <v>0</v>
      </c>
      <c r="T10" s="1062">
        <v>7</v>
      </c>
      <c r="U10" s="1064">
        <v>2</v>
      </c>
      <c r="V10" s="1062">
        <v>33</v>
      </c>
      <c r="W10" s="1059">
        <v>20</v>
      </c>
      <c r="X10" s="346">
        <f t="shared" si="0"/>
        <v>173</v>
      </c>
      <c r="Y10" s="347">
        <f t="shared" si="0"/>
        <v>49</v>
      </c>
      <c r="Z10" s="154"/>
    </row>
    <row r="11" spans="1:26" ht="13.5" thickBot="1" x14ac:dyDescent="0.25">
      <c r="A11" s="16" t="s">
        <v>206</v>
      </c>
      <c r="B11" s="339">
        <f>SUM(B5:B10)</f>
        <v>316</v>
      </c>
      <c r="C11" s="340">
        <f t="shared" ref="C11:Y11" si="1">SUM(C5:C10)</f>
        <v>54</v>
      </c>
      <c r="D11" s="340">
        <f t="shared" si="1"/>
        <v>10</v>
      </c>
      <c r="E11" s="340">
        <f t="shared" si="1"/>
        <v>1</v>
      </c>
      <c r="F11" s="340">
        <f t="shared" si="1"/>
        <v>585</v>
      </c>
      <c r="G11" s="340">
        <f t="shared" si="1"/>
        <v>174</v>
      </c>
      <c r="H11" s="340">
        <f t="shared" si="1"/>
        <v>1309</v>
      </c>
      <c r="I11" s="340">
        <f t="shared" si="1"/>
        <v>612</v>
      </c>
      <c r="J11" s="340">
        <f t="shared" si="1"/>
        <v>276</v>
      </c>
      <c r="K11" s="340">
        <f t="shared" si="1"/>
        <v>160</v>
      </c>
      <c r="L11" s="340">
        <f t="shared" si="1"/>
        <v>239</v>
      </c>
      <c r="M11" s="341">
        <f t="shared" si="1"/>
        <v>141</v>
      </c>
      <c r="N11" s="341">
        <f t="shared" si="1"/>
        <v>76</v>
      </c>
      <c r="O11" s="342">
        <f t="shared" si="1"/>
        <v>28</v>
      </c>
      <c r="P11" s="343">
        <f t="shared" si="1"/>
        <v>82</v>
      </c>
      <c r="Q11" s="340">
        <f t="shared" si="1"/>
        <v>37</v>
      </c>
      <c r="R11" s="340">
        <f t="shared" si="1"/>
        <v>0</v>
      </c>
      <c r="S11" s="340">
        <f t="shared" si="1"/>
        <v>0</v>
      </c>
      <c r="T11" s="340">
        <f t="shared" si="1"/>
        <v>809</v>
      </c>
      <c r="U11" s="342">
        <f t="shared" si="1"/>
        <v>398</v>
      </c>
      <c r="V11" s="340">
        <f t="shared" si="1"/>
        <v>2997</v>
      </c>
      <c r="W11" s="341">
        <f t="shared" si="1"/>
        <v>2035</v>
      </c>
      <c r="X11" s="344">
        <f t="shared" si="1"/>
        <v>6699</v>
      </c>
      <c r="Y11" s="345">
        <f t="shared" si="1"/>
        <v>3640</v>
      </c>
      <c r="Z11" s="72"/>
    </row>
    <row r="12" spans="1:26" x14ac:dyDescent="0.2">
      <c r="A12" s="14"/>
      <c r="B12" s="72"/>
      <c r="C12" s="72"/>
      <c r="D12" s="72"/>
      <c r="E12" s="72"/>
      <c r="F12" s="72"/>
      <c r="G12" s="72"/>
      <c r="H12" s="72"/>
      <c r="I12" s="72"/>
      <c r="J12" s="72"/>
      <c r="K12" s="72"/>
      <c r="L12" s="72"/>
      <c r="M12" s="72"/>
      <c r="N12" s="72"/>
      <c r="O12" s="72"/>
      <c r="P12" s="72"/>
      <c r="Q12" s="72"/>
      <c r="R12" s="72"/>
      <c r="S12" s="72"/>
      <c r="T12" s="72"/>
      <c r="U12" s="72"/>
      <c r="V12" s="72"/>
      <c r="W12" s="72"/>
      <c r="X12" s="72"/>
      <c r="Y12" s="72"/>
      <c r="Z12" s="72"/>
    </row>
    <row r="13" spans="1:26" x14ac:dyDescent="0.2">
      <c r="A13" s="1581" t="s">
        <v>398</v>
      </c>
      <c r="B13" s="1581"/>
      <c r="C13" s="1581"/>
      <c r="D13" s="1581"/>
      <c r="E13" s="1581"/>
      <c r="F13" s="1581"/>
      <c r="G13" s="1581"/>
      <c r="H13" s="1581"/>
      <c r="I13" s="1581"/>
      <c r="J13" s="1581"/>
      <c r="K13" s="1581"/>
      <c r="L13" s="1581"/>
      <c r="M13" s="1581"/>
      <c r="N13" s="1581"/>
      <c r="O13" s="1581"/>
      <c r="P13" s="1581"/>
      <c r="Q13" s="72"/>
      <c r="R13" s="72"/>
      <c r="S13" s="72"/>
      <c r="T13" s="72"/>
      <c r="U13" s="72"/>
      <c r="V13" s="72"/>
      <c r="W13" s="72"/>
      <c r="X13" s="72"/>
      <c r="Y13" s="72"/>
      <c r="Z13" s="72"/>
    </row>
    <row r="14" spans="1:26" ht="26.25" customHeight="1" x14ac:dyDescent="0.2">
      <c r="A14" s="1581" t="s">
        <v>693</v>
      </c>
      <c r="B14" s="1581"/>
      <c r="C14" s="1581"/>
      <c r="D14" s="1581"/>
      <c r="E14" s="1581"/>
      <c r="F14" s="1581"/>
      <c r="G14" s="1581"/>
      <c r="H14" s="1581"/>
      <c r="I14" s="1581"/>
      <c r="J14" s="1581"/>
      <c r="K14" s="1581"/>
      <c r="L14" s="1581"/>
      <c r="M14" s="1581"/>
      <c r="N14" s="1581"/>
      <c r="O14" s="1581"/>
      <c r="P14" s="1581"/>
      <c r="Z14" s="72"/>
    </row>
    <row r="15" spans="1:26" ht="66" customHeight="1" x14ac:dyDescent="0.2">
      <c r="A15" s="1581" t="s">
        <v>765</v>
      </c>
      <c r="B15" s="1581"/>
      <c r="C15" s="1581"/>
      <c r="D15" s="1581"/>
      <c r="E15" s="1581"/>
      <c r="F15" s="1581"/>
      <c r="G15" s="1581"/>
      <c r="H15" s="1581"/>
      <c r="I15" s="1581"/>
      <c r="J15" s="1581"/>
      <c r="K15" s="1581"/>
      <c r="L15" s="1581"/>
      <c r="M15" s="1581"/>
      <c r="N15" s="1581"/>
      <c r="O15" s="1581"/>
      <c r="P15" s="1581"/>
    </row>
    <row r="16" spans="1:26" ht="26.25" customHeight="1" x14ac:dyDescent="0.2">
      <c r="A16" s="1581" t="s">
        <v>396</v>
      </c>
      <c r="B16" s="1581"/>
      <c r="C16" s="1581"/>
      <c r="D16" s="1581"/>
      <c r="E16" s="1581"/>
      <c r="F16" s="1581"/>
      <c r="G16" s="1581"/>
      <c r="H16" s="1581"/>
      <c r="I16" s="1581"/>
      <c r="J16" s="1581"/>
      <c r="K16" s="1581"/>
      <c r="L16" s="1581"/>
      <c r="M16" s="1581"/>
      <c r="N16" s="1581"/>
      <c r="O16" s="1581"/>
      <c r="P16" s="1581"/>
    </row>
    <row r="17" spans="1:16" ht="26.25" customHeight="1" x14ac:dyDescent="0.2">
      <c r="A17" s="1581" t="s">
        <v>397</v>
      </c>
      <c r="B17" s="1581"/>
      <c r="C17" s="1581"/>
      <c r="D17" s="1581"/>
      <c r="E17" s="1581"/>
      <c r="F17" s="1581"/>
      <c r="G17" s="1581"/>
      <c r="H17" s="1581"/>
      <c r="I17" s="1581"/>
      <c r="J17" s="1581"/>
      <c r="K17" s="1581"/>
      <c r="L17" s="1581"/>
      <c r="M17" s="1581"/>
      <c r="N17" s="1581"/>
      <c r="O17" s="1581"/>
      <c r="P17" s="1581"/>
    </row>
  </sheetData>
  <mergeCells count="20">
    <mergeCell ref="A16:P16"/>
    <mergeCell ref="A17:P17"/>
    <mergeCell ref="N3:O3"/>
    <mergeCell ref="V2:W3"/>
    <mergeCell ref="X2:Y3"/>
    <mergeCell ref="A15:P15"/>
    <mergeCell ref="A2:A4"/>
    <mergeCell ref="B3:C3"/>
    <mergeCell ref="D3:E3"/>
    <mergeCell ref="F3:G3"/>
    <mergeCell ref="H3:I3"/>
    <mergeCell ref="P2:U2"/>
    <mergeCell ref="T3:U3"/>
    <mergeCell ref="J3:K3"/>
    <mergeCell ref="L3:M3"/>
    <mergeCell ref="P3:Q3"/>
    <mergeCell ref="R3:S3"/>
    <mergeCell ref="B2:O2"/>
    <mergeCell ref="A13:P13"/>
    <mergeCell ref="A14:P14"/>
  </mergeCells>
  <phoneticPr fontId="44" type="noConversion"/>
  <pageMargins left="0.25" right="0.25" top="0.75" bottom="0.75" header="0.3" footer="0.3"/>
  <pageSetup paperSize="9" scale="75" orientation="landscape"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List60">
    <pageSetUpPr fitToPage="1"/>
  </sheetPr>
  <dimension ref="A1:AC94"/>
  <sheetViews>
    <sheetView zoomScaleNormal="100" workbookViewId="0"/>
  </sheetViews>
  <sheetFormatPr defaultColWidth="9.140625" defaultRowHeight="12.75" x14ac:dyDescent="0.2"/>
  <cols>
    <col min="1" max="1" width="30" style="9" customWidth="1"/>
    <col min="2" max="11" width="7.85546875" style="9" customWidth="1"/>
    <col min="12" max="12" width="7.85546875" style="9" bestFit="1" customWidth="1"/>
    <col min="13" max="13" width="8.140625" style="116" customWidth="1"/>
    <col min="14" max="14" width="10.85546875" style="116" customWidth="1"/>
    <col min="15" max="15" width="11" style="116" customWidth="1"/>
    <col min="16" max="17" width="8.140625" style="116" customWidth="1"/>
    <col min="18" max="19" width="11.140625" customWidth="1"/>
    <col min="20" max="21" width="11" style="116" customWidth="1"/>
    <col min="22" max="23" width="8.140625" style="9" customWidth="1"/>
    <col min="24" max="16384" width="9.140625" style="9"/>
  </cols>
  <sheetData>
    <row r="1" spans="1:29" ht="13.5" thickBot="1" x14ac:dyDescent="0.25">
      <c r="A1" s="392" t="s">
        <v>1303</v>
      </c>
      <c r="B1" s="14"/>
      <c r="C1" s="14"/>
      <c r="D1" s="14"/>
      <c r="E1" s="14"/>
      <c r="F1" s="14"/>
      <c r="G1" s="14"/>
      <c r="H1" s="14"/>
      <c r="I1" s="14"/>
      <c r="J1" s="14"/>
      <c r="K1" s="14"/>
      <c r="L1" s="14"/>
      <c r="R1" s="116"/>
      <c r="S1" s="116"/>
    </row>
    <row r="2" spans="1:29" ht="15.75" customHeight="1" x14ac:dyDescent="0.2">
      <c r="A2" s="1666"/>
      <c r="B2" s="1676" t="s">
        <v>65</v>
      </c>
      <c r="C2" s="1677"/>
      <c r="D2" s="1677"/>
      <c r="E2" s="1677"/>
      <c r="F2" s="1677"/>
      <c r="G2" s="1677"/>
      <c r="H2" s="1677"/>
      <c r="I2" s="1677"/>
      <c r="J2" s="1677"/>
      <c r="K2" s="1677"/>
      <c r="L2" s="1677"/>
      <c r="M2" s="1677"/>
      <c r="N2" s="1677"/>
      <c r="O2" s="1678"/>
      <c r="P2" s="1673" t="s">
        <v>310</v>
      </c>
      <c r="Q2" s="1674"/>
      <c r="R2" s="1674"/>
      <c r="S2" s="1674"/>
      <c r="T2" s="1674"/>
      <c r="U2" s="1675"/>
      <c r="V2" s="1662" t="s">
        <v>110</v>
      </c>
      <c r="W2" s="1663"/>
      <c r="Y2" s="386"/>
    </row>
    <row r="3" spans="1:29" ht="52.5" customHeight="1" x14ac:dyDescent="0.2">
      <c r="A3" s="1667"/>
      <c r="B3" s="1669" t="s">
        <v>197</v>
      </c>
      <c r="C3" s="1670"/>
      <c r="D3" s="1654" t="s">
        <v>347</v>
      </c>
      <c r="E3" s="1671"/>
      <c r="F3" s="1654" t="s">
        <v>198</v>
      </c>
      <c r="G3" s="1671"/>
      <c r="H3" s="1654" t="s">
        <v>67</v>
      </c>
      <c r="I3" s="1671"/>
      <c r="J3" s="1654" t="s">
        <v>68</v>
      </c>
      <c r="K3" s="1671"/>
      <c r="L3" s="1654" t="s">
        <v>69</v>
      </c>
      <c r="M3" s="1672"/>
      <c r="N3" s="1657" t="s">
        <v>132</v>
      </c>
      <c r="O3" s="1658"/>
      <c r="P3" s="1655" t="s">
        <v>4</v>
      </c>
      <c r="Q3" s="1656"/>
      <c r="R3" s="1655" t="s">
        <v>77</v>
      </c>
      <c r="S3" s="1656"/>
      <c r="T3" s="1652" t="s">
        <v>311</v>
      </c>
      <c r="U3" s="1653"/>
      <c r="V3" s="1664"/>
      <c r="W3" s="1665"/>
    </row>
    <row r="4" spans="1:29" ht="13.5" thickBot="1" x14ac:dyDescent="0.25">
      <c r="A4" s="1668"/>
      <c r="B4" s="352" t="s">
        <v>203</v>
      </c>
      <c r="C4" s="353" t="s">
        <v>133</v>
      </c>
      <c r="D4" s="353" t="s">
        <v>203</v>
      </c>
      <c r="E4" s="353" t="s">
        <v>133</v>
      </c>
      <c r="F4" s="353" t="s">
        <v>203</v>
      </c>
      <c r="G4" s="353" t="s">
        <v>133</v>
      </c>
      <c r="H4" s="353" t="s">
        <v>203</v>
      </c>
      <c r="I4" s="353" t="s">
        <v>133</v>
      </c>
      <c r="J4" s="353" t="s">
        <v>203</v>
      </c>
      <c r="K4" s="353" t="s">
        <v>133</v>
      </c>
      <c r="L4" s="353" t="s">
        <v>203</v>
      </c>
      <c r="M4" s="354" t="s">
        <v>133</v>
      </c>
      <c r="N4" s="354" t="s">
        <v>203</v>
      </c>
      <c r="O4" s="355" t="s">
        <v>133</v>
      </c>
      <c r="P4" s="356" t="s">
        <v>203</v>
      </c>
      <c r="Q4" s="357" t="s">
        <v>133</v>
      </c>
      <c r="R4" s="357" t="s">
        <v>203</v>
      </c>
      <c r="S4" s="357" t="s">
        <v>133</v>
      </c>
      <c r="T4" s="357" t="s">
        <v>203</v>
      </c>
      <c r="U4" s="358" t="s">
        <v>133</v>
      </c>
      <c r="V4" s="359" t="s">
        <v>203</v>
      </c>
      <c r="W4" s="355" t="s">
        <v>133</v>
      </c>
    </row>
    <row r="5" spans="1:29" x14ac:dyDescent="0.2">
      <c r="A5" s="198" t="s">
        <v>162</v>
      </c>
      <c r="B5" s="505">
        <f>SUM(B6:B11)</f>
        <v>0.5</v>
      </c>
      <c r="C5" s="506">
        <f>SUM(C6:C11)</f>
        <v>0</v>
      </c>
      <c r="D5" s="507">
        <f>SUM(D6:D11)</f>
        <v>0</v>
      </c>
      <c r="E5" s="507">
        <f>SUM(E6:E11)</f>
        <v>0</v>
      </c>
      <c r="F5" s="507">
        <f t="shared" ref="F5:W5" si="0">SUM(F6:F11)</f>
        <v>0</v>
      </c>
      <c r="G5" s="507">
        <f t="shared" si="0"/>
        <v>0</v>
      </c>
      <c r="H5" s="507">
        <f t="shared" si="0"/>
        <v>4</v>
      </c>
      <c r="I5" s="507">
        <f t="shared" si="0"/>
        <v>2</v>
      </c>
      <c r="J5" s="507">
        <f t="shared" si="0"/>
        <v>0</v>
      </c>
      <c r="K5" s="507">
        <f t="shared" si="0"/>
        <v>0</v>
      </c>
      <c r="L5" s="507">
        <f>SUM(L6:L11)</f>
        <v>0</v>
      </c>
      <c r="M5" s="507">
        <f t="shared" si="0"/>
        <v>0</v>
      </c>
      <c r="N5" s="508">
        <f>SUM(N6:N11)</f>
        <v>0.30100000000000005</v>
      </c>
      <c r="O5" s="509">
        <f t="shared" si="0"/>
        <v>0.05</v>
      </c>
      <c r="P5" s="510">
        <f t="shared" si="0"/>
        <v>0</v>
      </c>
      <c r="Q5" s="511">
        <f t="shared" si="0"/>
        <v>0</v>
      </c>
      <c r="R5" s="511">
        <f t="shared" si="0"/>
        <v>0</v>
      </c>
      <c r="S5" s="511">
        <f t="shared" si="0"/>
        <v>0</v>
      </c>
      <c r="T5" s="511">
        <f t="shared" si="0"/>
        <v>2.7146000000000003</v>
      </c>
      <c r="U5" s="509">
        <f t="shared" si="0"/>
        <v>0.52290000000000003</v>
      </c>
      <c r="V5" s="512">
        <f t="shared" si="0"/>
        <v>1.7333999999999998</v>
      </c>
      <c r="W5" s="509">
        <f t="shared" si="0"/>
        <v>1.5833999999999999</v>
      </c>
    </row>
    <row r="6" spans="1:29" x14ac:dyDescent="0.2">
      <c r="A6" s="513" t="s">
        <v>775</v>
      </c>
      <c r="B6" s="1065">
        <v>0</v>
      </c>
      <c r="C6" s="1066">
        <v>0</v>
      </c>
      <c r="D6" s="1066">
        <v>0</v>
      </c>
      <c r="E6" s="1066">
        <v>0</v>
      </c>
      <c r="F6" s="1066">
        <v>0</v>
      </c>
      <c r="G6" s="1066">
        <v>0</v>
      </c>
      <c r="H6" s="1066">
        <v>0</v>
      </c>
      <c r="I6" s="1066">
        <v>0</v>
      </c>
      <c r="J6" s="1066">
        <v>0</v>
      </c>
      <c r="K6" s="1066">
        <v>0</v>
      </c>
      <c r="L6" s="1066">
        <v>0</v>
      </c>
      <c r="M6" s="1067">
        <v>0</v>
      </c>
      <c r="N6" s="1067">
        <v>0</v>
      </c>
      <c r="O6" s="1068">
        <v>0</v>
      </c>
      <c r="P6" s="1069">
        <v>0</v>
      </c>
      <c r="Q6" s="1070">
        <v>0</v>
      </c>
      <c r="R6" s="1070">
        <v>0</v>
      </c>
      <c r="S6" s="1070">
        <v>0</v>
      </c>
      <c r="T6" s="1070">
        <v>1</v>
      </c>
      <c r="U6" s="1068">
        <v>0</v>
      </c>
      <c r="V6" s="1071">
        <v>0</v>
      </c>
      <c r="W6" s="1068">
        <v>0</v>
      </c>
    </row>
    <row r="7" spans="1:29" x14ac:dyDescent="0.2">
      <c r="A7" s="513" t="s">
        <v>710</v>
      </c>
      <c r="B7" s="1065">
        <v>0</v>
      </c>
      <c r="C7" s="1066">
        <v>0</v>
      </c>
      <c r="D7" s="1066">
        <v>0</v>
      </c>
      <c r="E7" s="1066">
        <v>0</v>
      </c>
      <c r="F7" s="1066">
        <v>0</v>
      </c>
      <c r="G7" s="1066">
        <v>0</v>
      </c>
      <c r="H7" s="1066">
        <v>0</v>
      </c>
      <c r="I7" s="1066">
        <v>0</v>
      </c>
      <c r="J7" s="1066">
        <v>0</v>
      </c>
      <c r="K7" s="1066">
        <v>0</v>
      </c>
      <c r="L7" s="1066">
        <v>0</v>
      </c>
      <c r="M7" s="1067">
        <v>0</v>
      </c>
      <c r="N7" s="1067">
        <v>0</v>
      </c>
      <c r="O7" s="1068">
        <v>0</v>
      </c>
      <c r="P7" s="1069">
        <v>0</v>
      </c>
      <c r="Q7" s="1070">
        <v>0</v>
      </c>
      <c r="R7" s="1070">
        <v>0</v>
      </c>
      <c r="S7" s="1070">
        <v>0</v>
      </c>
      <c r="T7" s="1070">
        <v>0</v>
      </c>
      <c r="U7" s="1068">
        <v>0</v>
      </c>
      <c r="V7" s="1071">
        <v>0</v>
      </c>
      <c r="W7" s="1068">
        <v>0</v>
      </c>
    </row>
    <row r="8" spans="1:29" x14ac:dyDescent="0.2">
      <c r="A8" s="513" t="s">
        <v>711</v>
      </c>
      <c r="B8" s="1065">
        <v>0.5</v>
      </c>
      <c r="C8" s="1066">
        <v>0</v>
      </c>
      <c r="D8" s="1066">
        <v>0</v>
      </c>
      <c r="E8" s="1066">
        <v>0</v>
      </c>
      <c r="F8" s="1066">
        <v>0</v>
      </c>
      <c r="G8" s="1066">
        <v>0</v>
      </c>
      <c r="H8" s="1066">
        <v>0</v>
      </c>
      <c r="I8" s="1066">
        <v>0</v>
      </c>
      <c r="J8" s="1066">
        <v>0</v>
      </c>
      <c r="K8" s="1066">
        <v>0</v>
      </c>
      <c r="L8" s="1066">
        <v>0</v>
      </c>
      <c r="M8" s="1067">
        <v>0</v>
      </c>
      <c r="N8" s="1067">
        <v>0</v>
      </c>
      <c r="O8" s="1068">
        <v>0</v>
      </c>
      <c r="P8" s="1069">
        <v>0</v>
      </c>
      <c r="Q8" s="1070">
        <v>0</v>
      </c>
      <c r="R8" s="1070">
        <v>0</v>
      </c>
      <c r="S8" s="1070">
        <v>0</v>
      </c>
      <c r="T8" s="1070">
        <v>0</v>
      </c>
      <c r="U8" s="1068">
        <v>0</v>
      </c>
      <c r="V8" s="1071">
        <v>0</v>
      </c>
      <c r="W8" s="1068">
        <v>0</v>
      </c>
      <c r="Y8"/>
      <c r="Z8"/>
      <c r="AA8"/>
      <c r="AB8"/>
      <c r="AC8"/>
    </row>
    <row r="9" spans="1:29" x14ac:dyDescent="0.2">
      <c r="A9" s="513" t="s">
        <v>712</v>
      </c>
      <c r="B9" s="1065">
        <v>0</v>
      </c>
      <c r="C9" s="1066">
        <v>0</v>
      </c>
      <c r="D9" s="1066">
        <v>0</v>
      </c>
      <c r="E9" s="1066">
        <v>0</v>
      </c>
      <c r="F9" s="1066">
        <v>0</v>
      </c>
      <c r="G9" s="1066">
        <v>0</v>
      </c>
      <c r="H9" s="1066">
        <v>3</v>
      </c>
      <c r="I9" s="1066">
        <v>2</v>
      </c>
      <c r="J9" s="1066">
        <v>0</v>
      </c>
      <c r="K9" s="1066">
        <v>0</v>
      </c>
      <c r="L9" s="1066">
        <v>0</v>
      </c>
      <c r="M9" s="1067">
        <v>0</v>
      </c>
      <c r="N9" s="1067">
        <v>0</v>
      </c>
      <c r="O9" s="1068">
        <v>0</v>
      </c>
      <c r="P9" s="1069">
        <v>0</v>
      </c>
      <c r="Q9" s="1070">
        <v>0</v>
      </c>
      <c r="R9" s="1070">
        <v>0</v>
      </c>
      <c r="S9" s="1070">
        <v>0</v>
      </c>
      <c r="T9" s="1070">
        <v>0.99170000000000014</v>
      </c>
      <c r="U9" s="1068">
        <v>0</v>
      </c>
      <c r="V9" s="1071">
        <v>1.7333999999999998</v>
      </c>
      <c r="W9" s="1068">
        <v>1.5833999999999999</v>
      </c>
    </row>
    <row r="10" spans="1:29" x14ac:dyDescent="0.2">
      <c r="A10" s="513" t="s">
        <v>713</v>
      </c>
      <c r="B10" s="1065">
        <v>0</v>
      </c>
      <c r="C10" s="1066">
        <v>0</v>
      </c>
      <c r="D10" s="1066">
        <v>0</v>
      </c>
      <c r="E10" s="1066">
        <v>0</v>
      </c>
      <c r="F10" s="1066">
        <v>0</v>
      </c>
      <c r="G10" s="1066">
        <v>0</v>
      </c>
      <c r="H10" s="1066">
        <v>1</v>
      </c>
      <c r="I10" s="1066">
        <v>0</v>
      </c>
      <c r="J10" s="1066">
        <v>0</v>
      </c>
      <c r="K10" s="1066">
        <v>0</v>
      </c>
      <c r="L10" s="1066">
        <v>0</v>
      </c>
      <c r="M10" s="1067">
        <v>0</v>
      </c>
      <c r="N10" s="1067">
        <v>0.1</v>
      </c>
      <c r="O10" s="1068">
        <v>0.05</v>
      </c>
      <c r="P10" s="1069">
        <v>0</v>
      </c>
      <c r="Q10" s="1070">
        <v>0</v>
      </c>
      <c r="R10" s="1070">
        <v>0</v>
      </c>
      <c r="S10" s="1070">
        <v>0</v>
      </c>
      <c r="T10" s="1070">
        <v>0.32500000000000001</v>
      </c>
      <c r="U10" s="1068">
        <v>0.125</v>
      </c>
      <c r="V10" s="1071">
        <v>0</v>
      </c>
      <c r="W10" s="1068">
        <v>0</v>
      </c>
    </row>
    <row r="11" spans="1:29" ht="15" customHeight="1" thickBot="1" x14ac:dyDescent="0.25">
      <c r="A11" s="514" t="s">
        <v>714</v>
      </c>
      <c r="B11" s="1072">
        <v>0</v>
      </c>
      <c r="C11" s="1073">
        <v>0</v>
      </c>
      <c r="D11" s="1073">
        <v>0</v>
      </c>
      <c r="E11" s="1073">
        <v>0</v>
      </c>
      <c r="F11" s="1073">
        <v>0</v>
      </c>
      <c r="G11" s="1073">
        <v>0</v>
      </c>
      <c r="H11" s="1073">
        <v>0</v>
      </c>
      <c r="I11" s="1073">
        <v>0</v>
      </c>
      <c r="J11" s="1073">
        <v>0</v>
      </c>
      <c r="K11" s="1073">
        <v>0</v>
      </c>
      <c r="L11" s="1073">
        <v>0</v>
      </c>
      <c r="M11" s="1074">
        <v>0</v>
      </c>
      <c r="N11" s="1074">
        <v>0.20100000000000001</v>
      </c>
      <c r="O11" s="1075">
        <v>0</v>
      </c>
      <c r="P11" s="1076">
        <v>0</v>
      </c>
      <c r="Q11" s="1077">
        <v>0</v>
      </c>
      <c r="R11" s="1077">
        <v>0</v>
      </c>
      <c r="S11" s="1077">
        <v>0</v>
      </c>
      <c r="T11" s="1077">
        <v>0.39790000000000003</v>
      </c>
      <c r="U11" s="1075">
        <v>0.39790000000000003</v>
      </c>
      <c r="V11" s="1078">
        <v>0</v>
      </c>
      <c r="W11" s="1075">
        <v>0</v>
      </c>
    </row>
    <row r="12" spans="1:29" x14ac:dyDescent="0.2">
      <c r="A12" s="475" t="s">
        <v>161</v>
      </c>
      <c r="B12" s="505">
        <f t="shared" ref="B12:O12" si="1">SUM(B13:B18)</f>
        <v>0.35</v>
      </c>
      <c r="C12" s="506">
        <f t="shared" si="1"/>
        <v>0.2</v>
      </c>
      <c r="D12" s="507">
        <f t="shared" si="1"/>
        <v>0</v>
      </c>
      <c r="E12" s="507">
        <f t="shared" si="1"/>
        <v>0</v>
      </c>
      <c r="F12" s="507">
        <f t="shared" si="1"/>
        <v>2.6503000000000005</v>
      </c>
      <c r="G12" s="507">
        <f t="shared" si="1"/>
        <v>0.30000000000000004</v>
      </c>
      <c r="H12" s="507">
        <f t="shared" si="1"/>
        <v>24.634300000000003</v>
      </c>
      <c r="I12" s="507">
        <f t="shared" si="1"/>
        <v>14.056699999999996</v>
      </c>
      <c r="J12" s="507">
        <f t="shared" si="1"/>
        <v>8.6176999999999975</v>
      </c>
      <c r="K12" s="507">
        <f t="shared" si="1"/>
        <v>4.0806000000000004</v>
      </c>
      <c r="L12" s="507">
        <f t="shared" si="1"/>
        <v>0</v>
      </c>
      <c r="M12" s="507">
        <f t="shared" si="1"/>
        <v>0</v>
      </c>
      <c r="N12" s="508">
        <f t="shared" si="1"/>
        <v>0.9998999999999999</v>
      </c>
      <c r="O12" s="509">
        <f t="shared" si="1"/>
        <v>0</v>
      </c>
      <c r="P12" s="510">
        <f t="shared" ref="P12:W12" si="2">SUM(P13:P18)</f>
        <v>3.2287999999999997</v>
      </c>
      <c r="Q12" s="511">
        <f t="shared" si="2"/>
        <v>0.93710000000000004</v>
      </c>
      <c r="R12" s="511">
        <f t="shared" si="2"/>
        <v>0</v>
      </c>
      <c r="S12" s="511">
        <f t="shared" si="2"/>
        <v>0</v>
      </c>
      <c r="T12" s="511">
        <f t="shared" si="2"/>
        <v>6.7618</v>
      </c>
      <c r="U12" s="509">
        <f t="shared" si="2"/>
        <v>2.3992</v>
      </c>
      <c r="V12" s="512">
        <f t="shared" si="2"/>
        <v>42.082599999999999</v>
      </c>
      <c r="W12" s="509">
        <f t="shared" si="2"/>
        <v>28.312800000000003</v>
      </c>
    </row>
    <row r="13" spans="1:29" x14ac:dyDescent="0.2">
      <c r="A13" s="513" t="s">
        <v>775</v>
      </c>
      <c r="B13" s="1065">
        <v>0</v>
      </c>
      <c r="C13" s="1066">
        <v>0</v>
      </c>
      <c r="D13" s="1066">
        <v>0</v>
      </c>
      <c r="E13" s="1066">
        <v>0</v>
      </c>
      <c r="F13" s="1066">
        <v>0</v>
      </c>
      <c r="G13" s="1066">
        <v>0</v>
      </c>
      <c r="H13" s="1066">
        <v>0</v>
      </c>
      <c r="I13" s="1066">
        <v>0</v>
      </c>
      <c r="J13" s="1066">
        <v>0</v>
      </c>
      <c r="K13" s="1066">
        <v>0</v>
      </c>
      <c r="L13" s="1066">
        <v>0</v>
      </c>
      <c r="M13" s="1067">
        <v>0</v>
      </c>
      <c r="N13" s="1067">
        <v>0</v>
      </c>
      <c r="O13" s="1068">
        <v>0</v>
      </c>
      <c r="P13" s="1069">
        <v>0</v>
      </c>
      <c r="Q13" s="1070">
        <v>0</v>
      </c>
      <c r="R13" s="1070">
        <v>0</v>
      </c>
      <c r="S13" s="1070">
        <v>0</v>
      </c>
      <c r="T13" s="1070">
        <v>0</v>
      </c>
      <c r="U13" s="1068">
        <v>0</v>
      </c>
      <c r="V13" s="1071">
        <v>0</v>
      </c>
      <c r="W13" s="1068">
        <v>0</v>
      </c>
    </row>
    <row r="14" spans="1:29" x14ac:dyDescent="0.2">
      <c r="A14" s="513" t="s">
        <v>710</v>
      </c>
      <c r="B14" s="1065">
        <v>0</v>
      </c>
      <c r="C14" s="1066">
        <v>0</v>
      </c>
      <c r="D14" s="1066">
        <v>0</v>
      </c>
      <c r="E14" s="1066">
        <v>0</v>
      </c>
      <c r="F14" s="1066">
        <v>0</v>
      </c>
      <c r="G14" s="1066">
        <v>0</v>
      </c>
      <c r="H14" s="1066">
        <v>0</v>
      </c>
      <c r="I14" s="1066">
        <v>0</v>
      </c>
      <c r="J14" s="1079">
        <v>2.5000000000000001E-2</v>
      </c>
      <c r="K14" s="1079">
        <v>2.5000000000000001E-2</v>
      </c>
      <c r="L14" s="1066">
        <v>0</v>
      </c>
      <c r="M14" s="1067">
        <v>0</v>
      </c>
      <c r="N14" s="1067">
        <v>0</v>
      </c>
      <c r="O14" s="1068">
        <v>0</v>
      </c>
      <c r="P14" s="1069">
        <v>0.41399999999999998</v>
      </c>
      <c r="Q14" s="1070">
        <v>0</v>
      </c>
      <c r="R14" s="1070">
        <v>0</v>
      </c>
      <c r="S14" s="1070">
        <v>0</v>
      </c>
      <c r="T14" s="1070">
        <v>0</v>
      </c>
      <c r="U14" s="1068">
        <v>0</v>
      </c>
      <c r="V14" s="1071">
        <v>1</v>
      </c>
      <c r="W14" s="1068">
        <v>1</v>
      </c>
    </row>
    <row r="15" spans="1:29" x14ac:dyDescent="0.2">
      <c r="A15" s="513" t="s">
        <v>711</v>
      </c>
      <c r="B15" s="1065">
        <v>0</v>
      </c>
      <c r="C15" s="1066">
        <v>0</v>
      </c>
      <c r="D15" s="1066">
        <v>0</v>
      </c>
      <c r="E15" s="1066">
        <v>0</v>
      </c>
      <c r="F15" s="1066">
        <v>0</v>
      </c>
      <c r="G15" s="1066">
        <v>0</v>
      </c>
      <c r="H15" s="1066">
        <v>0</v>
      </c>
      <c r="I15" s="1066">
        <v>0</v>
      </c>
      <c r="J15" s="1066">
        <v>0</v>
      </c>
      <c r="K15" s="1066">
        <v>0</v>
      </c>
      <c r="L15" s="1066">
        <v>0</v>
      </c>
      <c r="M15" s="1067">
        <v>0</v>
      </c>
      <c r="N15" s="1067">
        <v>0</v>
      </c>
      <c r="O15" s="1068">
        <v>0</v>
      </c>
      <c r="P15" s="1069">
        <v>0</v>
      </c>
      <c r="Q15" s="1070">
        <v>0</v>
      </c>
      <c r="R15" s="1070">
        <v>0</v>
      </c>
      <c r="S15" s="1070">
        <v>0</v>
      </c>
      <c r="T15" s="1070">
        <v>0</v>
      </c>
      <c r="U15" s="1068">
        <v>0</v>
      </c>
      <c r="V15" s="1071">
        <v>0</v>
      </c>
      <c r="W15" s="1068">
        <v>0</v>
      </c>
    </row>
    <row r="16" spans="1:29" x14ac:dyDescent="0.2">
      <c r="A16" s="513" t="s">
        <v>712</v>
      </c>
      <c r="B16" s="1065">
        <v>0.35</v>
      </c>
      <c r="C16" s="1066">
        <v>0.2</v>
      </c>
      <c r="D16" s="1066">
        <v>0</v>
      </c>
      <c r="E16" s="1066">
        <v>0</v>
      </c>
      <c r="F16" s="1066">
        <v>2.6503000000000005</v>
      </c>
      <c r="G16" s="1066">
        <v>0.30000000000000004</v>
      </c>
      <c r="H16" s="1066">
        <v>21.572400000000005</v>
      </c>
      <c r="I16" s="1066">
        <v>12.189799999999996</v>
      </c>
      <c r="J16" s="1066">
        <v>7.739099999999997</v>
      </c>
      <c r="K16" s="1066">
        <v>4.0356000000000005</v>
      </c>
      <c r="L16" s="1066">
        <v>0</v>
      </c>
      <c r="M16" s="1067">
        <v>0</v>
      </c>
      <c r="N16" s="1067">
        <v>0</v>
      </c>
      <c r="O16" s="1068">
        <v>0</v>
      </c>
      <c r="P16" s="1069">
        <v>0</v>
      </c>
      <c r="Q16" s="1070">
        <v>0</v>
      </c>
      <c r="R16" s="1070">
        <v>0</v>
      </c>
      <c r="S16" s="1070">
        <v>0</v>
      </c>
      <c r="T16" s="1080">
        <v>1.7857999999999998</v>
      </c>
      <c r="U16" s="1081">
        <v>1.1875</v>
      </c>
      <c r="V16" s="1071">
        <v>23.970699999999994</v>
      </c>
      <c r="W16" s="1068">
        <v>15.467299999999998</v>
      </c>
    </row>
    <row r="17" spans="1:23" x14ac:dyDescent="0.2">
      <c r="A17" s="513" t="s">
        <v>713</v>
      </c>
      <c r="B17" s="1065">
        <v>0</v>
      </c>
      <c r="C17" s="1066">
        <v>0</v>
      </c>
      <c r="D17" s="1066">
        <v>0</v>
      </c>
      <c r="E17" s="1066">
        <v>0</v>
      </c>
      <c r="F17" s="1066">
        <v>0</v>
      </c>
      <c r="G17" s="1066">
        <v>0</v>
      </c>
      <c r="H17" s="1066">
        <v>0</v>
      </c>
      <c r="I17" s="1066">
        <v>0</v>
      </c>
      <c r="J17" s="1079">
        <v>1.7000000000000001E-2</v>
      </c>
      <c r="K17" s="1066">
        <v>0</v>
      </c>
      <c r="L17" s="1066">
        <v>0</v>
      </c>
      <c r="M17" s="1067">
        <v>0</v>
      </c>
      <c r="N17" s="1067">
        <v>0.9998999999999999</v>
      </c>
      <c r="O17" s="1068">
        <v>0</v>
      </c>
      <c r="P17" s="1069">
        <v>1.5444</v>
      </c>
      <c r="Q17" s="1070">
        <v>0</v>
      </c>
      <c r="R17" s="1070">
        <v>0</v>
      </c>
      <c r="S17" s="1070">
        <v>0</v>
      </c>
      <c r="T17" s="1070">
        <v>0.20960000000000001</v>
      </c>
      <c r="U17" s="1068">
        <v>0</v>
      </c>
      <c r="V17" s="1071">
        <v>5.3744000000000005</v>
      </c>
      <c r="W17" s="1068">
        <v>1.675</v>
      </c>
    </row>
    <row r="18" spans="1:23" ht="15" customHeight="1" thickBot="1" x14ac:dyDescent="0.25">
      <c r="A18" s="514" t="s">
        <v>714</v>
      </c>
      <c r="B18" s="1072">
        <v>0</v>
      </c>
      <c r="C18" s="1073">
        <v>0</v>
      </c>
      <c r="D18" s="1073">
        <v>0</v>
      </c>
      <c r="E18" s="1073">
        <v>0</v>
      </c>
      <c r="F18" s="1073">
        <v>0</v>
      </c>
      <c r="G18" s="1073">
        <v>0</v>
      </c>
      <c r="H18" s="1073">
        <v>3.0618999999999996</v>
      </c>
      <c r="I18" s="1073">
        <v>1.8669000000000002</v>
      </c>
      <c r="J18" s="1073">
        <v>0.83660000000000001</v>
      </c>
      <c r="K18" s="1082">
        <v>0.02</v>
      </c>
      <c r="L18" s="1073">
        <v>0</v>
      </c>
      <c r="M18" s="1074">
        <v>0</v>
      </c>
      <c r="N18" s="1074">
        <v>0</v>
      </c>
      <c r="O18" s="1075">
        <v>0</v>
      </c>
      <c r="P18" s="1076">
        <v>1.2704</v>
      </c>
      <c r="Q18" s="1077">
        <v>0.93710000000000004</v>
      </c>
      <c r="R18" s="1077">
        <v>0</v>
      </c>
      <c r="S18" s="1077">
        <v>0</v>
      </c>
      <c r="T18" s="1077">
        <v>4.7664</v>
      </c>
      <c r="U18" s="1075">
        <v>1.2117</v>
      </c>
      <c r="V18" s="1078">
        <v>11.737500000000001</v>
      </c>
      <c r="W18" s="1075">
        <v>10.170500000000002</v>
      </c>
    </row>
    <row r="19" spans="1:23" x14ac:dyDescent="0.2">
      <c r="A19" s="198" t="s">
        <v>167</v>
      </c>
      <c r="B19" s="505">
        <f>SUM(B20:B25)</f>
        <v>4.8999000000000006</v>
      </c>
      <c r="C19" s="506">
        <f>SUM(C20:C25)</f>
        <v>0</v>
      </c>
      <c r="D19" s="507">
        <f>SUM(D20:D25)</f>
        <v>0.85</v>
      </c>
      <c r="E19" s="507">
        <f>SUM(E20:E25)</f>
        <v>0</v>
      </c>
      <c r="F19" s="507">
        <f t="shared" ref="F19:W19" si="3">SUM(F20:F25)</f>
        <v>16.0852</v>
      </c>
      <c r="G19" s="507">
        <f t="shared" si="3"/>
        <v>1.4601999999999999</v>
      </c>
      <c r="H19" s="507">
        <f t="shared" si="3"/>
        <v>14.418900000000001</v>
      </c>
      <c r="I19" s="507">
        <f t="shared" si="3"/>
        <v>6.8001000000000005</v>
      </c>
      <c r="J19" s="507">
        <f t="shared" si="3"/>
        <v>0</v>
      </c>
      <c r="K19" s="507">
        <f t="shared" si="3"/>
        <v>0</v>
      </c>
      <c r="L19" s="507">
        <f t="shared" si="3"/>
        <v>2.3320000000000003</v>
      </c>
      <c r="M19" s="507">
        <f t="shared" si="3"/>
        <v>1.3319999999999999</v>
      </c>
      <c r="N19" s="508">
        <f t="shared" si="3"/>
        <v>3.0000000000000004</v>
      </c>
      <c r="O19" s="509">
        <f t="shared" si="3"/>
        <v>0</v>
      </c>
      <c r="P19" s="510">
        <f t="shared" si="3"/>
        <v>28.474599999999999</v>
      </c>
      <c r="Q19" s="511">
        <f t="shared" si="3"/>
        <v>12.705200000000001</v>
      </c>
      <c r="R19" s="511">
        <f t="shared" si="3"/>
        <v>0</v>
      </c>
      <c r="S19" s="511">
        <f t="shared" si="3"/>
        <v>0</v>
      </c>
      <c r="T19" s="511">
        <f t="shared" si="3"/>
        <v>99.637699999999981</v>
      </c>
      <c r="U19" s="509">
        <f t="shared" si="3"/>
        <v>52.267099999999999</v>
      </c>
      <c r="V19" s="512">
        <f t="shared" si="3"/>
        <v>23.775800000000004</v>
      </c>
      <c r="W19" s="509">
        <f t="shared" si="3"/>
        <v>13.989299999999998</v>
      </c>
    </row>
    <row r="20" spans="1:23" x14ac:dyDescent="0.2">
      <c r="A20" s="513" t="s">
        <v>775</v>
      </c>
      <c r="B20" s="1065">
        <v>0.5</v>
      </c>
      <c r="C20" s="1066">
        <v>0</v>
      </c>
      <c r="D20" s="1066">
        <v>0</v>
      </c>
      <c r="E20" s="1066">
        <v>0</v>
      </c>
      <c r="F20" s="1066">
        <v>1</v>
      </c>
      <c r="G20" s="1066">
        <v>0</v>
      </c>
      <c r="H20" s="1066">
        <v>0.2</v>
      </c>
      <c r="I20" s="1066">
        <v>0</v>
      </c>
      <c r="J20" s="1066">
        <v>0</v>
      </c>
      <c r="K20" s="1066">
        <v>0</v>
      </c>
      <c r="L20" s="1066">
        <v>0</v>
      </c>
      <c r="M20" s="1067">
        <v>0</v>
      </c>
      <c r="N20" s="1067">
        <v>0</v>
      </c>
      <c r="O20" s="1068">
        <v>0</v>
      </c>
      <c r="P20" s="1069">
        <v>1.4662999999999999</v>
      </c>
      <c r="Q20" s="1070">
        <v>0.46629999999999999</v>
      </c>
      <c r="R20" s="1070">
        <v>0</v>
      </c>
      <c r="S20" s="1070">
        <v>0</v>
      </c>
      <c r="T20" s="1070">
        <v>1.9333</v>
      </c>
      <c r="U20" s="1068">
        <v>1.7333000000000001</v>
      </c>
      <c r="V20" s="1071">
        <v>2.5590999999999999</v>
      </c>
      <c r="W20" s="1068">
        <v>0</v>
      </c>
    </row>
    <row r="21" spans="1:23" x14ac:dyDescent="0.2">
      <c r="A21" s="513" t="s">
        <v>710</v>
      </c>
      <c r="B21" s="1065">
        <v>0</v>
      </c>
      <c r="C21" s="1066">
        <v>0</v>
      </c>
      <c r="D21" s="1066">
        <v>0</v>
      </c>
      <c r="E21" s="1066">
        <v>0</v>
      </c>
      <c r="F21" s="1066">
        <v>0</v>
      </c>
      <c r="G21" s="1066">
        <v>0</v>
      </c>
      <c r="H21" s="1066">
        <v>0</v>
      </c>
      <c r="I21" s="1066">
        <v>0</v>
      </c>
      <c r="J21" s="1066">
        <v>0</v>
      </c>
      <c r="K21" s="1066">
        <v>0</v>
      </c>
      <c r="L21" s="1066">
        <v>0</v>
      </c>
      <c r="M21" s="1067">
        <v>0</v>
      </c>
      <c r="N21" s="1067">
        <v>0</v>
      </c>
      <c r="O21" s="1068">
        <v>0</v>
      </c>
      <c r="P21" s="1069">
        <v>1</v>
      </c>
      <c r="Q21" s="1070">
        <v>1</v>
      </c>
      <c r="R21" s="1070">
        <v>0</v>
      </c>
      <c r="S21" s="1070">
        <v>0</v>
      </c>
      <c r="T21" s="1070">
        <v>3.1478999999999995</v>
      </c>
      <c r="U21" s="1068">
        <v>1</v>
      </c>
      <c r="V21" s="1071">
        <v>0</v>
      </c>
      <c r="W21" s="1068">
        <v>0</v>
      </c>
    </row>
    <row r="22" spans="1:23" x14ac:dyDescent="0.2">
      <c r="A22" s="513" t="s">
        <v>711</v>
      </c>
      <c r="B22" s="1065">
        <v>0</v>
      </c>
      <c r="C22" s="1066">
        <v>0</v>
      </c>
      <c r="D22" s="1066">
        <v>0</v>
      </c>
      <c r="E22" s="1066">
        <v>0</v>
      </c>
      <c r="F22" s="1066">
        <v>2.6102000000000003</v>
      </c>
      <c r="G22" s="1066">
        <v>0.61020000000000008</v>
      </c>
      <c r="H22" s="1066">
        <v>0</v>
      </c>
      <c r="I22" s="1066">
        <v>0</v>
      </c>
      <c r="J22" s="1066">
        <v>0</v>
      </c>
      <c r="K22" s="1066">
        <v>0</v>
      </c>
      <c r="L22" s="1066">
        <v>0</v>
      </c>
      <c r="M22" s="1067">
        <v>0</v>
      </c>
      <c r="N22" s="1067">
        <v>0</v>
      </c>
      <c r="O22" s="1068">
        <v>0</v>
      </c>
      <c r="P22" s="1069">
        <v>0</v>
      </c>
      <c r="Q22" s="1070">
        <v>0</v>
      </c>
      <c r="R22" s="1070">
        <v>0</v>
      </c>
      <c r="S22" s="1070">
        <v>0</v>
      </c>
      <c r="T22" s="1070">
        <v>0</v>
      </c>
      <c r="U22" s="1068">
        <v>0</v>
      </c>
      <c r="V22" s="1071">
        <v>0</v>
      </c>
      <c r="W22" s="1068">
        <v>0</v>
      </c>
    </row>
    <row r="23" spans="1:23" x14ac:dyDescent="0.2">
      <c r="A23" s="513" t="s">
        <v>712</v>
      </c>
      <c r="B23" s="1065">
        <v>2.9999000000000002</v>
      </c>
      <c r="C23" s="1066">
        <v>0</v>
      </c>
      <c r="D23" s="1066">
        <v>0</v>
      </c>
      <c r="E23" s="1066">
        <v>0</v>
      </c>
      <c r="F23" s="1066">
        <v>6.4749999999999988</v>
      </c>
      <c r="G23" s="1066">
        <v>0.85</v>
      </c>
      <c r="H23" s="1066">
        <v>6.8000000000000007</v>
      </c>
      <c r="I23" s="1066">
        <v>3.8000000000000007</v>
      </c>
      <c r="J23" s="1066">
        <v>0</v>
      </c>
      <c r="K23" s="1066">
        <v>0</v>
      </c>
      <c r="L23" s="1066">
        <v>2.3320000000000003</v>
      </c>
      <c r="M23" s="1067">
        <v>1.3319999999999999</v>
      </c>
      <c r="N23" s="1067">
        <v>2.0000000000000004</v>
      </c>
      <c r="O23" s="1068">
        <v>0</v>
      </c>
      <c r="P23" s="1069">
        <v>2</v>
      </c>
      <c r="Q23" s="1070">
        <v>0.5</v>
      </c>
      <c r="R23" s="1070">
        <v>0</v>
      </c>
      <c r="S23" s="1070">
        <v>0</v>
      </c>
      <c r="T23" s="1070">
        <v>38.025299999999987</v>
      </c>
      <c r="U23" s="1068">
        <v>25.224299999999999</v>
      </c>
      <c r="V23" s="1071">
        <v>14.239500000000001</v>
      </c>
      <c r="W23" s="1068">
        <v>10.996599999999999</v>
      </c>
    </row>
    <row r="24" spans="1:23" x14ac:dyDescent="0.2">
      <c r="A24" s="513" t="s">
        <v>713</v>
      </c>
      <c r="B24" s="1065">
        <v>1</v>
      </c>
      <c r="C24" s="1066">
        <v>0</v>
      </c>
      <c r="D24" s="1066">
        <v>0</v>
      </c>
      <c r="E24" s="1066">
        <v>0</v>
      </c>
      <c r="F24" s="1066">
        <v>3.9999999999999996</v>
      </c>
      <c r="G24" s="1066">
        <v>0</v>
      </c>
      <c r="H24" s="1066">
        <v>5</v>
      </c>
      <c r="I24" s="1066">
        <v>2</v>
      </c>
      <c r="J24" s="1066">
        <v>0</v>
      </c>
      <c r="K24" s="1066">
        <v>0</v>
      </c>
      <c r="L24" s="1066">
        <v>0</v>
      </c>
      <c r="M24" s="1067">
        <v>0</v>
      </c>
      <c r="N24" s="1067">
        <v>0</v>
      </c>
      <c r="O24" s="1068">
        <v>0</v>
      </c>
      <c r="P24" s="1069">
        <v>8.1166</v>
      </c>
      <c r="Q24" s="1070">
        <v>4.5582999999999991</v>
      </c>
      <c r="R24" s="1070">
        <v>0</v>
      </c>
      <c r="S24" s="1070">
        <v>0</v>
      </c>
      <c r="T24" s="1070">
        <v>19.642199999999995</v>
      </c>
      <c r="U24" s="1068">
        <v>6.4566999999999997</v>
      </c>
      <c r="V24" s="1071">
        <v>0.1167</v>
      </c>
      <c r="W24" s="1068">
        <v>0</v>
      </c>
    </row>
    <row r="25" spans="1:23" ht="15" customHeight="1" thickBot="1" x14ac:dyDescent="0.25">
      <c r="A25" s="514" t="s">
        <v>714</v>
      </c>
      <c r="B25" s="1072">
        <v>0.4</v>
      </c>
      <c r="C25" s="1073">
        <v>0</v>
      </c>
      <c r="D25" s="1073">
        <v>0.85</v>
      </c>
      <c r="E25" s="1073">
        <v>0</v>
      </c>
      <c r="F25" s="1073">
        <v>2</v>
      </c>
      <c r="G25" s="1073">
        <v>0</v>
      </c>
      <c r="H25" s="1073">
        <v>2.4189000000000003</v>
      </c>
      <c r="I25" s="1073">
        <v>1.0001</v>
      </c>
      <c r="J25" s="1073">
        <v>0</v>
      </c>
      <c r="K25" s="1073">
        <v>0</v>
      </c>
      <c r="L25" s="1073">
        <v>0</v>
      </c>
      <c r="M25" s="1074">
        <v>0</v>
      </c>
      <c r="N25" s="1074">
        <v>1</v>
      </c>
      <c r="O25" s="1075">
        <v>0</v>
      </c>
      <c r="P25" s="1076">
        <v>15.891699999999998</v>
      </c>
      <c r="Q25" s="1077">
        <v>6.180600000000001</v>
      </c>
      <c r="R25" s="1077">
        <v>0</v>
      </c>
      <c r="S25" s="1077">
        <v>0</v>
      </c>
      <c r="T25" s="1077">
        <v>36.889000000000003</v>
      </c>
      <c r="U25" s="1075">
        <v>17.852799999999998</v>
      </c>
      <c r="V25" s="1078">
        <v>6.8605</v>
      </c>
      <c r="W25" s="1075">
        <v>2.9926999999999997</v>
      </c>
    </row>
    <row r="26" spans="1:23" x14ac:dyDescent="0.2">
      <c r="A26" s="198" t="s">
        <v>170</v>
      </c>
      <c r="B26" s="505">
        <f t="shared" ref="B26:W26" si="4">SUM(B27:B32)</f>
        <v>0.89580000000000004</v>
      </c>
      <c r="C26" s="506">
        <f t="shared" si="4"/>
        <v>0</v>
      </c>
      <c r="D26" s="507">
        <f t="shared" si="4"/>
        <v>4.4792000000000005</v>
      </c>
      <c r="E26" s="507">
        <f t="shared" si="4"/>
        <v>0.83329999999999993</v>
      </c>
      <c r="F26" s="507">
        <f t="shared" si="4"/>
        <v>10.1866</v>
      </c>
      <c r="G26" s="507">
        <f t="shared" si="4"/>
        <v>0.27</v>
      </c>
      <c r="H26" s="507">
        <f t="shared" si="4"/>
        <v>20.509399999999999</v>
      </c>
      <c r="I26" s="507">
        <f t="shared" si="4"/>
        <v>11.2148</v>
      </c>
      <c r="J26" s="507">
        <f t="shared" si="4"/>
        <v>4.907</v>
      </c>
      <c r="K26" s="507">
        <f t="shared" si="4"/>
        <v>4.7458</v>
      </c>
      <c r="L26" s="507">
        <f t="shared" si="4"/>
        <v>11.246400000000001</v>
      </c>
      <c r="M26" s="507">
        <f t="shared" si="4"/>
        <v>7.8484999999999996</v>
      </c>
      <c r="N26" s="508">
        <f t="shared" si="4"/>
        <v>3.1257999999999999</v>
      </c>
      <c r="O26" s="509">
        <f t="shared" si="4"/>
        <v>1.8332999999999999</v>
      </c>
      <c r="P26" s="510">
        <f t="shared" si="4"/>
        <v>1</v>
      </c>
      <c r="Q26" s="511">
        <f t="shared" si="4"/>
        <v>0.5</v>
      </c>
      <c r="R26" s="511">
        <f t="shared" si="4"/>
        <v>0</v>
      </c>
      <c r="S26" s="511">
        <f t="shared" si="4"/>
        <v>0</v>
      </c>
      <c r="T26" s="511">
        <f t="shared" si="4"/>
        <v>23.250800000000002</v>
      </c>
      <c r="U26" s="509">
        <f t="shared" si="4"/>
        <v>10.229299999999999</v>
      </c>
      <c r="V26" s="512">
        <f t="shared" si="4"/>
        <v>9.6308000000000007</v>
      </c>
      <c r="W26" s="509">
        <f t="shared" si="4"/>
        <v>8.0507999999999988</v>
      </c>
    </row>
    <row r="27" spans="1:23" x14ac:dyDescent="0.2">
      <c r="A27" s="513" t="s">
        <v>775</v>
      </c>
      <c r="B27" s="1065">
        <v>0</v>
      </c>
      <c r="C27" s="1066">
        <v>0</v>
      </c>
      <c r="D27" s="1066">
        <v>0.83329999999999993</v>
      </c>
      <c r="E27" s="1066">
        <v>0.83329999999999993</v>
      </c>
      <c r="F27" s="1066">
        <v>0</v>
      </c>
      <c r="G27" s="1066">
        <v>0</v>
      </c>
      <c r="H27" s="1066">
        <v>0</v>
      </c>
      <c r="I27" s="1066">
        <v>0</v>
      </c>
      <c r="J27" s="1066">
        <v>0</v>
      </c>
      <c r="K27" s="1066">
        <v>0</v>
      </c>
      <c r="L27" s="1066">
        <v>1</v>
      </c>
      <c r="M27" s="1067">
        <v>0</v>
      </c>
      <c r="N27" s="1067">
        <v>0</v>
      </c>
      <c r="O27" s="1068">
        <v>0</v>
      </c>
      <c r="P27" s="1069">
        <v>0</v>
      </c>
      <c r="Q27" s="1070">
        <v>0</v>
      </c>
      <c r="R27" s="1070">
        <v>0</v>
      </c>
      <c r="S27" s="1070">
        <v>0</v>
      </c>
      <c r="T27" s="1070">
        <v>1</v>
      </c>
      <c r="U27" s="1068">
        <v>0</v>
      </c>
      <c r="V27" s="1071">
        <v>0</v>
      </c>
      <c r="W27" s="1068">
        <v>0</v>
      </c>
    </row>
    <row r="28" spans="1:23" x14ac:dyDescent="0.2">
      <c r="A28" s="513" t="s">
        <v>710</v>
      </c>
      <c r="B28" s="1065">
        <v>0</v>
      </c>
      <c r="C28" s="1066">
        <v>0</v>
      </c>
      <c r="D28" s="1066">
        <v>0</v>
      </c>
      <c r="E28" s="1066">
        <v>0</v>
      </c>
      <c r="F28" s="1066">
        <v>0</v>
      </c>
      <c r="G28" s="1066">
        <v>0</v>
      </c>
      <c r="H28" s="1066">
        <v>0.45</v>
      </c>
      <c r="I28" s="1066">
        <v>0</v>
      </c>
      <c r="J28" s="1066">
        <v>0</v>
      </c>
      <c r="K28" s="1066">
        <v>0</v>
      </c>
      <c r="L28" s="1066">
        <v>1</v>
      </c>
      <c r="M28" s="1067">
        <v>1</v>
      </c>
      <c r="N28" s="1083">
        <v>3.3300000000000003E-2</v>
      </c>
      <c r="O28" s="1084">
        <v>3.3300000000000003E-2</v>
      </c>
      <c r="P28" s="1069">
        <v>0</v>
      </c>
      <c r="Q28" s="1070">
        <v>0</v>
      </c>
      <c r="R28" s="1070">
        <v>0</v>
      </c>
      <c r="S28" s="1070">
        <v>0</v>
      </c>
      <c r="T28" s="1070">
        <v>0</v>
      </c>
      <c r="U28" s="1068">
        <v>0</v>
      </c>
      <c r="V28" s="1071">
        <v>1</v>
      </c>
      <c r="W28" s="1068">
        <v>1</v>
      </c>
    </row>
    <row r="29" spans="1:23" x14ac:dyDescent="0.2">
      <c r="A29" s="513" t="s">
        <v>711</v>
      </c>
      <c r="B29" s="1065">
        <v>0</v>
      </c>
      <c r="C29" s="1066">
        <v>0</v>
      </c>
      <c r="D29" s="1066">
        <v>0</v>
      </c>
      <c r="E29" s="1066">
        <v>0</v>
      </c>
      <c r="F29" s="1066">
        <v>0</v>
      </c>
      <c r="G29" s="1066">
        <v>0</v>
      </c>
      <c r="H29" s="1066">
        <v>1</v>
      </c>
      <c r="I29" s="1066">
        <v>1</v>
      </c>
      <c r="J29" s="1066">
        <v>0</v>
      </c>
      <c r="K29" s="1066">
        <v>0</v>
      </c>
      <c r="L29" s="1066">
        <v>1</v>
      </c>
      <c r="M29" s="1067">
        <v>1</v>
      </c>
      <c r="N29" s="1067">
        <v>0.5</v>
      </c>
      <c r="O29" s="1068">
        <v>0</v>
      </c>
      <c r="P29" s="1069">
        <v>0</v>
      </c>
      <c r="Q29" s="1070">
        <v>0</v>
      </c>
      <c r="R29" s="1070">
        <v>0</v>
      </c>
      <c r="S29" s="1070">
        <v>0</v>
      </c>
      <c r="T29" s="1070">
        <v>1</v>
      </c>
      <c r="U29" s="1068">
        <v>1</v>
      </c>
      <c r="V29" s="1071">
        <v>0</v>
      </c>
      <c r="W29" s="1068">
        <v>0</v>
      </c>
    </row>
    <row r="30" spans="1:23" x14ac:dyDescent="0.2">
      <c r="A30" s="513" t="s">
        <v>712</v>
      </c>
      <c r="B30" s="1065">
        <v>0.89580000000000004</v>
      </c>
      <c r="C30" s="1066">
        <v>0</v>
      </c>
      <c r="D30" s="1066">
        <v>0.83340000000000003</v>
      </c>
      <c r="E30" s="1066">
        <v>0</v>
      </c>
      <c r="F30" s="1066">
        <v>3</v>
      </c>
      <c r="G30" s="1066">
        <v>0</v>
      </c>
      <c r="H30" s="1066">
        <v>5.6715999999999998</v>
      </c>
      <c r="I30" s="1066">
        <v>2.5632000000000001</v>
      </c>
      <c r="J30" s="1066">
        <v>2.8708</v>
      </c>
      <c r="K30" s="1066">
        <v>2.8708</v>
      </c>
      <c r="L30" s="1066">
        <v>0</v>
      </c>
      <c r="M30" s="1067">
        <v>0</v>
      </c>
      <c r="N30" s="1067">
        <v>0.4</v>
      </c>
      <c r="O30" s="1068">
        <v>0.4</v>
      </c>
      <c r="P30" s="1069">
        <v>0</v>
      </c>
      <c r="Q30" s="1070">
        <v>0</v>
      </c>
      <c r="R30" s="1070">
        <v>0</v>
      </c>
      <c r="S30" s="1070">
        <v>0</v>
      </c>
      <c r="T30" s="1070">
        <v>6.4828999999999999</v>
      </c>
      <c r="U30" s="1068">
        <v>3.6592000000000002</v>
      </c>
      <c r="V30" s="1071">
        <v>8.6108000000000011</v>
      </c>
      <c r="W30" s="1068">
        <v>7.0307999999999993</v>
      </c>
    </row>
    <row r="31" spans="1:23" x14ac:dyDescent="0.2">
      <c r="A31" s="513" t="s">
        <v>713</v>
      </c>
      <c r="B31" s="1065">
        <v>0</v>
      </c>
      <c r="C31" s="1066">
        <v>0</v>
      </c>
      <c r="D31" s="1066">
        <v>1</v>
      </c>
      <c r="E31" s="1066">
        <v>0</v>
      </c>
      <c r="F31" s="1066">
        <v>4.8533000000000008</v>
      </c>
      <c r="G31" s="1066">
        <v>0.27</v>
      </c>
      <c r="H31" s="1066">
        <v>7.6278999999999995</v>
      </c>
      <c r="I31" s="1066">
        <v>4.2111999999999998</v>
      </c>
      <c r="J31" s="1066">
        <v>0</v>
      </c>
      <c r="K31" s="1066">
        <v>0</v>
      </c>
      <c r="L31" s="1066">
        <v>4.5667</v>
      </c>
      <c r="M31" s="1067">
        <v>4.5667</v>
      </c>
      <c r="N31" s="1067">
        <v>0.8</v>
      </c>
      <c r="O31" s="1068">
        <v>0.4</v>
      </c>
      <c r="P31" s="1069">
        <v>0.5</v>
      </c>
      <c r="Q31" s="1070">
        <v>0</v>
      </c>
      <c r="R31" s="1070">
        <v>0</v>
      </c>
      <c r="S31" s="1070">
        <v>0</v>
      </c>
      <c r="T31" s="1070">
        <v>8.2586000000000013</v>
      </c>
      <c r="U31" s="1068">
        <v>4.1749999999999998</v>
      </c>
      <c r="V31" s="1071">
        <v>0</v>
      </c>
      <c r="W31" s="1068">
        <v>0</v>
      </c>
    </row>
    <row r="32" spans="1:23" ht="15" customHeight="1" thickBot="1" x14ac:dyDescent="0.25">
      <c r="A32" s="514" t="s">
        <v>714</v>
      </c>
      <c r="B32" s="1072">
        <v>0</v>
      </c>
      <c r="C32" s="1073">
        <v>0</v>
      </c>
      <c r="D32" s="1073">
        <v>1.8125</v>
      </c>
      <c r="E32" s="1073">
        <v>0</v>
      </c>
      <c r="F32" s="1073">
        <v>2.3332999999999999</v>
      </c>
      <c r="G32" s="1073">
        <v>0</v>
      </c>
      <c r="H32" s="1073">
        <v>5.7598999999999991</v>
      </c>
      <c r="I32" s="1073">
        <v>3.4403999999999999</v>
      </c>
      <c r="J32" s="1073">
        <v>2.0362</v>
      </c>
      <c r="K32" s="1073">
        <v>1.875</v>
      </c>
      <c r="L32" s="1073">
        <v>3.6797000000000004</v>
      </c>
      <c r="M32" s="1074">
        <v>1.2817999999999998</v>
      </c>
      <c r="N32" s="1074">
        <v>1.3925000000000001</v>
      </c>
      <c r="O32" s="1075">
        <v>1</v>
      </c>
      <c r="P32" s="1076">
        <v>0.5</v>
      </c>
      <c r="Q32" s="1077">
        <v>0.5</v>
      </c>
      <c r="R32" s="1077">
        <v>0</v>
      </c>
      <c r="S32" s="1077">
        <v>0</v>
      </c>
      <c r="T32" s="1077">
        <v>6.5092999999999996</v>
      </c>
      <c r="U32" s="1075">
        <v>1.3951</v>
      </c>
      <c r="V32" s="1085">
        <v>0.02</v>
      </c>
      <c r="W32" s="1086">
        <v>0.02</v>
      </c>
    </row>
    <row r="33" spans="1:23" x14ac:dyDescent="0.2">
      <c r="A33" s="198" t="s">
        <v>171</v>
      </c>
      <c r="B33" s="505">
        <f>SUM(B34:B39)</f>
        <v>0</v>
      </c>
      <c r="C33" s="506">
        <f>SUM(C34:C39)</f>
        <v>0</v>
      </c>
      <c r="D33" s="507">
        <f>SUM(D34:D39)</f>
        <v>0</v>
      </c>
      <c r="E33" s="507">
        <f>SUM(E34:E39)</f>
        <v>0</v>
      </c>
      <c r="F33" s="507">
        <f t="shared" ref="F33:W33" si="5">SUM(F34:F39)</f>
        <v>1</v>
      </c>
      <c r="G33" s="507">
        <f t="shared" si="5"/>
        <v>1</v>
      </c>
      <c r="H33" s="507">
        <f t="shared" si="5"/>
        <v>9.7147000000000006</v>
      </c>
      <c r="I33" s="507">
        <f t="shared" si="5"/>
        <v>5.4584000000000001</v>
      </c>
      <c r="J33" s="507">
        <f t="shared" si="5"/>
        <v>3.0624999999999996</v>
      </c>
      <c r="K33" s="507">
        <f t="shared" si="5"/>
        <v>0.5625</v>
      </c>
      <c r="L33" s="507">
        <f t="shared" si="5"/>
        <v>1.625</v>
      </c>
      <c r="M33" s="507">
        <f t="shared" si="5"/>
        <v>1.125</v>
      </c>
      <c r="N33" s="508">
        <f t="shared" si="5"/>
        <v>0</v>
      </c>
      <c r="O33" s="509">
        <f t="shared" si="5"/>
        <v>0</v>
      </c>
      <c r="P33" s="510">
        <f t="shared" si="5"/>
        <v>0</v>
      </c>
      <c r="Q33" s="511">
        <f t="shared" si="5"/>
        <v>0</v>
      </c>
      <c r="R33" s="511">
        <f t="shared" si="5"/>
        <v>0</v>
      </c>
      <c r="S33" s="511">
        <f t="shared" si="5"/>
        <v>0</v>
      </c>
      <c r="T33" s="511">
        <f t="shared" si="5"/>
        <v>2.6</v>
      </c>
      <c r="U33" s="509">
        <f t="shared" si="5"/>
        <v>2.6</v>
      </c>
      <c r="V33" s="512">
        <f t="shared" si="5"/>
        <v>3.4169</v>
      </c>
      <c r="W33" s="509">
        <f t="shared" si="5"/>
        <v>2.4167000000000001</v>
      </c>
    </row>
    <row r="34" spans="1:23" x14ac:dyDescent="0.2">
      <c r="A34" s="513" t="s">
        <v>775</v>
      </c>
      <c r="B34" s="1065">
        <v>0</v>
      </c>
      <c r="C34" s="1066">
        <v>0</v>
      </c>
      <c r="D34" s="1066">
        <v>0</v>
      </c>
      <c r="E34" s="1066">
        <v>0</v>
      </c>
      <c r="F34" s="1066">
        <v>0</v>
      </c>
      <c r="G34" s="1066">
        <v>0</v>
      </c>
      <c r="H34" s="1066">
        <v>1</v>
      </c>
      <c r="I34" s="1066">
        <v>0</v>
      </c>
      <c r="J34" s="1066">
        <v>0</v>
      </c>
      <c r="K34" s="1066">
        <v>0</v>
      </c>
      <c r="L34" s="1066">
        <v>0</v>
      </c>
      <c r="M34" s="1067">
        <v>0</v>
      </c>
      <c r="N34" s="1067">
        <v>0</v>
      </c>
      <c r="O34" s="1068">
        <v>0</v>
      </c>
      <c r="P34" s="1069">
        <v>0</v>
      </c>
      <c r="Q34" s="1070">
        <v>0</v>
      </c>
      <c r="R34" s="1070">
        <v>0</v>
      </c>
      <c r="S34" s="1070">
        <v>0</v>
      </c>
      <c r="T34" s="1070">
        <v>0</v>
      </c>
      <c r="U34" s="1068">
        <v>0</v>
      </c>
      <c r="V34" s="1071">
        <v>0</v>
      </c>
      <c r="W34" s="1068">
        <v>0</v>
      </c>
    </row>
    <row r="35" spans="1:23" x14ac:dyDescent="0.2">
      <c r="A35" s="513" t="s">
        <v>710</v>
      </c>
      <c r="B35" s="1065">
        <v>0</v>
      </c>
      <c r="C35" s="1066">
        <v>0</v>
      </c>
      <c r="D35" s="1066">
        <v>0</v>
      </c>
      <c r="E35" s="1066">
        <v>0</v>
      </c>
      <c r="F35" s="1066">
        <v>0</v>
      </c>
      <c r="G35" s="1066">
        <v>0</v>
      </c>
      <c r="H35" s="1066">
        <v>0</v>
      </c>
      <c r="I35" s="1066">
        <v>0</v>
      </c>
      <c r="J35" s="1066">
        <v>0</v>
      </c>
      <c r="K35" s="1066">
        <v>0</v>
      </c>
      <c r="L35" s="1066">
        <v>0</v>
      </c>
      <c r="M35" s="1067">
        <v>0</v>
      </c>
      <c r="N35" s="1067">
        <v>0</v>
      </c>
      <c r="O35" s="1068">
        <v>0</v>
      </c>
      <c r="P35" s="1069">
        <v>0</v>
      </c>
      <c r="Q35" s="1070">
        <v>0</v>
      </c>
      <c r="R35" s="1070">
        <v>0</v>
      </c>
      <c r="S35" s="1070">
        <v>0</v>
      </c>
      <c r="T35" s="1070">
        <v>0</v>
      </c>
      <c r="U35" s="1068">
        <v>0</v>
      </c>
      <c r="V35" s="1071">
        <v>0</v>
      </c>
      <c r="W35" s="1068">
        <v>0</v>
      </c>
    </row>
    <row r="36" spans="1:23" x14ac:dyDescent="0.2">
      <c r="A36" s="513" t="s">
        <v>711</v>
      </c>
      <c r="B36" s="1065">
        <v>0</v>
      </c>
      <c r="C36" s="1066">
        <v>0</v>
      </c>
      <c r="D36" s="1066">
        <v>0</v>
      </c>
      <c r="E36" s="1066">
        <v>0</v>
      </c>
      <c r="F36" s="1066">
        <v>0</v>
      </c>
      <c r="G36" s="1066">
        <v>0</v>
      </c>
      <c r="H36" s="1066">
        <v>0</v>
      </c>
      <c r="I36" s="1066">
        <v>0</v>
      </c>
      <c r="J36" s="1066">
        <v>0</v>
      </c>
      <c r="K36" s="1066">
        <v>0</v>
      </c>
      <c r="L36" s="1066">
        <v>0</v>
      </c>
      <c r="M36" s="1067">
        <v>0</v>
      </c>
      <c r="N36" s="1067">
        <v>0</v>
      </c>
      <c r="O36" s="1068">
        <v>0</v>
      </c>
      <c r="P36" s="1069">
        <v>0</v>
      </c>
      <c r="Q36" s="1070">
        <v>0</v>
      </c>
      <c r="R36" s="1070">
        <v>0</v>
      </c>
      <c r="S36" s="1070">
        <v>0</v>
      </c>
      <c r="T36" s="1070">
        <v>0.60000000000000009</v>
      </c>
      <c r="U36" s="1068">
        <v>0.60000000000000009</v>
      </c>
      <c r="V36" s="1071">
        <v>0</v>
      </c>
      <c r="W36" s="1068">
        <v>0</v>
      </c>
    </row>
    <row r="37" spans="1:23" x14ac:dyDescent="0.2">
      <c r="A37" s="513" t="s">
        <v>712</v>
      </c>
      <c r="B37" s="1065">
        <v>0</v>
      </c>
      <c r="C37" s="1066">
        <v>0</v>
      </c>
      <c r="D37" s="1066">
        <v>0</v>
      </c>
      <c r="E37" s="1066">
        <v>0</v>
      </c>
      <c r="F37" s="1066">
        <v>0</v>
      </c>
      <c r="G37" s="1066">
        <v>0</v>
      </c>
      <c r="H37" s="1066">
        <v>4.0167999999999999</v>
      </c>
      <c r="I37" s="1066">
        <v>1.0001</v>
      </c>
      <c r="J37" s="1066">
        <v>2.5624999999999996</v>
      </c>
      <c r="K37" s="1066">
        <v>0.5625</v>
      </c>
      <c r="L37" s="1066">
        <v>0.125</v>
      </c>
      <c r="M37" s="1067">
        <v>0.125</v>
      </c>
      <c r="N37" s="1067">
        <v>0</v>
      </c>
      <c r="O37" s="1068">
        <v>0</v>
      </c>
      <c r="P37" s="1069">
        <v>0</v>
      </c>
      <c r="Q37" s="1070">
        <v>0</v>
      </c>
      <c r="R37" s="1070">
        <v>0</v>
      </c>
      <c r="S37" s="1070">
        <v>0</v>
      </c>
      <c r="T37" s="1070">
        <v>0</v>
      </c>
      <c r="U37" s="1068">
        <v>0</v>
      </c>
      <c r="V37" s="1071">
        <v>2.1669</v>
      </c>
      <c r="W37" s="1068">
        <v>1.1667000000000001</v>
      </c>
    </row>
    <row r="38" spans="1:23" x14ac:dyDescent="0.2">
      <c r="A38" s="513" t="s">
        <v>713</v>
      </c>
      <c r="B38" s="1065">
        <v>0</v>
      </c>
      <c r="C38" s="1066">
        <v>0</v>
      </c>
      <c r="D38" s="1066">
        <v>0</v>
      </c>
      <c r="E38" s="1066">
        <v>0</v>
      </c>
      <c r="F38" s="1066">
        <v>1</v>
      </c>
      <c r="G38" s="1066">
        <v>1</v>
      </c>
      <c r="H38" s="1066">
        <v>0</v>
      </c>
      <c r="I38" s="1066">
        <v>0</v>
      </c>
      <c r="J38" s="1066">
        <v>0.5</v>
      </c>
      <c r="K38" s="1066">
        <v>0</v>
      </c>
      <c r="L38" s="1066">
        <v>1</v>
      </c>
      <c r="M38" s="1067">
        <v>1</v>
      </c>
      <c r="N38" s="1067">
        <v>0</v>
      </c>
      <c r="O38" s="1068">
        <v>0</v>
      </c>
      <c r="P38" s="1069">
        <v>0</v>
      </c>
      <c r="Q38" s="1070">
        <v>0</v>
      </c>
      <c r="R38" s="1070">
        <v>0</v>
      </c>
      <c r="S38" s="1070">
        <v>0</v>
      </c>
      <c r="T38" s="1070">
        <v>0</v>
      </c>
      <c r="U38" s="1068">
        <v>0</v>
      </c>
      <c r="V38" s="1071">
        <v>0</v>
      </c>
      <c r="W38" s="1068">
        <v>0</v>
      </c>
    </row>
    <row r="39" spans="1:23" ht="15" customHeight="1" thickBot="1" x14ac:dyDescent="0.25">
      <c r="A39" s="514" t="s">
        <v>714</v>
      </c>
      <c r="B39" s="1072">
        <v>0</v>
      </c>
      <c r="C39" s="1073">
        <v>0</v>
      </c>
      <c r="D39" s="1073">
        <v>0</v>
      </c>
      <c r="E39" s="1073">
        <v>0</v>
      </c>
      <c r="F39" s="1073">
        <v>0</v>
      </c>
      <c r="G39" s="1073">
        <v>0</v>
      </c>
      <c r="H39" s="1073">
        <v>4.6979000000000006</v>
      </c>
      <c r="I39" s="1073">
        <v>4.4583000000000004</v>
      </c>
      <c r="J39" s="1073">
        <v>0</v>
      </c>
      <c r="K39" s="1073">
        <v>0</v>
      </c>
      <c r="L39" s="1073">
        <v>0.5</v>
      </c>
      <c r="M39" s="1074">
        <v>0</v>
      </c>
      <c r="N39" s="1074">
        <v>0</v>
      </c>
      <c r="O39" s="1075">
        <v>0</v>
      </c>
      <c r="P39" s="1076">
        <v>0</v>
      </c>
      <c r="Q39" s="1077">
        <v>0</v>
      </c>
      <c r="R39" s="1077">
        <v>0</v>
      </c>
      <c r="S39" s="1077">
        <v>0</v>
      </c>
      <c r="T39" s="1077">
        <v>2</v>
      </c>
      <c r="U39" s="1075">
        <v>2</v>
      </c>
      <c r="V39" s="1078">
        <v>1.25</v>
      </c>
      <c r="W39" s="1075">
        <v>1.25</v>
      </c>
    </row>
    <row r="40" spans="1:23" x14ac:dyDescent="0.2">
      <c r="A40" s="198" t="s">
        <v>419</v>
      </c>
      <c r="B40" s="505">
        <f t="shared" ref="B40:V40" si="6">SUM(B41:B46)</f>
        <v>1</v>
      </c>
      <c r="C40" s="506">
        <f t="shared" si="6"/>
        <v>0</v>
      </c>
      <c r="D40" s="507">
        <f t="shared" si="6"/>
        <v>0</v>
      </c>
      <c r="E40" s="507">
        <f t="shared" si="6"/>
        <v>0</v>
      </c>
      <c r="F40" s="507">
        <f t="shared" si="6"/>
        <v>1.5</v>
      </c>
      <c r="G40" s="507">
        <f t="shared" si="6"/>
        <v>0.5</v>
      </c>
      <c r="H40" s="507">
        <f t="shared" si="6"/>
        <v>2.5166999999999997</v>
      </c>
      <c r="I40" s="507">
        <f t="shared" si="6"/>
        <v>1.75</v>
      </c>
      <c r="J40" s="507">
        <f t="shared" si="6"/>
        <v>2.6660999999999997</v>
      </c>
      <c r="K40" s="507">
        <f t="shared" si="6"/>
        <v>2.3832999999999998</v>
      </c>
      <c r="L40" s="507">
        <f t="shared" si="6"/>
        <v>0</v>
      </c>
      <c r="M40" s="507">
        <f t="shared" si="6"/>
        <v>0</v>
      </c>
      <c r="N40" s="507">
        <f t="shared" si="6"/>
        <v>0.12</v>
      </c>
      <c r="O40" s="507">
        <f t="shared" si="6"/>
        <v>0.12</v>
      </c>
      <c r="P40" s="510">
        <f t="shared" si="6"/>
        <v>0</v>
      </c>
      <c r="Q40" s="511">
        <f t="shared" si="6"/>
        <v>0</v>
      </c>
      <c r="R40" s="511">
        <f t="shared" si="6"/>
        <v>0</v>
      </c>
      <c r="S40" s="511">
        <f t="shared" si="6"/>
        <v>0</v>
      </c>
      <c r="T40" s="511">
        <f t="shared" si="6"/>
        <v>1.4829999999999997</v>
      </c>
      <c r="U40" s="509">
        <f t="shared" si="6"/>
        <v>1.2679999999999998</v>
      </c>
      <c r="V40" s="512">
        <f t="shared" si="6"/>
        <v>2.5123999999999995</v>
      </c>
      <c r="W40" s="509">
        <f>SUM(W41:W46)</f>
        <v>0.79569999999999996</v>
      </c>
    </row>
    <row r="41" spans="1:23" x14ac:dyDescent="0.2">
      <c r="A41" s="513" t="s">
        <v>775</v>
      </c>
      <c r="B41" s="1065">
        <v>0</v>
      </c>
      <c r="C41" s="1066">
        <v>0</v>
      </c>
      <c r="D41" s="1066">
        <v>0</v>
      </c>
      <c r="E41" s="1066">
        <v>0</v>
      </c>
      <c r="F41" s="1066">
        <v>0</v>
      </c>
      <c r="G41" s="1066">
        <v>0</v>
      </c>
      <c r="H41" s="1066">
        <v>0</v>
      </c>
      <c r="I41" s="1066">
        <v>0</v>
      </c>
      <c r="J41" s="1066">
        <v>0</v>
      </c>
      <c r="K41" s="1066">
        <v>0</v>
      </c>
      <c r="L41" s="1066">
        <v>0</v>
      </c>
      <c r="M41" s="1067">
        <v>0</v>
      </c>
      <c r="N41" s="1067">
        <v>0</v>
      </c>
      <c r="O41" s="1068">
        <v>0</v>
      </c>
      <c r="P41" s="1069">
        <v>0</v>
      </c>
      <c r="Q41" s="1070">
        <v>0</v>
      </c>
      <c r="R41" s="1070">
        <v>0</v>
      </c>
      <c r="S41" s="1070">
        <v>0</v>
      </c>
      <c r="T41" s="1070">
        <v>0</v>
      </c>
      <c r="U41" s="1068">
        <v>0</v>
      </c>
      <c r="V41" s="1071">
        <v>0</v>
      </c>
      <c r="W41" s="1068">
        <v>0</v>
      </c>
    </row>
    <row r="42" spans="1:23" x14ac:dyDescent="0.2">
      <c r="A42" s="513" t="s">
        <v>710</v>
      </c>
      <c r="B42" s="1065">
        <v>0</v>
      </c>
      <c r="C42" s="1066">
        <v>0</v>
      </c>
      <c r="D42" s="1066">
        <v>0</v>
      </c>
      <c r="E42" s="1066">
        <v>0</v>
      </c>
      <c r="F42" s="1066">
        <v>0</v>
      </c>
      <c r="G42" s="1066">
        <v>0</v>
      </c>
      <c r="H42" s="1066">
        <v>0</v>
      </c>
      <c r="I42" s="1066">
        <v>0</v>
      </c>
      <c r="J42" s="1066">
        <v>0</v>
      </c>
      <c r="K42" s="1066">
        <v>0</v>
      </c>
      <c r="L42" s="1066">
        <v>0</v>
      </c>
      <c r="M42" s="1067">
        <v>0</v>
      </c>
      <c r="N42" s="1067">
        <v>0</v>
      </c>
      <c r="O42" s="1068">
        <v>0</v>
      </c>
      <c r="P42" s="1069">
        <v>0</v>
      </c>
      <c r="Q42" s="1070">
        <v>0</v>
      </c>
      <c r="R42" s="1070">
        <v>0</v>
      </c>
      <c r="S42" s="1070">
        <v>0</v>
      </c>
      <c r="T42" s="1070">
        <v>0</v>
      </c>
      <c r="U42" s="1068">
        <v>0</v>
      </c>
      <c r="V42" s="1071">
        <v>0</v>
      </c>
      <c r="W42" s="1068">
        <v>0</v>
      </c>
    </row>
    <row r="43" spans="1:23" x14ac:dyDescent="0.2">
      <c r="A43" s="513" t="s">
        <v>711</v>
      </c>
      <c r="B43" s="1065">
        <v>0</v>
      </c>
      <c r="C43" s="1066">
        <v>0</v>
      </c>
      <c r="D43" s="1066">
        <v>0</v>
      </c>
      <c r="E43" s="1066">
        <v>0</v>
      </c>
      <c r="F43" s="1066">
        <v>0</v>
      </c>
      <c r="G43" s="1066">
        <v>0</v>
      </c>
      <c r="H43" s="1066">
        <v>0</v>
      </c>
      <c r="I43" s="1066">
        <v>0</v>
      </c>
      <c r="J43" s="1066">
        <v>0</v>
      </c>
      <c r="K43" s="1066">
        <v>0</v>
      </c>
      <c r="L43" s="1066">
        <v>0</v>
      </c>
      <c r="M43" s="1067">
        <v>0</v>
      </c>
      <c r="N43" s="1067">
        <v>0</v>
      </c>
      <c r="O43" s="1068">
        <v>0</v>
      </c>
      <c r="P43" s="1069">
        <v>0</v>
      </c>
      <c r="Q43" s="1070">
        <v>0</v>
      </c>
      <c r="R43" s="1070">
        <v>0</v>
      </c>
      <c r="S43" s="1070">
        <v>0</v>
      </c>
      <c r="T43" s="1070">
        <v>0</v>
      </c>
      <c r="U43" s="1068">
        <v>0</v>
      </c>
      <c r="V43" s="1071">
        <v>0</v>
      </c>
      <c r="W43" s="1068">
        <v>0</v>
      </c>
    </row>
    <row r="44" spans="1:23" x14ac:dyDescent="0.2">
      <c r="A44" s="513" t="s">
        <v>712</v>
      </c>
      <c r="B44" s="1065">
        <v>1</v>
      </c>
      <c r="C44" s="1066">
        <v>0</v>
      </c>
      <c r="D44" s="1066">
        <v>0</v>
      </c>
      <c r="E44" s="1066">
        <v>0</v>
      </c>
      <c r="F44" s="1066">
        <v>1.5</v>
      </c>
      <c r="G44" s="1066">
        <v>0.5</v>
      </c>
      <c r="H44" s="1066">
        <v>2.5166999999999997</v>
      </c>
      <c r="I44" s="1066">
        <v>1.75</v>
      </c>
      <c r="J44" s="1066">
        <v>2.6660999999999997</v>
      </c>
      <c r="K44" s="1066">
        <v>2.3832999999999998</v>
      </c>
      <c r="L44" s="1066">
        <v>0</v>
      </c>
      <c r="M44" s="1067">
        <v>0</v>
      </c>
      <c r="N44" s="1067">
        <v>0.12</v>
      </c>
      <c r="O44" s="1068">
        <v>0.12</v>
      </c>
      <c r="P44" s="1069">
        <v>0</v>
      </c>
      <c r="Q44" s="1070">
        <v>0</v>
      </c>
      <c r="R44" s="1070">
        <v>0</v>
      </c>
      <c r="S44" s="1070">
        <v>0</v>
      </c>
      <c r="T44" s="1070">
        <v>1.0299999999999998</v>
      </c>
      <c r="U44" s="1068">
        <v>1.0299999999999998</v>
      </c>
      <c r="V44" s="1071">
        <v>2.3956999999999997</v>
      </c>
      <c r="W44" s="1068">
        <v>0.79569999999999996</v>
      </c>
    </row>
    <row r="45" spans="1:23" x14ac:dyDescent="0.2">
      <c r="A45" s="513" t="s">
        <v>713</v>
      </c>
      <c r="B45" s="1065">
        <v>0</v>
      </c>
      <c r="C45" s="1066">
        <v>0</v>
      </c>
      <c r="D45" s="1066">
        <v>0</v>
      </c>
      <c r="E45" s="1066">
        <v>0</v>
      </c>
      <c r="F45" s="1066">
        <v>0</v>
      </c>
      <c r="G45" s="1066">
        <v>0</v>
      </c>
      <c r="H45" s="1066">
        <v>0</v>
      </c>
      <c r="I45" s="1066">
        <v>0</v>
      </c>
      <c r="J45" s="1066">
        <v>0</v>
      </c>
      <c r="K45" s="1066">
        <v>0</v>
      </c>
      <c r="L45" s="1066">
        <v>0</v>
      </c>
      <c r="M45" s="1067">
        <v>0</v>
      </c>
      <c r="N45" s="1067">
        <v>0</v>
      </c>
      <c r="O45" s="1068">
        <v>0</v>
      </c>
      <c r="P45" s="1069">
        <v>0</v>
      </c>
      <c r="Q45" s="1070">
        <v>0</v>
      </c>
      <c r="R45" s="1070">
        <v>0</v>
      </c>
      <c r="S45" s="1070">
        <v>0</v>
      </c>
      <c r="T45" s="1070">
        <v>0</v>
      </c>
      <c r="U45" s="1068">
        <v>0</v>
      </c>
      <c r="V45" s="1071">
        <v>0</v>
      </c>
      <c r="W45" s="1068">
        <v>0</v>
      </c>
    </row>
    <row r="46" spans="1:23" ht="15" customHeight="1" thickBot="1" x14ac:dyDescent="0.25">
      <c r="A46" s="514" t="s">
        <v>714</v>
      </c>
      <c r="B46" s="1072">
        <v>0</v>
      </c>
      <c r="C46" s="1073">
        <v>0</v>
      </c>
      <c r="D46" s="1073">
        <v>0</v>
      </c>
      <c r="E46" s="1073">
        <v>0</v>
      </c>
      <c r="F46" s="1073">
        <v>0</v>
      </c>
      <c r="G46" s="1073">
        <v>0</v>
      </c>
      <c r="H46" s="1073">
        <v>0</v>
      </c>
      <c r="I46" s="1073">
        <v>0</v>
      </c>
      <c r="J46" s="1073">
        <v>0</v>
      </c>
      <c r="K46" s="1073">
        <v>0</v>
      </c>
      <c r="L46" s="1073">
        <v>0</v>
      </c>
      <c r="M46" s="1074">
        <v>0</v>
      </c>
      <c r="N46" s="1074">
        <v>0</v>
      </c>
      <c r="O46" s="1075">
        <v>0</v>
      </c>
      <c r="P46" s="1076">
        <v>0</v>
      </c>
      <c r="Q46" s="1077">
        <v>0</v>
      </c>
      <c r="R46" s="1077">
        <v>0</v>
      </c>
      <c r="S46" s="1077">
        <v>0</v>
      </c>
      <c r="T46" s="1077">
        <v>0.45299999999999996</v>
      </c>
      <c r="U46" s="1075">
        <v>0.23799999999999999</v>
      </c>
      <c r="V46" s="1078">
        <v>0.1167</v>
      </c>
      <c r="W46" s="1075">
        <v>0</v>
      </c>
    </row>
    <row r="47" spans="1:23" x14ac:dyDescent="0.2">
      <c r="A47" s="198" t="s">
        <v>169</v>
      </c>
      <c r="B47" s="505">
        <f>SUM(B48:B53)</f>
        <v>2.278</v>
      </c>
      <c r="C47" s="506">
        <f>SUM(C48:C53)</f>
        <v>0.25</v>
      </c>
      <c r="D47" s="507">
        <f>SUM(D48:D53)</f>
        <v>0</v>
      </c>
      <c r="E47" s="507">
        <f>SUM(E48:E53)</f>
        <v>0</v>
      </c>
      <c r="F47" s="507">
        <f t="shared" ref="F47:W47" si="7">SUM(F48:F53)</f>
        <v>0.75829999999999997</v>
      </c>
      <c r="G47" s="507">
        <f t="shared" si="7"/>
        <v>0.1</v>
      </c>
      <c r="H47" s="507">
        <f t="shared" si="7"/>
        <v>13.0406</v>
      </c>
      <c r="I47" s="507">
        <f t="shared" si="7"/>
        <v>3.0875000000000004</v>
      </c>
      <c r="J47" s="507">
        <f t="shared" si="7"/>
        <v>0.63340000000000019</v>
      </c>
      <c r="K47" s="507">
        <f t="shared" si="7"/>
        <v>0.38329999999999997</v>
      </c>
      <c r="L47" s="507">
        <f t="shared" si="7"/>
        <v>0.5917</v>
      </c>
      <c r="M47" s="507">
        <f t="shared" si="7"/>
        <v>0.5917</v>
      </c>
      <c r="N47" s="508">
        <f t="shared" si="7"/>
        <v>0</v>
      </c>
      <c r="O47" s="509">
        <f t="shared" si="7"/>
        <v>0</v>
      </c>
      <c r="P47" s="510">
        <f t="shared" si="7"/>
        <v>2.5979000000000001</v>
      </c>
      <c r="Q47" s="511">
        <f t="shared" si="7"/>
        <v>0.93669999999999998</v>
      </c>
      <c r="R47" s="511">
        <f t="shared" si="7"/>
        <v>0</v>
      </c>
      <c r="S47" s="511">
        <f t="shared" si="7"/>
        <v>0</v>
      </c>
      <c r="T47" s="511">
        <f t="shared" si="7"/>
        <v>1.8190000000000002</v>
      </c>
      <c r="U47" s="509">
        <f t="shared" si="7"/>
        <v>0.13500000000000001</v>
      </c>
      <c r="V47" s="512">
        <f t="shared" si="7"/>
        <v>5.847900000000001</v>
      </c>
      <c r="W47" s="509">
        <f t="shared" si="7"/>
        <v>5.347900000000001</v>
      </c>
    </row>
    <row r="48" spans="1:23" x14ac:dyDescent="0.2">
      <c r="A48" s="513" t="s">
        <v>775</v>
      </c>
      <c r="B48" s="1065">
        <v>0</v>
      </c>
      <c r="C48" s="1066">
        <v>0</v>
      </c>
      <c r="D48" s="1066">
        <v>0</v>
      </c>
      <c r="E48" s="1066">
        <v>0</v>
      </c>
      <c r="F48" s="1066">
        <v>0</v>
      </c>
      <c r="G48" s="1066">
        <v>0</v>
      </c>
      <c r="H48" s="1066">
        <v>0</v>
      </c>
      <c r="I48" s="1066">
        <v>0</v>
      </c>
      <c r="J48" s="1066">
        <v>0</v>
      </c>
      <c r="K48" s="1066">
        <v>0</v>
      </c>
      <c r="L48" s="1066">
        <v>0</v>
      </c>
      <c r="M48" s="1067">
        <v>0</v>
      </c>
      <c r="N48" s="1067">
        <v>0</v>
      </c>
      <c r="O48" s="1068">
        <v>0</v>
      </c>
      <c r="P48" s="1069">
        <v>0.40339999999999998</v>
      </c>
      <c r="Q48" s="1070">
        <v>0.40339999999999998</v>
      </c>
      <c r="R48" s="1070">
        <v>0</v>
      </c>
      <c r="S48" s="1070">
        <v>0</v>
      </c>
      <c r="T48" s="1070">
        <v>0</v>
      </c>
      <c r="U48" s="1068">
        <v>0</v>
      </c>
      <c r="V48" s="1071">
        <v>0</v>
      </c>
      <c r="W48" s="1068">
        <v>0</v>
      </c>
    </row>
    <row r="49" spans="1:23" x14ac:dyDescent="0.2">
      <c r="A49" s="513" t="s">
        <v>710</v>
      </c>
      <c r="B49" s="1065">
        <v>0</v>
      </c>
      <c r="C49" s="1066">
        <v>0</v>
      </c>
      <c r="D49" s="1066">
        <v>0</v>
      </c>
      <c r="E49" s="1066">
        <v>0</v>
      </c>
      <c r="F49" s="1066">
        <v>0</v>
      </c>
      <c r="G49" s="1066">
        <v>0</v>
      </c>
      <c r="H49" s="1066">
        <v>0.31669999999999998</v>
      </c>
      <c r="I49" s="1066">
        <v>0.31669999999999998</v>
      </c>
      <c r="J49" s="1066">
        <v>0</v>
      </c>
      <c r="K49" s="1066">
        <v>0</v>
      </c>
      <c r="L49" s="1066">
        <v>0</v>
      </c>
      <c r="M49" s="1067">
        <v>0</v>
      </c>
      <c r="N49" s="1067">
        <v>0</v>
      </c>
      <c r="O49" s="1068">
        <v>0</v>
      </c>
      <c r="P49" s="1069">
        <v>0</v>
      </c>
      <c r="Q49" s="1070">
        <v>0</v>
      </c>
      <c r="R49" s="1070">
        <v>0</v>
      </c>
      <c r="S49" s="1070">
        <v>0</v>
      </c>
      <c r="T49" s="1070">
        <v>0</v>
      </c>
      <c r="U49" s="1068">
        <v>0</v>
      </c>
      <c r="V49" s="1071">
        <v>0</v>
      </c>
      <c r="W49" s="1068">
        <v>0</v>
      </c>
    </row>
    <row r="50" spans="1:23" x14ac:dyDescent="0.2">
      <c r="A50" s="513" t="s">
        <v>711</v>
      </c>
      <c r="B50" s="1065">
        <v>0</v>
      </c>
      <c r="C50" s="1066">
        <v>0</v>
      </c>
      <c r="D50" s="1066">
        <v>0</v>
      </c>
      <c r="E50" s="1066">
        <v>0</v>
      </c>
      <c r="F50" s="1066">
        <v>0</v>
      </c>
      <c r="G50" s="1066">
        <v>0</v>
      </c>
      <c r="H50" s="1066">
        <v>0</v>
      </c>
      <c r="I50" s="1066">
        <v>0</v>
      </c>
      <c r="J50" s="1066">
        <v>0</v>
      </c>
      <c r="K50" s="1066">
        <v>0</v>
      </c>
      <c r="L50" s="1066">
        <v>0</v>
      </c>
      <c r="M50" s="1067">
        <v>0</v>
      </c>
      <c r="N50" s="1067">
        <v>0</v>
      </c>
      <c r="O50" s="1068">
        <v>0</v>
      </c>
      <c r="P50" s="1069">
        <v>0</v>
      </c>
      <c r="Q50" s="1070">
        <v>0</v>
      </c>
      <c r="R50" s="1070">
        <v>0</v>
      </c>
      <c r="S50" s="1070">
        <v>0</v>
      </c>
      <c r="T50" s="1070">
        <v>0.1</v>
      </c>
      <c r="U50" s="1068">
        <v>0</v>
      </c>
      <c r="V50" s="1071">
        <v>0</v>
      </c>
      <c r="W50" s="1068">
        <v>0</v>
      </c>
    </row>
    <row r="51" spans="1:23" x14ac:dyDescent="0.2">
      <c r="A51" s="513" t="s">
        <v>712</v>
      </c>
      <c r="B51" s="1065">
        <v>2.25</v>
      </c>
      <c r="C51" s="1066">
        <v>0.25</v>
      </c>
      <c r="D51" s="1066">
        <v>0</v>
      </c>
      <c r="E51" s="1066">
        <v>0</v>
      </c>
      <c r="F51" s="1066">
        <v>0.67499999999999993</v>
      </c>
      <c r="G51" s="1066">
        <v>0.1</v>
      </c>
      <c r="H51" s="1066">
        <v>3.6557999999999997</v>
      </c>
      <c r="I51" s="1066">
        <v>0.56420000000000003</v>
      </c>
      <c r="J51" s="1066">
        <v>0.63340000000000019</v>
      </c>
      <c r="K51" s="1066">
        <v>0.38329999999999997</v>
      </c>
      <c r="L51" s="1066">
        <v>0.55000000000000004</v>
      </c>
      <c r="M51" s="1067">
        <v>0.55000000000000004</v>
      </c>
      <c r="N51" s="1067">
        <v>0</v>
      </c>
      <c r="O51" s="1068">
        <v>0</v>
      </c>
      <c r="P51" s="1069">
        <v>0</v>
      </c>
      <c r="Q51" s="1070">
        <v>0</v>
      </c>
      <c r="R51" s="1070">
        <v>0</v>
      </c>
      <c r="S51" s="1070">
        <v>0</v>
      </c>
      <c r="T51" s="1070">
        <v>0.93500000000000005</v>
      </c>
      <c r="U51" s="1068">
        <v>0.13500000000000001</v>
      </c>
      <c r="V51" s="1071">
        <v>0.7</v>
      </c>
      <c r="W51" s="1068">
        <v>0.2</v>
      </c>
    </row>
    <row r="52" spans="1:23" x14ac:dyDescent="0.2">
      <c r="A52" s="513" t="s">
        <v>713</v>
      </c>
      <c r="B52" s="1065">
        <v>0</v>
      </c>
      <c r="C52" s="1066">
        <v>0</v>
      </c>
      <c r="D52" s="1066">
        <v>0</v>
      </c>
      <c r="E52" s="1066">
        <v>0</v>
      </c>
      <c r="F52" s="1066">
        <v>0</v>
      </c>
      <c r="G52" s="1066">
        <v>0</v>
      </c>
      <c r="H52" s="1066">
        <v>2.0001000000000002</v>
      </c>
      <c r="I52" s="1066">
        <v>0</v>
      </c>
      <c r="J52" s="1066">
        <v>0</v>
      </c>
      <c r="K52" s="1066">
        <v>0</v>
      </c>
      <c r="L52" s="1066">
        <v>0</v>
      </c>
      <c r="M52" s="1067">
        <v>0</v>
      </c>
      <c r="N52" s="1067">
        <v>0</v>
      </c>
      <c r="O52" s="1068">
        <v>0</v>
      </c>
      <c r="P52" s="1069">
        <v>1.1665999999999999</v>
      </c>
      <c r="Q52" s="1070">
        <v>0</v>
      </c>
      <c r="R52" s="1070">
        <v>0</v>
      </c>
      <c r="S52" s="1070">
        <v>0</v>
      </c>
      <c r="T52" s="1070">
        <v>0.55000000000000004</v>
      </c>
      <c r="U52" s="1068">
        <v>0</v>
      </c>
      <c r="V52" s="1071">
        <v>0</v>
      </c>
      <c r="W52" s="1068">
        <v>0</v>
      </c>
    </row>
    <row r="53" spans="1:23" ht="15" customHeight="1" thickBot="1" x14ac:dyDescent="0.25">
      <c r="A53" s="514" t="s">
        <v>714</v>
      </c>
      <c r="B53" s="1087">
        <v>2.8000000000000001E-2</v>
      </c>
      <c r="C53" s="1073">
        <v>0</v>
      </c>
      <c r="D53" s="1073">
        <v>0</v>
      </c>
      <c r="E53" s="1073">
        <v>0</v>
      </c>
      <c r="F53" s="1073">
        <v>8.3299999999999999E-2</v>
      </c>
      <c r="G53" s="1073">
        <v>0</v>
      </c>
      <c r="H53" s="1073">
        <v>7.0679999999999996</v>
      </c>
      <c r="I53" s="1073">
        <v>2.2066000000000003</v>
      </c>
      <c r="J53" s="1073">
        <v>0</v>
      </c>
      <c r="K53" s="1073">
        <v>0</v>
      </c>
      <c r="L53" s="1082">
        <v>4.1700000000000001E-2</v>
      </c>
      <c r="M53" s="1088">
        <v>4.1700000000000001E-2</v>
      </c>
      <c r="N53" s="1074">
        <v>0</v>
      </c>
      <c r="O53" s="1075">
        <v>0</v>
      </c>
      <c r="P53" s="1076">
        <v>1.0279</v>
      </c>
      <c r="Q53" s="1077">
        <v>0.5333</v>
      </c>
      <c r="R53" s="1077">
        <v>0</v>
      </c>
      <c r="S53" s="1077">
        <v>0</v>
      </c>
      <c r="T53" s="1077">
        <v>0.23400000000000001</v>
      </c>
      <c r="U53" s="1075">
        <v>0</v>
      </c>
      <c r="V53" s="1078">
        <v>5.1479000000000008</v>
      </c>
      <c r="W53" s="1075">
        <v>5.1479000000000008</v>
      </c>
    </row>
    <row r="54" spans="1:23" x14ac:dyDescent="0.2">
      <c r="A54" s="198" t="s">
        <v>164</v>
      </c>
      <c r="B54" s="505">
        <f>SUM(B55:B60)</f>
        <v>1</v>
      </c>
      <c r="C54" s="506">
        <f>SUM(C55:C60)</f>
        <v>0</v>
      </c>
      <c r="D54" s="507">
        <f>SUM(D55:D60)</f>
        <v>0</v>
      </c>
      <c r="E54" s="507">
        <f>SUM(E55:E60)</f>
        <v>0</v>
      </c>
      <c r="F54" s="507">
        <f t="shared" ref="F54:W54" si="8">SUM(F55:F60)</f>
        <v>2.5000999999999998</v>
      </c>
      <c r="G54" s="507">
        <f t="shared" si="8"/>
        <v>1.0001</v>
      </c>
      <c r="H54" s="507">
        <f t="shared" si="8"/>
        <v>6.5002999999999993</v>
      </c>
      <c r="I54" s="507">
        <f t="shared" si="8"/>
        <v>1.0000999999999998</v>
      </c>
      <c r="J54" s="507">
        <f t="shared" si="8"/>
        <v>0</v>
      </c>
      <c r="K54" s="507">
        <f t="shared" si="8"/>
        <v>0</v>
      </c>
      <c r="L54" s="507">
        <f t="shared" si="8"/>
        <v>0.57400000000000007</v>
      </c>
      <c r="M54" s="507">
        <f t="shared" si="8"/>
        <v>0.12</v>
      </c>
      <c r="N54" s="508">
        <f t="shared" si="8"/>
        <v>0</v>
      </c>
      <c r="O54" s="509">
        <f t="shared" si="8"/>
        <v>0</v>
      </c>
      <c r="P54" s="510">
        <f t="shared" si="8"/>
        <v>3.9167000000000001</v>
      </c>
      <c r="Q54" s="511">
        <f t="shared" si="8"/>
        <v>1</v>
      </c>
      <c r="R54" s="511">
        <f t="shared" si="8"/>
        <v>0</v>
      </c>
      <c r="S54" s="511">
        <f t="shared" si="8"/>
        <v>0</v>
      </c>
      <c r="T54" s="511">
        <f t="shared" si="8"/>
        <v>11.491299999999999</v>
      </c>
      <c r="U54" s="509">
        <f t="shared" si="8"/>
        <v>3.5506000000000002</v>
      </c>
      <c r="V54" s="512">
        <f t="shared" si="8"/>
        <v>22.434999999999995</v>
      </c>
      <c r="W54" s="509">
        <f t="shared" si="8"/>
        <v>6.9017999999999997</v>
      </c>
    </row>
    <row r="55" spans="1:23" x14ac:dyDescent="0.2">
      <c r="A55" s="513" t="s">
        <v>775</v>
      </c>
      <c r="B55" s="1065">
        <v>0</v>
      </c>
      <c r="C55" s="1066">
        <v>0</v>
      </c>
      <c r="D55" s="1066">
        <v>0</v>
      </c>
      <c r="E55" s="1066">
        <v>0</v>
      </c>
      <c r="F55" s="1066">
        <v>1</v>
      </c>
      <c r="G55" s="1066">
        <v>0</v>
      </c>
      <c r="H55" s="1066">
        <v>0</v>
      </c>
      <c r="I55" s="1066">
        <v>0</v>
      </c>
      <c r="J55" s="1066">
        <v>0</v>
      </c>
      <c r="K55" s="1066">
        <v>0</v>
      </c>
      <c r="L55" s="1066">
        <v>0</v>
      </c>
      <c r="M55" s="1067">
        <v>0</v>
      </c>
      <c r="N55" s="1067">
        <v>0</v>
      </c>
      <c r="O55" s="1068">
        <v>0</v>
      </c>
      <c r="P55" s="1069">
        <v>0.66669999999999996</v>
      </c>
      <c r="Q55" s="1070">
        <v>0</v>
      </c>
      <c r="R55" s="1070">
        <v>0</v>
      </c>
      <c r="S55" s="1070">
        <v>0</v>
      </c>
      <c r="T55" s="1070">
        <v>0</v>
      </c>
      <c r="U55" s="1068">
        <v>0</v>
      </c>
      <c r="V55" s="1071">
        <v>0</v>
      </c>
      <c r="W55" s="1068">
        <v>0</v>
      </c>
    </row>
    <row r="56" spans="1:23" x14ac:dyDescent="0.2">
      <c r="A56" s="513" t="s">
        <v>710</v>
      </c>
      <c r="B56" s="1065">
        <v>0</v>
      </c>
      <c r="C56" s="1066">
        <v>0</v>
      </c>
      <c r="D56" s="1066">
        <v>0</v>
      </c>
      <c r="E56" s="1066">
        <v>0</v>
      </c>
      <c r="F56" s="1066">
        <v>0</v>
      </c>
      <c r="G56" s="1066">
        <v>0</v>
      </c>
      <c r="H56" s="1066">
        <v>1.0001</v>
      </c>
      <c r="I56" s="1066">
        <v>0</v>
      </c>
      <c r="J56" s="1066">
        <v>0</v>
      </c>
      <c r="K56" s="1066">
        <v>0</v>
      </c>
      <c r="L56" s="1066">
        <v>0</v>
      </c>
      <c r="M56" s="1067">
        <v>0</v>
      </c>
      <c r="N56" s="1067">
        <v>0</v>
      </c>
      <c r="O56" s="1068">
        <v>0</v>
      </c>
      <c r="P56" s="1069">
        <v>0.66669999999999996</v>
      </c>
      <c r="Q56" s="1070">
        <v>0</v>
      </c>
      <c r="R56" s="1070">
        <v>0</v>
      </c>
      <c r="S56" s="1070">
        <v>0</v>
      </c>
      <c r="T56" s="1070">
        <v>0</v>
      </c>
      <c r="U56" s="1068">
        <v>0</v>
      </c>
      <c r="V56" s="1071">
        <v>0</v>
      </c>
      <c r="W56" s="1068">
        <v>0</v>
      </c>
    </row>
    <row r="57" spans="1:23" x14ac:dyDescent="0.2">
      <c r="A57" s="513" t="s">
        <v>711</v>
      </c>
      <c r="B57" s="1065">
        <v>0</v>
      </c>
      <c r="C57" s="1066">
        <v>0</v>
      </c>
      <c r="D57" s="1066">
        <v>0</v>
      </c>
      <c r="E57" s="1066">
        <v>0</v>
      </c>
      <c r="F57" s="1066">
        <v>1.0001</v>
      </c>
      <c r="G57" s="1066">
        <v>1.0001</v>
      </c>
      <c r="H57" s="1066">
        <v>0</v>
      </c>
      <c r="I57" s="1066">
        <v>0</v>
      </c>
      <c r="J57" s="1066">
        <v>0</v>
      </c>
      <c r="K57" s="1066">
        <v>0</v>
      </c>
      <c r="L57" s="1066">
        <v>0</v>
      </c>
      <c r="M57" s="1067">
        <v>0</v>
      </c>
      <c r="N57" s="1067">
        <v>0</v>
      </c>
      <c r="O57" s="1068">
        <v>0</v>
      </c>
      <c r="P57" s="1069">
        <v>0</v>
      </c>
      <c r="Q57" s="1070">
        <v>0</v>
      </c>
      <c r="R57" s="1070">
        <v>0</v>
      </c>
      <c r="S57" s="1070">
        <v>0</v>
      </c>
      <c r="T57" s="1070">
        <v>0</v>
      </c>
      <c r="U57" s="1068">
        <v>0</v>
      </c>
      <c r="V57" s="1071">
        <v>0</v>
      </c>
      <c r="W57" s="1068">
        <v>0</v>
      </c>
    </row>
    <row r="58" spans="1:23" x14ac:dyDescent="0.2">
      <c r="A58" s="513" t="s">
        <v>712</v>
      </c>
      <c r="B58" s="1065">
        <v>1</v>
      </c>
      <c r="C58" s="1066">
        <v>0</v>
      </c>
      <c r="D58" s="1066">
        <v>0</v>
      </c>
      <c r="E58" s="1066">
        <v>0</v>
      </c>
      <c r="F58" s="1066">
        <v>0.5</v>
      </c>
      <c r="G58" s="1066">
        <v>0</v>
      </c>
      <c r="H58" s="1066">
        <v>3.5001999999999995</v>
      </c>
      <c r="I58" s="1066">
        <v>1.0000999999999998</v>
      </c>
      <c r="J58" s="1066">
        <v>0</v>
      </c>
      <c r="K58" s="1066">
        <v>0</v>
      </c>
      <c r="L58" s="1066">
        <v>0.57400000000000007</v>
      </c>
      <c r="M58" s="1067">
        <v>0.12</v>
      </c>
      <c r="N58" s="1067">
        <v>0</v>
      </c>
      <c r="O58" s="1068">
        <v>0</v>
      </c>
      <c r="P58" s="1069">
        <v>0</v>
      </c>
      <c r="Q58" s="1070">
        <v>0</v>
      </c>
      <c r="R58" s="1070">
        <v>0</v>
      </c>
      <c r="S58" s="1070">
        <v>0</v>
      </c>
      <c r="T58" s="1070">
        <v>7.204299999999999</v>
      </c>
      <c r="U58" s="1068">
        <v>2.4279000000000002</v>
      </c>
      <c r="V58" s="1071">
        <v>22.052099999999996</v>
      </c>
      <c r="W58" s="1068">
        <v>6.7599</v>
      </c>
    </row>
    <row r="59" spans="1:23" x14ac:dyDescent="0.2">
      <c r="A59" s="513" t="s">
        <v>713</v>
      </c>
      <c r="B59" s="1065">
        <v>0</v>
      </c>
      <c r="C59" s="1066">
        <v>0</v>
      </c>
      <c r="D59" s="1066">
        <v>0</v>
      </c>
      <c r="E59" s="1066">
        <v>0</v>
      </c>
      <c r="F59" s="1066">
        <v>0</v>
      </c>
      <c r="G59" s="1066">
        <v>0</v>
      </c>
      <c r="H59" s="1066">
        <v>0.99999999999999989</v>
      </c>
      <c r="I59" s="1066">
        <v>0</v>
      </c>
      <c r="J59" s="1066">
        <v>0</v>
      </c>
      <c r="K59" s="1066">
        <v>0</v>
      </c>
      <c r="L59" s="1066">
        <v>0</v>
      </c>
      <c r="M59" s="1067">
        <v>0</v>
      </c>
      <c r="N59" s="1067">
        <v>0</v>
      </c>
      <c r="O59" s="1068">
        <v>0</v>
      </c>
      <c r="P59" s="1069">
        <v>1</v>
      </c>
      <c r="Q59" s="1070">
        <v>0</v>
      </c>
      <c r="R59" s="1070">
        <v>0</v>
      </c>
      <c r="S59" s="1070">
        <v>0</v>
      </c>
      <c r="T59" s="1070">
        <v>0</v>
      </c>
      <c r="U59" s="1068">
        <v>0</v>
      </c>
      <c r="V59" s="1071">
        <v>0.24100000000000002</v>
      </c>
      <c r="W59" s="1068">
        <v>0</v>
      </c>
    </row>
    <row r="60" spans="1:23" ht="15" customHeight="1" thickBot="1" x14ac:dyDescent="0.25">
      <c r="A60" s="514" t="s">
        <v>714</v>
      </c>
      <c r="B60" s="1072">
        <v>0</v>
      </c>
      <c r="C60" s="1073">
        <v>0</v>
      </c>
      <c r="D60" s="1073">
        <v>0</v>
      </c>
      <c r="E60" s="1073">
        <v>0</v>
      </c>
      <c r="F60" s="1073">
        <v>0</v>
      </c>
      <c r="G60" s="1073">
        <v>0</v>
      </c>
      <c r="H60" s="1073">
        <v>1</v>
      </c>
      <c r="I60" s="1073">
        <v>0</v>
      </c>
      <c r="J60" s="1073">
        <v>0</v>
      </c>
      <c r="K60" s="1073">
        <v>0</v>
      </c>
      <c r="L60" s="1073">
        <v>0</v>
      </c>
      <c r="M60" s="1074">
        <v>0</v>
      </c>
      <c r="N60" s="1074">
        <v>0</v>
      </c>
      <c r="O60" s="1075">
        <v>0</v>
      </c>
      <c r="P60" s="1076">
        <v>1.5832999999999999</v>
      </c>
      <c r="Q60" s="1077">
        <v>1</v>
      </c>
      <c r="R60" s="1077">
        <v>0</v>
      </c>
      <c r="S60" s="1077">
        <v>0</v>
      </c>
      <c r="T60" s="1077">
        <v>4.2869999999999999</v>
      </c>
      <c r="U60" s="1075">
        <v>1.1227</v>
      </c>
      <c r="V60" s="1078">
        <v>0.1419</v>
      </c>
      <c r="W60" s="1075">
        <v>0.1419</v>
      </c>
    </row>
    <row r="61" spans="1:23" x14ac:dyDescent="0.2">
      <c r="A61" s="198" t="s">
        <v>166</v>
      </c>
      <c r="B61" s="505">
        <f>SUM(B62:B67)</f>
        <v>0.98330000000000006</v>
      </c>
      <c r="C61" s="507">
        <f>SUM(C62:C67)</f>
        <v>8.3299999999999999E-2</v>
      </c>
      <c r="D61" s="507">
        <f>SUM(D62:D67)</f>
        <v>0</v>
      </c>
      <c r="E61" s="507">
        <f>SUM(E62:E67)</f>
        <v>0</v>
      </c>
      <c r="F61" s="507">
        <f t="shared" ref="F61:W61" si="9">SUM(F62:F67)</f>
        <v>3.8167</v>
      </c>
      <c r="G61" s="507">
        <f t="shared" si="9"/>
        <v>1.4167000000000001</v>
      </c>
      <c r="H61" s="507">
        <f t="shared" si="9"/>
        <v>12.649900000000002</v>
      </c>
      <c r="I61" s="507">
        <f t="shared" si="9"/>
        <v>5.4499000000000004</v>
      </c>
      <c r="J61" s="507">
        <f t="shared" si="9"/>
        <v>0.45</v>
      </c>
      <c r="K61" s="507">
        <f t="shared" si="9"/>
        <v>0</v>
      </c>
      <c r="L61" s="507">
        <f t="shared" si="9"/>
        <v>0.2</v>
      </c>
      <c r="M61" s="507">
        <f t="shared" si="9"/>
        <v>0</v>
      </c>
      <c r="N61" s="508">
        <f t="shared" si="9"/>
        <v>2.8332999999999999</v>
      </c>
      <c r="O61" s="509">
        <f t="shared" si="9"/>
        <v>2.8332999999999999</v>
      </c>
      <c r="P61" s="510">
        <f t="shared" si="9"/>
        <v>2.4416000000000002</v>
      </c>
      <c r="Q61" s="511">
        <f t="shared" si="9"/>
        <v>2.4416000000000002</v>
      </c>
      <c r="R61" s="511">
        <f t="shared" si="9"/>
        <v>0</v>
      </c>
      <c r="S61" s="511">
        <f t="shared" si="9"/>
        <v>0</v>
      </c>
      <c r="T61" s="511">
        <f t="shared" si="9"/>
        <v>7.8640999999999996</v>
      </c>
      <c r="U61" s="509">
        <f t="shared" si="9"/>
        <v>3.9530000000000003</v>
      </c>
      <c r="V61" s="512">
        <f t="shared" si="9"/>
        <v>6.3639999999999981</v>
      </c>
      <c r="W61" s="509">
        <f t="shared" si="9"/>
        <v>3.3291999999999997</v>
      </c>
    </row>
    <row r="62" spans="1:23" x14ac:dyDescent="0.2">
      <c r="A62" s="513" t="s">
        <v>775</v>
      </c>
      <c r="B62" s="1065">
        <v>0</v>
      </c>
      <c r="C62" s="1066">
        <v>0</v>
      </c>
      <c r="D62" s="1066">
        <v>0</v>
      </c>
      <c r="E62" s="1066">
        <v>0</v>
      </c>
      <c r="F62" s="1066">
        <v>0</v>
      </c>
      <c r="G62" s="1066">
        <v>0</v>
      </c>
      <c r="H62" s="1066">
        <v>1</v>
      </c>
      <c r="I62" s="1066">
        <v>0</v>
      </c>
      <c r="J62" s="1066">
        <v>0</v>
      </c>
      <c r="K62" s="1066">
        <v>0</v>
      </c>
      <c r="L62" s="1066">
        <v>0</v>
      </c>
      <c r="M62" s="1067">
        <v>0</v>
      </c>
      <c r="N62" s="1067">
        <v>0</v>
      </c>
      <c r="O62" s="1068">
        <v>0</v>
      </c>
      <c r="P62" s="1069">
        <v>0</v>
      </c>
      <c r="Q62" s="1070">
        <v>0</v>
      </c>
      <c r="R62" s="1070">
        <v>0</v>
      </c>
      <c r="S62" s="1070">
        <v>0</v>
      </c>
      <c r="T62" s="1070">
        <v>0.70009999999999994</v>
      </c>
      <c r="U62" s="1068">
        <v>0</v>
      </c>
      <c r="V62" s="1071">
        <v>0</v>
      </c>
      <c r="W62" s="1068">
        <v>0</v>
      </c>
    </row>
    <row r="63" spans="1:23" x14ac:dyDescent="0.2">
      <c r="A63" s="513" t="s">
        <v>710</v>
      </c>
      <c r="B63" s="1065">
        <v>0</v>
      </c>
      <c r="C63" s="1066">
        <v>0</v>
      </c>
      <c r="D63" s="1066">
        <v>0</v>
      </c>
      <c r="E63" s="1066">
        <v>0</v>
      </c>
      <c r="F63" s="1066">
        <v>0</v>
      </c>
      <c r="G63" s="1066">
        <v>0</v>
      </c>
      <c r="H63" s="1066">
        <v>1</v>
      </c>
      <c r="I63" s="1066">
        <v>0</v>
      </c>
      <c r="J63" s="1066">
        <v>0</v>
      </c>
      <c r="K63" s="1066">
        <v>0</v>
      </c>
      <c r="L63" s="1066">
        <v>0</v>
      </c>
      <c r="M63" s="1067">
        <v>0</v>
      </c>
      <c r="N63" s="1067">
        <v>0</v>
      </c>
      <c r="O63" s="1068">
        <v>0</v>
      </c>
      <c r="P63" s="1069">
        <v>0</v>
      </c>
      <c r="Q63" s="1070">
        <v>0</v>
      </c>
      <c r="R63" s="1070">
        <v>0</v>
      </c>
      <c r="S63" s="1070">
        <v>0</v>
      </c>
      <c r="T63" s="1070">
        <v>8.3299999999999999E-2</v>
      </c>
      <c r="U63" s="1068">
        <v>8.3299999999999999E-2</v>
      </c>
      <c r="V63" s="1071">
        <v>0</v>
      </c>
      <c r="W63" s="1068">
        <v>0</v>
      </c>
    </row>
    <row r="64" spans="1:23" x14ac:dyDescent="0.2">
      <c r="A64" s="513" t="s">
        <v>711</v>
      </c>
      <c r="B64" s="1065">
        <v>0</v>
      </c>
      <c r="C64" s="1066">
        <v>0</v>
      </c>
      <c r="D64" s="1066">
        <v>0</v>
      </c>
      <c r="E64" s="1066">
        <v>0</v>
      </c>
      <c r="F64" s="1066">
        <v>0</v>
      </c>
      <c r="G64" s="1066">
        <v>0</v>
      </c>
      <c r="H64" s="1066">
        <v>0</v>
      </c>
      <c r="I64" s="1066">
        <v>0</v>
      </c>
      <c r="J64" s="1066">
        <v>0</v>
      </c>
      <c r="K64" s="1066">
        <v>0</v>
      </c>
      <c r="L64" s="1066">
        <v>0</v>
      </c>
      <c r="M64" s="1067">
        <v>0</v>
      </c>
      <c r="N64" s="1067">
        <v>0</v>
      </c>
      <c r="O64" s="1068">
        <v>0</v>
      </c>
      <c r="P64" s="1069">
        <v>0</v>
      </c>
      <c r="Q64" s="1070">
        <v>0</v>
      </c>
      <c r="R64" s="1070">
        <v>0</v>
      </c>
      <c r="S64" s="1070">
        <v>0</v>
      </c>
      <c r="T64" s="1070">
        <v>1.004</v>
      </c>
      <c r="U64" s="1068">
        <v>0.379</v>
      </c>
      <c r="V64" s="1071">
        <v>0</v>
      </c>
      <c r="W64" s="1068">
        <v>0</v>
      </c>
    </row>
    <row r="65" spans="1:23" x14ac:dyDescent="0.2">
      <c r="A65" s="513" t="s">
        <v>712</v>
      </c>
      <c r="B65" s="1065">
        <v>0</v>
      </c>
      <c r="C65" s="1066">
        <v>0</v>
      </c>
      <c r="D65" s="1066">
        <v>0</v>
      </c>
      <c r="E65" s="1066">
        <v>0</v>
      </c>
      <c r="F65" s="1066">
        <v>2.5</v>
      </c>
      <c r="G65" s="1066">
        <v>0.5</v>
      </c>
      <c r="H65" s="1066">
        <v>7.3526000000000016</v>
      </c>
      <c r="I65" s="1066">
        <v>4.3193000000000001</v>
      </c>
      <c r="J65" s="1066">
        <v>0.45</v>
      </c>
      <c r="K65" s="1066">
        <v>0</v>
      </c>
      <c r="L65" s="1066">
        <v>0</v>
      </c>
      <c r="M65" s="1067">
        <v>0</v>
      </c>
      <c r="N65" s="1067">
        <v>0</v>
      </c>
      <c r="O65" s="1068">
        <v>0</v>
      </c>
      <c r="P65" s="1069">
        <v>0.56659999999999999</v>
      </c>
      <c r="Q65" s="1070">
        <v>0.56659999999999999</v>
      </c>
      <c r="R65" s="1070">
        <v>0</v>
      </c>
      <c r="S65" s="1070">
        <v>0</v>
      </c>
      <c r="T65" s="1070">
        <v>3.9933000000000001</v>
      </c>
      <c r="U65" s="1068">
        <v>1.8990000000000002</v>
      </c>
      <c r="V65" s="1071">
        <v>5.8306999999999984</v>
      </c>
      <c r="W65" s="1068">
        <v>2.7958999999999996</v>
      </c>
    </row>
    <row r="66" spans="1:23" x14ac:dyDescent="0.2">
      <c r="A66" s="513" t="s">
        <v>713</v>
      </c>
      <c r="B66" s="1065">
        <v>0.9</v>
      </c>
      <c r="C66" s="1066">
        <v>0</v>
      </c>
      <c r="D66" s="1066">
        <v>0</v>
      </c>
      <c r="E66" s="1066">
        <v>0</v>
      </c>
      <c r="F66" s="1066">
        <v>0</v>
      </c>
      <c r="G66" s="1066">
        <v>0</v>
      </c>
      <c r="H66" s="1066">
        <v>0.75</v>
      </c>
      <c r="I66" s="1066">
        <v>0.25</v>
      </c>
      <c r="J66" s="1066">
        <v>0</v>
      </c>
      <c r="K66" s="1066">
        <v>0</v>
      </c>
      <c r="L66" s="1066">
        <v>0</v>
      </c>
      <c r="M66" s="1067">
        <v>0</v>
      </c>
      <c r="N66" s="1067">
        <v>0</v>
      </c>
      <c r="O66" s="1068">
        <v>0</v>
      </c>
      <c r="P66" s="1069">
        <v>0</v>
      </c>
      <c r="Q66" s="1070">
        <v>0</v>
      </c>
      <c r="R66" s="1070">
        <v>0</v>
      </c>
      <c r="S66" s="1070">
        <v>0</v>
      </c>
      <c r="T66" s="1070">
        <v>0.95</v>
      </c>
      <c r="U66" s="1068">
        <v>0.75</v>
      </c>
      <c r="V66" s="1071">
        <v>0</v>
      </c>
      <c r="W66" s="1068">
        <v>0</v>
      </c>
    </row>
    <row r="67" spans="1:23" ht="15" customHeight="1" thickBot="1" x14ac:dyDescent="0.25">
      <c r="A67" s="514" t="s">
        <v>714</v>
      </c>
      <c r="B67" s="1072">
        <v>8.3299999999999999E-2</v>
      </c>
      <c r="C67" s="1073">
        <v>8.3299999999999999E-2</v>
      </c>
      <c r="D67" s="1073">
        <v>0</v>
      </c>
      <c r="E67" s="1073">
        <v>0</v>
      </c>
      <c r="F67" s="1073">
        <v>1.3167</v>
      </c>
      <c r="G67" s="1073">
        <v>0.91669999999999996</v>
      </c>
      <c r="H67" s="1073">
        <v>2.5473000000000003</v>
      </c>
      <c r="I67" s="1073">
        <v>0.88060000000000005</v>
      </c>
      <c r="J67" s="1073">
        <v>0</v>
      </c>
      <c r="K67" s="1073">
        <v>0</v>
      </c>
      <c r="L67" s="1073">
        <v>0.2</v>
      </c>
      <c r="M67" s="1074">
        <v>0</v>
      </c>
      <c r="N67" s="1074">
        <v>2.8332999999999999</v>
      </c>
      <c r="O67" s="1075">
        <v>2.8332999999999999</v>
      </c>
      <c r="P67" s="1076">
        <v>1.875</v>
      </c>
      <c r="Q67" s="1077">
        <v>1.875</v>
      </c>
      <c r="R67" s="1077">
        <v>0</v>
      </c>
      <c r="S67" s="1077">
        <v>0</v>
      </c>
      <c r="T67" s="1077">
        <v>1.1334</v>
      </c>
      <c r="U67" s="1075">
        <v>0.8417</v>
      </c>
      <c r="V67" s="1078">
        <v>0.5333</v>
      </c>
      <c r="W67" s="1075">
        <v>0.5333</v>
      </c>
    </row>
    <row r="68" spans="1:23" x14ac:dyDescent="0.2">
      <c r="A68" s="198" t="s">
        <v>168</v>
      </c>
      <c r="B68" s="505">
        <f>SUM(B69:B74)</f>
        <v>0</v>
      </c>
      <c r="C68" s="506">
        <f>SUM(C69:C74)</f>
        <v>0</v>
      </c>
      <c r="D68" s="507">
        <f>SUM(D69:D74)</f>
        <v>0.33339999999999997</v>
      </c>
      <c r="E68" s="507">
        <f>SUM(E69:E74)</f>
        <v>0</v>
      </c>
      <c r="F68" s="507">
        <f t="shared" ref="F68:W68" si="10">SUM(F69:F74)</f>
        <v>0.66669999999999996</v>
      </c>
      <c r="G68" s="507">
        <f t="shared" si="10"/>
        <v>0</v>
      </c>
      <c r="H68" s="507">
        <f t="shared" si="10"/>
        <v>2.9333000000000005</v>
      </c>
      <c r="I68" s="507">
        <f t="shared" si="10"/>
        <v>0.33329999999999999</v>
      </c>
      <c r="J68" s="507">
        <f t="shared" si="10"/>
        <v>1.4</v>
      </c>
      <c r="K68" s="507">
        <f t="shared" si="10"/>
        <v>1</v>
      </c>
      <c r="L68" s="507">
        <f t="shared" si="10"/>
        <v>0</v>
      </c>
      <c r="M68" s="507">
        <f t="shared" si="10"/>
        <v>0</v>
      </c>
      <c r="N68" s="508">
        <f t="shared" si="10"/>
        <v>1.9502999999999999</v>
      </c>
      <c r="O68" s="509">
        <f t="shared" si="10"/>
        <v>0.82529999999999992</v>
      </c>
      <c r="P68" s="510">
        <f t="shared" si="10"/>
        <v>0.34139999999999998</v>
      </c>
      <c r="Q68" s="511">
        <f t="shared" si="10"/>
        <v>0.34139999999999998</v>
      </c>
      <c r="R68" s="511">
        <f t="shared" si="10"/>
        <v>0</v>
      </c>
      <c r="S68" s="511">
        <f t="shared" si="10"/>
        <v>0</v>
      </c>
      <c r="T68" s="511">
        <f t="shared" si="10"/>
        <v>0</v>
      </c>
      <c r="U68" s="509">
        <f t="shared" si="10"/>
        <v>0</v>
      </c>
      <c r="V68" s="512">
        <f t="shared" si="10"/>
        <v>3.3</v>
      </c>
      <c r="W68" s="509">
        <f t="shared" si="10"/>
        <v>2.2999999999999998</v>
      </c>
    </row>
    <row r="69" spans="1:23" x14ac:dyDescent="0.2">
      <c r="A69" s="513" t="s">
        <v>775</v>
      </c>
      <c r="B69" s="1065">
        <v>0</v>
      </c>
      <c r="C69" s="1066">
        <v>0</v>
      </c>
      <c r="D69" s="1066">
        <v>0</v>
      </c>
      <c r="E69" s="1066">
        <v>0</v>
      </c>
      <c r="F69" s="1066">
        <v>0</v>
      </c>
      <c r="G69" s="1066">
        <v>0</v>
      </c>
      <c r="H69" s="1066">
        <v>0</v>
      </c>
      <c r="I69" s="1066">
        <v>0</v>
      </c>
      <c r="J69" s="1066">
        <v>0</v>
      </c>
      <c r="K69" s="1066">
        <v>0</v>
      </c>
      <c r="L69" s="1066">
        <v>0</v>
      </c>
      <c r="M69" s="1067">
        <v>0</v>
      </c>
      <c r="N69" s="1067">
        <v>0</v>
      </c>
      <c r="O69" s="1068">
        <v>0</v>
      </c>
      <c r="P69" s="1069">
        <v>0</v>
      </c>
      <c r="Q69" s="1070">
        <v>0</v>
      </c>
      <c r="R69" s="1070">
        <v>0</v>
      </c>
      <c r="S69" s="1070">
        <v>0</v>
      </c>
      <c r="T69" s="1070">
        <v>0</v>
      </c>
      <c r="U69" s="1068">
        <v>0</v>
      </c>
      <c r="V69" s="1071">
        <v>0</v>
      </c>
      <c r="W69" s="1068">
        <v>0</v>
      </c>
    </row>
    <row r="70" spans="1:23" x14ac:dyDescent="0.2">
      <c r="A70" s="513" t="s">
        <v>710</v>
      </c>
      <c r="B70" s="1065">
        <v>0</v>
      </c>
      <c r="C70" s="1066">
        <v>0</v>
      </c>
      <c r="D70" s="1066">
        <v>0</v>
      </c>
      <c r="E70" s="1066">
        <v>0</v>
      </c>
      <c r="F70" s="1066">
        <v>0</v>
      </c>
      <c r="G70" s="1066">
        <v>0</v>
      </c>
      <c r="H70" s="1066">
        <v>0</v>
      </c>
      <c r="I70" s="1066">
        <v>0</v>
      </c>
      <c r="J70" s="1066">
        <v>0</v>
      </c>
      <c r="K70" s="1066">
        <v>0</v>
      </c>
      <c r="L70" s="1066">
        <v>0</v>
      </c>
      <c r="M70" s="1067">
        <v>0</v>
      </c>
      <c r="N70" s="1067">
        <v>0.72499999999999998</v>
      </c>
      <c r="O70" s="1068">
        <v>0</v>
      </c>
      <c r="P70" s="1069">
        <v>0</v>
      </c>
      <c r="Q70" s="1070">
        <v>0</v>
      </c>
      <c r="R70" s="1070">
        <v>0</v>
      </c>
      <c r="S70" s="1070">
        <v>0</v>
      </c>
      <c r="T70" s="1070">
        <v>0</v>
      </c>
      <c r="U70" s="1068">
        <v>0</v>
      </c>
      <c r="V70" s="1071">
        <v>0</v>
      </c>
      <c r="W70" s="1068">
        <v>0</v>
      </c>
    </row>
    <row r="71" spans="1:23" x14ac:dyDescent="0.2">
      <c r="A71" s="513" t="s">
        <v>711</v>
      </c>
      <c r="B71" s="1065">
        <v>0</v>
      </c>
      <c r="C71" s="1066">
        <v>0</v>
      </c>
      <c r="D71" s="1066">
        <v>0</v>
      </c>
      <c r="E71" s="1066">
        <v>0</v>
      </c>
      <c r="F71" s="1066">
        <v>0</v>
      </c>
      <c r="G71" s="1066">
        <v>0</v>
      </c>
      <c r="H71" s="1066">
        <v>0</v>
      </c>
      <c r="I71" s="1066">
        <v>0</v>
      </c>
      <c r="J71" s="1066">
        <v>0</v>
      </c>
      <c r="K71" s="1066">
        <v>0</v>
      </c>
      <c r="L71" s="1066">
        <v>0</v>
      </c>
      <c r="M71" s="1067">
        <v>0</v>
      </c>
      <c r="N71" s="1067">
        <v>0</v>
      </c>
      <c r="O71" s="1068">
        <v>0</v>
      </c>
      <c r="P71" s="1069">
        <v>0</v>
      </c>
      <c r="Q71" s="1070">
        <v>0</v>
      </c>
      <c r="R71" s="1070">
        <v>0</v>
      </c>
      <c r="S71" s="1070">
        <v>0</v>
      </c>
      <c r="T71" s="1070">
        <v>0</v>
      </c>
      <c r="U71" s="1068">
        <v>0</v>
      </c>
      <c r="V71" s="1071">
        <v>0</v>
      </c>
      <c r="W71" s="1068">
        <v>0</v>
      </c>
    </row>
    <row r="72" spans="1:23" x14ac:dyDescent="0.2">
      <c r="A72" s="513" t="s">
        <v>712</v>
      </c>
      <c r="B72" s="1065">
        <v>0</v>
      </c>
      <c r="C72" s="1066">
        <v>0</v>
      </c>
      <c r="D72" s="1066">
        <v>0</v>
      </c>
      <c r="E72" s="1066">
        <v>0</v>
      </c>
      <c r="F72" s="1066">
        <v>0</v>
      </c>
      <c r="G72" s="1066">
        <v>0</v>
      </c>
      <c r="H72" s="1066">
        <v>2.3333000000000004</v>
      </c>
      <c r="I72" s="1066">
        <v>0.33329999999999999</v>
      </c>
      <c r="J72" s="1066">
        <v>1.4</v>
      </c>
      <c r="K72" s="1066">
        <v>1</v>
      </c>
      <c r="L72" s="1066">
        <v>0</v>
      </c>
      <c r="M72" s="1067">
        <v>0</v>
      </c>
      <c r="N72" s="1067">
        <v>0</v>
      </c>
      <c r="O72" s="1068">
        <v>0</v>
      </c>
      <c r="P72" s="1069">
        <v>0</v>
      </c>
      <c r="Q72" s="1070">
        <v>0</v>
      </c>
      <c r="R72" s="1070">
        <v>0</v>
      </c>
      <c r="S72" s="1070">
        <v>0</v>
      </c>
      <c r="T72" s="1070">
        <v>0</v>
      </c>
      <c r="U72" s="1068">
        <v>0</v>
      </c>
      <c r="V72" s="1071">
        <v>2.2999999999999998</v>
      </c>
      <c r="W72" s="1068">
        <v>2.2999999999999998</v>
      </c>
    </row>
    <row r="73" spans="1:23" x14ac:dyDescent="0.2">
      <c r="A73" s="513" t="s">
        <v>713</v>
      </c>
      <c r="B73" s="1065">
        <v>0</v>
      </c>
      <c r="C73" s="1066">
        <v>0</v>
      </c>
      <c r="D73" s="1066">
        <v>0.33339999999999997</v>
      </c>
      <c r="E73" s="1066">
        <v>0</v>
      </c>
      <c r="F73" s="1066">
        <v>0.66669999999999996</v>
      </c>
      <c r="G73" s="1066">
        <v>0</v>
      </c>
      <c r="H73" s="1066">
        <v>0.6</v>
      </c>
      <c r="I73" s="1066">
        <v>0</v>
      </c>
      <c r="J73" s="1066">
        <v>0</v>
      </c>
      <c r="K73" s="1066">
        <v>0</v>
      </c>
      <c r="L73" s="1066">
        <v>0</v>
      </c>
      <c r="M73" s="1067">
        <v>0</v>
      </c>
      <c r="N73" s="1067">
        <v>0</v>
      </c>
      <c r="O73" s="1068">
        <v>0</v>
      </c>
      <c r="P73" s="1069">
        <v>0</v>
      </c>
      <c r="Q73" s="1070">
        <v>0</v>
      </c>
      <c r="R73" s="1070">
        <v>0</v>
      </c>
      <c r="S73" s="1070">
        <v>0</v>
      </c>
      <c r="T73" s="1070">
        <v>0</v>
      </c>
      <c r="U73" s="1068">
        <v>0</v>
      </c>
      <c r="V73" s="1071">
        <v>0</v>
      </c>
      <c r="W73" s="1068">
        <v>0</v>
      </c>
    </row>
    <row r="74" spans="1:23" ht="15" customHeight="1" thickBot="1" x14ac:dyDescent="0.25">
      <c r="A74" s="514" t="s">
        <v>714</v>
      </c>
      <c r="B74" s="1072">
        <v>0</v>
      </c>
      <c r="C74" s="1073">
        <v>0</v>
      </c>
      <c r="D74" s="1073">
        <v>0</v>
      </c>
      <c r="E74" s="1073">
        <v>0</v>
      </c>
      <c r="F74" s="1073">
        <v>0</v>
      </c>
      <c r="G74" s="1073">
        <v>0</v>
      </c>
      <c r="H74" s="1073">
        <v>0</v>
      </c>
      <c r="I74" s="1073">
        <v>0</v>
      </c>
      <c r="J74" s="1073">
        <v>0</v>
      </c>
      <c r="K74" s="1073">
        <v>0</v>
      </c>
      <c r="L74" s="1073">
        <v>0</v>
      </c>
      <c r="M74" s="1074">
        <v>0</v>
      </c>
      <c r="N74" s="1074">
        <v>1.2253000000000001</v>
      </c>
      <c r="O74" s="1075">
        <v>0.82529999999999992</v>
      </c>
      <c r="P74" s="1076">
        <v>0.34139999999999998</v>
      </c>
      <c r="Q74" s="1077">
        <v>0.34139999999999998</v>
      </c>
      <c r="R74" s="1077">
        <v>0</v>
      </c>
      <c r="S74" s="1077">
        <v>0</v>
      </c>
      <c r="T74" s="1077">
        <v>0</v>
      </c>
      <c r="U74" s="1075">
        <v>0</v>
      </c>
      <c r="V74" s="1078">
        <v>1</v>
      </c>
      <c r="W74" s="1075">
        <v>0</v>
      </c>
    </row>
    <row r="75" spans="1:23" x14ac:dyDescent="0.2">
      <c r="A75" s="198" t="s">
        <v>71</v>
      </c>
      <c r="B75" s="505">
        <f>SUM(B76:B81)</f>
        <v>1</v>
      </c>
      <c r="C75" s="506">
        <f>SUM(C76:C81)</f>
        <v>1</v>
      </c>
      <c r="D75" s="507">
        <f>SUM(D76:D81)</f>
        <v>0</v>
      </c>
      <c r="E75" s="507">
        <f>SUM(E76:E81)</f>
        <v>0</v>
      </c>
      <c r="F75" s="507">
        <f t="shared" ref="F75:W75" si="11">SUM(F76:F81)</f>
        <v>0</v>
      </c>
      <c r="G75" s="507">
        <f t="shared" si="11"/>
        <v>0</v>
      </c>
      <c r="H75" s="507">
        <f t="shared" si="11"/>
        <v>3.1153000000000004</v>
      </c>
      <c r="I75" s="507">
        <f t="shared" si="11"/>
        <v>2.1153</v>
      </c>
      <c r="J75" s="507">
        <f t="shared" si="11"/>
        <v>0.31390000000000001</v>
      </c>
      <c r="K75" s="507">
        <f t="shared" si="11"/>
        <v>0.31390000000000001</v>
      </c>
      <c r="L75" s="507">
        <f t="shared" si="11"/>
        <v>5.6639999999999997</v>
      </c>
      <c r="M75" s="507">
        <f t="shared" si="11"/>
        <v>4.3306000000000004</v>
      </c>
      <c r="N75" s="508">
        <f t="shared" si="11"/>
        <v>6.3</v>
      </c>
      <c r="O75" s="509">
        <f t="shared" si="11"/>
        <v>1</v>
      </c>
      <c r="P75" s="510">
        <f t="shared" si="11"/>
        <v>21.325099999999999</v>
      </c>
      <c r="Q75" s="511">
        <f t="shared" si="11"/>
        <v>9.2153999999999989</v>
      </c>
      <c r="R75" s="511">
        <f t="shared" si="11"/>
        <v>0</v>
      </c>
      <c r="S75" s="511">
        <f t="shared" si="11"/>
        <v>0</v>
      </c>
      <c r="T75" s="511">
        <f t="shared" si="11"/>
        <v>28.805999999999994</v>
      </c>
      <c r="U75" s="509">
        <f t="shared" si="11"/>
        <v>14.974099999999998</v>
      </c>
      <c r="V75" s="512">
        <f t="shared" si="11"/>
        <v>113.16610000000003</v>
      </c>
      <c r="W75" s="509">
        <f t="shared" si="11"/>
        <v>61.131400000000035</v>
      </c>
    </row>
    <row r="76" spans="1:23" x14ac:dyDescent="0.2">
      <c r="A76" s="513" t="s">
        <v>775</v>
      </c>
      <c r="B76" s="1065">
        <v>0</v>
      </c>
      <c r="C76" s="1066">
        <v>0</v>
      </c>
      <c r="D76" s="1066">
        <v>0</v>
      </c>
      <c r="E76" s="1066">
        <v>0</v>
      </c>
      <c r="F76" s="1066">
        <v>0</v>
      </c>
      <c r="G76" s="1066">
        <v>0</v>
      </c>
      <c r="H76" s="1066">
        <v>0</v>
      </c>
      <c r="I76" s="1066">
        <v>0</v>
      </c>
      <c r="J76" s="1066">
        <v>0</v>
      </c>
      <c r="K76" s="1066">
        <v>0</v>
      </c>
      <c r="L76" s="1066">
        <v>0</v>
      </c>
      <c r="M76" s="1067">
        <v>0</v>
      </c>
      <c r="N76" s="1067">
        <v>0</v>
      </c>
      <c r="O76" s="1068">
        <v>0</v>
      </c>
      <c r="P76" s="1069">
        <v>0</v>
      </c>
      <c r="Q76" s="1070">
        <v>0</v>
      </c>
      <c r="R76" s="1070">
        <v>0</v>
      </c>
      <c r="S76" s="1070">
        <v>0</v>
      </c>
      <c r="T76" s="1070">
        <v>0</v>
      </c>
      <c r="U76" s="1068">
        <v>0</v>
      </c>
      <c r="V76" s="1071">
        <v>0.29100000000000004</v>
      </c>
      <c r="W76" s="1068">
        <v>0</v>
      </c>
    </row>
    <row r="77" spans="1:23" x14ac:dyDescent="0.2">
      <c r="A77" s="513" t="s">
        <v>710</v>
      </c>
      <c r="B77" s="1065">
        <v>0</v>
      </c>
      <c r="C77" s="1066">
        <v>0</v>
      </c>
      <c r="D77" s="1066">
        <v>0</v>
      </c>
      <c r="E77" s="1066">
        <v>0</v>
      </c>
      <c r="F77" s="1066">
        <v>0</v>
      </c>
      <c r="G77" s="1066">
        <v>0</v>
      </c>
      <c r="H77" s="1066">
        <v>0</v>
      </c>
      <c r="I77" s="1066">
        <v>0</v>
      </c>
      <c r="J77" s="1066">
        <v>0</v>
      </c>
      <c r="K77" s="1066">
        <v>0</v>
      </c>
      <c r="L77" s="1066">
        <v>1</v>
      </c>
      <c r="M77" s="1067">
        <v>1</v>
      </c>
      <c r="N77" s="1067">
        <v>1</v>
      </c>
      <c r="O77" s="1068">
        <v>0</v>
      </c>
      <c r="P77" s="1069">
        <v>0</v>
      </c>
      <c r="Q77" s="1070">
        <v>0</v>
      </c>
      <c r="R77" s="1070">
        <v>0</v>
      </c>
      <c r="S77" s="1070">
        <v>0</v>
      </c>
      <c r="T77" s="1070">
        <v>0.4667</v>
      </c>
      <c r="U77" s="1068">
        <v>0.4667</v>
      </c>
      <c r="V77" s="1071">
        <v>2.0713000000000004</v>
      </c>
      <c r="W77" s="1068">
        <v>7.1300000000000002E-2</v>
      </c>
    </row>
    <row r="78" spans="1:23" x14ac:dyDescent="0.2">
      <c r="A78" s="513" t="s">
        <v>711</v>
      </c>
      <c r="B78" s="1065">
        <v>0</v>
      </c>
      <c r="C78" s="1066">
        <v>0</v>
      </c>
      <c r="D78" s="1066">
        <v>0</v>
      </c>
      <c r="E78" s="1066">
        <v>0</v>
      </c>
      <c r="F78" s="1066">
        <v>0</v>
      </c>
      <c r="G78" s="1066">
        <v>0</v>
      </c>
      <c r="H78" s="1066">
        <v>0</v>
      </c>
      <c r="I78" s="1066">
        <v>0</v>
      </c>
      <c r="J78" s="1066">
        <v>0</v>
      </c>
      <c r="K78" s="1066">
        <v>0</v>
      </c>
      <c r="L78" s="1066">
        <v>0</v>
      </c>
      <c r="M78" s="1067">
        <v>0</v>
      </c>
      <c r="N78" s="1067">
        <v>1</v>
      </c>
      <c r="O78" s="1068">
        <v>0</v>
      </c>
      <c r="P78" s="1069">
        <v>0</v>
      </c>
      <c r="Q78" s="1070">
        <v>0</v>
      </c>
      <c r="R78" s="1070">
        <v>0</v>
      </c>
      <c r="S78" s="1070">
        <v>0</v>
      </c>
      <c r="T78" s="1070">
        <v>0</v>
      </c>
      <c r="U78" s="1068">
        <v>0</v>
      </c>
      <c r="V78" s="1071">
        <v>0</v>
      </c>
      <c r="W78" s="1068">
        <v>0</v>
      </c>
    </row>
    <row r="79" spans="1:23" x14ac:dyDescent="0.2">
      <c r="A79" s="513" t="s">
        <v>712</v>
      </c>
      <c r="B79" s="1065">
        <v>0</v>
      </c>
      <c r="C79" s="1066">
        <v>0</v>
      </c>
      <c r="D79" s="1066">
        <v>0</v>
      </c>
      <c r="E79" s="1066">
        <v>0</v>
      </c>
      <c r="F79" s="1066">
        <v>0</v>
      </c>
      <c r="G79" s="1066">
        <v>0</v>
      </c>
      <c r="H79" s="1066">
        <v>1.6</v>
      </c>
      <c r="I79" s="1066">
        <v>1.6</v>
      </c>
      <c r="J79" s="1066">
        <v>0</v>
      </c>
      <c r="K79" s="1066">
        <v>0</v>
      </c>
      <c r="L79" s="1066">
        <v>0.66670000000000007</v>
      </c>
      <c r="M79" s="1067">
        <v>0</v>
      </c>
      <c r="N79" s="1067">
        <v>1.75</v>
      </c>
      <c r="O79" s="1068">
        <v>0</v>
      </c>
      <c r="P79" s="1069">
        <v>2.2958000000000003</v>
      </c>
      <c r="Q79" s="1070">
        <v>1.0957999999999999</v>
      </c>
      <c r="R79" s="1070">
        <v>0</v>
      </c>
      <c r="S79" s="1070">
        <v>0</v>
      </c>
      <c r="T79" s="1070">
        <v>17.151299999999996</v>
      </c>
      <c r="U79" s="1068">
        <v>10.028099999999998</v>
      </c>
      <c r="V79" s="1071">
        <v>71.010500000000022</v>
      </c>
      <c r="W79" s="1068">
        <v>36.631700000000023</v>
      </c>
    </row>
    <row r="80" spans="1:23" x14ac:dyDescent="0.2">
      <c r="A80" s="513" t="s">
        <v>713</v>
      </c>
      <c r="B80" s="1065">
        <v>1</v>
      </c>
      <c r="C80" s="1066">
        <v>1</v>
      </c>
      <c r="D80" s="1066">
        <v>0</v>
      </c>
      <c r="E80" s="1066">
        <v>0</v>
      </c>
      <c r="F80" s="1066">
        <v>0</v>
      </c>
      <c r="G80" s="1066">
        <v>0</v>
      </c>
      <c r="H80" s="1066">
        <v>0</v>
      </c>
      <c r="I80" s="1066">
        <v>0</v>
      </c>
      <c r="J80" s="1066">
        <v>0</v>
      </c>
      <c r="K80" s="1066">
        <v>0</v>
      </c>
      <c r="L80" s="1066">
        <v>0.45829999999999999</v>
      </c>
      <c r="M80" s="1067">
        <v>0.45829999999999999</v>
      </c>
      <c r="N80" s="1067">
        <v>2</v>
      </c>
      <c r="O80" s="1068">
        <v>1</v>
      </c>
      <c r="P80" s="1069">
        <v>3</v>
      </c>
      <c r="Q80" s="1070">
        <v>1</v>
      </c>
      <c r="R80" s="1070">
        <v>0</v>
      </c>
      <c r="S80" s="1070">
        <v>0</v>
      </c>
      <c r="T80" s="1070">
        <v>5.4620999999999995</v>
      </c>
      <c r="U80" s="1068">
        <v>1.6760999999999999</v>
      </c>
      <c r="V80" s="1071">
        <v>7.9672999999999998</v>
      </c>
      <c r="W80" s="1068">
        <v>4.0912000000000006</v>
      </c>
    </row>
    <row r="81" spans="1:23" ht="15" customHeight="1" thickBot="1" x14ac:dyDescent="0.25">
      <c r="A81" s="514" t="s">
        <v>714</v>
      </c>
      <c r="B81" s="1072">
        <v>0</v>
      </c>
      <c r="C81" s="1073">
        <v>0</v>
      </c>
      <c r="D81" s="1073">
        <v>0</v>
      </c>
      <c r="E81" s="1073">
        <v>0</v>
      </c>
      <c r="F81" s="1073">
        <v>0</v>
      </c>
      <c r="G81" s="1073">
        <v>0</v>
      </c>
      <c r="H81" s="1073">
        <v>1.5153000000000001</v>
      </c>
      <c r="I81" s="1073">
        <v>0.51529999999999998</v>
      </c>
      <c r="J81" s="1073">
        <v>0.31390000000000001</v>
      </c>
      <c r="K81" s="1073">
        <v>0.31390000000000001</v>
      </c>
      <c r="L81" s="1073">
        <v>3.5390000000000001</v>
      </c>
      <c r="M81" s="1074">
        <v>2.8723000000000001</v>
      </c>
      <c r="N81" s="1074">
        <v>0.55000000000000004</v>
      </c>
      <c r="O81" s="1075">
        <v>0</v>
      </c>
      <c r="P81" s="1076">
        <v>16.029299999999999</v>
      </c>
      <c r="Q81" s="1077">
        <v>7.1196000000000002</v>
      </c>
      <c r="R81" s="1077">
        <v>0</v>
      </c>
      <c r="S81" s="1077">
        <v>0</v>
      </c>
      <c r="T81" s="1077">
        <v>5.7258999999999993</v>
      </c>
      <c r="U81" s="1075">
        <v>2.8031999999999999</v>
      </c>
      <c r="V81" s="1078">
        <v>31.826000000000001</v>
      </c>
      <c r="W81" s="1075">
        <v>20.33720000000001</v>
      </c>
    </row>
    <row r="82" spans="1:23" x14ac:dyDescent="0.2">
      <c r="A82" s="198" t="s">
        <v>206</v>
      </c>
      <c r="B82" s="1428">
        <f>SUM(B83:B88)</f>
        <v>12.907</v>
      </c>
      <c r="C82" s="1429">
        <f>SUM(C83:C88)</f>
        <v>1.5332999999999999</v>
      </c>
      <c r="D82" s="1430">
        <f>SUM(D83:D88)</f>
        <v>5.6625999999999994</v>
      </c>
      <c r="E82" s="1430">
        <f>SUM(E83:E88)</f>
        <v>0.83329999999999993</v>
      </c>
      <c r="F82" s="1430">
        <f t="shared" ref="F82:W82" si="12">SUM(F83:F88)</f>
        <v>39.163900000000005</v>
      </c>
      <c r="G82" s="1430">
        <f t="shared" si="12"/>
        <v>6.0469999999999997</v>
      </c>
      <c r="H82" s="1430">
        <f t="shared" si="12"/>
        <v>114.0334</v>
      </c>
      <c r="I82" s="1430">
        <f t="shared" si="12"/>
        <v>53.266099999999994</v>
      </c>
      <c r="J82" s="1430">
        <f t="shared" si="12"/>
        <v>22.050599999999992</v>
      </c>
      <c r="K82" s="1430">
        <f t="shared" si="12"/>
        <v>13.4694</v>
      </c>
      <c r="L82" s="1430">
        <f t="shared" si="12"/>
        <v>22.2331</v>
      </c>
      <c r="M82" s="1430">
        <f t="shared" si="12"/>
        <v>15.347800000000001</v>
      </c>
      <c r="N82" s="1431">
        <f t="shared" si="12"/>
        <v>18.630299999999998</v>
      </c>
      <c r="O82" s="1432">
        <f t="shared" si="12"/>
        <v>6.6618999999999993</v>
      </c>
      <c r="P82" s="1433">
        <f t="shared" si="12"/>
        <v>63.326099999999997</v>
      </c>
      <c r="Q82" s="1434">
        <f t="shared" si="12"/>
        <v>28.077400000000001</v>
      </c>
      <c r="R82" s="1434">
        <f t="shared" si="12"/>
        <v>0</v>
      </c>
      <c r="S82" s="1434">
        <f t="shared" si="12"/>
        <v>0</v>
      </c>
      <c r="T82" s="1434">
        <f t="shared" si="12"/>
        <v>186.42829999999998</v>
      </c>
      <c r="U82" s="1432">
        <f t="shared" si="12"/>
        <v>91.899199999999979</v>
      </c>
      <c r="V82" s="1435">
        <f t="shared" si="12"/>
        <v>234.26490000000004</v>
      </c>
      <c r="W82" s="1432">
        <f t="shared" si="12"/>
        <v>134.15900000000002</v>
      </c>
    </row>
    <row r="83" spans="1:23" x14ac:dyDescent="0.2">
      <c r="A83" s="473" t="s">
        <v>775</v>
      </c>
      <c r="B83" s="1436">
        <f>B6+B13+B20+B27+B34+B41+B48+B55+B62+B69+B76</f>
        <v>0.5</v>
      </c>
      <c r="C83" s="1437">
        <f t="shared" ref="C83:W83" si="13">C6+C13+C20+C27+C34+C41+C48+C55+C62+C69+C76</f>
        <v>0</v>
      </c>
      <c r="D83" s="1437">
        <f t="shared" si="13"/>
        <v>0.83329999999999993</v>
      </c>
      <c r="E83" s="1437">
        <f t="shared" si="13"/>
        <v>0.83329999999999993</v>
      </c>
      <c r="F83" s="1437">
        <f t="shared" si="13"/>
        <v>2</v>
      </c>
      <c r="G83" s="1437">
        <f t="shared" si="13"/>
        <v>0</v>
      </c>
      <c r="H83" s="1437">
        <f t="shared" si="13"/>
        <v>2.2000000000000002</v>
      </c>
      <c r="I83" s="1437">
        <f t="shared" si="13"/>
        <v>0</v>
      </c>
      <c r="J83" s="1437">
        <f t="shared" si="13"/>
        <v>0</v>
      </c>
      <c r="K83" s="1437">
        <f t="shared" si="13"/>
        <v>0</v>
      </c>
      <c r="L83" s="1437">
        <f t="shared" si="13"/>
        <v>1</v>
      </c>
      <c r="M83" s="1438">
        <f t="shared" si="13"/>
        <v>0</v>
      </c>
      <c r="N83" s="1438">
        <f t="shared" si="13"/>
        <v>0</v>
      </c>
      <c r="O83" s="1439">
        <f t="shared" si="13"/>
        <v>0</v>
      </c>
      <c r="P83" s="1440">
        <f t="shared" si="13"/>
        <v>2.5364</v>
      </c>
      <c r="Q83" s="1441">
        <f t="shared" si="13"/>
        <v>0.86969999999999992</v>
      </c>
      <c r="R83" s="1441">
        <f t="shared" si="13"/>
        <v>0</v>
      </c>
      <c r="S83" s="1441">
        <f t="shared" si="13"/>
        <v>0</v>
      </c>
      <c r="T83" s="1441">
        <f t="shared" si="13"/>
        <v>4.6334</v>
      </c>
      <c r="U83" s="1439">
        <f t="shared" si="13"/>
        <v>1.7333000000000001</v>
      </c>
      <c r="V83" s="1442">
        <f t="shared" si="13"/>
        <v>2.8500999999999999</v>
      </c>
      <c r="W83" s="1439">
        <f t="shared" si="13"/>
        <v>0</v>
      </c>
    </row>
    <row r="84" spans="1:23" x14ac:dyDescent="0.2">
      <c r="A84" s="473" t="s">
        <v>710</v>
      </c>
      <c r="B84" s="1436">
        <f t="shared" ref="B84:W84" si="14">B7+B14+B21+B28+B35+B42+B49+B56+B63+B70+B77</f>
        <v>0</v>
      </c>
      <c r="C84" s="1437">
        <f t="shared" si="14"/>
        <v>0</v>
      </c>
      <c r="D84" s="1437">
        <f t="shared" si="14"/>
        <v>0</v>
      </c>
      <c r="E84" s="1437">
        <f t="shared" si="14"/>
        <v>0</v>
      </c>
      <c r="F84" s="1437">
        <f t="shared" si="14"/>
        <v>0</v>
      </c>
      <c r="G84" s="1437">
        <f>G7+G14+G21+G28+G35+G42+G49+G56+G63+G70+G77</f>
        <v>0</v>
      </c>
      <c r="H84" s="1437">
        <f t="shared" si="14"/>
        <v>2.7667999999999999</v>
      </c>
      <c r="I84" s="1437">
        <f t="shared" si="14"/>
        <v>0.31669999999999998</v>
      </c>
      <c r="J84" s="1425">
        <f t="shared" si="14"/>
        <v>2.5000000000000001E-2</v>
      </c>
      <c r="K84" s="1425">
        <f t="shared" si="14"/>
        <v>2.5000000000000001E-2</v>
      </c>
      <c r="L84" s="1437">
        <f t="shared" si="14"/>
        <v>2</v>
      </c>
      <c r="M84" s="1438">
        <f t="shared" si="14"/>
        <v>2</v>
      </c>
      <c r="N84" s="1438">
        <f t="shared" si="14"/>
        <v>1.7583</v>
      </c>
      <c r="O84" s="1426">
        <f t="shared" si="14"/>
        <v>3.3300000000000003E-2</v>
      </c>
      <c r="P84" s="1440">
        <f t="shared" si="14"/>
        <v>2.0806999999999998</v>
      </c>
      <c r="Q84" s="1441">
        <f t="shared" si="14"/>
        <v>1</v>
      </c>
      <c r="R84" s="1441">
        <f t="shared" si="14"/>
        <v>0</v>
      </c>
      <c r="S84" s="1441">
        <f t="shared" si="14"/>
        <v>0</v>
      </c>
      <c r="T84" s="1441">
        <f t="shared" si="14"/>
        <v>3.6978999999999993</v>
      </c>
      <c r="U84" s="1439">
        <f t="shared" si="14"/>
        <v>1.5499999999999998</v>
      </c>
      <c r="V84" s="1442">
        <f t="shared" si="14"/>
        <v>4.0713000000000008</v>
      </c>
      <c r="W84" s="1439">
        <f t="shared" si="14"/>
        <v>2.0712999999999999</v>
      </c>
    </row>
    <row r="85" spans="1:23" x14ac:dyDescent="0.2">
      <c r="A85" s="473" t="s">
        <v>711</v>
      </c>
      <c r="B85" s="1436">
        <f t="shared" ref="B85:W85" si="15">B8+B15+B22+B29+B36+B43+B50+B57+B64+B71+B78</f>
        <v>0.5</v>
      </c>
      <c r="C85" s="1437">
        <f t="shared" si="15"/>
        <v>0</v>
      </c>
      <c r="D85" s="1437">
        <f t="shared" si="15"/>
        <v>0</v>
      </c>
      <c r="E85" s="1437">
        <f t="shared" si="15"/>
        <v>0</v>
      </c>
      <c r="F85" s="1437">
        <f t="shared" si="15"/>
        <v>3.6103000000000005</v>
      </c>
      <c r="G85" s="1437">
        <f t="shared" si="15"/>
        <v>1.6103000000000001</v>
      </c>
      <c r="H85" s="1437">
        <f t="shared" si="15"/>
        <v>1</v>
      </c>
      <c r="I85" s="1437">
        <f t="shared" si="15"/>
        <v>1</v>
      </c>
      <c r="J85" s="1437">
        <f t="shared" si="15"/>
        <v>0</v>
      </c>
      <c r="K85" s="1437">
        <f t="shared" si="15"/>
        <v>0</v>
      </c>
      <c r="L85" s="1437">
        <f t="shared" si="15"/>
        <v>1</v>
      </c>
      <c r="M85" s="1438">
        <f t="shared" si="15"/>
        <v>1</v>
      </c>
      <c r="N85" s="1438">
        <f>N8+N15+N22+N29+N36+N43+N50+N57+N64+N71+N78</f>
        <v>1.5</v>
      </c>
      <c r="O85" s="1439">
        <f t="shared" si="15"/>
        <v>0</v>
      </c>
      <c r="P85" s="1440">
        <f t="shared" si="15"/>
        <v>0</v>
      </c>
      <c r="Q85" s="1441">
        <f t="shared" si="15"/>
        <v>0</v>
      </c>
      <c r="R85" s="1441">
        <f t="shared" si="15"/>
        <v>0</v>
      </c>
      <c r="S85" s="1441">
        <f t="shared" si="15"/>
        <v>0</v>
      </c>
      <c r="T85" s="1441">
        <f t="shared" si="15"/>
        <v>2.7040000000000002</v>
      </c>
      <c r="U85" s="1439">
        <f t="shared" si="15"/>
        <v>1.9790000000000001</v>
      </c>
      <c r="V85" s="1442">
        <f t="shared" si="15"/>
        <v>0</v>
      </c>
      <c r="W85" s="1439">
        <f t="shared" si="15"/>
        <v>0</v>
      </c>
    </row>
    <row r="86" spans="1:23" x14ac:dyDescent="0.2">
      <c r="A86" s="473" t="s">
        <v>712</v>
      </c>
      <c r="B86" s="1436">
        <f t="shared" ref="B86:W86" si="16">B9+B16+B23+B30+B37+B44+B51+B58+B65+B72+B79</f>
        <v>8.4956999999999994</v>
      </c>
      <c r="C86" s="1437">
        <f t="shared" si="16"/>
        <v>0.45</v>
      </c>
      <c r="D86" s="1437">
        <f t="shared" si="16"/>
        <v>0.83340000000000003</v>
      </c>
      <c r="E86" s="1437">
        <f t="shared" si="16"/>
        <v>0</v>
      </c>
      <c r="F86" s="1437">
        <f t="shared" si="16"/>
        <v>17.3003</v>
      </c>
      <c r="G86" s="1437">
        <f t="shared" si="16"/>
        <v>2.25</v>
      </c>
      <c r="H86" s="1437">
        <f t="shared" si="16"/>
        <v>62.019400000000005</v>
      </c>
      <c r="I86" s="1437">
        <f t="shared" si="16"/>
        <v>31.119999999999997</v>
      </c>
      <c r="J86" s="1437">
        <f t="shared" si="16"/>
        <v>18.321899999999996</v>
      </c>
      <c r="K86" s="1437">
        <f t="shared" si="16"/>
        <v>11.2355</v>
      </c>
      <c r="L86" s="1437">
        <f t="shared" si="16"/>
        <v>4.2477</v>
      </c>
      <c r="M86" s="1438">
        <f t="shared" si="16"/>
        <v>2.1269999999999998</v>
      </c>
      <c r="N86" s="1438">
        <f t="shared" si="16"/>
        <v>4.2700000000000005</v>
      </c>
      <c r="O86" s="1439">
        <f t="shared" si="16"/>
        <v>0.52</v>
      </c>
      <c r="P86" s="1440">
        <f t="shared" si="16"/>
        <v>4.8624000000000009</v>
      </c>
      <c r="Q86" s="1441">
        <f t="shared" si="16"/>
        <v>2.1623999999999999</v>
      </c>
      <c r="R86" s="1441">
        <f t="shared" si="16"/>
        <v>0</v>
      </c>
      <c r="S86" s="1441">
        <f t="shared" si="16"/>
        <v>0</v>
      </c>
      <c r="T86" s="1441">
        <f t="shared" si="16"/>
        <v>77.599599999999981</v>
      </c>
      <c r="U86" s="1439">
        <f t="shared" si="16"/>
        <v>45.590999999999994</v>
      </c>
      <c r="V86" s="1442">
        <f t="shared" si="16"/>
        <v>155.01030000000003</v>
      </c>
      <c r="W86" s="1439">
        <f t="shared" si="16"/>
        <v>85.728000000000023</v>
      </c>
    </row>
    <row r="87" spans="1:23" x14ac:dyDescent="0.2">
      <c r="A87" s="473" t="s">
        <v>713</v>
      </c>
      <c r="B87" s="1436">
        <f t="shared" ref="B87:W87" si="17">B10+B17+B24+B31+B38+B45+B52+B59+B66+B73+B80</f>
        <v>2.9</v>
      </c>
      <c r="C87" s="1437">
        <f t="shared" si="17"/>
        <v>1</v>
      </c>
      <c r="D87" s="1437">
        <f t="shared" si="17"/>
        <v>1.3333999999999999</v>
      </c>
      <c r="E87" s="1437">
        <f t="shared" si="17"/>
        <v>0</v>
      </c>
      <c r="F87" s="1437">
        <f t="shared" si="17"/>
        <v>10.520000000000001</v>
      </c>
      <c r="G87" s="1437">
        <f t="shared" si="17"/>
        <v>1.27</v>
      </c>
      <c r="H87" s="1437">
        <f t="shared" si="17"/>
        <v>17.978000000000002</v>
      </c>
      <c r="I87" s="1437">
        <f t="shared" si="17"/>
        <v>6.4611999999999998</v>
      </c>
      <c r="J87" s="1437">
        <f t="shared" si="17"/>
        <v>0.51700000000000002</v>
      </c>
      <c r="K87" s="1437">
        <f t="shared" si="17"/>
        <v>0</v>
      </c>
      <c r="L87" s="1437">
        <f t="shared" si="17"/>
        <v>6.0250000000000004</v>
      </c>
      <c r="M87" s="1438">
        <f t="shared" si="17"/>
        <v>6.0250000000000004</v>
      </c>
      <c r="N87" s="1438">
        <f t="shared" si="17"/>
        <v>3.8998999999999997</v>
      </c>
      <c r="O87" s="1439">
        <f t="shared" si="17"/>
        <v>1.45</v>
      </c>
      <c r="P87" s="1440">
        <f t="shared" si="17"/>
        <v>15.3276</v>
      </c>
      <c r="Q87" s="1441">
        <f t="shared" si="17"/>
        <v>5.5582999999999991</v>
      </c>
      <c r="R87" s="1441">
        <f t="shared" si="17"/>
        <v>0</v>
      </c>
      <c r="S87" s="1441">
        <f t="shared" si="17"/>
        <v>0</v>
      </c>
      <c r="T87" s="1441">
        <f t="shared" si="17"/>
        <v>35.397499999999994</v>
      </c>
      <c r="U87" s="1439">
        <f t="shared" si="17"/>
        <v>13.182799999999999</v>
      </c>
      <c r="V87" s="1442">
        <f t="shared" si="17"/>
        <v>13.699400000000001</v>
      </c>
      <c r="W87" s="1439">
        <f t="shared" si="17"/>
        <v>5.7662000000000004</v>
      </c>
    </row>
    <row r="88" spans="1:23" ht="15" customHeight="1" thickBot="1" x14ac:dyDescent="0.25">
      <c r="A88" s="474" t="s">
        <v>714</v>
      </c>
      <c r="B88" s="1443">
        <f t="shared" ref="B88:W88" si="18">B11+B18+B25+B32+B39+B46+B53+B60+B67+B74+B81</f>
        <v>0.51130000000000009</v>
      </c>
      <c r="C88" s="1427">
        <f t="shared" si="18"/>
        <v>8.3299999999999999E-2</v>
      </c>
      <c r="D88" s="1444">
        <f t="shared" si="18"/>
        <v>2.6625000000000001</v>
      </c>
      <c r="E88" s="1444">
        <f t="shared" si="18"/>
        <v>0</v>
      </c>
      <c r="F88" s="1444">
        <f t="shared" si="18"/>
        <v>5.7332999999999998</v>
      </c>
      <c r="G88" s="1444">
        <f t="shared" si="18"/>
        <v>0.91669999999999996</v>
      </c>
      <c r="H88" s="1444">
        <f t="shared" si="18"/>
        <v>28.069199999999999</v>
      </c>
      <c r="I88" s="1444">
        <f t="shared" si="18"/>
        <v>14.368199999999998</v>
      </c>
      <c r="J88" s="1444">
        <f t="shared" si="18"/>
        <v>3.1866999999999996</v>
      </c>
      <c r="K88" s="1444">
        <f t="shared" si="18"/>
        <v>2.2088999999999999</v>
      </c>
      <c r="L88" s="1444">
        <f t="shared" si="18"/>
        <v>7.9603999999999999</v>
      </c>
      <c r="M88" s="1445">
        <f t="shared" si="18"/>
        <v>4.1958000000000002</v>
      </c>
      <c r="N88" s="1445">
        <f t="shared" si="18"/>
        <v>7.2020999999999997</v>
      </c>
      <c r="O88" s="1446">
        <f t="shared" si="18"/>
        <v>4.6585999999999999</v>
      </c>
      <c r="P88" s="1447">
        <f t="shared" si="18"/>
        <v>38.518999999999998</v>
      </c>
      <c r="Q88" s="1448">
        <f t="shared" si="18"/>
        <v>18.487000000000002</v>
      </c>
      <c r="R88" s="1448">
        <f t="shared" si="18"/>
        <v>0</v>
      </c>
      <c r="S88" s="1448">
        <f t="shared" si="18"/>
        <v>0</v>
      </c>
      <c r="T88" s="1448">
        <f t="shared" si="18"/>
        <v>62.395900000000012</v>
      </c>
      <c r="U88" s="1446">
        <f t="shared" si="18"/>
        <v>27.863099999999996</v>
      </c>
      <c r="V88" s="1449">
        <f t="shared" si="18"/>
        <v>58.633800000000001</v>
      </c>
      <c r="W88" s="1446">
        <f t="shared" si="18"/>
        <v>40.593500000000013</v>
      </c>
    </row>
    <row r="90" spans="1:23" ht="28.5" customHeight="1" x14ac:dyDescent="0.2">
      <c r="A90" s="1581" t="s">
        <v>694</v>
      </c>
      <c r="B90" s="1581"/>
      <c r="C90" s="1581"/>
      <c r="D90" s="1581"/>
      <c r="E90" s="1581"/>
      <c r="F90" s="1581"/>
      <c r="G90" s="1581"/>
      <c r="H90" s="1581"/>
      <c r="I90" s="1581"/>
      <c r="J90" s="1581"/>
      <c r="K90" s="1581"/>
      <c r="L90" s="1581"/>
      <c r="M90" s="1581"/>
      <c r="N90" s="1581"/>
      <c r="O90" s="1581"/>
      <c r="P90" s="1581"/>
    </row>
    <row r="91" spans="1:23" x14ac:dyDescent="0.2">
      <c r="A91" s="1581" t="s">
        <v>313</v>
      </c>
      <c r="B91" s="1581"/>
      <c r="C91" s="1581"/>
      <c r="D91" s="1581"/>
      <c r="E91" s="1581"/>
      <c r="F91" s="1581"/>
      <c r="G91" s="1581"/>
      <c r="H91" s="1581"/>
      <c r="I91" s="1581"/>
      <c r="J91" s="1581"/>
      <c r="K91" s="1581"/>
      <c r="L91" s="1581"/>
      <c r="M91" s="1581"/>
      <c r="N91" s="1581"/>
      <c r="O91" s="1581"/>
      <c r="P91" s="1581"/>
    </row>
    <row r="92" spans="1:23" ht="54.75" customHeight="1" x14ac:dyDescent="0.2">
      <c r="A92" s="1581" t="s">
        <v>766</v>
      </c>
      <c r="B92" s="1581"/>
      <c r="C92" s="1581"/>
      <c r="D92" s="1581"/>
      <c r="E92" s="1581"/>
      <c r="F92" s="1581"/>
      <c r="G92" s="1581"/>
      <c r="H92" s="1581"/>
      <c r="I92" s="1581"/>
      <c r="J92" s="1581"/>
      <c r="K92" s="1581"/>
      <c r="L92" s="1581"/>
      <c r="M92" s="1581"/>
      <c r="N92" s="1581"/>
      <c r="O92" s="1581"/>
      <c r="P92" s="1581"/>
    </row>
    <row r="93" spans="1:23" ht="25.5" customHeight="1" x14ac:dyDescent="0.2">
      <c r="A93" s="1581" t="s">
        <v>396</v>
      </c>
      <c r="B93" s="1581"/>
      <c r="C93" s="1581"/>
      <c r="D93" s="1581"/>
      <c r="E93" s="1581"/>
      <c r="F93" s="1581"/>
      <c r="G93" s="1581"/>
      <c r="H93" s="1581"/>
      <c r="I93" s="1581"/>
      <c r="J93" s="1581"/>
      <c r="K93" s="1581"/>
      <c r="L93" s="1581"/>
      <c r="M93" s="1581"/>
      <c r="N93" s="1581"/>
      <c r="O93" s="1581"/>
      <c r="P93" s="1581"/>
    </row>
    <row r="94" spans="1:23" ht="25.5" customHeight="1" x14ac:dyDescent="0.2">
      <c r="A94" s="1581" t="s">
        <v>397</v>
      </c>
      <c r="B94" s="1581"/>
      <c r="C94" s="1581"/>
      <c r="D94" s="1581"/>
      <c r="E94" s="1581"/>
      <c r="F94" s="1581"/>
      <c r="G94" s="1581"/>
      <c r="H94" s="1581"/>
      <c r="I94" s="1581"/>
      <c r="J94" s="1581"/>
      <c r="K94" s="1581"/>
      <c r="L94" s="1581"/>
      <c r="M94" s="1581"/>
      <c r="N94" s="1581"/>
      <c r="O94" s="1581"/>
      <c r="P94" s="1581"/>
    </row>
  </sheetData>
  <mergeCells count="19">
    <mergeCell ref="A91:P91"/>
    <mergeCell ref="A93:P93"/>
    <mergeCell ref="A94:P94"/>
    <mergeCell ref="N3:O3"/>
    <mergeCell ref="A92:P92"/>
    <mergeCell ref="R3:S3"/>
    <mergeCell ref="V2:W3"/>
    <mergeCell ref="A90:P90"/>
    <mergeCell ref="A2:A4"/>
    <mergeCell ref="B3:C3"/>
    <mergeCell ref="D3:E3"/>
    <mergeCell ref="F3:G3"/>
    <mergeCell ref="H3:I3"/>
    <mergeCell ref="J3:K3"/>
    <mergeCell ref="L3:M3"/>
    <mergeCell ref="P3:Q3"/>
    <mergeCell ref="P2:U2"/>
    <mergeCell ref="T3:U3"/>
    <mergeCell ref="B2:O2"/>
  </mergeCells>
  <phoneticPr fontId="44" type="noConversion"/>
  <pageMargins left="0.70866141732283472" right="0.70866141732283472" top="0.78740157480314965" bottom="0.78740157480314965" header="0.31496062992125984" footer="0.31496062992125984"/>
  <pageSetup paperSize="8" scale="60" fitToHeight="0" orientation="portrait"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List61">
    <pageSetUpPr fitToPage="1"/>
  </sheetPr>
  <dimension ref="A1:M75"/>
  <sheetViews>
    <sheetView workbookViewId="0"/>
  </sheetViews>
  <sheetFormatPr defaultColWidth="9.140625" defaultRowHeight="12.75" x14ac:dyDescent="0.2"/>
  <cols>
    <col min="1" max="1" width="16.85546875" style="9" customWidth="1"/>
    <col min="2" max="3" width="11.42578125" style="14" customWidth="1"/>
    <col min="4" max="7" width="9.140625" style="9"/>
    <col min="8" max="9" width="13.85546875" style="9" customWidth="1"/>
    <col min="10" max="11" width="9.140625" style="9"/>
    <col min="12" max="12" width="9.42578125" style="9" customWidth="1"/>
    <col min="13" max="13" width="7.5703125" style="9" customWidth="1"/>
    <col min="14" max="16384" width="9.140625" style="9"/>
  </cols>
  <sheetData>
    <row r="1" spans="1:13" s="14" customFormat="1" ht="13.5" thickBot="1" x14ac:dyDescent="0.25">
      <c r="A1" s="392" t="s">
        <v>1304</v>
      </c>
    </row>
    <row r="2" spans="1:13" ht="18" customHeight="1" x14ac:dyDescent="0.2">
      <c r="A2" s="1564" t="s">
        <v>134</v>
      </c>
      <c r="B2" s="1679" t="s">
        <v>65</v>
      </c>
      <c r="C2" s="1680"/>
      <c r="D2" s="1680"/>
      <c r="E2" s="1680"/>
      <c r="F2" s="1680"/>
      <c r="G2" s="1680"/>
      <c r="H2" s="1680"/>
      <c r="I2" s="1680"/>
      <c r="J2" s="1680"/>
      <c r="K2" s="1681"/>
      <c r="L2" s="1682" t="s">
        <v>695</v>
      </c>
      <c r="M2" s="1683"/>
    </row>
    <row r="3" spans="1:13" ht="31.5" customHeight="1" x14ac:dyDescent="0.2">
      <c r="A3" s="1686"/>
      <c r="B3" s="1688" t="s">
        <v>66</v>
      </c>
      <c r="C3" s="1688"/>
      <c r="D3" s="1688" t="s">
        <v>135</v>
      </c>
      <c r="E3" s="1688"/>
      <c r="F3" s="1689" t="s">
        <v>136</v>
      </c>
      <c r="G3" s="1689"/>
      <c r="H3" s="1688" t="s">
        <v>137</v>
      </c>
      <c r="I3" s="1688"/>
      <c r="J3" s="1688" t="s">
        <v>41</v>
      </c>
      <c r="K3" s="1688"/>
      <c r="L3" s="1684"/>
      <c r="M3" s="1685"/>
    </row>
    <row r="4" spans="1:13" ht="13.5" thickBot="1" x14ac:dyDescent="0.25">
      <c r="A4" s="1687"/>
      <c r="B4" s="280" t="s">
        <v>203</v>
      </c>
      <c r="C4" s="280" t="s">
        <v>133</v>
      </c>
      <c r="D4" s="280" t="s">
        <v>203</v>
      </c>
      <c r="E4" s="280" t="s">
        <v>133</v>
      </c>
      <c r="F4" s="280" t="s">
        <v>116</v>
      </c>
      <c r="G4" s="280" t="s">
        <v>133</v>
      </c>
      <c r="H4" s="280" t="s">
        <v>203</v>
      </c>
      <c r="I4" s="280" t="s">
        <v>133</v>
      </c>
      <c r="J4" s="280" t="s">
        <v>203</v>
      </c>
      <c r="K4" s="280" t="s">
        <v>133</v>
      </c>
      <c r="L4" s="280" t="s">
        <v>203</v>
      </c>
      <c r="M4" s="281" t="s">
        <v>133</v>
      </c>
    </row>
    <row r="5" spans="1:13" x14ac:dyDescent="0.2">
      <c r="A5" s="198" t="s">
        <v>162</v>
      </c>
      <c r="B5" s="227"/>
      <c r="C5" s="227"/>
      <c r="D5" s="227"/>
      <c r="E5" s="227"/>
      <c r="F5" s="227"/>
      <c r="G5" s="227"/>
      <c r="H5" s="227"/>
      <c r="I5" s="227"/>
      <c r="J5" s="227"/>
      <c r="K5" s="227"/>
      <c r="L5" s="227"/>
      <c r="M5" s="228"/>
    </row>
    <row r="6" spans="1:13" x14ac:dyDescent="0.2">
      <c r="A6" s="226" t="s">
        <v>285</v>
      </c>
      <c r="B6" s="360">
        <f t="shared" ref="B6:C10" si="0">D6+F6+H6+J6</f>
        <v>9</v>
      </c>
      <c r="C6" s="360">
        <f>E6+G6+I6+K6</f>
        <v>0</v>
      </c>
      <c r="D6" s="1089">
        <v>2</v>
      </c>
      <c r="E6" s="1089">
        <v>0</v>
      </c>
      <c r="F6" s="1089">
        <v>2</v>
      </c>
      <c r="G6" s="1089">
        <v>0</v>
      </c>
      <c r="H6" s="1089">
        <v>5</v>
      </c>
      <c r="I6" s="1089">
        <v>0</v>
      </c>
      <c r="J6" s="1089">
        <v>0</v>
      </c>
      <c r="K6" s="1089">
        <v>0</v>
      </c>
      <c r="L6" s="1090">
        <v>12</v>
      </c>
      <c r="M6" s="1091">
        <v>3</v>
      </c>
    </row>
    <row r="7" spans="1:13" x14ac:dyDescent="0.2">
      <c r="A7" s="222" t="s">
        <v>286</v>
      </c>
      <c r="B7" s="360">
        <f t="shared" si="0"/>
        <v>5</v>
      </c>
      <c r="C7" s="360">
        <f t="shared" si="0"/>
        <v>2</v>
      </c>
      <c r="D7" s="914">
        <v>1</v>
      </c>
      <c r="E7" s="914">
        <v>0</v>
      </c>
      <c r="F7" s="914">
        <v>2</v>
      </c>
      <c r="G7" s="914">
        <v>0</v>
      </c>
      <c r="H7" s="914">
        <v>2</v>
      </c>
      <c r="I7" s="914">
        <v>2</v>
      </c>
      <c r="J7" s="914">
        <v>0</v>
      </c>
      <c r="K7" s="914">
        <v>0</v>
      </c>
      <c r="L7" s="1092">
        <v>1</v>
      </c>
      <c r="M7" s="1093">
        <v>1</v>
      </c>
    </row>
    <row r="8" spans="1:13" x14ac:dyDescent="0.2">
      <c r="A8" s="222" t="s">
        <v>287</v>
      </c>
      <c r="B8" s="360">
        <f t="shared" si="0"/>
        <v>18</v>
      </c>
      <c r="C8" s="360">
        <f t="shared" si="0"/>
        <v>2</v>
      </c>
      <c r="D8" s="914">
        <v>4</v>
      </c>
      <c r="E8" s="914">
        <v>1</v>
      </c>
      <c r="F8" s="914">
        <v>4</v>
      </c>
      <c r="G8" s="914">
        <v>0</v>
      </c>
      <c r="H8" s="914">
        <v>6</v>
      </c>
      <c r="I8" s="914">
        <v>1</v>
      </c>
      <c r="J8" s="914">
        <v>4</v>
      </c>
      <c r="K8" s="914">
        <v>0</v>
      </c>
      <c r="L8" s="1090">
        <v>2</v>
      </c>
      <c r="M8" s="1091">
        <v>1</v>
      </c>
    </row>
    <row r="9" spans="1:13" x14ac:dyDescent="0.2">
      <c r="A9" s="222" t="s">
        <v>288</v>
      </c>
      <c r="B9" s="360">
        <f t="shared" si="0"/>
        <v>4</v>
      </c>
      <c r="C9" s="360">
        <f t="shared" si="0"/>
        <v>2</v>
      </c>
      <c r="D9" s="914">
        <v>0</v>
      </c>
      <c r="E9" s="1089">
        <v>0</v>
      </c>
      <c r="F9" s="914">
        <v>1</v>
      </c>
      <c r="G9" s="914">
        <v>1</v>
      </c>
      <c r="H9" s="914">
        <v>0</v>
      </c>
      <c r="I9" s="914">
        <v>0</v>
      </c>
      <c r="J9" s="914">
        <v>3</v>
      </c>
      <c r="K9" s="914">
        <v>1</v>
      </c>
      <c r="L9" s="1092">
        <v>2</v>
      </c>
      <c r="M9" s="1093">
        <v>1</v>
      </c>
    </row>
    <row r="10" spans="1:13" x14ac:dyDescent="0.2">
      <c r="A10" s="222" t="s">
        <v>289</v>
      </c>
      <c r="B10" s="360">
        <f t="shared" si="0"/>
        <v>98</v>
      </c>
      <c r="C10" s="360">
        <f t="shared" si="0"/>
        <v>33</v>
      </c>
      <c r="D10" s="914">
        <v>12</v>
      </c>
      <c r="E10" s="914">
        <v>4</v>
      </c>
      <c r="F10" s="914">
        <v>26</v>
      </c>
      <c r="G10" s="914">
        <v>7</v>
      </c>
      <c r="H10" s="914">
        <v>52</v>
      </c>
      <c r="I10" s="914">
        <v>19</v>
      </c>
      <c r="J10" s="914">
        <v>8</v>
      </c>
      <c r="K10" s="914">
        <v>3</v>
      </c>
      <c r="L10" s="1092">
        <v>2</v>
      </c>
      <c r="M10" s="1093">
        <v>0</v>
      </c>
    </row>
    <row r="11" spans="1:13" x14ac:dyDescent="0.2">
      <c r="A11" s="229" t="s">
        <v>161</v>
      </c>
      <c r="B11" s="231"/>
      <c r="C11" s="231"/>
      <c r="D11" s="230"/>
      <c r="E11" s="230"/>
      <c r="F11" s="230"/>
      <c r="G11" s="230"/>
      <c r="H11" s="230"/>
      <c r="I11" s="230"/>
      <c r="J11" s="230"/>
      <c r="K11" s="230"/>
      <c r="L11" s="231"/>
      <c r="M11" s="461"/>
    </row>
    <row r="12" spans="1:13" x14ac:dyDescent="0.2">
      <c r="A12" s="226" t="s">
        <v>285</v>
      </c>
      <c r="B12" s="360">
        <f t="shared" ref="B12:C16" si="1">D12+F12+H12+J12</f>
        <v>561</v>
      </c>
      <c r="C12" s="360">
        <f t="shared" si="1"/>
        <v>221</v>
      </c>
      <c r="D12" s="1089">
        <v>22</v>
      </c>
      <c r="E12" s="1089">
        <v>5</v>
      </c>
      <c r="F12" s="1089">
        <v>45</v>
      </c>
      <c r="G12" s="1089">
        <v>12</v>
      </c>
      <c r="H12" s="1089">
        <v>195</v>
      </c>
      <c r="I12" s="1089">
        <v>69</v>
      </c>
      <c r="J12" s="1089">
        <v>299</v>
      </c>
      <c r="K12" s="1089">
        <v>135</v>
      </c>
      <c r="L12" s="1090">
        <v>5</v>
      </c>
      <c r="M12" s="1091">
        <v>1</v>
      </c>
    </row>
    <row r="13" spans="1:13" x14ac:dyDescent="0.2">
      <c r="A13" s="222" t="s">
        <v>286</v>
      </c>
      <c r="B13" s="360">
        <f t="shared" si="1"/>
        <v>88</v>
      </c>
      <c r="C13" s="360">
        <f t="shared" si="1"/>
        <v>40</v>
      </c>
      <c r="D13" s="914">
        <v>7</v>
      </c>
      <c r="E13" s="914">
        <v>1</v>
      </c>
      <c r="F13" s="914">
        <v>10</v>
      </c>
      <c r="G13" s="914">
        <v>4</v>
      </c>
      <c r="H13" s="914">
        <v>26</v>
      </c>
      <c r="I13" s="914">
        <v>15</v>
      </c>
      <c r="J13" s="914">
        <v>45</v>
      </c>
      <c r="K13" s="914">
        <v>20</v>
      </c>
      <c r="L13" s="1092">
        <v>2</v>
      </c>
      <c r="M13" s="1093">
        <v>2</v>
      </c>
    </row>
    <row r="14" spans="1:13" x14ac:dyDescent="0.2">
      <c r="A14" s="222" t="s">
        <v>287</v>
      </c>
      <c r="B14" s="360">
        <f t="shared" si="1"/>
        <v>101</v>
      </c>
      <c r="C14" s="360">
        <f t="shared" si="1"/>
        <v>48</v>
      </c>
      <c r="D14" s="914">
        <v>12</v>
      </c>
      <c r="E14" s="914">
        <v>1</v>
      </c>
      <c r="F14" s="914">
        <v>24</v>
      </c>
      <c r="G14" s="914">
        <v>11</v>
      </c>
      <c r="H14" s="914">
        <v>42</v>
      </c>
      <c r="I14" s="914">
        <v>20</v>
      </c>
      <c r="J14" s="914">
        <v>23</v>
      </c>
      <c r="K14" s="914">
        <v>16</v>
      </c>
      <c r="L14" s="1090">
        <v>1</v>
      </c>
      <c r="M14" s="1091">
        <v>0</v>
      </c>
    </row>
    <row r="15" spans="1:13" x14ac:dyDescent="0.2">
      <c r="A15" s="222" t="s">
        <v>288</v>
      </c>
      <c r="B15" s="360">
        <f t="shared" si="1"/>
        <v>50</v>
      </c>
      <c r="C15" s="360">
        <f t="shared" si="1"/>
        <v>16</v>
      </c>
      <c r="D15" s="914">
        <v>11</v>
      </c>
      <c r="E15" s="1089">
        <v>1</v>
      </c>
      <c r="F15" s="914">
        <v>13</v>
      </c>
      <c r="G15" s="914">
        <v>2</v>
      </c>
      <c r="H15" s="914">
        <v>16</v>
      </c>
      <c r="I15" s="914">
        <v>7</v>
      </c>
      <c r="J15" s="914">
        <v>10</v>
      </c>
      <c r="K15" s="914">
        <v>6</v>
      </c>
      <c r="L15" s="1092">
        <v>2</v>
      </c>
      <c r="M15" s="1093">
        <v>2</v>
      </c>
    </row>
    <row r="16" spans="1:13" x14ac:dyDescent="0.2">
      <c r="A16" s="222" t="s">
        <v>289</v>
      </c>
      <c r="B16" s="360">
        <f t="shared" si="1"/>
        <v>216</v>
      </c>
      <c r="C16" s="360">
        <f t="shared" si="1"/>
        <v>106</v>
      </c>
      <c r="D16" s="914">
        <v>44</v>
      </c>
      <c r="E16" s="914">
        <v>14</v>
      </c>
      <c r="F16" s="914">
        <v>48</v>
      </c>
      <c r="G16" s="914">
        <v>16</v>
      </c>
      <c r="H16" s="914">
        <v>102</v>
      </c>
      <c r="I16" s="914">
        <v>62</v>
      </c>
      <c r="J16" s="914">
        <v>22</v>
      </c>
      <c r="K16" s="914">
        <v>14</v>
      </c>
      <c r="L16" s="1092">
        <v>20</v>
      </c>
      <c r="M16" s="1093">
        <v>9</v>
      </c>
    </row>
    <row r="17" spans="1:13" x14ac:dyDescent="0.2">
      <c r="A17" s="229" t="s">
        <v>167</v>
      </c>
      <c r="B17" s="231"/>
      <c r="C17" s="231"/>
      <c r="D17" s="230"/>
      <c r="E17" s="230"/>
      <c r="F17" s="230"/>
      <c r="G17" s="230"/>
      <c r="H17" s="230"/>
      <c r="I17" s="230"/>
      <c r="J17" s="230"/>
      <c r="K17" s="230"/>
      <c r="L17" s="231"/>
      <c r="M17" s="461"/>
    </row>
    <row r="18" spans="1:13" x14ac:dyDescent="0.2">
      <c r="A18" s="226" t="s">
        <v>285</v>
      </c>
      <c r="B18" s="360">
        <f t="shared" ref="B18:C22" si="2">D18+F18+H18+J18</f>
        <v>22</v>
      </c>
      <c r="C18" s="360">
        <f t="shared" si="2"/>
        <v>7</v>
      </c>
      <c r="D18" s="1089">
        <v>8</v>
      </c>
      <c r="E18" s="1089">
        <v>1</v>
      </c>
      <c r="F18" s="1089">
        <v>7</v>
      </c>
      <c r="G18" s="1089">
        <v>3</v>
      </c>
      <c r="H18" s="1089">
        <v>7</v>
      </c>
      <c r="I18" s="1089">
        <v>3</v>
      </c>
      <c r="J18" s="1089">
        <v>0</v>
      </c>
      <c r="K18" s="1089">
        <v>0</v>
      </c>
      <c r="L18" s="1090">
        <v>69</v>
      </c>
      <c r="M18" s="1091">
        <v>29</v>
      </c>
    </row>
    <row r="19" spans="1:13" x14ac:dyDescent="0.2">
      <c r="A19" s="222" t="s">
        <v>286</v>
      </c>
      <c r="B19" s="360">
        <f t="shared" si="2"/>
        <v>13</v>
      </c>
      <c r="C19" s="360">
        <f t="shared" si="2"/>
        <v>2</v>
      </c>
      <c r="D19" s="914">
        <v>6</v>
      </c>
      <c r="E19" s="914">
        <v>0</v>
      </c>
      <c r="F19" s="914">
        <v>1</v>
      </c>
      <c r="G19" s="914">
        <v>0</v>
      </c>
      <c r="H19" s="914">
        <v>6</v>
      </c>
      <c r="I19" s="914">
        <v>2</v>
      </c>
      <c r="J19" s="914">
        <v>0</v>
      </c>
      <c r="K19" s="914">
        <v>0</v>
      </c>
      <c r="L19" s="1092">
        <v>26</v>
      </c>
      <c r="M19" s="1093">
        <v>12</v>
      </c>
    </row>
    <row r="20" spans="1:13" x14ac:dyDescent="0.2">
      <c r="A20" s="222" t="s">
        <v>287</v>
      </c>
      <c r="B20" s="360">
        <f t="shared" si="2"/>
        <v>25</v>
      </c>
      <c r="C20" s="360">
        <f t="shared" si="2"/>
        <v>7</v>
      </c>
      <c r="D20" s="914">
        <v>10</v>
      </c>
      <c r="E20" s="914">
        <v>0</v>
      </c>
      <c r="F20" s="914">
        <v>8</v>
      </c>
      <c r="G20" s="914">
        <v>3</v>
      </c>
      <c r="H20" s="914">
        <v>5</v>
      </c>
      <c r="I20" s="914">
        <v>2</v>
      </c>
      <c r="J20" s="914">
        <v>2</v>
      </c>
      <c r="K20" s="914">
        <v>2</v>
      </c>
      <c r="L20" s="1090">
        <v>111</v>
      </c>
      <c r="M20" s="1091">
        <v>67</v>
      </c>
    </row>
    <row r="21" spans="1:13" x14ac:dyDescent="0.2">
      <c r="A21" s="222" t="s">
        <v>288</v>
      </c>
      <c r="B21" s="360">
        <f t="shared" si="2"/>
        <v>10</v>
      </c>
      <c r="C21" s="360">
        <f t="shared" si="2"/>
        <v>4</v>
      </c>
      <c r="D21" s="914">
        <v>2</v>
      </c>
      <c r="E21" s="1089">
        <v>0</v>
      </c>
      <c r="F21" s="914">
        <v>4</v>
      </c>
      <c r="G21" s="914">
        <v>1</v>
      </c>
      <c r="H21" s="914">
        <v>4</v>
      </c>
      <c r="I21" s="914">
        <v>3</v>
      </c>
      <c r="J21" s="914">
        <v>0</v>
      </c>
      <c r="K21" s="914">
        <v>0</v>
      </c>
      <c r="L21" s="1092">
        <v>37</v>
      </c>
      <c r="M21" s="1093">
        <v>19</v>
      </c>
    </row>
    <row r="22" spans="1:13" x14ac:dyDescent="0.2">
      <c r="A22" s="222" t="s">
        <v>289</v>
      </c>
      <c r="B22" s="360">
        <f t="shared" si="2"/>
        <v>314</v>
      </c>
      <c r="C22" s="360">
        <f t="shared" si="2"/>
        <v>72</v>
      </c>
      <c r="D22" s="914">
        <v>65</v>
      </c>
      <c r="E22" s="914">
        <v>8</v>
      </c>
      <c r="F22" s="914">
        <v>106</v>
      </c>
      <c r="G22" s="914">
        <v>18</v>
      </c>
      <c r="H22" s="914">
        <v>138</v>
      </c>
      <c r="I22" s="914">
        <v>46</v>
      </c>
      <c r="J22" s="914">
        <v>5</v>
      </c>
      <c r="K22" s="914">
        <v>0</v>
      </c>
      <c r="L22" s="1092">
        <v>211</v>
      </c>
      <c r="M22" s="1093">
        <v>107</v>
      </c>
    </row>
    <row r="23" spans="1:13" x14ac:dyDescent="0.2">
      <c r="A23" s="229" t="s">
        <v>170</v>
      </c>
      <c r="B23" s="231"/>
      <c r="C23" s="231"/>
      <c r="D23" s="230"/>
      <c r="E23" s="230"/>
      <c r="F23" s="230"/>
      <c r="G23" s="230"/>
      <c r="H23" s="230"/>
      <c r="I23" s="230"/>
      <c r="J23" s="230"/>
      <c r="K23" s="230"/>
      <c r="L23" s="231"/>
      <c r="M23" s="461"/>
    </row>
    <row r="24" spans="1:13" x14ac:dyDescent="0.2">
      <c r="A24" s="226" t="s">
        <v>285</v>
      </c>
      <c r="B24" s="360">
        <f t="shared" ref="B24:C28" si="3">D24+F24+H24+J24</f>
        <v>14</v>
      </c>
      <c r="C24" s="360">
        <f t="shared" si="3"/>
        <v>9</v>
      </c>
      <c r="D24" s="1089">
        <v>0</v>
      </c>
      <c r="E24" s="1089">
        <v>0</v>
      </c>
      <c r="F24" s="1089">
        <v>1</v>
      </c>
      <c r="G24" s="1089">
        <v>1</v>
      </c>
      <c r="H24" s="1089">
        <v>9</v>
      </c>
      <c r="I24" s="1089">
        <v>6</v>
      </c>
      <c r="J24" s="1089">
        <v>4</v>
      </c>
      <c r="K24" s="1089">
        <v>2</v>
      </c>
      <c r="L24" s="1090">
        <v>10</v>
      </c>
      <c r="M24" s="1091">
        <v>2</v>
      </c>
    </row>
    <row r="25" spans="1:13" x14ac:dyDescent="0.2">
      <c r="A25" s="222" t="s">
        <v>286</v>
      </c>
      <c r="B25" s="360">
        <f t="shared" si="3"/>
        <v>12</v>
      </c>
      <c r="C25" s="360">
        <f t="shared" si="3"/>
        <v>2</v>
      </c>
      <c r="D25" s="914">
        <v>1</v>
      </c>
      <c r="E25" s="914">
        <v>0</v>
      </c>
      <c r="F25" s="914">
        <v>3</v>
      </c>
      <c r="G25" s="914">
        <v>0</v>
      </c>
      <c r="H25" s="914">
        <v>7</v>
      </c>
      <c r="I25" s="914">
        <v>2</v>
      </c>
      <c r="J25" s="914">
        <v>1</v>
      </c>
      <c r="K25" s="914">
        <v>0</v>
      </c>
      <c r="L25" s="1092">
        <v>7</v>
      </c>
      <c r="M25" s="1093">
        <v>3</v>
      </c>
    </row>
    <row r="26" spans="1:13" x14ac:dyDescent="0.2">
      <c r="A26" s="222" t="s">
        <v>287</v>
      </c>
      <c r="B26" s="360">
        <f t="shared" si="3"/>
        <v>34</v>
      </c>
      <c r="C26" s="360">
        <f t="shared" si="3"/>
        <v>20</v>
      </c>
      <c r="D26" s="914">
        <v>4</v>
      </c>
      <c r="E26" s="914">
        <v>0</v>
      </c>
      <c r="F26" s="914">
        <v>3</v>
      </c>
      <c r="G26" s="914">
        <v>1</v>
      </c>
      <c r="H26" s="914">
        <v>19</v>
      </c>
      <c r="I26" s="914">
        <v>13</v>
      </c>
      <c r="J26" s="914">
        <v>8</v>
      </c>
      <c r="K26" s="914">
        <v>6</v>
      </c>
      <c r="L26" s="1090">
        <v>26</v>
      </c>
      <c r="M26" s="1091">
        <v>16</v>
      </c>
    </row>
    <row r="27" spans="1:13" x14ac:dyDescent="0.2">
      <c r="A27" s="222" t="s">
        <v>288</v>
      </c>
      <c r="B27" s="360">
        <f t="shared" si="3"/>
        <v>13</v>
      </c>
      <c r="C27" s="360">
        <f t="shared" si="3"/>
        <v>7</v>
      </c>
      <c r="D27" s="914">
        <v>2</v>
      </c>
      <c r="E27" s="1089">
        <v>0</v>
      </c>
      <c r="F27" s="914">
        <v>3</v>
      </c>
      <c r="G27" s="914">
        <v>2</v>
      </c>
      <c r="H27" s="914">
        <v>2</v>
      </c>
      <c r="I27" s="914">
        <v>1</v>
      </c>
      <c r="J27" s="914">
        <v>6</v>
      </c>
      <c r="K27" s="914">
        <v>4</v>
      </c>
      <c r="L27" s="1092">
        <v>8</v>
      </c>
      <c r="M27" s="1093">
        <v>8</v>
      </c>
    </row>
    <row r="28" spans="1:13" x14ac:dyDescent="0.2">
      <c r="A28" s="222" t="s">
        <v>289</v>
      </c>
      <c r="B28" s="360">
        <f t="shared" si="3"/>
        <v>285</v>
      </c>
      <c r="C28" s="360">
        <f t="shared" si="3"/>
        <v>126</v>
      </c>
      <c r="D28" s="914">
        <v>37</v>
      </c>
      <c r="E28" s="914">
        <v>10</v>
      </c>
      <c r="F28" s="914">
        <v>81</v>
      </c>
      <c r="G28" s="914">
        <v>27</v>
      </c>
      <c r="H28" s="914">
        <v>134</v>
      </c>
      <c r="I28" s="914">
        <v>68</v>
      </c>
      <c r="J28" s="914">
        <v>33</v>
      </c>
      <c r="K28" s="914">
        <v>21</v>
      </c>
      <c r="L28" s="1092">
        <v>34</v>
      </c>
      <c r="M28" s="1093">
        <v>15</v>
      </c>
    </row>
    <row r="29" spans="1:13" x14ac:dyDescent="0.2">
      <c r="A29" s="229" t="s">
        <v>171</v>
      </c>
      <c r="B29" s="231"/>
      <c r="C29" s="231"/>
      <c r="D29" s="230"/>
      <c r="E29" s="230"/>
      <c r="F29" s="230"/>
      <c r="G29" s="230"/>
      <c r="H29" s="230"/>
      <c r="I29" s="230"/>
      <c r="J29" s="230"/>
      <c r="K29" s="230"/>
      <c r="L29" s="231"/>
      <c r="M29" s="461"/>
    </row>
    <row r="30" spans="1:13" x14ac:dyDescent="0.2">
      <c r="A30" s="226" t="s">
        <v>285</v>
      </c>
      <c r="B30" s="360">
        <f t="shared" ref="B30:C34" si="4">D30+F30+H30+J30</f>
        <v>17</v>
      </c>
      <c r="C30" s="360">
        <f t="shared" si="4"/>
        <v>5</v>
      </c>
      <c r="D30" s="1089">
        <v>4</v>
      </c>
      <c r="E30" s="1089">
        <v>0</v>
      </c>
      <c r="F30" s="1089">
        <v>2</v>
      </c>
      <c r="G30" s="1089">
        <v>0</v>
      </c>
      <c r="H30" s="1089">
        <v>7</v>
      </c>
      <c r="I30" s="1089">
        <v>2</v>
      </c>
      <c r="J30" s="1089">
        <v>4</v>
      </c>
      <c r="K30" s="1089">
        <v>3</v>
      </c>
      <c r="L30" s="1090">
        <v>4</v>
      </c>
      <c r="M30" s="1091">
        <v>3</v>
      </c>
    </row>
    <row r="31" spans="1:13" x14ac:dyDescent="0.2">
      <c r="A31" s="222" t="s">
        <v>286</v>
      </c>
      <c r="B31" s="360">
        <f t="shared" si="4"/>
        <v>4</v>
      </c>
      <c r="C31" s="360">
        <f t="shared" si="4"/>
        <v>2</v>
      </c>
      <c r="D31" s="914">
        <v>0</v>
      </c>
      <c r="E31" s="914">
        <v>0</v>
      </c>
      <c r="F31" s="914">
        <v>1</v>
      </c>
      <c r="G31" s="914">
        <v>0</v>
      </c>
      <c r="H31" s="914">
        <v>2</v>
      </c>
      <c r="I31" s="914">
        <v>1</v>
      </c>
      <c r="J31" s="914">
        <v>1</v>
      </c>
      <c r="K31" s="914">
        <v>1</v>
      </c>
      <c r="L31" s="1092">
        <v>0</v>
      </c>
      <c r="M31" s="1093">
        <v>0</v>
      </c>
    </row>
    <row r="32" spans="1:13" x14ac:dyDescent="0.2">
      <c r="A32" s="222" t="s">
        <v>287</v>
      </c>
      <c r="B32" s="360">
        <f t="shared" si="4"/>
        <v>39</v>
      </c>
      <c r="C32" s="360">
        <f t="shared" si="4"/>
        <v>29</v>
      </c>
      <c r="D32" s="914">
        <v>1</v>
      </c>
      <c r="E32" s="914">
        <v>0</v>
      </c>
      <c r="F32" s="914">
        <v>3</v>
      </c>
      <c r="G32" s="914">
        <v>1</v>
      </c>
      <c r="H32" s="914">
        <v>20</v>
      </c>
      <c r="I32" s="914">
        <v>18</v>
      </c>
      <c r="J32" s="914">
        <v>15</v>
      </c>
      <c r="K32" s="914">
        <v>10</v>
      </c>
      <c r="L32" s="1090">
        <v>1</v>
      </c>
      <c r="M32" s="1091">
        <v>0</v>
      </c>
    </row>
    <row r="33" spans="1:13" x14ac:dyDescent="0.2">
      <c r="A33" s="222" t="s">
        <v>288</v>
      </c>
      <c r="B33" s="360">
        <f t="shared" si="4"/>
        <v>9</v>
      </c>
      <c r="C33" s="360">
        <f t="shared" si="4"/>
        <v>4</v>
      </c>
      <c r="D33" s="914">
        <v>0</v>
      </c>
      <c r="E33" s="1089">
        <v>0</v>
      </c>
      <c r="F33" s="914">
        <v>2</v>
      </c>
      <c r="G33" s="914">
        <v>1</v>
      </c>
      <c r="H33" s="914">
        <v>6</v>
      </c>
      <c r="I33" s="914">
        <v>2</v>
      </c>
      <c r="J33" s="914">
        <v>1</v>
      </c>
      <c r="K33" s="914">
        <v>1</v>
      </c>
      <c r="L33" s="1092">
        <v>1</v>
      </c>
      <c r="M33" s="1093">
        <v>1</v>
      </c>
    </row>
    <row r="34" spans="1:13" x14ac:dyDescent="0.2">
      <c r="A34" s="222" t="s">
        <v>289</v>
      </c>
      <c r="B34" s="360">
        <f t="shared" si="4"/>
        <v>192</v>
      </c>
      <c r="C34" s="360">
        <f t="shared" si="4"/>
        <v>121</v>
      </c>
      <c r="D34" s="914">
        <v>7</v>
      </c>
      <c r="E34" s="914">
        <v>3</v>
      </c>
      <c r="F34" s="914">
        <v>42</v>
      </c>
      <c r="G34" s="914">
        <v>21</v>
      </c>
      <c r="H34" s="914">
        <v>119</v>
      </c>
      <c r="I34" s="914">
        <v>78</v>
      </c>
      <c r="J34" s="914">
        <v>24</v>
      </c>
      <c r="K34" s="914">
        <v>19</v>
      </c>
      <c r="L34" s="1092">
        <v>2</v>
      </c>
      <c r="M34" s="1093">
        <v>2</v>
      </c>
    </row>
    <row r="35" spans="1:13" x14ac:dyDescent="0.2">
      <c r="A35" s="229" t="s">
        <v>419</v>
      </c>
      <c r="B35" s="231"/>
      <c r="C35" s="231"/>
      <c r="D35" s="230"/>
      <c r="E35" s="230"/>
      <c r="F35" s="230"/>
      <c r="G35" s="230"/>
      <c r="H35" s="230"/>
      <c r="I35" s="230"/>
      <c r="J35" s="230"/>
      <c r="K35" s="230"/>
      <c r="L35" s="231"/>
      <c r="M35" s="461"/>
    </row>
    <row r="36" spans="1:13" x14ac:dyDescent="0.2">
      <c r="A36" s="226" t="s">
        <v>285</v>
      </c>
      <c r="B36" s="360">
        <f t="shared" ref="B36:C40" si="5">D36+F36+H36+J36</f>
        <v>8</v>
      </c>
      <c r="C36" s="360">
        <f t="shared" si="5"/>
        <v>3</v>
      </c>
      <c r="D36" s="1089">
        <v>1</v>
      </c>
      <c r="E36" s="1089">
        <v>0</v>
      </c>
      <c r="F36" s="1089">
        <v>0</v>
      </c>
      <c r="G36" s="1089">
        <v>0</v>
      </c>
      <c r="H36" s="1089">
        <v>3</v>
      </c>
      <c r="I36" s="1089">
        <v>1</v>
      </c>
      <c r="J36" s="1089">
        <v>4</v>
      </c>
      <c r="K36" s="1089">
        <v>2</v>
      </c>
      <c r="L36" s="1090">
        <v>1</v>
      </c>
      <c r="M36" s="1091">
        <v>1</v>
      </c>
    </row>
    <row r="37" spans="1:13" x14ac:dyDescent="0.2">
      <c r="A37" s="222" t="s">
        <v>286</v>
      </c>
      <c r="B37" s="360">
        <f t="shared" si="5"/>
        <v>5</v>
      </c>
      <c r="C37" s="360">
        <f t="shared" si="5"/>
        <v>3</v>
      </c>
      <c r="D37" s="914">
        <v>0</v>
      </c>
      <c r="E37" s="914">
        <v>0</v>
      </c>
      <c r="F37" s="914">
        <v>0</v>
      </c>
      <c r="G37" s="914">
        <v>0</v>
      </c>
      <c r="H37" s="914">
        <v>5</v>
      </c>
      <c r="I37" s="914">
        <v>3</v>
      </c>
      <c r="J37" s="914">
        <v>0</v>
      </c>
      <c r="K37" s="914">
        <v>0</v>
      </c>
      <c r="L37" s="1092">
        <v>1</v>
      </c>
      <c r="M37" s="1093">
        <v>1</v>
      </c>
    </row>
    <row r="38" spans="1:13" x14ac:dyDescent="0.2">
      <c r="A38" s="222" t="s">
        <v>287</v>
      </c>
      <c r="B38" s="360">
        <f t="shared" si="5"/>
        <v>12</v>
      </c>
      <c r="C38" s="360">
        <f t="shared" si="5"/>
        <v>6</v>
      </c>
      <c r="D38" s="914">
        <v>0</v>
      </c>
      <c r="E38" s="914">
        <v>0</v>
      </c>
      <c r="F38" s="914">
        <v>2</v>
      </c>
      <c r="G38" s="914">
        <v>1</v>
      </c>
      <c r="H38" s="914">
        <v>7</v>
      </c>
      <c r="I38" s="914">
        <v>3</v>
      </c>
      <c r="J38" s="914">
        <v>3</v>
      </c>
      <c r="K38" s="914">
        <v>2</v>
      </c>
      <c r="L38" s="1090">
        <v>3</v>
      </c>
      <c r="M38" s="1091">
        <v>3</v>
      </c>
    </row>
    <row r="39" spans="1:13" x14ac:dyDescent="0.2">
      <c r="A39" s="222" t="s">
        <v>288</v>
      </c>
      <c r="B39" s="360">
        <f t="shared" si="5"/>
        <v>7</v>
      </c>
      <c r="C39" s="360">
        <f t="shared" si="5"/>
        <v>4</v>
      </c>
      <c r="D39" s="914">
        <v>0</v>
      </c>
      <c r="E39" s="1089">
        <v>0</v>
      </c>
      <c r="F39" s="914">
        <v>0</v>
      </c>
      <c r="G39" s="914">
        <v>0</v>
      </c>
      <c r="H39" s="914">
        <v>2</v>
      </c>
      <c r="I39" s="914">
        <v>1</v>
      </c>
      <c r="J39" s="914">
        <v>5</v>
      </c>
      <c r="K39" s="914">
        <v>3</v>
      </c>
      <c r="L39" s="1092">
        <v>0</v>
      </c>
      <c r="M39" s="1093">
        <v>0</v>
      </c>
    </row>
    <row r="40" spans="1:13" x14ac:dyDescent="0.2">
      <c r="A40" s="222" t="s">
        <v>289</v>
      </c>
      <c r="B40" s="360">
        <f t="shared" si="5"/>
        <v>49</v>
      </c>
      <c r="C40" s="360">
        <f t="shared" si="5"/>
        <v>25</v>
      </c>
      <c r="D40" s="914">
        <v>3</v>
      </c>
      <c r="E40" s="914">
        <v>0</v>
      </c>
      <c r="F40" s="914">
        <v>13</v>
      </c>
      <c r="G40" s="914">
        <v>4</v>
      </c>
      <c r="H40" s="914">
        <v>28</v>
      </c>
      <c r="I40" s="914">
        <v>18</v>
      </c>
      <c r="J40" s="914">
        <v>5</v>
      </c>
      <c r="K40" s="914">
        <v>3</v>
      </c>
      <c r="L40" s="1092">
        <v>1</v>
      </c>
      <c r="M40" s="1093">
        <v>1</v>
      </c>
    </row>
    <row r="41" spans="1:13" x14ac:dyDescent="0.2">
      <c r="A41" s="229" t="s">
        <v>169</v>
      </c>
      <c r="B41" s="231"/>
      <c r="C41" s="231"/>
      <c r="D41" s="230"/>
      <c r="E41" s="230"/>
      <c r="F41" s="230"/>
      <c r="G41" s="230"/>
      <c r="H41" s="230"/>
      <c r="I41" s="230"/>
      <c r="J41" s="230"/>
      <c r="K41" s="230"/>
      <c r="L41" s="231"/>
      <c r="M41" s="461"/>
    </row>
    <row r="42" spans="1:13" x14ac:dyDescent="0.2">
      <c r="A42" s="226" t="s">
        <v>285</v>
      </c>
      <c r="B42" s="360">
        <f t="shared" ref="B42:C46" si="6">D42+F42+H42+J42</f>
        <v>9</v>
      </c>
      <c r="C42" s="360">
        <f t="shared" si="6"/>
        <v>4</v>
      </c>
      <c r="D42" s="1089">
        <v>1</v>
      </c>
      <c r="E42" s="1089">
        <v>0</v>
      </c>
      <c r="F42" s="1089">
        <v>2</v>
      </c>
      <c r="G42" s="1089">
        <v>1</v>
      </c>
      <c r="H42" s="1089">
        <v>6</v>
      </c>
      <c r="I42" s="1089">
        <v>3</v>
      </c>
      <c r="J42" s="1089">
        <v>0</v>
      </c>
      <c r="K42" s="1089">
        <v>0</v>
      </c>
      <c r="L42" s="1090">
        <v>4</v>
      </c>
      <c r="M42" s="1091">
        <v>1</v>
      </c>
    </row>
    <row r="43" spans="1:13" x14ac:dyDescent="0.2">
      <c r="A43" s="222" t="s">
        <v>286</v>
      </c>
      <c r="B43" s="360">
        <f t="shared" si="6"/>
        <v>13</v>
      </c>
      <c r="C43" s="360">
        <f t="shared" si="6"/>
        <v>7</v>
      </c>
      <c r="D43" s="914">
        <v>1</v>
      </c>
      <c r="E43" s="914">
        <v>1</v>
      </c>
      <c r="F43" s="914">
        <v>4</v>
      </c>
      <c r="G43" s="914">
        <v>1</v>
      </c>
      <c r="H43" s="914">
        <v>3</v>
      </c>
      <c r="I43" s="914">
        <v>2</v>
      </c>
      <c r="J43" s="914">
        <v>5</v>
      </c>
      <c r="K43" s="914">
        <v>3</v>
      </c>
      <c r="L43" s="1092">
        <v>2</v>
      </c>
      <c r="M43" s="1093">
        <v>0</v>
      </c>
    </row>
    <row r="44" spans="1:13" x14ac:dyDescent="0.2">
      <c r="A44" s="222" t="s">
        <v>287</v>
      </c>
      <c r="B44" s="360">
        <f t="shared" si="6"/>
        <v>11</v>
      </c>
      <c r="C44" s="360">
        <f t="shared" si="6"/>
        <v>8</v>
      </c>
      <c r="D44" s="914">
        <v>0</v>
      </c>
      <c r="E44" s="914">
        <v>0</v>
      </c>
      <c r="F44" s="914">
        <v>2</v>
      </c>
      <c r="G44" s="914">
        <v>1</v>
      </c>
      <c r="H44" s="914">
        <v>6</v>
      </c>
      <c r="I44" s="914">
        <v>5</v>
      </c>
      <c r="J44" s="914">
        <v>3</v>
      </c>
      <c r="K44" s="914">
        <v>2</v>
      </c>
      <c r="L44" s="1090">
        <v>3</v>
      </c>
      <c r="M44" s="1091">
        <v>1</v>
      </c>
    </row>
    <row r="45" spans="1:13" x14ac:dyDescent="0.2">
      <c r="A45" s="222" t="s">
        <v>288</v>
      </c>
      <c r="B45" s="360">
        <f t="shared" si="6"/>
        <v>9</v>
      </c>
      <c r="C45" s="360">
        <f t="shared" si="6"/>
        <v>3</v>
      </c>
      <c r="D45" s="914">
        <v>0</v>
      </c>
      <c r="E45" s="1089">
        <v>0</v>
      </c>
      <c r="F45" s="914">
        <v>0</v>
      </c>
      <c r="G45" s="914">
        <v>0</v>
      </c>
      <c r="H45" s="914">
        <v>8</v>
      </c>
      <c r="I45" s="914">
        <v>3</v>
      </c>
      <c r="J45" s="914">
        <v>1</v>
      </c>
      <c r="K45" s="914">
        <v>0</v>
      </c>
      <c r="L45" s="1092">
        <v>1</v>
      </c>
      <c r="M45" s="1093">
        <v>0</v>
      </c>
    </row>
    <row r="46" spans="1:13" x14ac:dyDescent="0.2">
      <c r="A46" s="222" t="s">
        <v>289</v>
      </c>
      <c r="B46" s="360">
        <f t="shared" si="6"/>
        <v>84</v>
      </c>
      <c r="C46" s="360">
        <f t="shared" si="6"/>
        <v>27</v>
      </c>
      <c r="D46" s="914">
        <v>6</v>
      </c>
      <c r="E46" s="914">
        <v>0</v>
      </c>
      <c r="F46" s="914">
        <v>24</v>
      </c>
      <c r="G46" s="914">
        <v>5</v>
      </c>
      <c r="H46" s="914">
        <v>52</v>
      </c>
      <c r="I46" s="914">
        <v>22</v>
      </c>
      <c r="J46" s="914">
        <v>2</v>
      </c>
      <c r="K46" s="914">
        <v>0</v>
      </c>
      <c r="L46" s="1092">
        <v>6</v>
      </c>
      <c r="M46" s="1093">
        <v>1</v>
      </c>
    </row>
    <row r="47" spans="1:13" x14ac:dyDescent="0.2">
      <c r="A47" s="229" t="s">
        <v>164</v>
      </c>
      <c r="B47" s="231"/>
      <c r="C47" s="231"/>
      <c r="D47" s="230"/>
      <c r="E47" s="230"/>
      <c r="F47" s="230"/>
      <c r="G47" s="230"/>
      <c r="H47" s="230"/>
      <c r="I47" s="230"/>
      <c r="J47" s="230"/>
      <c r="K47" s="230"/>
      <c r="L47" s="231"/>
      <c r="M47" s="461"/>
    </row>
    <row r="48" spans="1:13" x14ac:dyDescent="0.2">
      <c r="A48" s="226" t="s">
        <v>285</v>
      </c>
      <c r="B48" s="360">
        <f t="shared" ref="B48:C52" si="7">D48+F48+H48+J48</f>
        <v>1</v>
      </c>
      <c r="C48" s="360">
        <f t="shared" si="7"/>
        <v>1</v>
      </c>
      <c r="D48" s="1089">
        <v>0</v>
      </c>
      <c r="E48" s="1089">
        <v>0</v>
      </c>
      <c r="F48" s="1089">
        <v>0</v>
      </c>
      <c r="G48" s="1089">
        <v>0</v>
      </c>
      <c r="H48" s="1089">
        <v>1</v>
      </c>
      <c r="I48" s="1089">
        <v>1</v>
      </c>
      <c r="J48" s="1089">
        <v>0</v>
      </c>
      <c r="K48" s="1089">
        <v>0</v>
      </c>
      <c r="L48" s="1090">
        <v>5</v>
      </c>
      <c r="M48" s="1091">
        <v>0</v>
      </c>
    </row>
    <row r="49" spans="1:13" x14ac:dyDescent="0.2">
      <c r="A49" s="222" t="s">
        <v>286</v>
      </c>
      <c r="B49" s="360">
        <f t="shared" si="7"/>
        <v>0</v>
      </c>
      <c r="C49" s="360">
        <f t="shared" si="7"/>
        <v>0</v>
      </c>
      <c r="D49" s="914">
        <v>0</v>
      </c>
      <c r="E49" s="914">
        <v>0</v>
      </c>
      <c r="F49" s="914">
        <v>0</v>
      </c>
      <c r="G49" s="914">
        <v>0</v>
      </c>
      <c r="H49" s="914">
        <v>0</v>
      </c>
      <c r="I49" s="914">
        <v>0</v>
      </c>
      <c r="J49" s="914">
        <v>0</v>
      </c>
      <c r="K49" s="914">
        <v>0</v>
      </c>
      <c r="L49" s="1092">
        <v>1</v>
      </c>
      <c r="M49" s="1093">
        <v>0</v>
      </c>
    </row>
    <row r="50" spans="1:13" x14ac:dyDescent="0.2">
      <c r="A50" s="222" t="s">
        <v>287</v>
      </c>
      <c r="B50" s="360">
        <f t="shared" si="7"/>
        <v>5</v>
      </c>
      <c r="C50" s="360">
        <f t="shared" si="7"/>
        <v>2</v>
      </c>
      <c r="D50" s="914">
        <v>0</v>
      </c>
      <c r="E50" s="914">
        <v>0</v>
      </c>
      <c r="F50" s="914">
        <v>2</v>
      </c>
      <c r="G50" s="914">
        <v>1</v>
      </c>
      <c r="H50" s="914">
        <v>2</v>
      </c>
      <c r="I50" s="914">
        <v>1</v>
      </c>
      <c r="J50" s="914">
        <v>1</v>
      </c>
      <c r="K50" s="914">
        <v>0</v>
      </c>
      <c r="L50" s="1090">
        <v>11</v>
      </c>
      <c r="M50" s="1091">
        <v>3</v>
      </c>
    </row>
    <row r="51" spans="1:13" x14ac:dyDescent="0.2">
      <c r="A51" s="222" t="s">
        <v>288</v>
      </c>
      <c r="B51" s="360">
        <f t="shared" si="7"/>
        <v>2</v>
      </c>
      <c r="C51" s="360">
        <f t="shared" si="7"/>
        <v>0</v>
      </c>
      <c r="D51" s="914">
        <v>1</v>
      </c>
      <c r="E51" s="1089">
        <v>0</v>
      </c>
      <c r="F51" s="914">
        <v>0</v>
      </c>
      <c r="G51" s="914">
        <v>0</v>
      </c>
      <c r="H51" s="914">
        <v>0</v>
      </c>
      <c r="I51" s="914">
        <v>0</v>
      </c>
      <c r="J51" s="914">
        <v>1</v>
      </c>
      <c r="K51" s="914">
        <v>0</v>
      </c>
      <c r="L51" s="1092">
        <v>3</v>
      </c>
      <c r="M51" s="1093">
        <v>2</v>
      </c>
    </row>
    <row r="52" spans="1:13" x14ac:dyDescent="0.2">
      <c r="A52" s="222" t="s">
        <v>289</v>
      </c>
      <c r="B52" s="360">
        <f t="shared" si="7"/>
        <v>69</v>
      </c>
      <c r="C52" s="360">
        <f t="shared" si="7"/>
        <v>9</v>
      </c>
      <c r="D52" s="914">
        <v>16</v>
      </c>
      <c r="E52" s="914">
        <v>1</v>
      </c>
      <c r="F52" s="914">
        <v>27</v>
      </c>
      <c r="G52" s="914">
        <v>5</v>
      </c>
      <c r="H52" s="914">
        <v>25</v>
      </c>
      <c r="I52" s="914">
        <v>2</v>
      </c>
      <c r="J52" s="914">
        <v>1</v>
      </c>
      <c r="K52" s="914">
        <v>1</v>
      </c>
      <c r="L52" s="1092">
        <v>20</v>
      </c>
      <c r="M52" s="1093">
        <v>4</v>
      </c>
    </row>
    <row r="53" spans="1:13" x14ac:dyDescent="0.2">
      <c r="A53" s="229" t="s">
        <v>166</v>
      </c>
      <c r="B53" s="231"/>
      <c r="C53" s="231"/>
      <c r="D53" s="230"/>
      <c r="E53" s="230"/>
      <c r="F53" s="230"/>
      <c r="G53" s="230"/>
      <c r="H53" s="230"/>
      <c r="I53" s="230"/>
      <c r="J53" s="230"/>
      <c r="K53" s="230"/>
      <c r="L53" s="231"/>
      <c r="M53" s="461"/>
    </row>
    <row r="54" spans="1:13" x14ac:dyDescent="0.2">
      <c r="A54" s="226" t="s">
        <v>285</v>
      </c>
      <c r="B54" s="360">
        <f t="shared" ref="B54:C58" si="8">D54+F54+H54+J54</f>
        <v>6</v>
      </c>
      <c r="C54" s="360">
        <f t="shared" si="8"/>
        <v>1</v>
      </c>
      <c r="D54" s="1089">
        <v>3</v>
      </c>
      <c r="E54" s="1089">
        <v>0</v>
      </c>
      <c r="F54" s="1089">
        <v>1</v>
      </c>
      <c r="G54" s="1089">
        <v>0</v>
      </c>
      <c r="H54" s="1089">
        <v>2</v>
      </c>
      <c r="I54" s="1089">
        <v>1</v>
      </c>
      <c r="J54" s="1089">
        <v>0</v>
      </c>
      <c r="K54" s="1089">
        <v>0</v>
      </c>
      <c r="L54" s="1090">
        <v>8</v>
      </c>
      <c r="M54" s="1091">
        <v>3</v>
      </c>
    </row>
    <row r="55" spans="1:13" x14ac:dyDescent="0.2">
      <c r="A55" s="222" t="s">
        <v>286</v>
      </c>
      <c r="B55" s="360">
        <f t="shared" si="8"/>
        <v>4</v>
      </c>
      <c r="C55" s="360">
        <f t="shared" si="8"/>
        <v>1</v>
      </c>
      <c r="D55" s="914">
        <v>0</v>
      </c>
      <c r="E55" s="914">
        <v>0</v>
      </c>
      <c r="F55" s="914">
        <v>1</v>
      </c>
      <c r="G55" s="914">
        <v>0</v>
      </c>
      <c r="H55" s="914">
        <v>3</v>
      </c>
      <c r="I55" s="914">
        <v>1</v>
      </c>
      <c r="J55" s="914">
        <v>0</v>
      </c>
      <c r="K55" s="914">
        <v>0</v>
      </c>
      <c r="L55" s="1092">
        <v>10</v>
      </c>
      <c r="M55" s="1093">
        <v>4</v>
      </c>
    </row>
    <row r="56" spans="1:13" x14ac:dyDescent="0.2">
      <c r="A56" s="222" t="s">
        <v>287</v>
      </c>
      <c r="B56" s="360">
        <f t="shared" si="8"/>
        <v>20</v>
      </c>
      <c r="C56" s="360">
        <f t="shared" si="8"/>
        <v>12</v>
      </c>
      <c r="D56" s="914">
        <v>0</v>
      </c>
      <c r="E56" s="914">
        <v>0</v>
      </c>
      <c r="F56" s="914">
        <v>5</v>
      </c>
      <c r="G56" s="914">
        <v>3</v>
      </c>
      <c r="H56" s="914">
        <v>7</v>
      </c>
      <c r="I56" s="914">
        <v>5</v>
      </c>
      <c r="J56" s="914">
        <v>8</v>
      </c>
      <c r="K56" s="914">
        <v>4</v>
      </c>
      <c r="L56" s="1090">
        <v>24</v>
      </c>
      <c r="M56" s="1091">
        <v>12</v>
      </c>
    </row>
    <row r="57" spans="1:13" x14ac:dyDescent="0.2">
      <c r="A57" s="222" t="s">
        <v>288</v>
      </c>
      <c r="B57" s="360">
        <f t="shared" si="8"/>
        <v>6</v>
      </c>
      <c r="C57" s="360">
        <f t="shared" si="8"/>
        <v>3</v>
      </c>
      <c r="D57" s="914">
        <v>0</v>
      </c>
      <c r="E57" s="1089">
        <v>0</v>
      </c>
      <c r="F57" s="914">
        <v>0</v>
      </c>
      <c r="G57" s="914">
        <v>0</v>
      </c>
      <c r="H57" s="914">
        <v>6</v>
      </c>
      <c r="I57" s="914">
        <v>3</v>
      </c>
      <c r="J57" s="914">
        <v>0</v>
      </c>
      <c r="K57" s="914">
        <v>0</v>
      </c>
      <c r="L57" s="1092">
        <v>11</v>
      </c>
      <c r="M57" s="1093">
        <v>6</v>
      </c>
    </row>
    <row r="58" spans="1:13" x14ac:dyDescent="0.2">
      <c r="A58" s="222" t="s">
        <v>289</v>
      </c>
      <c r="B58" s="360">
        <f t="shared" si="8"/>
        <v>134</v>
      </c>
      <c r="C58" s="360">
        <f t="shared" si="8"/>
        <v>49</v>
      </c>
      <c r="D58" s="914">
        <v>18</v>
      </c>
      <c r="E58" s="914">
        <v>1</v>
      </c>
      <c r="F58" s="914">
        <v>38</v>
      </c>
      <c r="G58" s="914">
        <v>14</v>
      </c>
      <c r="H58" s="914">
        <v>71</v>
      </c>
      <c r="I58" s="914">
        <v>31</v>
      </c>
      <c r="J58" s="914">
        <v>7</v>
      </c>
      <c r="K58" s="914">
        <v>3</v>
      </c>
      <c r="L58" s="1092">
        <v>17</v>
      </c>
      <c r="M58" s="1093">
        <v>15</v>
      </c>
    </row>
    <row r="59" spans="1:13" x14ac:dyDescent="0.2">
      <c r="A59" s="229" t="s">
        <v>168</v>
      </c>
      <c r="B59" s="231"/>
      <c r="C59" s="231"/>
      <c r="D59" s="230"/>
      <c r="E59" s="230"/>
      <c r="F59" s="230"/>
      <c r="G59" s="230"/>
      <c r="H59" s="230"/>
      <c r="I59" s="230"/>
      <c r="J59" s="230"/>
      <c r="K59" s="230"/>
      <c r="L59" s="231"/>
      <c r="M59" s="461"/>
    </row>
    <row r="60" spans="1:13" x14ac:dyDescent="0.2">
      <c r="A60" s="226" t="s">
        <v>285</v>
      </c>
      <c r="B60" s="360">
        <f t="shared" ref="B60:C64" si="9">D60+F60+H60+J60</f>
        <v>6</v>
      </c>
      <c r="C60" s="360">
        <f t="shared" si="9"/>
        <v>2</v>
      </c>
      <c r="D60" s="1089">
        <v>0</v>
      </c>
      <c r="E60" s="1089">
        <v>0</v>
      </c>
      <c r="F60" s="1089">
        <v>0</v>
      </c>
      <c r="G60" s="1089">
        <v>0</v>
      </c>
      <c r="H60" s="1089">
        <v>3</v>
      </c>
      <c r="I60" s="1089">
        <v>2</v>
      </c>
      <c r="J60" s="1089">
        <v>3</v>
      </c>
      <c r="K60" s="1089">
        <v>0</v>
      </c>
      <c r="L60" s="1090">
        <v>0</v>
      </c>
      <c r="M60" s="1091">
        <v>0</v>
      </c>
    </row>
    <row r="61" spans="1:13" x14ac:dyDescent="0.2">
      <c r="A61" s="222" t="s">
        <v>286</v>
      </c>
      <c r="B61" s="360">
        <f t="shared" si="9"/>
        <v>5</v>
      </c>
      <c r="C61" s="360">
        <f t="shared" si="9"/>
        <v>3</v>
      </c>
      <c r="D61" s="914">
        <v>1</v>
      </c>
      <c r="E61" s="914">
        <v>1</v>
      </c>
      <c r="F61" s="914">
        <v>2</v>
      </c>
      <c r="G61" s="914">
        <v>1</v>
      </c>
      <c r="H61" s="914">
        <v>0</v>
      </c>
      <c r="I61" s="914">
        <v>0</v>
      </c>
      <c r="J61" s="914">
        <v>2</v>
      </c>
      <c r="K61" s="914">
        <v>1</v>
      </c>
      <c r="L61" s="1092">
        <v>3</v>
      </c>
      <c r="M61" s="1093">
        <v>3</v>
      </c>
    </row>
    <row r="62" spans="1:13" x14ac:dyDescent="0.2">
      <c r="A62" s="222" t="s">
        <v>287</v>
      </c>
      <c r="B62" s="360">
        <f t="shared" si="9"/>
        <v>12</v>
      </c>
      <c r="C62" s="449">
        <f>E62+G62+I62+K62</f>
        <v>6</v>
      </c>
      <c r="D62" s="914">
        <v>0</v>
      </c>
      <c r="E62" s="914">
        <v>0</v>
      </c>
      <c r="F62" s="914">
        <v>2</v>
      </c>
      <c r="G62" s="914">
        <v>1</v>
      </c>
      <c r="H62" s="914">
        <v>4</v>
      </c>
      <c r="I62" s="914">
        <v>3</v>
      </c>
      <c r="J62" s="914">
        <v>6</v>
      </c>
      <c r="K62" s="914">
        <v>2</v>
      </c>
      <c r="L62" s="1090">
        <v>0</v>
      </c>
      <c r="M62" s="1091">
        <v>0</v>
      </c>
    </row>
    <row r="63" spans="1:13" x14ac:dyDescent="0.2">
      <c r="A63" s="222" t="s">
        <v>288</v>
      </c>
      <c r="B63" s="360">
        <f t="shared" si="9"/>
        <v>4</v>
      </c>
      <c r="C63" s="360">
        <f t="shared" si="9"/>
        <v>3</v>
      </c>
      <c r="D63" s="914">
        <v>0</v>
      </c>
      <c r="E63" s="1089">
        <v>0</v>
      </c>
      <c r="F63" s="914">
        <v>0</v>
      </c>
      <c r="G63" s="914">
        <v>0</v>
      </c>
      <c r="H63" s="914">
        <v>3</v>
      </c>
      <c r="I63" s="914">
        <v>2</v>
      </c>
      <c r="J63" s="914">
        <v>1</v>
      </c>
      <c r="K63" s="914">
        <v>1</v>
      </c>
      <c r="L63" s="1092">
        <v>1</v>
      </c>
      <c r="M63" s="1093">
        <v>0</v>
      </c>
    </row>
    <row r="64" spans="1:13" x14ac:dyDescent="0.2">
      <c r="A64" s="222" t="s">
        <v>289</v>
      </c>
      <c r="B64" s="360">
        <f t="shared" si="9"/>
        <v>57</v>
      </c>
      <c r="C64" s="360">
        <f t="shared" si="9"/>
        <v>23</v>
      </c>
      <c r="D64" s="914">
        <v>3</v>
      </c>
      <c r="E64" s="914">
        <v>1</v>
      </c>
      <c r="F64" s="914">
        <v>8</v>
      </c>
      <c r="G64" s="914">
        <v>1</v>
      </c>
      <c r="H64" s="914">
        <v>36</v>
      </c>
      <c r="I64" s="914">
        <v>15</v>
      </c>
      <c r="J64" s="914">
        <v>10</v>
      </c>
      <c r="K64" s="914">
        <v>6</v>
      </c>
      <c r="L64" s="1092">
        <v>1</v>
      </c>
      <c r="M64" s="1093">
        <v>0</v>
      </c>
    </row>
    <row r="65" spans="1:13" x14ac:dyDescent="0.2">
      <c r="A65" s="229" t="s">
        <v>71</v>
      </c>
      <c r="B65" s="231"/>
      <c r="C65" s="231"/>
      <c r="D65" s="230"/>
      <c r="E65" s="230"/>
      <c r="F65" s="230"/>
      <c r="G65" s="230"/>
      <c r="H65" s="230"/>
      <c r="I65" s="230"/>
      <c r="J65" s="230"/>
      <c r="K65" s="230"/>
      <c r="L65" s="231"/>
      <c r="M65" s="461"/>
    </row>
    <row r="66" spans="1:13" x14ac:dyDescent="0.2">
      <c r="A66" s="226" t="s">
        <v>285</v>
      </c>
      <c r="B66" s="360">
        <f t="shared" ref="B66:C70" si="10">D66+F66+H66+J66</f>
        <v>0</v>
      </c>
      <c r="C66" s="360">
        <f t="shared" si="10"/>
        <v>0</v>
      </c>
      <c r="D66" s="1089">
        <v>0</v>
      </c>
      <c r="E66" s="1089">
        <v>0</v>
      </c>
      <c r="F66" s="1089">
        <v>0</v>
      </c>
      <c r="G66" s="1089">
        <v>0</v>
      </c>
      <c r="H66" s="1089">
        <v>0</v>
      </c>
      <c r="I66" s="1089">
        <v>0</v>
      </c>
      <c r="J66" s="1089">
        <v>0</v>
      </c>
      <c r="K66" s="1089">
        <v>0</v>
      </c>
      <c r="L66" s="1090">
        <v>9</v>
      </c>
      <c r="M66" s="1091">
        <v>6</v>
      </c>
    </row>
    <row r="67" spans="1:13" x14ac:dyDescent="0.2">
      <c r="A67" s="222" t="s">
        <v>286</v>
      </c>
      <c r="B67" s="360">
        <f t="shared" si="10"/>
        <v>3</v>
      </c>
      <c r="C67" s="360">
        <f t="shared" si="10"/>
        <v>1</v>
      </c>
      <c r="D67" s="914">
        <v>0</v>
      </c>
      <c r="E67" s="914">
        <v>0</v>
      </c>
      <c r="F67" s="914">
        <v>0</v>
      </c>
      <c r="G67" s="914">
        <v>0</v>
      </c>
      <c r="H67" s="914">
        <v>2</v>
      </c>
      <c r="I67" s="914">
        <v>1</v>
      </c>
      <c r="J67" s="914">
        <v>1</v>
      </c>
      <c r="K67" s="914">
        <v>0</v>
      </c>
      <c r="L67" s="1092">
        <v>3</v>
      </c>
      <c r="M67" s="1093">
        <v>1</v>
      </c>
    </row>
    <row r="68" spans="1:13" x14ac:dyDescent="0.2">
      <c r="A68" s="222" t="s">
        <v>287</v>
      </c>
      <c r="B68" s="360">
        <f t="shared" si="10"/>
        <v>9</v>
      </c>
      <c r="C68" s="360">
        <f t="shared" si="10"/>
        <v>7</v>
      </c>
      <c r="D68" s="914">
        <v>1</v>
      </c>
      <c r="E68" s="914">
        <v>0</v>
      </c>
      <c r="F68" s="914">
        <v>0</v>
      </c>
      <c r="G68" s="914">
        <v>0</v>
      </c>
      <c r="H68" s="914">
        <v>1</v>
      </c>
      <c r="I68" s="914">
        <v>1</v>
      </c>
      <c r="J68" s="914">
        <v>7</v>
      </c>
      <c r="K68" s="914">
        <v>6</v>
      </c>
      <c r="L68" s="1090">
        <v>11</v>
      </c>
      <c r="M68" s="1091">
        <v>7</v>
      </c>
    </row>
    <row r="69" spans="1:13" x14ac:dyDescent="0.2">
      <c r="A69" s="222" t="s">
        <v>288</v>
      </c>
      <c r="B69" s="360">
        <f t="shared" si="10"/>
        <v>3</v>
      </c>
      <c r="C69" s="360">
        <f t="shared" si="10"/>
        <v>2</v>
      </c>
      <c r="D69" s="914">
        <v>0</v>
      </c>
      <c r="E69" s="1089">
        <v>0</v>
      </c>
      <c r="F69" s="914">
        <v>0</v>
      </c>
      <c r="G69" s="914">
        <v>0</v>
      </c>
      <c r="H69" s="914">
        <v>1</v>
      </c>
      <c r="I69" s="914">
        <v>0</v>
      </c>
      <c r="J69" s="914">
        <v>2</v>
      </c>
      <c r="K69" s="914">
        <v>2</v>
      </c>
      <c r="L69" s="1092">
        <v>12</v>
      </c>
      <c r="M69" s="1093">
        <v>8</v>
      </c>
    </row>
    <row r="70" spans="1:13" x14ac:dyDescent="0.2">
      <c r="A70" s="222" t="s">
        <v>289</v>
      </c>
      <c r="B70" s="360">
        <f t="shared" si="10"/>
        <v>105</v>
      </c>
      <c r="C70" s="360">
        <f t="shared" si="10"/>
        <v>68</v>
      </c>
      <c r="D70" s="914">
        <v>9</v>
      </c>
      <c r="E70" s="914">
        <v>1</v>
      </c>
      <c r="F70" s="914">
        <v>10</v>
      </c>
      <c r="G70" s="914">
        <v>3</v>
      </c>
      <c r="H70" s="914">
        <v>47</v>
      </c>
      <c r="I70" s="914">
        <v>30</v>
      </c>
      <c r="J70" s="914">
        <v>39</v>
      </c>
      <c r="K70" s="914">
        <v>34</v>
      </c>
      <c r="L70" s="1092">
        <v>123</v>
      </c>
      <c r="M70" s="1093">
        <v>48</v>
      </c>
    </row>
    <row r="71" spans="1:13" ht="13.5" thickBot="1" x14ac:dyDescent="0.25">
      <c r="A71" s="197" t="s">
        <v>206</v>
      </c>
      <c r="B71" s="361">
        <f t="shared" ref="B71:M71" si="11">SUM(B6:B70)</f>
        <v>2811</v>
      </c>
      <c r="C71" s="361">
        <f t="shared" si="11"/>
        <v>1170</v>
      </c>
      <c r="D71" s="361">
        <f t="shared" si="11"/>
        <v>326</v>
      </c>
      <c r="E71" s="361">
        <f t="shared" si="11"/>
        <v>55</v>
      </c>
      <c r="F71" s="361">
        <f t="shared" si="11"/>
        <v>585</v>
      </c>
      <c r="G71" s="361">
        <f t="shared" si="11"/>
        <v>174</v>
      </c>
      <c r="H71" s="361">
        <f t="shared" si="11"/>
        <v>1265</v>
      </c>
      <c r="I71" s="361">
        <f t="shared" si="11"/>
        <v>602</v>
      </c>
      <c r="J71" s="361">
        <f t="shared" si="11"/>
        <v>635</v>
      </c>
      <c r="K71" s="361">
        <f t="shared" si="11"/>
        <v>339</v>
      </c>
      <c r="L71" s="361">
        <f t="shared" si="11"/>
        <v>891</v>
      </c>
      <c r="M71" s="362">
        <f t="shared" si="11"/>
        <v>435</v>
      </c>
    </row>
    <row r="72" spans="1:13" x14ac:dyDescent="0.2">
      <c r="A72" s="14"/>
      <c r="B72" s="72"/>
      <c r="C72" s="72"/>
      <c r="D72" s="72"/>
      <c r="E72" s="72"/>
      <c r="F72" s="72"/>
      <c r="G72" s="72"/>
      <c r="H72" s="72"/>
      <c r="I72" s="72"/>
      <c r="J72" s="72"/>
      <c r="K72" s="72"/>
      <c r="L72" s="72"/>
      <c r="M72" s="72"/>
    </row>
    <row r="73" spans="1:13" x14ac:dyDescent="0.2">
      <c r="A73" s="9" t="s">
        <v>220</v>
      </c>
      <c r="B73" s="21"/>
      <c r="C73" s="21"/>
      <c r="D73" s="21"/>
      <c r="E73" s="21"/>
      <c r="F73" s="21"/>
      <c r="G73" s="21"/>
      <c r="H73" s="21"/>
      <c r="I73" s="21"/>
      <c r="J73" s="21"/>
      <c r="K73" s="21"/>
      <c r="L73" s="21"/>
      <c r="M73" s="21"/>
    </row>
    <row r="74" spans="1:13" x14ac:dyDescent="0.2">
      <c r="A74" s="46" t="s">
        <v>312</v>
      </c>
    </row>
    <row r="75" spans="1:13" x14ac:dyDescent="0.2">
      <c r="A75" s="669"/>
      <c r="B75"/>
      <c r="C75"/>
      <c r="D75"/>
      <c r="E75"/>
      <c r="F75"/>
      <c r="G75"/>
      <c r="H75"/>
      <c r="I75"/>
      <c r="J75"/>
      <c r="K75"/>
      <c r="L75"/>
      <c r="M75"/>
    </row>
  </sheetData>
  <mergeCells count="8">
    <mergeCell ref="B2:K2"/>
    <mergeCell ref="L2:M3"/>
    <mergeCell ref="A2:A4"/>
    <mergeCell ref="B3:C3"/>
    <mergeCell ref="D3:E3"/>
    <mergeCell ref="F3:G3"/>
    <mergeCell ref="H3:I3"/>
    <mergeCell ref="J3:K3"/>
  </mergeCells>
  <phoneticPr fontId="44" type="noConversion"/>
  <pageMargins left="0.25" right="0.25" top="0.75" bottom="0.75" header="0.3" footer="0.3"/>
  <pageSetup paperSize="8" scale="81"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3560-33E6-4D15-A15D-76EB5234F781}">
  <sheetPr codeName="List75">
    <pageSetUpPr fitToPage="1"/>
  </sheetPr>
  <dimension ref="A1:L33"/>
  <sheetViews>
    <sheetView workbookViewId="0"/>
  </sheetViews>
  <sheetFormatPr defaultColWidth="9.140625" defaultRowHeight="12.75" x14ac:dyDescent="0.2"/>
  <cols>
    <col min="1" max="1" width="32" style="483" customWidth="1"/>
    <col min="2" max="4" width="11.85546875" style="483" customWidth="1"/>
    <col min="5" max="5" width="11.85546875" style="392" customWidth="1"/>
    <col min="6" max="8" width="11.85546875" style="483" customWidth="1"/>
    <col min="9" max="9" width="11.85546875" style="392" customWidth="1"/>
    <col min="10" max="10" width="11.42578125" style="483" customWidth="1"/>
    <col min="11" max="11" width="9.140625" style="483"/>
    <col min="12" max="12" width="9.85546875" style="483" customWidth="1"/>
    <col min="13" max="16384" width="9.140625" style="483"/>
  </cols>
  <sheetData>
    <row r="1" spans="1:12" ht="13.5" thickBot="1" x14ac:dyDescent="0.25">
      <c r="A1" s="392" t="s">
        <v>1305</v>
      </c>
    </row>
    <row r="2" spans="1:12" ht="20.25" customHeight="1" x14ac:dyDescent="0.2">
      <c r="A2" s="1696"/>
      <c r="B2" s="1699" t="s">
        <v>17</v>
      </c>
      <c r="C2" s="1699"/>
      <c r="D2" s="1699"/>
      <c r="E2" s="1699"/>
      <c r="F2" s="1699" t="s">
        <v>218</v>
      </c>
      <c r="G2" s="1699"/>
      <c r="H2" s="1699"/>
      <c r="I2" s="1700"/>
      <c r="K2" s="386"/>
    </row>
    <row r="3" spans="1:12" ht="12.75" customHeight="1" x14ac:dyDescent="0.2">
      <c r="A3" s="1697"/>
      <c r="B3" s="1701" t="s">
        <v>18</v>
      </c>
      <c r="C3" s="1703" t="s">
        <v>19</v>
      </c>
      <c r="D3" s="1703"/>
      <c r="E3" s="1701" t="s">
        <v>696</v>
      </c>
      <c r="F3" s="1701" t="s">
        <v>18</v>
      </c>
      <c r="G3" s="1703" t="s">
        <v>19</v>
      </c>
      <c r="H3" s="1703"/>
      <c r="I3" s="1704" t="s">
        <v>697</v>
      </c>
    </row>
    <row r="4" spans="1:12" ht="39" thickBot="1" x14ac:dyDescent="0.25">
      <c r="A4" s="1698"/>
      <c r="B4" s="1702"/>
      <c r="C4" s="544" t="s">
        <v>423</v>
      </c>
      <c r="D4" s="544" t="s">
        <v>41</v>
      </c>
      <c r="E4" s="1702"/>
      <c r="F4" s="1702"/>
      <c r="G4" s="544" t="s">
        <v>423</v>
      </c>
      <c r="H4" s="544" t="s">
        <v>41</v>
      </c>
      <c r="I4" s="1705"/>
    </row>
    <row r="5" spans="1:12" x14ac:dyDescent="0.2">
      <c r="A5" s="1690" t="s">
        <v>9</v>
      </c>
      <c r="B5" s="1691"/>
      <c r="C5" s="1691"/>
      <c r="D5" s="1691"/>
      <c r="E5" s="1691"/>
      <c r="F5" s="1691"/>
      <c r="G5" s="1691"/>
      <c r="H5" s="1691"/>
      <c r="I5" s="1692"/>
      <c r="J5"/>
      <c r="K5" s="392"/>
      <c r="L5" s="392"/>
    </row>
    <row r="6" spans="1:12" x14ac:dyDescent="0.2">
      <c r="A6" s="545" t="s">
        <v>162</v>
      </c>
      <c r="B6" s="1094">
        <v>134</v>
      </c>
      <c r="C6" s="1094">
        <v>19</v>
      </c>
      <c r="D6" s="1094">
        <v>69</v>
      </c>
      <c r="E6" s="546">
        <f t="shared" ref="E6:E16" si="0">SUM(B6:D6)</f>
        <v>222</v>
      </c>
      <c r="F6" s="1095">
        <v>111.77070000000001</v>
      </c>
      <c r="G6" s="1095">
        <v>8.3493000000000031</v>
      </c>
      <c r="H6" s="1095">
        <v>63.044200000000004</v>
      </c>
      <c r="I6" s="547">
        <f t="shared" ref="I6:I16" si="1">SUM(F6:H6)</f>
        <v>183.16419999999999</v>
      </c>
      <c r="J6"/>
    </row>
    <row r="7" spans="1:12" x14ac:dyDescent="0.2">
      <c r="A7" s="545" t="s">
        <v>161</v>
      </c>
      <c r="B7" s="1094">
        <v>1016</v>
      </c>
      <c r="C7" s="1094">
        <v>30</v>
      </c>
      <c r="D7" s="1094">
        <v>589</v>
      </c>
      <c r="E7" s="546">
        <f t="shared" si="0"/>
        <v>1635</v>
      </c>
      <c r="F7" s="1095">
        <v>371.17570000000165</v>
      </c>
      <c r="G7" s="1095">
        <v>18.489400000000003</v>
      </c>
      <c r="H7" s="1095">
        <v>347.0545000000003</v>
      </c>
      <c r="I7" s="547">
        <f t="shared" si="1"/>
        <v>736.71960000000195</v>
      </c>
      <c r="J7"/>
    </row>
    <row r="8" spans="1:12" x14ac:dyDescent="0.2">
      <c r="A8" s="545" t="s">
        <v>167</v>
      </c>
      <c r="B8" s="1094">
        <v>383</v>
      </c>
      <c r="C8" s="1094">
        <v>455</v>
      </c>
      <c r="D8" s="1094">
        <v>440</v>
      </c>
      <c r="E8" s="546">
        <f t="shared" si="0"/>
        <v>1278</v>
      </c>
      <c r="F8" s="1095">
        <v>333.13489999999967</v>
      </c>
      <c r="G8" s="1095">
        <v>288.74689999999981</v>
      </c>
      <c r="H8" s="1095">
        <v>371.48430000000036</v>
      </c>
      <c r="I8" s="547">
        <f t="shared" si="1"/>
        <v>993.36609999999973</v>
      </c>
      <c r="J8"/>
    </row>
    <row r="9" spans="1:12" x14ac:dyDescent="0.2">
      <c r="A9" s="545" t="s">
        <v>170</v>
      </c>
      <c r="B9" s="1094">
        <v>358</v>
      </c>
      <c r="C9" s="1094">
        <v>85</v>
      </c>
      <c r="D9" s="1094">
        <v>223</v>
      </c>
      <c r="E9" s="546">
        <f t="shared" si="0"/>
        <v>666</v>
      </c>
      <c r="F9" s="1095">
        <v>312.66270000000014</v>
      </c>
      <c r="G9" s="1095">
        <v>53.530499999999996</v>
      </c>
      <c r="H9" s="1095">
        <v>191.0698000000001</v>
      </c>
      <c r="I9" s="547">
        <f t="shared" si="1"/>
        <v>557.26300000000026</v>
      </c>
      <c r="J9"/>
    </row>
    <row r="10" spans="1:12" x14ac:dyDescent="0.2">
      <c r="A10" s="545" t="s">
        <v>171</v>
      </c>
      <c r="B10" s="1094">
        <v>261</v>
      </c>
      <c r="C10" s="1094">
        <v>8</v>
      </c>
      <c r="D10" s="1094">
        <v>99</v>
      </c>
      <c r="E10" s="546">
        <f t="shared" si="0"/>
        <v>368</v>
      </c>
      <c r="F10" s="1095">
        <v>219.69949999999986</v>
      </c>
      <c r="G10" s="1095">
        <v>3.629</v>
      </c>
      <c r="H10" s="1095">
        <v>90.363299999999995</v>
      </c>
      <c r="I10" s="547">
        <f t="shared" si="1"/>
        <v>313.69179999999983</v>
      </c>
      <c r="J10"/>
    </row>
    <row r="11" spans="1:12" x14ac:dyDescent="0.2">
      <c r="A11" s="545" t="s">
        <v>419</v>
      </c>
      <c r="B11" s="1094">
        <v>81</v>
      </c>
      <c r="C11" s="1094">
        <v>6</v>
      </c>
      <c r="D11" s="1094">
        <v>48</v>
      </c>
      <c r="E11" s="546">
        <f t="shared" si="0"/>
        <v>135</v>
      </c>
      <c r="F11" s="1095">
        <v>60.648299999999992</v>
      </c>
      <c r="G11" s="1095">
        <v>2.9</v>
      </c>
      <c r="H11" s="1095">
        <v>41.874800000000008</v>
      </c>
      <c r="I11" s="547">
        <f t="shared" si="1"/>
        <v>105.42310000000001</v>
      </c>
      <c r="J11"/>
    </row>
    <row r="12" spans="1:12" x14ac:dyDescent="0.2">
      <c r="A12" s="545" t="s">
        <v>169</v>
      </c>
      <c r="B12" s="1094">
        <v>126</v>
      </c>
      <c r="C12" s="1094">
        <v>16</v>
      </c>
      <c r="D12" s="1094">
        <v>85</v>
      </c>
      <c r="E12" s="546">
        <f t="shared" si="0"/>
        <v>227</v>
      </c>
      <c r="F12" s="1095">
        <v>98.492300000000014</v>
      </c>
      <c r="G12" s="1095">
        <v>7.3688000000000011</v>
      </c>
      <c r="H12" s="1095">
        <v>76.531399999999991</v>
      </c>
      <c r="I12" s="547">
        <f t="shared" si="1"/>
        <v>182.39250000000001</v>
      </c>
      <c r="J12"/>
    </row>
    <row r="13" spans="1:12" x14ac:dyDescent="0.2">
      <c r="A13" s="545" t="s">
        <v>164</v>
      </c>
      <c r="B13" s="1094">
        <v>77</v>
      </c>
      <c r="C13" s="1094">
        <v>40</v>
      </c>
      <c r="D13" s="1094">
        <v>167</v>
      </c>
      <c r="E13" s="546">
        <f t="shared" si="0"/>
        <v>284</v>
      </c>
      <c r="F13" s="1095">
        <v>72.310799999999986</v>
      </c>
      <c r="G13" s="1095">
        <v>26.141300000000012</v>
      </c>
      <c r="H13" s="1095">
        <v>140.82129999999987</v>
      </c>
      <c r="I13" s="547">
        <f t="shared" si="1"/>
        <v>239.27339999999987</v>
      </c>
      <c r="J13"/>
    </row>
    <row r="14" spans="1:12" x14ac:dyDescent="0.2">
      <c r="A14" s="545" t="s">
        <v>166</v>
      </c>
      <c r="B14" s="1094">
        <v>170</v>
      </c>
      <c r="C14" s="1094">
        <v>70</v>
      </c>
      <c r="D14" s="1094">
        <v>92</v>
      </c>
      <c r="E14" s="546">
        <f t="shared" si="0"/>
        <v>332</v>
      </c>
      <c r="F14" s="1095">
        <v>146.23429999999993</v>
      </c>
      <c r="G14" s="1095">
        <v>32.533600000000007</v>
      </c>
      <c r="H14" s="1095">
        <v>86.712699999999998</v>
      </c>
      <c r="I14" s="547">
        <f t="shared" si="1"/>
        <v>265.48059999999992</v>
      </c>
      <c r="J14"/>
    </row>
    <row r="15" spans="1:12" x14ac:dyDescent="0.2">
      <c r="A15" s="545" t="s">
        <v>168</v>
      </c>
      <c r="B15" s="1094">
        <v>85</v>
      </c>
      <c r="C15" s="1094">
        <v>4</v>
      </c>
      <c r="D15" s="1094">
        <v>37</v>
      </c>
      <c r="E15" s="546">
        <f t="shared" si="0"/>
        <v>126</v>
      </c>
      <c r="F15" s="1095">
        <v>72.007500000000007</v>
      </c>
      <c r="G15" s="1095">
        <v>2.2882000000000002</v>
      </c>
      <c r="H15" s="1095">
        <v>32.858700000000013</v>
      </c>
      <c r="I15" s="547">
        <f t="shared" si="1"/>
        <v>107.15440000000002</v>
      </c>
      <c r="J15"/>
    </row>
    <row r="16" spans="1:12" x14ac:dyDescent="0.2">
      <c r="A16" s="545" t="s">
        <v>71</v>
      </c>
      <c r="B16" s="1094">
        <v>120</v>
      </c>
      <c r="C16" s="1094">
        <v>158</v>
      </c>
      <c r="D16" s="1094">
        <v>1148</v>
      </c>
      <c r="E16" s="546">
        <f t="shared" si="0"/>
        <v>1426</v>
      </c>
      <c r="F16" s="1095">
        <v>111.50870000000006</v>
      </c>
      <c r="G16" s="1095">
        <v>135.21860000000001</v>
      </c>
      <c r="H16" s="1095">
        <v>1020.7150000000001</v>
      </c>
      <c r="I16" s="547">
        <f t="shared" si="1"/>
        <v>1267.4423000000002</v>
      </c>
      <c r="J16"/>
    </row>
    <row r="17" spans="1:10" x14ac:dyDescent="0.2">
      <c r="A17" s="548" t="s">
        <v>206</v>
      </c>
      <c r="B17" s="546">
        <f t="shared" ref="B17:H17" si="2">SUM(B6:B16)</f>
        <v>2811</v>
      </c>
      <c r="C17" s="546">
        <f>SUM(C6:C16)</f>
        <v>891</v>
      </c>
      <c r="D17" s="546">
        <f t="shared" si="2"/>
        <v>2997</v>
      </c>
      <c r="E17" s="546">
        <f t="shared" si="2"/>
        <v>6699</v>
      </c>
      <c r="F17" s="549">
        <f t="shared" si="2"/>
        <v>1909.6454000000015</v>
      </c>
      <c r="G17" s="549">
        <f t="shared" si="2"/>
        <v>579.1955999999999</v>
      </c>
      <c r="H17" s="549">
        <f t="shared" si="2"/>
        <v>2462.5300000000007</v>
      </c>
      <c r="I17" s="547">
        <f>SUM(I6:I16)</f>
        <v>4951.3710000000019</v>
      </c>
      <c r="J17"/>
    </row>
    <row r="18" spans="1:10" x14ac:dyDescent="0.2">
      <c r="A18" s="1693" t="s">
        <v>10</v>
      </c>
      <c r="B18" s="1694"/>
      <c r="C18" s="1694"/>
      <c r="D18" s="1694"/>
      <c r="E18" s="1694"/>
      <c r="F18" s="1694"/>
      <c r="G18" s="1694"/>
      <c r="H18" s="1694"/>
      <c r="I18" s="1695"/>
      <c r="J18"/>
    </row>
    <row r="19" spans="1:10" x14ac:dyDescent="0.2">
      <c r="A19" s="545" t="s">
        <v>162</v>
      </c>
      <c r="B19" s="1094">
        <v>39</v>
      </c>
      <c r="C19" s="1094">
        <v>6</v>
      </c>
      <c r="D19" s="1094">
        <v>51</v>
      </c>
      <c r="E19" s="546">
        <f t="shared" ref="E19:E29" si="3">SUM(B19:D19)</f>
        <v>96</v>
      </c>
      <c r="F19" s="1095">
        <v>34.828899999999997</v>
      </c>
      <c r="G19" s="1095">
        <v>2.5743</v>
      </c>
      <c r="H19" s="1095">
        <v>46.764900000000004</v>
      </c>
      <c r="I19" s="547">
        <f t="shared" ref="I19:I29" si="4">SUM(F19:H19)</f>
        <v>84.16810000000001</v>
      </c>
      <c r="J19"/>
    </row>
    <row r="20" spans="1:10" x14ac:dyDescent="0.2">
      <c r="A20" s="545" t="s">
        <v>161</v>
      </c>
      <c r="B20" s="1094">
        <v>431</v>
      </c>
      <c r="C20" s="1094">
        <v>14</v>
      </c>
      <c r="D20" s="1094">
        <v>446</v>
      </c>
      <c r="E20" s="546">
        <f t="shared" si="3"/>
        <v>891</v>
      </c>
      <c r="F20" s="1095">
        <v>168.93559999999982</v>
      </c>
      <c r="G20" s="1095">
        <v>8.6905999999999999</v>
      </c>
      <c r="H20" s="1095">
        <v>269.01960000000014</v>
      </c>
      <c r="I20" s="547">
        <f t="shared" si="4"/>
        <v>446.64579999999995</v>
      </c>
      <c r="J20"/>
    </row>
    <row r="21" spans="1:10" x14ac:dyDescent="0.2">
      <c r="A21" s="545" t="s">
        <v>167</v>
      </c>
      <c r="B21" s="1094">
        <v>92</v>
      </c>
      <c r="C21" s="1094">
        <v>234</v>
      </c>
      <c r="D21" s="1094">
        <v>302</v>
      </c>
      <c r="E21" s="546">
        <f t="shared" si="3"/>
        <v>628</v>
      </c>
      <c r="F21" s="1095">
        <v>76.581999999999965</v>
      </c>
      <c r="G21" s="1095">
        <v>149.60849999999994</v>
      </c>
      <c r="H21" s="1095">
        <v>257.83949999999982</v>
      </c>
      <c r="I21" s="547">
        <f t="shared" si="4"/>
        <v>484.02999999999975</v>
      </c>
      <c r="J21"/>
    </row>
    <row r="22" spans="1:10" x14ac:dyDescent="0.2">
      <c r="A22" s="545" t="s">
        <v>170</v>
      </c>
      <c r="B22" s="1094">
        <v>164</v>
      </c>
      <c r="C22" s="1094">
        <v>44</v>
      </c>
      <c r="D22" s="1094">
        <v>161</v>
      </c>
      <c r="E22" s="546">
        <f t="shared" si="3"/>
        <v>369</v>
      </c>
      <c r="F22" s="1095">
        <v>142.21350000000007</v>
      </c>
      <c r="G22" s="1095">
        <v>27.387</v>
      </c>
      <c r="H22" s="1095">
        <v>133.99639999999999</v>
      </c>
      <c r="I22" s="547">
        <f t="shared" si="4"/>
        <v>303.59690000000006</v>
      </c>
      <c r="J22"/>
    </row>
    <row r="23" spans="1:10" x14ac:dyDescent="0.2">
      <c r="A23" s="545" t="s">
        <v>171</v>
      </c>
      <c r="B23" s="1094">
        <v>161</v>
      </c>
      <c r="C23" s="1094">
        <v>6</v>
      </c>
      <c r="D23" s="1094">
        <v>73</v>
      </c>
      <c r="E23" s="546">
        <f t="shared" si="3"/>
        <v>240</v>
      </c>
      <c r="F23" s="1095">
        <v>134.82989999999995</v>
      </c>
      <c r="G23" s="1095">
        <v>2.9716999999999998</v>
      </c>
      <c r="H23" s="1095">
        <v>66.475399999999993</v>
      </c>
      <c r="I23" s="547">
        <f t="shared" si="4"/>
        <v>204.27699999999993</v>
      </c>
      <c r="J23"/>
    </row>
    <row r="24" spans="1:10" x14ac:dyDescent="0.2">
      <c r="A24" s="545" t="s">
        <v>419</v>
      </c>
      <c r="B24" s="1094">
        <v>41</v>
      </c>
      <c r="C24" s="1094">
        <v>6</v>
      </c>
      <c r="D24" s="1094">
        <v>40</v>
      </c>
      <c r="E24" s="546">
        <f t="shared" si="3"/>
        <v>87</v>
      </c>
      <c r="F24" s="1095">
        <v>30.749499999999998</v>
      </c>
      <c r="G24" s="1095">
        <v>2.9</v>
      </c>
      <c r="H24" s="1095">
        <v>37.139000000000003</v>
      </c>
      <c r="I24" s="547">
        <f t="shared" si="4"/>
        <v>70.788499999999999</v>
      </c>
      <c r="J24"/>
    </row>
    <row r="25" spans="1:10" x14ac:dyDescent="0.2">
      <c r="A25" s="545" t="s">
        <v>169</v>
      </c>
      <c r="B25" s="1094">
        <v>49</v>
      </c>
      <c r="C25" s="1094">
        <v>3</v>
      </c>
      <c r="D25" s="1094">
        <v>60</v>
      </c>
      <c r="E25" s="546">
        <f t="shared" si="3"/>
        <v>112</v>
      </c>
      <c r="F25" s="1095">
        <v>34.73769999999999</v>
      </c>
      <c r="G25" s="1095">
        <v>1.2700000000000002</v>
      </c>
      <c r="H25" s="1095">
        <v>52.138299999999987</v>
      </c>
      <c r="I25" s="547">
        <f t="shared" si="4"/>
        <v>88.145999999999987</v>
      </c>
      <c r="J25"/>
    </row>
    <row r="26" spans="1:10" x14ac:dyDescent="0.2">
      <c r="A26" s="545" t="s">
        <v>164</v>
      </c>
      <c r="B26" s="1094">
        <v>12</v>
      </c>
      <c r="C26" s="1094">
        <v>9</v>
      </c>
      <c r="D26" s="1094">
        <v>94</v>
      </c>
      <c r="E26" s="546">
        <f t="shared" si="3"/>
        <v>115</v>
      </c>
      <c r="F26" s="1095">
        <v>9.5340000000000007</v>
      </c>
      <c r="G26" s="1095">
        <v>5.4593000000000007</v>
      </c>
      <c r="H26" s="1095">
        <v>77.818700000000007</v>
      </c>
      <c r="I26" s="547">
        <f t="shared" si="4"/>
        <v>92.812000000000012</v>
      </c>
      <c r="J26"/>
    </row>
    <row r="27" spans="1:10" x14ac:dyDescent="0.2">
      <c r="A27" s="545" t="s">
        <v>166</v>
      </c>
      <c r="B27" s="1094">
        <v>66</v>
      </c>
      <c r="C27" s="1094">
        <v>40</v>
      </c>
      <c r="D27" s="1094">
        <v>71</v>
      </c>
      <c r="E27" s="546">
        <f t="shared" si="3"/>
        <v>177</v>
      </c>
      <c r="F27" s="1095">
        <v>56.686500000000017</v>
      </c>
      <c r="G27" s="1095">
        <v>18.833300000000001</v>
      </c>
      <c r="H27" s="1095">
        <v>66.687200000000018</v>
      </c>
      <c r="I27" s="547">
        <f t="shared" si="4"/>
        <v>142.20700000000005</v>
      </c>
      <c r="J27"/>
    </row>
    <row r="28" spans="1:10" x14ac:dyDescent="0.2">
      <c r="A28" s="545" t="s">
        <v>168</v>
      </c>
      <c r="B28" s="1094">
        <v>37</v>
      </c>
      <c r="C28" s="1094">
        <v>3</v>
      </c>
      <c r="D28" s="1094">
        <v>26</v>
      </c>
      <c r="E28" s="546">
        <f t="shared" si="3"/>
        <v>66</v>
      </c>
      <c r="F28" s="1095">
        <v>29.799100000000006</v>
      </c>
      <c r="G28" s="1095">
        <v>1.1714</v>
      </c>
      <c r="H28" s="1095">
        <v>24.496800000000004</v>
      </c>
      <c r="I28" s="547">
        <f t="shared" si="4"/>
        <v>55.467300000000009</v>
      </c>
      <c r="J28"/>
    </row>
    <row r="29" spans="1:10" x14ac:dyDescent="0.2">
      <c r="A29" s="545" t="s">
        <v>71</v>
      </c>
      <c r="B29" s="1094">
        <v>78</v>
      </c>
      <c r="C29" s="1094">
        <v>70</v>
      </c>
      <c r="D29" s="1094">
        <v>711</v>
      </c>
      <c r="E29" s="546">
        <f t="shared" si="3"/>
        <v>859</v>
      </c>
      <c r="F29" s="1095">
        <v>72.483700000000013</v>
      </c>
      <c r="G29" s="1095">
        <v>56.328000000000038</v>
      </c>
      <c r="H29" s="1095">
        <v>628.6256999999996</v>
      </c>
      <c r="I29" s="547">
        <f t="shared" si="4"/>
        <v>757.43739999999968</v>
      </c>
      <c r="J29"/>
    </row>
    <row r="30" spans="1:10" ht="13.5" thickBot="1" x14ac:dyDescent="0.25">
      <c r="A30" s="550" t="s">
        <v>11</v>
      </c>
      <c r="B30" s="551">
        <f t="shared" ref="B30:I30" si="5">SUM(B19:B29)</f>
        <v>1170</v>
      </c>
      <c r="C30" s="551">
        <f t="shared" si="5"/>
        <v>435</v>
      </c>
      <c r="D30" s="551">
        <f t="shared" si="5"/>
        <v>2035</v>
      </c>
      <c r="E30" s="551">
        <f t="shared" si="5"/>
        <v>3640</v>
      </c>
      <c r="F30" s="552">
        <f t="shared" si="5"/>
        <v>791.38039999999978</v>
      </c>
      <c r="G30" s="552">
        <f t="shared" si="5"/>
        <v>277.19410000000005</v>
      </c>
      <c r="H30" s="552">
        <f t="shared" si="5"/>
        <v>1661.0014999999996</v>
      </c>
      <c r="I30" s="553">
        <f t="shared" si="5"/>
        <v>2729.576</v>
      </c>
      <c r="J30"/>
    </row>
    <row r="31" spans="1:10" x14ac:dyDescent="0.2">
      <c r="A31" s="392"/>
      <c r="B31" s="554"/>
      <c r="C31" s="554"/>
      <c r="D31" s="554"/>
      <c r="E31" s="554"/>
      <c r="F31" s="555"/>
      <c r="G31" s="555"/>
      <c r="H31" s="555"/>
      <c r="I31" s="555"/>
      <c r="J31"/>
    </row>
    <row r="32" spans="1:10" x14ac:dyDescent="0.2">
      <c r="A32" s="556" t="s">
        <v>537</v>
      </c>
    </row>
    <row r="33" spans="1:1" x14ac:dyDescent="0.2">
      <c r="A33" s="556" t="s">
        <v>312</v>
      </c>
    </row>
  </sheetData>
  <mergeCells count="11">
    <mergeCell ref="A5:I5"/>
    <mergeCell ref="A18:I18"/>
    <mergeCell ref="A2:A4"/>
    <mergeCell ref="B2:E2"/>
    <mergeCell ref="F2:I2"/>
    <mergeCell ref="B3:B4"/>
    <mergeCell ref="C3:D3"/>
    <mergeCell ref="E3:E4"/>
    <mergeCell ref="F3:F4"/>
    <mergeCell ref="G3:H3"/>
    <mergeCell ref="I3:I4"/>
  </mergeCells>
  <pageMargins left="0.23622047244094491" right="0.23622047244094491" top="0.74803149606299213" bottom="0.74803149606299213" header="0.31496062992125984" footer="0.31496062992125984"/>
  <pageSetup paperSize="9" scale="58" orientation="portrait"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63">
    <pageSetUpPr fitToPage="1"/>
  </sheetPr>
  <dimension ref="A1:L21"/>
  <sheetViews>
    <sheetView workbookViewId="0"/>
  </sheetViews>
  <sheetFormatPr defaultColWidth="9.140625" defaultRowHeight="12.75" x14ac:dyDescent="0.2"/>
  <cols>
    <col min="1" max="1" width="36.140625" style="9" customWidth="1"/>
    <col min="2" max="5" width="9.5703125" style="9" bestFit="1" customWidth="1"/>
    <col min="6" max="16384" width="9.140625" style="9"/>
  </cols>
  <sheetData>
    <row r="1" spans="1:12" ht="13.5" thickBot="1" x14ac:dyDescent="0.25">
      <c r="A1" s="14" t="s">
        <v>1306</v>
      </c>
    </row>
    <row r="2" spans="1:12" ht="13.5" thickBot="1" x14ac:dyDescent="0.25">
      <c r="A2" s="23"/>
      <c r="B2" s="30">
        <v>2013</v>
      </c>
      <c r="C2" s="30">
        <v>2014</v>
      </c>
      <c r="D2" s="30">
        <v>2015</v>
      </c>
      <c r="E2" s="30">
        <v>2016</v>
      </c>
      <c r="F2" s="30">
        <v>2017</v>
      </c>
      <c r="G2" s="30">
        <v>2018</v>
      </c>
      <c r="H2" s="145">
        <v>2019</v>
      </c>
      <c r="I2" s="145">
        <v>2020</v>
      </c>
      <c r="J2" s="145">
        <v>2021</v>
      </c>
      <c r="K2" s="145">
        <v>2022</v>
      </c>
      <c r="L2" s="25">
        <v>2023</v>
      </c>
    </row>
    <row r="3" spans="1:12" x14ac:dyDescent="0.2">
      <c r="A3" s="108" t="s">
        <v>1383</v>
      </c>
      <c r="B3" s="156"/>
      <c r="C3" s="156"/>
      <c r="D3" s="156"/>
      <c r="E3" s="156"/>
      <c r="F3" s="156"/>
      <c r="G3" s="156"/>
      <c r="H3" s="157"/>
      <c r="I3" s="157"/>
      <c r="J3" s="157"/>
      <c r="K3" s="157"/>
      <c r="L3" s="147"/>
    </row>
    <row r="4" spans="1:12" x14ac:dyDescent="0.2">
      <c r="A4" s="12" t="s">
        <v>65</v>
      </c>
      <c r="B4" s="148">
        <v>2137</v>
      </c>
      <c r="C4" s="148">
        <v>2163</v>
      </c>
      <c r="D4" s="148">
        <v>2191</v>
      </c>
      <c r="E4" s="148">
        <v>2233</v>
      </c>
      <c r="F4" s="148">
        <v>2250</v>
      </c>
      <c r="G4" s="148">
        <v>2312</v>
      </c>
      <c r="H4" s="148">
        <v>2476</v>
      </c>
      <c r="I4" s="148">
        <v>2625</v>
      </c>
      <c r="J4" s="148">
        <v>2689</v>
      </c>
      <c r="K4" s="148">
        <v>2743</v>
      </c>
      <c r="L4" s="954">
        <v>2811</v>
      </c>
    </row>
    <row r="5" spans="1:12" x14ac:dyDescent="0.2">
      <c r="A5" s="12" t="s">
        <v>698</v>
      </c>
      <c r="B5" s="148">
        <v>3035</v>
      </c>
      <c r="C5" s="148">
        <v>3115</v>
      </c>
      <c r="D5" s="148">
        <v>2959</v>
      </c>
      <c r="E5" s="148">
        <v>2923</v>
      </c>
      <c r="F5" s="148">
        <v>3106</v>
      </c>
      <c r="G5" s="148">
        <v>3254</v>
      </c>
      <c r="H5" s="148">
        <v>3401</v>
      </c>
      <c r="I5" s="148">
        <v>3565</v>
      </c>
      <c r="J5" s="148">
        <v>3647</v>
      </c>
      <c r="K5" s="148">
        <v>3830</v>
      </c>
      <c r="L5" s="954">
        <v>3888</v>
      </c>
    </row>
    <row r="6" spans="1:12" ht="13.5" thickBot="1" x14ac:dyDescent="0.25">
      <c r="A6" s="28" t="s">
        <v>206</v>
      </c>
      <c r="B6" s="363">
        <f t="shared" ref="B6:K6" si="0">SUM(B4:B5)</f>
        <v>5172</v>
      </c>
      <c r="C6" s="363">
        <f t="shared" si="0"/>
        <v>5278</v>
      </c>
      <c r="D6" s="363">
        <f t="shared" si="0"/>
        <v>5150</v>
      </c>
      <c r="E6" s="363">
        <f t="shared" si="0"/>
        <v>5156</v>
      </c>
      <c r="F6" s="363">
        <f t="shared" si="0"/>
        <v>5356</v>
      </c>
      <c r="G6" s="363">
        <f t="shared" si="0"/>
        <v>5566</v>
      </c>
      <c r="H6" s="363">
        <f t="shared" si="0"/>
        <v>5877</v>
      </c>
      <c r="I6" s="363">
        <f t="shared" si="0"/>
        <v>6190</v>
      </c>
      <c r="J6" s="363">
        <f t="shared" si="0"/>
        <v>6336</v>
      </c>
      <c r="K6" s="363">
        <f t="shared" si="0"/>
        <v>6573</v>
      </c>
      <c r="L6" s="561">
        <f>SUM(L4:L5)</f>
        <v>6699</v>
      </c>
    </row>
    <row r="7" spans="1:12" x14ac:dyDescent="0.2">
      <c r="A7" s="108" t="s">
        <v>1384</v>
      </c>
      <c r="B7" s="156"/>
      <c r="C7" s="156"/>
      <c r="D7" s="156"/>
      <c r="E7" s="156"/>
      <c r="F7" s="156"/>
      <c r="G7" s="156"/>
      <c r="H7" s="157"/>
      <c r="I7" s="157"/>
      <c r="J7" s="157"/>
      <c r="K7" s="157"/>
      <c r="L7" s="147"/>
    </row>
    <row r="8" spans="1:12" x14ac:dyDescent="0.2">
      <c r="A8" s="12" t="s">
        <v>65</v>
      </c>
      <c r="B8" s="148">
        <v>855</v>
      </c>
      <c r="C8" s="148">
        <v>872</v>
      </c>
      <c r="D8" s="148">
        <v>886</v>
      </c>
      <c r="E8" s="148">
        <v>909</v>
      </c>
      <c r="F8" s="148">
        <v>904</v>
      </c>
      <c r="G8" s="148">
        <v>926</v>
      </c>
      <c r="H8" s="148">
        <v>987</v>
      </c>
      <c r="I8" s="148">
        <v>1066</v>
      </c>
      <c r="J8" s="148">
        <v>1090</v>
      </c>
      <c r="K8" s="148">
        <v>1124</v>
      </c>
      <c r="L8" s="954">
        <v>1170</v>
      </c>
    </row>
    <row r="9" spans="1:12" ht="12.75" customHeight="1" x14ac:dyDescent="0.2">
      <c r="A9" s="12" t="s">
        <v>698</v>
      </c>
      <c r="B9" s="148">
        <v>1872</v>
      </c>
      <c r="C9" s="148">
        <v>1920</v>
      </c>
      <c r="D9" s="148">
        <v>1816</v>
      </c>
      <c r="E9" s="148">
        <v>1800</v>
      </c>
      <c r="F9" s="148">
        <v>1913</v>
      </c>
      <c r="G9" s="148">
        <v>1996</v>
      </c>
      <c r="H9" s="148">
        <v>2079</v>
      </c>
      <c r="I9" s="148">
        <v>2165</v>
      </c>
      <c r="J9" s="148">
        <v>2241</v>
      </c>
      <c r="K9" s="148">
        <v>2389</v>
      </c>
      <c r="L9" s="954">
        <v>2470</v>
      </c>
    </row>
    <row r="10" spans="1:12" ht="13.5" thickBot="1" x14ac:dyDescent="0.25">
      <c r="A10" s="28" t="s">
        <v>11</v>
      </c>
      <c r="B10" s="363">
        <f t="shared" ref="B10:L10" si="1">SUM(B8:B9)</f>
        <v>2727</v>
      </c>
      <c r="C10" s="363">
        <f t="shared" si="1"/>
        <v>2792</v>
      </c>
      <c r="D10" s="363">
        <f t="shared" si="1"/>
        <v>2702</v>
      </c>
      <c r="E10" s="363">
        <f t="shared" si="1"/>
        <v>2709</v>
      </c>
      <c r="F10" s="363">
        <f t="shared" si="1"/>
        <v>2817</v>
      </c>
      <c r="G10" s="363">
        <f t="shared" si="1"/>
        <v>2922</v>
      </c>
      <c r="H10" s="363">
        <f t="shared" si="1"/>
        <v>3066</v>
      </c>
      <c r="I10" s="363">
        <f t="shared" si="1"/>
        <v>3231</v>
      </c>
      <c r="J10" s="363">
        <f t="shared" si="1"/>
        <v>3331</v>
      </c>
      <c r="K10" s="363">
        <f t="shared" si="1"/>
        <v>3513</v>
      </c>
      <c r="L10" s="561">
        <f t="shared" si="1"/>
        <v>3640</v>
      </c>
    </row>
    <row r="11" spans="1:12" x14ac:dyDescent="0.2">
      <c r="A11" s="108" t="s">
        <v>1385</v>
      </c>
      <c r="B11" s="156"/>
      <c r="C11" s="156"/>
      <c r="D11" s="156"/>
      <c r="E11" s="156"/>
      <c r="F11" s="156"/>
      <c r="G11" s="156"/>
      <c r="H11" s="157"/>
      <c r="I11" s="157"/>
      <c r="J11" s="157"/>
      <c r="K11" s="157"/>
      <c r="L11" s="147"/>
    </row>
    <row r="12" spans="1:12" ht="12.75" customHeight="1" x14ac:dyDescent="0.2">
      <c r="A12" s="12" t="s">
        <v>65</v>
      </c>
      <c r="B12" s="557">
        <v>1612.6</v>
      </c>
      <c r="C12" s="557">
        <v>1620.7</v>
      </c>
      <c r="D12" s="557">
        <v>1611.0124000000033</v>
      </c>
      <c r="E12" s="557">
        <v>1617.7</v>
      </c>
      <c r="F12" s="557">
        <v>1627.7</v>
      </c>
      <c r="G12" s="557">
        <v>1653</v>
      </c>
      <c r="H12" s="557">
        <v>1709</v>
      </c>
      <c r="I12" s="557">
        <v>1779.7668000000017</v>
      </c>
      <c r="J12" s="557">
        <v>1841.7530999999999</v>
      </c>
      <c r="K12" s="557">
        <v>1880.9167000000023</v>
      </c>
      <c r="L12" s="1096">
        <v>1909.6454000000006</v>
      </c>
    </row>
    <row r="13" spans="1:12" x14ac:dyDescent="0.2">
      <c r="A13" s="12" t="s">
        <v>698</v>
      </c>
      <c r="B13" s="557">
        <v>2439.1999999999998</v>
      </c>
      <c r="C13" s="557">
        <v>2538.5</v>
      </c>
      <c r="D13" s="557">
        <v>2454.155000000002</v>
      </c>
      <c r="E13" s="557">
        <v>2354.6</v>
      </c>
      <c r="F13" s="557">
        <v>2447.6</v>
      </c>
      <c r="G13" s="557">
        <v>2531.9</v>
      </c>
      <c r="H13" s="557">
        <v>2662.1</v>
      </c>
      <c r="I13" s="557">
        <v>2776.4663999999998</v>
      </c>
      <c r="J13" s="557">
        <v>2876.3119000000002</v>
      </c>
      <c r="K13" s="557">
        <v>2995.1123000000011</v>
      </c>
      <c r="L13" s="1096">
        <v>3041.7256000000025</v>
      </c>
    </row>
    <row r="14" spans="1:12" ht="13.5" customHeight="1" thickBot="1" x14ac:dyDescent="0.25">
      <c r="A14" s="28" t="s">
        <v>206</v>
      </c>
      <c r="B14" s="365">
        <f t="shared" ref="B14:L14" si="2">SUM(B12:B13)</f>
        <v>4051.7999999999997</v>
      </c>
      <c r="C14" s="365">
        <f t="shared" si="2"/>
        <v>4159.2</v>
      </c>
      <c r="D14" s="365">
        <f t="shared" si="2"/>
        <v>4065.1674000000053</v>
      </c>
      <c r="E14" s="365">
        <f t="shared" si="2"/>
        <v>3972.3</v>
      </c>
      <c r="F14" s="365">
        <f t="shared" si="2"/>
        <v>4075.3</v>
      </c>
      <c r="G14" s="365">
        <f t="shared" si="2"/>
        <v>4184.8999999999996</v>
      </c>
      <c r="H14" s="365">
        <f t="shared" si="2"/>
        <v>4371.1000000000004</v>
      </c>
      <c r="I14" s="365">
        <f t="shared" si="2"/>
        <v>4556.2332000000015</v>
      </c>
      <c r="J14" s="365">
        <f t="shared" si="2"/>
        <v>4718.0650000000005</v>
      </c>
      <c r="K14" s="365">
        <f t="shared" si="2"/>
        <v>4876.0290000000032</v>
      </c>
      <c r="L14" s="643">
        <f t="shared" si="2"/>
        <v>4951.3710000000028</v>
      </c>
    </row>
    <row r="15" spans="1:12" x14ac:dyDescent="0.2">
      <c r="A15" s="85" t="s">
        <v>1386</v>
      </c>
      <c r="B15" s="158"/>
      <c r="C15" s="158"/>
      <c r="D15" s="158"/>
      <c r="E15" s="158"/>
      <c r="F15" s="158"/>
      <c r="G15" s="158"/>
      <c r="H15" s="159"/>
      <c r="I15" s="159"/>
      <c r="J15" s="159"/>
      <c r="K15" s="159"/>
      <c r="L15" s="146"/>
    </row>
    <row r="16" spans="1:12" x14ac:dyDescent="0.2">
      <c r="A16" s="12" t="s">
        <v>65</v>
      </c>
      <c r="B16" s="557">
        <v>638</v>
      </c>
      <c r="C16" s="557">
        <v>639.1</v>
      </c>
      <c r="D16" s="557">
        <v>639.03679999999963</v>
      </c>
      <c r="E16" s="557">
        <v>641.6</v>
      </c>
      <c r="F16" s="557">
        <v>645</v>
      </c>
      <c r="G16" s="557">
        <v>653.6</v>
      </c>
      <c r="H16" s="557">
        <v>673.3</v>
      </c>
      <c r="I16" s="557">
        <v>710.8217999999996</v>
      </c>
      <c r="J16" s="557">
        <v>748.05510000000004</v>
      </c>
      <c r="K16" s="557">
        <v>770.66460000000006</v>
      </c>
      <c r="L16" s="1096">
        <v>791.38040000000001</v>
      </c>
    </row>
    <row r="17" spans="1:12" x14ac:dyDescent="0.2">
      <c r="A17" s="12" t="s">
        <v>698</v>
      </c>
      <c r="B17" s="557">
        <v>1506.8</v>
      </c>
      <c r="C17" s="557">
        <v>1554</v>
      </c>
      <c r="D17" s="557">
        <v>1504.6776000000018</v>
      </c>
      <c r="E17" s="557">
        <v>1442.5</v>
      </c>
      <c r="F17" s="557">
        <v>1508.3</v>
      </c>
      <c r="G17" s="557">
        <v>1561.3</v>
      </c>
      <c r="H17" s="557">
        <v>1647.7</v>
      </c>
      <c r="I17" s="557">
        <v>1712.1926000000003</v>
      </c>
      <c r="J17" s="557">
        <v>1779.6629</v>
      </c>
      <c r="K17" s="557">
        <v>1868.4312999999993</v>
      </c>
      <c r="L17" s="1096">
        <v>1938.1882999999993</v>
      </c>
    </row>
    <row r="18" spans="1:12" ht="13.5" thickBot="1" x14ac:dyDescent="0.25">
      <c r="A18" s="28" t="s">
        <v>11</v>
      </c>
      <c r="B18" s="365">
        <f t="shared" ref="B18:L18" si="3">SUM(B16:B17)</f>
        <v>2144.8000000000002</v>
      </c>
      <c r="C18" s="365">
        <f t="shared" si="3"/>
        <v>2193.1</v>
      </c>
      <c r="D18" s="365">
        <f t="shared" si="3"/>
        <v>2143.7144000000017</v>
      </c>
      <c r="E18" s="365">
        <f t="shared" si="3"/>
        <v>2084.1</v>
      </c>
      <c r="F18" s="365">
        <f t="shared" si="3"/>
        <v>2153.3000000000002</v>
      </c>
      <c r="G18" s="365">
        <f t="shared" si="3"/>
        <v>2214.9</v>
      </c>
      <c r="H18" s="365">
        <f t="shared" si="3"/>
        <v>2321</v>
      </c>
      <c r="I18" s="365">
        <f t="shared" si="3"/>
        <v>2423.0144</v>
      </c>
      <c r="J18" s="365">
        <f t="shared" si="3"/>
        <v>2527.7179999999998</v>
      </c>
      <c r="K18" s="365">
        <f t="shared" si="3"/>
        <v>2639.0958999999993</v>
      </c>
      <c r="L18" s="643">
        <f t="shared" si="3"/>
        <v>2729.5686999999994</v>
      </c>
    </row>
    <row r="19" spans="1:12" x14ac:dyDescent="0.2">
      <c r="A19" s="14"/>
      <c r="B19" s="71"/>
      <c r="C19" s="71"/>
      <c r="D19" s="71"/>
      <c r="E19" s="71"/>
      <c r="F19" s="74"/>
      <c r="G19" s="74"/>
      <c r="H19" s="74"/>
      <c r="I19" s="74"/>
      <c r="J19" s="71"/>
      <c r="K19" s="71"/>
      <c r="L19" s="71"/>
    </row>
    <row r="20" spans="1:12" x14ac:dyDescent="0.2">
      <c r="A20" s="46" t="s">
        <v>537</v>
      </c>
      <c r="C20" s="14"/>
      <c r="G20" s="14"/>
    </row>
    <row r="21" spans="1:12" x14ac:dyDescent="0.2">
      <c r="A21" s="9" t="s">
        <v>767</v>
      </c>
    </row>
  </sheetData>
  <phoneticPr fontId="44" type="noConversion"/>
  <pageMargins left="0.78740157480314965" right="0.78740157480314965" top="0.98425196850393704" bottom="0.98425196850393704" header="0.51181102362204722" footer="0.51181102362204722"/>
  <pageSetup paperSize="9" scale="86" orientation="landscape"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List64">
    <pageSetUpPr fitToPage="1"/>
  </sheetPr>
  <dimension ref="A1:M10"/>
  <sheetViews>
    <sheetView workbookViewId="0"/>
  </sheetViews>
  <sheetFormatPr defaultColWidth="9.140625" defaultRowHeight="12.75" x14ac:dyDescent="0.2"/>
  <cols>
    <col min="1" max="1" width="22.7109375" style="9" customWidth="1"/>
    <col min="2" max="12" width="9.7109375" style="9" customWidth="1"/>
    <col min="13" max="13" width="10.28515625" style="9" customWidth="1"/>
    <col min="14" max="16384" width="9.140625" style="9"/>
  </cols>
  <sheetData>
    <row r="1" spans="1:13" ht="13.5" thickBot="1" x14ac:dyDescent="0.25">
      <c r="A1" s="14" t="s">
        <v>1337</v>
      </c>
    </row>
    <row r="2" spans="1:13" s="153" customFormat="1" ht="13.5" thickBot="1" x14ac:dyDescent="0.25">
      <c r="A2" s="119"/>
      <c r="B2" s="274">
        <v>2013</v>
      </c>
      <c r="C2" s="274">
        <v>2014</v>
      </c>
      <c r="D2" s="274">
        <v>2015</v>
      </c>
      <c r="E2" s="274">
        <v>2016</v>
      </c>
      <c r="F2" s="378">
        <v>2017</v>
      </c>
      <c r="G2" s="378">
        <v>2018</v>
      </c>
      <c r="H2" s="378">
        <v>2019</v>
      </c>
      <c r="I2" s="378">
        <v>2020</v>
      </c>
      <c r="J2" s="378">
        <v>2021</v>
      </c>
      <c r="K2" s="378">
        <v>2022</v>
      </c>
      <c r="L2" s="275">
        <v>2023</v>
      </c>
    </row>
    <row r="3" spans="1:13" x14ac:dyDescent="0.2">
      <c r="A3" s="24" t="s">
        <v>699</v>
      </c>
      <c r="B3" s="117">
        <v>56358</v>
      </c>
      <c r="C3" s="117">
        <v>56203</v>
      </c>
      <c r="D3" s="117">
        <v>56092</v>
      </c>
      <c r="E3" s="117">
        <v>57558</v>
      </c>
      <c r="F3" s="117">
        <v>62356</v>
      </c>
      <c r="G3" s="117">
        <v>65575</v>
      </c>
      <c r="H3" s="117">
        <v>69983</v>
      </c>
      <c r="I3" s="117">
        <v>70004</v>
      </c>
      <c r="J3" s="117">
        <v>72264</v>
      </c>
      <c r="K3" s="117">
        <v>73779</v>
      </c>
      <c r="L3" s="1097">
        <v>76780</v>
      </c>
      <c r="M3" s="21"/>
    </row>
    <row r="4" spans="1:13" x14ac:dyDescent="0.2">
      <c r="A4" s="12" t="s">
        <v>698</v>
      </c>
      <c r="B4" s="148">
        <v>36406</v>
      </c>
      <c r="C4" s="148">
        <v>36887</v>
      </c>
      <c r="D4" s="148">
        <v>36373</v>
      </c>
      <c r="E4" s="148">
        <v>36035</v>
      </c>
      <c r="F4" s="148">
        <v>37184</v>
      </c>
      <c r="G4" s="148">
        <v>39881</v>
      </c>
      <c r="H4" s="148">
        <v>41931</v>
      </c>
      <c r="I4" s="148">
        <v>42648</v>
      </c>
      <c r="J4" s="148">
        <v>43850</v>
      </c>
      <c r="K4" s="148">
        <v>45833</v>
      </c>
      <c r="L4" s="1098">
        <v>48707</v>
      </c>
      <c r="M4" s="21"/>
    </row>
    <row r="5" spans="1:13" ht="13.5" thickBot="1" x14ac:dyDescent="0.25">
      <c r="A5" s="28" t="s">
        <v>206</v>
      </c>
      <c r="B5" s="150">
        <v>44347</v>
      </c>
      <c r="C5" s="150">
        <v>44414</v>
      </c>
      <c r="D5" s="150">
        <v>44188</v>
      </c>
      <c r="E5" s="150">
        <v>44800</v>
      </c>
      <c r="F5" s="150">
        <v>47237</v>
      </c>
      <c r="G5" s="150">
        <v>50030</v>
      </c>
      <c r="H5" s="150">
        <v>52899</v>
      </c>
      <c r="I5" s="150">
        <v>53334</v>
      </c>
      <c r="J5" s="150">
        <v>54942</v>
      </c>
      <c r="K5" s="150">
        <v>56613</v>
      </c>
      <c r="L5" s="1099">
        <v>59534</v>
      </c>
      <c r="M5" s="73"/>
    </row>
    <row r="6" spans="1:13" x14ac:dyDescent="0.2">
      <c r="A6" s="14"/>
      <c r="B6" s="44"/>
      <c r="C6" s="44"/>
      <c r="D6" s="44"/>
      <c r="E6" s="44"/>
      <c r="F6" s="44"/>
      <c r="G6" s="73"/>
      <c r="H6" s="73"/>
    </row>
    <row r="7" spans="1:13" x14ac:dyDescent="0.2">
      <c r="A7" s="9" t="s">
        <v>767</v>
      </c>
    </row>
    <row r="9" spans="1:13" x14ac:dyDescent="0.2">
      <c r="A9" s="669"/>
      <c r="B9"/>
      <c r="C9"/>
      <c r="D9"/>
      <c r="E9"/>
      <c r="F9"/>
      <c r="G9"/>
      <c r="H9"/>
      <c r="I9"/>
      <c r="J9"/>
      <c r="K9"/>
      <c r="L9"/>
    </row>
    <row r="10" spans="1:13" x14ac:dyDescent="0.2">
      <c r="A10" s="259"/>
      <c r="B10" s="685"/>
    </row>
  </sheetData>
  <phoneticPr fontId="44" type="noConversion"/>
  <pageMargins left="0.78740157499999996" right="0.78740157499999996" top="0.984251969" bottom="0.984251969" header="0.4921259845" footer="0.4921259845"/>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dimension ref="A1:B20"/>
  <sheetViews>
    <sheetView workbookViewId="0"/>
  </sheetViews>
  <sheetFormatPr defaultColWidth="9.140625" defaultRowHeight="12.75" x14ac:dyDescent="0.2"/>
  <cols>
    <col min="1" max="1" width="34.28515625" style="9" customWidth="1"/>
    <col min="2" max="2" width="52.5703125" style="9" customWidth="1"/>
    <col min="3" max="16384" width="9.140625" style="45"/>
  </cols>
  <sheetData>
    <row r="1" spans="1:2" ht="13.5" thickBot="1" x14ac:dyDescent="0.25">
      <c r="A1" s="392" t="s">
        <v>934</v>
      </c>
      <c r="B1" s="45"/>
    </row>
    <row r="2" spans="1:2" ht="13.5" thickBot="1" x14ac:dyDescent="0.25">
      <c r="A2" s="38" t="s">
        <v>139</v>
      </c>
      <c r="B2" s="40" t="s">
        <v>140</v>
      </c>
    </row>
    <row r="3" spans="1:2" x14ac:dyDescent="0.2">
      <c r="A3" s="622" t="s">
        <v>97</v>
      </c>
      <c r="B3" s="849" t="s">
        <v>80</v>
      </c>
    </row>
    <row r="4" spans="1:2" x14ac:dyDescent="0.2">
      <c r="A4" s="622" t="s">
        <v>95</v>
      </c>
      <c r="B4" s="849" t="s">
        <v>94</v>
      </c>
    </row>
    <row r="5" spans="1:2" x14ac:dyDescent="0.2">
      <c r="A5" s="622" t="s">
        <v>491</v>
      </c>
      <c r="B5" s="849" t="s">
        <v>94</v>
      </c>
    </row>
    <row r="6" spans="1:2" x14ac:dyDescent="0.2">
      <c r="A6" s="622" t="s">
        <v>814</v>
      </c>
      <c r="B6" s="849" t="s">
        <v>663</v>
      </c>
    </row>
    <row r="7" spans="1:2" x14ac:dyDescent="0.2">
      <c r="A7" s="622" t="s">
        <v>156</v>
      </c>
      <c r="B7" s="849" t="s">
        <v>146</v>
      </c>
    </row>
    <row r="8" spans="1:2" x14ac:dyDescent="0.2">
      <c r="A8" s="622" t="s">
        <v>157</v>
      </c>
      <c r="B8" s="849" t="s">
        <v>146</v>
      </c>
    </row>
    <row r="9" spans="1:2" x14ac:dyDescent="0.2">
      <c r="A9" s="850" t="s">
        <v>365</v>
      </c>
      <c r="B9" s="849" t="s">
        <v>146</v>
      </c>
    </row>
    <row r="10" spans="1:2" x14ac:dyDescent="0.2">
      <c r="A10" s="850" t="s">
        <v>570</v>
      </c>
      <c r="B10" s="849" t="s">
        <v>815</v>
      </c>
    </row>
    <row r="11" spans="1:2" x14ac:dyDescent="0.2">
      <c r="A11" s="850" t="s">
        <v>571</v>
      </c>
      <c r="B11" s="849" t="s">
        <v>815</v>
      </c>
    </row>
    <row r="12" spans="1:2" x14ac:dyDescent="0.2">
      <c r="A12" s="622" t="s">
        <v>96</v>
      </c>
      <c r="B12" s="849" t="s">
        <v>146</v>
      </c>
    </row>
    <row r="13" spans="1:2" x14ac:dyDescent="0.2">
      <c r="A13" s="622" t="s">
        <v>816</v>
      </c>
      <c r="B13" s="849" t="s">
        <v>663</v>
      </c>
    </row>
    <row r="14" spans="1:2" x14ac:dyDescent="0.2">
      <c r="A14" s="850" t="s">
        <v>366</v>
      </c>
      <c r="B14" s="849" t="s">
        <v>146</v>
      </c>
    </row>
    <row r="15" spans="1:2" x14ac:dyDescent="0.2">
      <c r="A15" s="622" t="s">
        <v>98</v>
      </c>
      <c r="B15" s="849" t="s">
        <v>146</v>
      </c>
    </row>
    <row r="16" spans="1:2" x14ac:dyDescent="0.2">
      <c r="A16" s="622" t="s">
        <v>490</v>
      </c>
      <c r="B16" s="849" t="s">
        <v>146</v>
      </c>
    </row>
    <row r="17" spans="1:2" x14ac:dyDescent="0.2">
      <c r="A17" s="850" t="s">
        <v>480</v>
      </c>
      <c r="B17" s="849" t="s">
        <v>663</v>
      </c>
    </row>
    <row r="18" spans="1:2" ht="13.5" thickBot="1" x14ac:dyDescent="0.25">
      <c r="A18" s="623" t="s">
        <v>317</v>
      </c>
      <c r="B18" s="851" t="s">
        <v>367</v>
      </c>
    </row>
    <row r="19" spans="1:2" x14ac:dyDescent="0.2">
      <c r="A19" s="45"/>
      <c r="B19" s="45"/>
    </row>
    <row r="20" spans="1:2" x14ac:dyDescent="0.2">
      <c r="A20" s="1471" t="s">
        <v>1169</v>
      </c>
      <c r="B20" s="1472"/>
    </row>
  </sheetData>
  <mergeCells count="1">
    <mergeCell ref="A20:B20"/>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5"/>
  <dimension ref="A1:O36"/>
  <sheetViews>
    <sheetView workbookViewId="0"/>
  </sheetViews>
  <sheetFormatPr defaultColWidth="9.140625" defaultRowHeight="12.75" x14ac:dyDescent="0.2"/>
  <cols>
    <col min="1" max="1" width="33.140625" style="129" customWidth="1"/>
    <col min="2" max="7" width="15.140625" style="125" customWidth="1"/>
    <col min="8" max="8" width="20.7109375" style="125" customWidth="1"/>
    <col min="9" max="9" width="19.85546875" style="125" customWidth="1"/>
    <col min="10" max="10" width="15.140625" style="125" customWidth="1"/>
    <col min="11" max="16384" width="9.140625" style="125"/>
  </cols>
  <sheetData>
    <row r="1" spans="1:15" ht="15.75" thickBot="1" x14ac:dyDescent="0.25">
      <c r="A1" s="392" t="s">
        <v>1308</v>
      </c>
      <c r="D1" s="138"/>
      <c r="F1" s="86"/>
      <c r="H1" s="139"/>
      <c r="I1" s="140"/>
    </row>
    <row r="2" spans="1:15" s="126" customFormat="1" ht="28.5" customHeight="1" x14ac:dyDescent="0.2">
      <c r="A2" s="1713"/>
      <c r="B2" s="1711" t="s">
        <v>769</v>
      </c>
      <c r="C2" s="1711" t="s">
        <v>771</v>
      </c>
      <c r="D2" s="1711" t="s">
        <v>192</v>
      </c>
      <c r="E2" s="1715" t="s">
        <v>420</v>
      </c>
      <c r="F2" s="1711" t="s">
        <v>770</v>
      </c>
      <c r="G2" s="1711" t="s">
        <v>284</v>
      </c>
      <c r="H2" s="1716" t="s">
        <v>508</v>
      </c>
      <c r="I2" s="1707" t="s">
        <v>768</v>
      </c>
      <c r="J2" s="1709" t="s">
        <v>306</v>
      </c>
      <c r="K2" s="386"/>
      <c r="L2" s="386"/>
      <c r="M2" s="386"/>
      <c r="N2" s="386"/>
      <c r="O2" s="386"/>
    </row>
    <row r="3" spans="1:15" s="126" customFormat="1" ht="37.5" customHeight="1" thickBot="1" x14ac:dyDescent="0.25">
      <c r="A3" s="1714"/>
      <c r="B3" s="1712"/>
      <c r="C3" s="1712"/>
      <c r="D3" s="1712"/>
      <c r="E3" s="1712"/>
      <c r="F3" s="1712"/>
      <c r="G3" s="1712"/>
      <c r="H3" s="1717"/>
      <c r="I3" s="1708"/>
      <c r="J3" s="1710"/>
      <c r="K3"/>
      <c r="L3"/>
      <c r="M3"/>
      <c r="N3"/>
      <c r="O3"/>
    </row>
    <row r="4" spans="1:15" x14ac:dyDescent="0.2">
      <c r="A4" s="476" t="s">
        <v>178</v>
      </c>
      <c r="B4" s="1100">
        <v>1</v>
      </c>
      <c r="C4" s="1100">
        <v>7</v>
      </c>
      <c r="D4" s="1100">
        <v>49</v>
      </c>
      <c r="E4" s="1100">
        <v>62</v>
      </c>
      <c r="F4" s="1100">
        <v>1</v>
      </c>
      <c r="G4" s="1100">
        <v>15</v>
      </c>
      <c r="H4" s="1101" t="s">
        <v>439</v>
      </c>
      <c r="I4" s="1102" t="s">
        <v>439</v>
      </c>
      <c r="J4" s="1103">
        <v>127</v>
      </c>
      <c r="K4"/>
      <c r="L4"/>
      <c r="M4"/>
      <c r="N4"/>
      <c r="O4"/>
    </row>
    <row r="5" spans="1:15" ht="13.5" thickBot="1" x14ac:dyDescent="0.25">
      <c r="A5" s="477" t="s">
        <v>752</v>
      </c>
      <c r="B5" s="1104">
        <v>0</v>
      </c>
      <c r="C5" s="1104">
        <v>3</v>
      </c>
      <c r="D5" s="1104">
        <v>9</v>
      </c>
      <c r="E5" s="1104">
        <v>29</v>
      </c>
      <c r="F5" s="1104">
        <v>1</v>
      </c>
      <c r="G5" s="1104">
        <v>6</v>
      </c>
      <c r="H5" s="1105" t="s">
        <v>439</v>
      </c>
      <c r="I5" s="1106" t="s">
        <v>439</v>
      </c>
      <c r="J5" s="1107">
        <v>46</v>
      </c>
      <c r="K5"/>
      <c r="L5"/>
      <c r="M5"/>
      <c r="N5"/>
      <c r="O5"/>
    </row>
    <row r="6" spans="1:15" s="127" customFormat="1" x14ac:dyDescent="0.2">
      <c r="A6" s="85" t="s">
        <v>162</v>
      </c>
      <c r="B6" s="158">
        <v>1</v>
      </c>
      <c r="C6" s="158">
        <v>6</v>
      </c>
      <c r="D6" s="158">
        <v>20</v>
      </c>
      <c r="E6" s="158">
        <v>45</v>
      </c>
      <c r="F6" s="158">
        <v>1</v>
      </c>
      <c r="G6" s="1108" t="s">
        <v>439</v>
      </c>
      <c r="H6" s="1109" t="s">
        <v>439</v>
      </c>
      <c r="I6" s="159">
        <v>13</v>
      </c>
      <c r="J6" s="1110">
        <v>71</v>
      </c>
      <c r="K6"/>
      <c r="L6"/>
      <c r="M6"/>
      <c r="N6"/>
      <c r="O6"/>
    </row>
    <row r="7" spans="1:15" x14ac:dyDescent="0.2">
      <c r="A7" s="478" t="s">
        <v>752</v>
      </c>
      <c r="B7" s="1111">
        <v>0</v>
      </c>
      <c r="C7" s="1111">
        <v>2</v>
      </c>
      <c r="D7" s="1111">
        <v>12</v>
      </c>
      <c r="E7" s="1111">
        <v>9</v>
      </c>
      <c r="F7" s="1111">
        <v>1</v>
      </c>
      <c r="G7" s="1108" t="s">
        <v>439</v>
      </c>
      <c r="H7" s="1108" t="s">
        <v>439</v>
      </c>
      <c r="I7" s="1112">
        <v>3</v>
      </c>
      <c r="J7" s="1113">
        <v>24</v>
      </c>
      <c r="K7"/>
      <c r="L7"/>
      <c r="M7"/>
      <c r="N7"/>
      <c r="O7"/>
    </row>
    <row r="8" spans="1:15" s="127" customFormat="1" x14ac:dyDescent="0.2">
      <c r="A8" s="31" t="s">
        <v>161</v>
      </c>
      <c r="B8" s="1114">
        <v>1</v>
      </c>
      <c r="C8" s="1114">
        <v>10</v>
      </c>
      <c r="D8" s="1114">
        <v>33</v>
      </c>
      <c r="E8" s="1114">
        <v>49</v>
      </c>
      <c r="F8" s="1114">
        <v>1</v>
      </c>
      <c r="G8" s="1108" t="s">
        <v>439</v>
      </c>
      <c r="H8" s="1108" t="s">
        <v>439</v>
      </c>
      <c r="I8" s="1102">
        <v>70</v>
      </c>
      <c r="J8" s="1115">
        <v>116</v>
      </c>
      <c r="K8"/>
      <c r="L8"/>
      <c r="M8"/>
      <c r="N8"/>
      <c r="O8"/>
    </row>
    <row r="9" spans="1:15" x14ac:dyDescent="0.2">
      <c r="A9" s="478" t="s">
        <v>752</v>
      </c>
      <c r="B9" s="1111">
        <v>0</v>
      </c>
      <c r="C9" s="1111">
        <v>4</v>
      </c>
      <c r="D9" s="1111">
        <v>12</v>
      </c>
      <c r="E9" s="1111">
        <v>13</v>
      </c>
      <c r="F9" s="1111">
        <v>0</v>
      </c>
      <c r="G9" s="1108" t="s">
        <v>439</v>
      </c>
      <c r="H9" s="1108" t="s">
        <v>439</v>
      </c>
      <c r="I9" s="1112">
        <v>10</v>
      </c>
      <c r="J9" s="1113">
        <v>28</v>
      </c>
      <c r="K9"/>
      <c r="L9"/>
      <c r="M9"/>
      <c r="N9"/>
      <c r="O9"/>
    </row>
    <row r="10" spans="1:15" s="127" customFormat="1" x14ac:dyDescent="0.2">
      <c r="A10" s="31" t="s">
        <v>167</v>
      </c>
      <c r="B10" s="1114">
        <v>1</v>
      </c>
      <c r="C10" s="1114">
        <v>8</v>
      </c>
      <c r="D10" s="1114">
        <v>27</v>
      </c>
      <c r="E10" s="1114">
        <v>51</v>
      </c>
      <c r="F10" s="1114">
        <v>1</v>
      </c>
      <c r="G10" s="1108" t="s">
        <v>439</v>
      </c>
      <c r="H10" s="1108" t="s">
        <v>439</v>
      </c>
      <c r="I10" s="1102">
        <v>13</v>
      </c>
      <c r="J10" s="1115">
        <v>84</v>
      </c>
      <c r="K10"/>
      <c r="L10"/>
      <c r="M10"/>
      <c r="N10"/>
      <c r="O10"/>
    </row>
    <row r="11" spans="1:15" x14ac:dyDescent="0.2">
      <c r="A11" s="478" t="s">
        <v>752</v>
      </c>
      <c r="B11" s="1111">
        <v>0</v>
      </c>
      <c r="C11" s="1111">
        <v>2</v>
      </c>
      <c r="D11" s="1111">
        <v>8</v>
      </c>
      <c r="E11" s="1111">
        <v>12</v>
      </c>
      <c r="F11" s="1111">
        <v>0</v>
      </c>
      <c r="G11" s="1108" t="s">
        <v>439</v>
      </c>
      <c r="H11" s="1108" t="s">
        <v>439</v>
      </c>
      <c r="I11" s="1112">
        <v>3</v>
      </c>
      <c r="J11" s="1113">
        <v>21</v>
      </c>
    </row>
    <row r="12" spans="1:15" s="127" customFormat="1" x14ac:dyDescent="0.2">
      <c r="A12" s="31" t="s">
        <v>170</v>
      </c>
      <c r="B12" s="1114">
        <v>1</v>
      </c>
      <c r="C12" s="1114">
        <v>6</v>
      </c>
      <c r="D12" s="1114">
        <v>21</v>
      </c>
      <c r="E12" s="1114">
        <v>34</v>
      </c>
      <c r="F12" s="1114">
        <v>1</v>
      </c>
      <c r="G12" s="1108" t="s">
        <v>439</v>
      </c>
      <c r="H12" s="1108" t="s">
        <v>439</v>
      </c>
      <c r="I12" s="1102">
        <v>31</v>
      </c>
      <c r="J12" s="1115">
        <v>79</v>
      </c>
      <c r="N12" s="125"/>
      <c r="O12" s="125"/>
    </row>
    <row r="13" spans="1:15" x14ac:dyDescent="0.2">
      <c r="A13" s="478" t="s">
        <v>752</v>
      </c>
      <c r="B13" s="1111">
        <v>1</v>
      </c>
      <c r="C13" s="1111">
        <v>2</v>
      </c>
      <c r="D13" s="1111">
        <v>4</v>
      </c>
      <c r="E13" s="1111">
        <v>8</v>
      </c>
      <c r="F13" s="1111">
        <v>0</v>
      </c>
      <c r="G13" s="1108" t="s">
        <v>439</v>
      </c>
      <c r="H13" s="1108" t="s">
        <v>439</v>
      </c>
      <c r="I13" s="1112">
        <v>5</v>
      </c>
      <c r="J13" s="1113">
        <v>19</v>
      </c>
    </row>
    <row r="14" spans="1:15" s="127" customFormat="1" x14ac:dyDescent="0.2">
      <c r="A14" s="31" t="s">
        <v>171</v>
      </c>
      <c r="B14" s="1114">
        <v>1</v>
      </c>
      <c r="C14" s="1114">
        <v>6</v>
      </c>
      <c r="D14" s="1114">
        <v>23</v>
      </c>
      <c r="E14" s="1114">
        <v>29</v>
      </c>
      <c r="F14" s="1114">
        <v>1</v>
      </c>
      <c r="G14" s="1108" t="s">
        <v>439</v>
      </c>
      <c r="H14" s="1108" t="s">
        <v>439</v>
      </c>
      <c r="I14" s="1102">
        <v>21</v>
      </c>
      <c r="J14" s="1115">
        <v>68</v>
      </c>
      <c r="N14" s="125"/>
      <c r="O14" s="125"/>
    </row>
    <row r="15" spans="1:15" x14ac:dyDescent="0.2">
      <c r="A15" s="478" t="s">
        <v>752</v>
      </c>
      <c r="B15" s="1111">
        <v>1</v>
      </c>
      <c r="C15" s="1111">
        <v>3</v>
      </c>
      <c r="D15" s="1111">
        <v>7</v>
      </c>
      <c r="E15" s="1111">
        <v>13</v>
      </c>
      <c r="F15" s="1111">
        <v>1</v>
      </c>
      <c r="G15" s="1108" t="s">
        <v>439</v>
      </c>
      <c r="H15" s="1108" t="s">
        <v>439</v>
      </c>
      <c r="I15" s="1112">
        <v>7</v>
      </c>
      <c r="J15" s="1113">
        <v>27</v>
      </c>
    </row>
    <row r="16" spans="1:15" s="127" customFormat="1" x14ac:dyDescent="0.2">
      <c r="A16" s="31" t="s">
        <v>419</v>
      </c>
      <c r="B16" s="1114">
        <v>1</v>
      </c>
      <c r="C16" s="1114">
        <v>5</v>
      </c>
      <c r="D16" s="1114">
        <v>21</v>
      </c>
      <c r="E16" s="1114">
        <v>33</v>
      </c>
      <c r="F16" s="1114">
        <v>1</v>
      </c>
      <c r="G16" s="1108" t="s">
        <v>439</v>
      </c>
      <c r="H16" s="1108" t="s">
        <v>439</v>
      </c>
      <c r="I16" s="1102">
        <v>6</v>
      </c>
      <c r="J16" s="1115">
        <v>51</v>
      </c>
      <c r="N16" s="125"/>
      <c r="O16" s="125"/>
    </row>
    <row r="17" spans="1:15" x14ac:dyDescent="0.2">
      <c r="A17" s="478" t="s">
        <v>752</v>
      </c>
      <c r="B17" s="1111">
        <v>0</v>
      </c>
      <c r="C17" s="1111">
        <v>1</v>
      </c>
      <c r="D17" s="1111">
        <v>10</v>
      </c>
      <c r="E17" s="1111">
        <v>5</v>
      </c>
      <c r="F17" s="1111">
        <v>1</v>
      </c>
      <c r="G17" s="1108" t="s">
        <v>439</v>
      </c>
      <c r="H17" s="1108" t="s">
        <v>439</v>
      </c>
      <c r="I17" s="1112">
        <v>2</v>
      </c>
      <c r="J17" s="1113">
        <v>15</v>
      </c>
    </row>
    <row r="18" spans="1:15" s="127" customFormat="1" x14ac:dyDescent="0.2">
      <c r="A18" s="31" t="s">
        <v>169</v>
      </c>
      <c r="B18" s="1114">
        <v>1</v>
      </c>
      <c r="C18" s="1114">
        <v>5</v>
      </c>
      <c r="D18" s="1114">
        <v>17</v>
      </c>
      <c r="E18" s="1114">
        <v>29</v>
      </c>
      <c r="F18" s="1114">
        <v>1</v>
      </c>
      <c r="G18" s="1108" t="s">
        <v>439</v>
      </c>
      <c r="H18" s="1108" t="s">
        <v>439</v>
      </c>
      <c r="I18" s="1102">
        <v>7</v>
      </c>
      <c r="J18" s="1115">
        <v>50</v>
      </c>
      <c r="N18" s="125"/>
      <c r="O18" s="125"/>
    </row>
    <row r="19" spans="1:15" x14ac:dyDescent="0.2">
      <c r="A19" s="478" t="s">
        <v>752</v>
      </c>
      <c r="B19" s="1111">
        <v>0</v>
      </c>
      <c r="C19" s="1111">
        <v>3</v>
      </c>
      <c r="D19" s="1111">
        <v>6</v>
      </c>
      <c r="E19" s="1111">
        <v>6</v>
      </c>
      <c r="F19" s="1111">
        <v>0</v>
      </c>
      <c r="G19" s="1108" t="s">
        <v>439</v>
      </c>
      <c r="H19" s="1108" t="s">
        <v>439</v>
      </c>
      <c r="I19" s="1112">
        <v>0</v>
      </c>
      <c r="J19" s="1113">
        <v>14</v>
      </c>
    </row>
    <row r="20" spans="1:15" s="127" customFormat="1" x14ac:dyDescent="0.2">
      <c r="A20" s="31" t="s">
        <v>164</v>
      </c>
      <c r="B20" s="1114">
        <v>1</v>
      </c>
      <c r="C20" s="1114">
        <v>4</v>
      </c>
      <c r="D20" s="1114">
        <v>12</v>
      </c>
      <c r="E20" s="1114">
        <v>22</v>
      </c>
      <c r="F20" s="1114">
        <v>1</v>
      </c>
      <c r="G20" s="1108" t="s">
        <v>439</v>
      </c>
      <c r="H20" s="1108" t="s">
        <v>439</v>
      </c>
      <c r="I20" s="1102">
        <v>6</v>
      </c>
      <c r="J20" s="1115">
        <v>38</v>
      </c>
      <c r="N20" s="125"/>
      <c r="O20" s="125"/>
    </row>
    <row r="21" spans="1:15" x14ac:dyDescent="0.2">
      <c r="A21" s="478" t="s">
        <v>752</v>
      </c>
      <c r="B21" s="1111">
        <v>0</v>
      </c>
      <c r="C21" s="1111">
        <v>2</v>
      </c>
      <c r="D21" s="1111">
        <v>2</v>
      </c>
      <c r="E21" s="1111">
        <v>2</v>
      </c>
      <c r="F21" s="1111">
        <v>1</v>
      </c>
      <c r="G21" s="1108" t="s">
        <v>439</v>
      </c>
      <c r="H21" s="1108" t="s">
        <v>439</v>
      </c>
      <c r="I21" s="1112">
        <v>2</v>
      </c>
      <c r="J21" s="1113">
        <v>6</v>
      </c>
    </row>
    <row r="22" spans="1:15" s="127" customFormat="1" x14ac:dyDescent="0.2">
      <c r="A22" s="31" t="s">
        <v>166</v>
      </c>
      <c r="B22" s="1114">
        <v>1</v>
      </c>
      <c r="C22" s="1116">
        <v>5</v>
      </c>
      <c r="D22" s="1116">
        <v>11</v>
      </c>
      <c r="E22" s="1116">
        <v>36</v>
      </c>
      <c r="F22" s="1116">
        <v>1</v>
      </c>
      <c r="G22" s="1108" t="s">
        <v>439</v>
      </c>
      <c r="H22" s="1108" t="s">
        <v>439</v>
      </c>
      <c r="I22" s="1117">
        <v>11</v>
      </c>
      <c r="J22" s="1115">
        <v>55</v>
      </c>
      <c r="K22"/>
      <c r="L22"/>
      <c r="M22"/>
      <c r="N22"/>
      <c r="O22"/>
    </row>
    <row r="23" spans="1:15" x14ac:dyDescent="0.2">
      <c r="A23" s="478" t="s">
        <v>752</v>
      </c>
      <c r="B23" s="1111">
        <v>0</v>
      </c>
      <c r="C23" s="1111">
        <v>3</v>
      </c>
      <c r="D23" s="1111">
        <v>5</v>
      </c>
      <c r="E23" s="1111">
        <v>16</v>
      </c>
      <c r="F23" s="1111">
        <v>1</v>
      </c>
      <c r="G23" s="1108" t="s">
        <v>439</v>
      </c>
      <c r="H23" s="1108" t="s">
        <v>439</v>
      </c>
      <c r="I23" s="1112">
        <v>4</v>
      </c>
      <c r="J23" s="1113">
        <v>25</v>
      </c>
      <c r="K23"/>
      <c r="L23"/>
      <c r="M23"/>
      <c r="N23"/>
      <c r="O23"/>
    </row>
    <row r="24" spans="1:15" s="127" customFormat="1" x14ac:dyDescent="0.2">
      <c r="A24" s="31" t="s">
        <v>168</v>
      </c>
      <c r="B24" s="1114">
        <v>1</v>
      </c>
      <c r="C24" s="1116">
        <v>5</v>
      </c>
      <c r="D24" s="1116">
        <v>9</v>
      </c>
      <c r="E24" s="1116">
        <v>24</v>
      </c>
      <c r="F24" s="1116">
        <v>1</v>
      </c>
      <c r="G24" s="1108" t="s">
        <v>439</v>
      </c>
      <c r="H24" s="1108" t="s">
        <v>439</v>
      </c>
      <c r="I24" s="1117">
        <v>4</v>
      </c>
      <c r="J24" s="1115">
        <v>38</v>
      </c>
      <c r="N24" s="125"/>
      <c r="O24" s="125"/>
    </row>
    <row r="25" spans="1:15" x14ac:dyDescent="0.2">
      <c r="A25" s="478" t="s">
        <v>752</v>
      </c>
      <c r="B25" s="1111">
        <v>0</v>
      </c>
      <c r="C25" s="1118">
        <v>1</v>
      </c>
      <c r="D25" s="1118">
        <v>5</v>
      </c>
      <c r="E25" s="1118">
        <v>4</v>
      </c>
      <c r="F25" s="1118">
        <v>1</v>
      </c>
      <c r="G25" s="1108" t="s">
        <v>439</v>
      </c>
      <c r="H25" s="1108" t="s">
        <v>439</v>
      </c>
      <c r="I25" s="1112">
        <v>1</v>
      </c>
      <c r="J25" s="1119">
        <v>11</v>
      </c>
    </row>
    <row r="26" spans="1:15" x14ac:dyDescent="0.2">
      <c r="A26" s="479" t="s">
        <v>509</v>
      </c>
      <c r="B26" s="1108" t="s">
        <v>439</v>
      </c>
      <c r="C26" s="1108" t="s">
        <v>439</v>
      </c>
      <c r="D26" s="1108" t="s">
        <v>439</v>
      </c>
      <c r="E26" s="1116">
        <v>33</v>
      </c>
      <c r="F26" s="1116">
        <v>3</v>
      </c>
      <c r="G26" s="1108" t="s">
        <v>439</v>
      </c>
      <c r="H26" s="1116">
        <v>2</v>
      </c>
      <c r="I26" s="1102">
        <v>31</v>
      </c>
      <c r="J26" s="1115">
        <v>57</v>
      </c>
    </row>
    <row r="27" spans="1:15" ht="13.5" thickBot="1" x14ac:dyDescent="0.25">
      <c r="A27" s="480" t="s">
        <v>752</v>
      </c>
      <c r="B27" s="1105" t="s">
        <v>439</v>
      </c>
      <c r="C27" s="1105" t="s">
        <v>439</v>
      </c>
      <c r="D27" s="1105" t="s">
        <v>439</v>
      </c>
      <c r="E27" s="981">
        <v>6</v>
      </c>
      <c r="F27" s="981">
        <v>1</v>
      </c>
      <c r="G27" s="1105" t="s">
        <v>439</v>
      </c>
      <c r="H27" s="981">
        <v>0</v>
      </c>
      <c r="I27" s="1120">
        <v>6</v>
      </c>
      <c r="J27" s="1107">
        <v>10</v>
      </c>
    </row>
    <row r="28" spans="1:15" s="127" customFormat="1" ht="25.5" x14ac:dyDescent="0.2">
      <c r="A28" s="213" t="s">
        <v>412</v>
      </c>
      <c r="B28" s="465">
        <f>SUM(B6,B8,B10,B12,B14,B16,B18,B20,B22,B24)</f>
        <v>10</v>
      </c>
      <c r="C28" s="465">
        <f>SUM(C6,C8,C10,C12,C14,C16,C18,C20,C22,C24)</f>
        <v>60</v>
      </c>
      <c r="D28" s="158">
        <v>194</v>
      </c>
      <c r="E28" s="158">
        <v>362</v>
      </c>
      <c r="F28" s="465">
        <f>SUM(F6,F8,F10,F12,F14,F16,F18,F20,F22,F24,F26)</f>
        <v>13</v>
      </c>
      <c r="G28" s="1109" t="s">
        <v>439</v>
      </c>
      <c r="H28" s="465">
        <f>H26</f>
        <v>2</v>
      </c>
      <c r="I28" s="1121">
        <v>207</v>
      </c>
      <c r="J28" s="1110">
        <v>676</v>
      </c>
    </row>
    <row r="29" spans="1:15" ht="13.5" thickBot="1" x14ac:dyDescent="0.25">
      <c r="A29" s="480" t="s">
        <v>752</v>
      </c>
      <c r="B29" s="418">
        <f>SUM(B7,B9,B11,B13,B15,B17,B19,B21,B23,B25)</f>
        <v>2</v>
      </c>
      <c r="C29" s="418">
        <f>SUM(C7,C9,C11,C13,C15,C17,C19,C21,C23,C25)</f>
        <v>23</v>
      </c>
      <c r="D29" s="1122">
        <v>71</v>
      </c>
      <c r="E29" s="1122">
        <v>89</v>
      </c>
      <c r="F29" s="418">
        <f>SUM(F7,F9,F11,F13,F15,F17,F19,F21,F23,F25,F27)</f>
        <v>7</v>
      </c>
      <c r="G29" s="1108" t="s">
        <v>439</v>
      </c>
      <c r="H29" s="418">
        <f>H27</f>
        <v>0</v>
      </c>
      <c r="I29" s="1123">
        <v>40</v>
      </c>
      <c r="J29" s="1107">
        <v>193</v>
      </c>
    </row>
    <row r="30" spans="1:15" s="127" customFormat="1" x14ac:dyDescent="0.2">
      <c r="A30" s="481" t="s">
        <v>206</v>
      </c>
      <c r="B30" s="417">
        <f>B28+B4</f>
        <v>11</v>
      </c>
      <c r="C30" s="417">
        <f>C28+C4</f>
        <v>67</v>
      </c>
      <c r="D30" s="156">
        <v>221</v>
      </c>
      <c r="E30" s="156">
        <v>383</v>
      </c>
      <c r="F30" s="417">
        <f>F28+F4</f>
        <v>14</v>
      </c>
      <c r="G30" s="417">
        <f>G4</f>
        <v>15</v>
      </c>
      <c r="H30" s="417">
        <f>H26</f>
        <v>2</v>
      </c>
      <c r="I30" s="800">
        <f>I28</f>
        <v>207</v>
      </c>
      <c r="J30" s="1124">
        <v>738</v>
      </c>
    </row>
    <row r="31" spans="1:15" ht="13.5" thickBot="1" x14ac:dyDescent="0.25">
      <c r="A31" s="477" t="s">
        <v>752</v>
      </c>
      <c r="B31" s="418">
        <f>B29+B5</f>
        <v>2</v>
      </c>
      <c r="C31" s="418">
        <f>C29+C5</f>
        <v>26</v>
      </c>
      <c r="D31" s="1122">
        <v>77</v>
      </c>
      <c r="E31" s="1122">
        <v>99</v>
      </c>
      <c r="F31" s="418">
        <f>F29+F5</f>
        <v>8</v>
      </c>
      <c r="G31" s="418">
        <f>G5</f>
        <v>6</v>
      </c>
      <c r="H31" s="418">
        <f>H27</f>
        <v>0</v>
      </c>
      <c r="I31" s="801">
        <f>I29</f>
        <v>40</v>
      </c>
      <c r="J31" s="1107">
        <v>217</v>
      </c>
    </row>
    <row r="32" spans="1:15" s="9" customFormat="1" x14ac:dyDescent="0.2">
      <c r="A32" s="128"/>
      <c r="B32" s="558"/>
      <c r="C32" s="558"/>
      <c r="D32" s="558"/>
      <c r="E32" s="558"/>
      <c r="F32" s="558"/>
      <c r="G32" s="559"/>
      <c r="H32" s="560"/>
      <c r="I32" s="559"/>
    </row>
    <row r="33" spans="1:10" ht="30.75" customHeight="1" x14ac:dyDescent="0.2">
      <c r="A33" s="1583" t="s">
        <v>417</v>
      </c>
      <c r="B33" s="1706"/>
      <c r="C33" s="1706"/>
      <c r="D33" s="1706"/>
      <c r="E33" s="1706"/>
      <c r="F33" s="1706"/>
      <c r="G33" s="1706"/>
      <c r="H33" s="1706"/>
      <c r="I33" s="1706"/>
      <c r="J33" s="1706"/>
    </row>
    <row r="34" spans="1:10" x14ac:dyDescent="0.2">
      <c r="A34" s="1583" t="s">
        <v>926</v>
      </c>
      <c r="B34" s="1706"/>
      <c r="C34" s="1706"/>
      <c r="D34" s="1706"/>
      <c r="E34" s="1706"/>
      <c r="F34" s="1706"/>
      <c r="G34" s="1706"/>
      <c r="H34" s="1706"/>
      <c r="I34" s="1706"/>
      <c r="J34" s="1706"/>
    </row>
    <row r="36" spans="1:10" x14ac:dyDescent="0.2">
      <c r="A36" s="669"/>
      <c r="B36"/>
      <c r="C36"/>
      <c r="D36"/>
      <c r="E36"/>
      <c r="F36"/>
      <c r="G36"/>
      <c r="H36"/>
      <c r="I36"/>
      <c r="J36"/>
    </row>
  </sheetData>
  <mergeCells count="12">
    <mergeCell ref="A34:J34"/>
    <mergeCell ref="I2:I3"/>
    <mergeCell ref="J2:J3"/>
    <mergeCell ref="F2:F3"/>
    <mergeCell ref="A33:J33"/>
    <mergeCell ref="A2:A3"/>
    <mergeCell ref="B2:B3"/>
    <mergeCell ref="C2:C3"/>
    <mergeCell ref="D2:D3"/>
    <mergeCell ref="E2:E3"/>
    <mergeCell ref="G2:G3"/>
    <mergeCell ref="H2:H3"/>
  </mergeCells>
  <phoneticPr fontId="44" type="noConversion"/>
  <pageMargins left="0.7" right="0.7" top="0.78740157499999996" bottom="0.78740157499999996"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7">
    <pageSetUpPr fitToPage="1"/>
  </sheetPr>
  <dimension ref="A1:L120"/>
  <sheetViews>
    <sheetView workbookViewId="0"/>
  </sheetViews>
  <sheetFormatPr defaultColWidth="19.28515625" defaultRowHeight="12.75" x14ac:dyDescent="0.2"/>
  <cols>
    <col min="1" max="1" width="29.7109375" style="45" customWidth="1"/>
    <col min="2" max="8" width="15.85546875" style="65" customWidth="1"/>
    <col min="9" max="9" width="15.85546875" style="132" customWidth="1"/>
    <col min="10" max="10" width="15.85546875" style="45" customWidth="1"/>
    <col min="11" max="12" width="9.140625" style="45" customWidth="1"/>
    <col min="13" max="16384" width="19.28515625" style="45"/>
  </cols>
  <sheetData>
    <row r="1" spans="1:12" ht="13.5" thickBot="1" x14ac:dyDescent="0.25">
      <c r="A1" s="414" t="s">
        <v>1309</v>
      </c>
      <c r="B1" s="136"/>
      <c r="E1" s="45"/>
      <c r="F1" s="45"/>
      <c r="G1" s="45"/>
      <c r="H1" s="45"/>
      <c r="L1" s="132"/>
    </row>
    <row r="2" spans="1:12" ht="12.75" customHeight="1" x14ac:dyDescent="0.2">
      <c r="A2" s="1722" t="s">
        <v>86</v>
      </c>
      <c r="B2" s="1732" t="s">
        <v>529</v>
      </c>
      <c r="C2" s="1733"/>
      <c r="D2" s="1734"/>
      <c r="E2" s="1735" t="s">
        <v>530</v>
      </c>
      <c r="F2" s="1736"/>
      <c r="G2" s="1730" t="s">
        <v>662</v>
      </c>
      <c r="H2" s="1728" t="s">
        <v>661</v>
      </c>
      <c r="I2" s="1728" t="s">
        <v>531</v>
      </c>
      <c r="J2" s="1724" t="s">
        <v>532</v>
      </c>
      <c r="K2" s="1726" t="s">
        <v>290</v>
      </c>
      <c r="L2"/>
    </row>
    <row r="3" spans="1:12" ht="71.25" customHeight="1" thickBot="1" x14ac:dyDescent="0.25">
      <c r="A3" s="1723"/>
      <c r="B3" s="524" t="s">
        <v>203</v>
      </c>
      <c r="C3" s="525" t="s">
        <v>119</v>
      </c>
      <c r="D3" s="525" t="s">
        <v>424</v>
      </c>
      <c r="E3" s="525" t="s">
        <v>203</v>
      </c>
      <c r="F3" s="526" t="s">
        <v>424</v>
      </c>
      <c r="G3" s="1731"/>
      <c r="H3" s="1729"/>
      <c r="I3" s="1729"/>
      <c r="J3" s="1725"/>
      <c r="K3" s="1727"/>
      <c r="L3"/>
    </row>
    <row r="4" spans="1:12" s="65" customFormat="1" ht="12.75" customHeight="1" x14ac:dyDescent="0.2">
      <c r="A4" s="595" t="s">
        <v>598</v>
      </c>
      <c r="B4" s="1125">
        <v>5</v>
      </c>
      <c r="C4" s="1126">
        <v>0</v>
      </c>
      <c r="D4" s="1126">
        <v>0</v>
      </c>
      <c r="E4" s="1126">
        <v>11</v>
      </c>
      <c r="F4" s="1127">
        <v>0</v>
      </c>
      <c r="G4" s="1128">
        <v>2</v>
      </c>
      <c r="H4" s="1126">
        <v>0</v>
      </c>
      <c r="I4" s="1129">
        <v>1</v>
      </c>
      <c r="J4" s="1130">
        <v>4</v>
      </c>
      <c r="K4" s="310">
        <f t="shared" ref="K4:K35" si="0">SUM(B4,E4,G4:J4)</f>
        <v>23</v>
      </c>
      <c r="L4" s="45"/>
    </row>
    <row r="5" spans="1:12" x14ac:dyDescent="0.2">
      <c r="A5" s="595" t="s">
        <v>956</v>
      </c>
      <c r="B5" s="1125">
        <v>0</v>
      </c>
      <c r="C5" s="1126">
        <v>0</v>
      </c>
      <c r="D5" s="1126">
        <v>0</v>
      </c>
      <c r="E5" s="1126">
        <v>2</v>
      </c>
      <c r="F5" s="1127">
        <v>0</v>
      </c>
      <c r="G5" s="1128">
        <v>0</v>
      </c>
      <c r="H5" s="1126">
        <v>0</v>
      </c>
      <c r="I5" s="1129">
        <v>0</v>
      </c>
      <c r="J5" s="1130">
        <v>0</v>
      </c>
      <c r="K5" s="310">
        <f t="shared" si="0"/>
        <v>2</v>
      </c>
    </row>
    <row r="6" spans="1:12" x14ac:dyDescent="0.2">
      <c r="A6" s="595" t="s">
        <v>599</v>
      </c>
      <c r="B6" s="1125">
        <v>1</v>
      </c>
      <c r="C6" s="1126">
        <v>0</v>
      </c>
      <c r="D6" s="1126">
        <v>0</v>
      </c>
      <c r="E6" s="1126">
        <v>8</v>
      </c>
      <c r="F6" s="1127">
        <v>0</v>
      </c>
      <c r="G6" s="1128">
        <v>1</v>
      </c>
      <c r="H6" s="1126">
        <v>0</v>
      </c>
      <c r="I6" s="1129">
        <v>0</v>
      </c>
      <c r="J6" s="1130">
        <v>0</v>
      </c>
      <c r="K6" s="310">
        <f t="shared" si="0"/>
        <v>10</v>
      </c>
    </row>
    <row r="7" spans="1:12" x14ac:dyDescent="0.2">
      <c r="A7" s="596" t="s">
        <v>600</v>
      </c>
      <c r="B7" s="1125">
        <v>5</v>
      </c>
      <c r="C7" s="1126">
        <v>0</v>
      </c>
      <c r="D7" s="1126">
        <v>0</v>
      </c>
      <c r="E7" s="1126">
        <v>3</v>
      </c>
      <c r="F7" s="1127">
        <v>0</v>
      </c>
      <c r="G7" s="1128">
        <v>5</v>
      </c>
      <c r="H7" s="1126">
        <v>1</v>
      </c>
      <c r="I7" s="1129">
        <v>1</v>
      </c>
      <c r="J7" s="1130">
        <v>0</v>
      </c>
      <c r="K7" s="310">
        <f t="shared" si="0"/>
        <v>15</v>
      </c>
    </row>
    <row r="8" spans="1:12" x14ac:dyDescent="0.2">
      <c r="A8" s="597" t="s">
        <v>601</v>
      </c>
      <c r="B8" s="1125">
        <v>6</v>
      </c>
      <c r="C8" s="1126">
        <v>0</v>
      </c>
      <c r="D8" s="1126">
        <v>0</v>
      </c>
      <c r="E8" s="1126">
        <v>21</v>
      </c>
      <c r="F8" s="1127">
        <v>0</v>
      </c>
      <c r="G8" s="1128">
        <v>8</v>
      </c>
      <c r="H8" s="1126">
        <v>1</v>
      </c>
      <c r="I8" s="1129">
        <v>2</v>
      </c>
      <c r="J8" s="1130">
        <v>0</v>
      </c>
      <c r="K8" s="310">
        <f t="shared" si="0"/>
        <v>38</v>
      </c>
    </row>
    <row r="9" spans="1:12" x14ac:dyDescent="0.2">
      <c r="A9" s="595" t="s">
        <v>602</v>
      </c>
      <c r="B9" s="1125">
        <v>5</v>
      </c>
      <c r="C9" s="1126">
        <v>0</v>
      </c>
      <c r="D9" s="1126">
        <v>0</v>
      </c>
      <c r="E9" s="1126">
        <v>1</v>
      </c>
      <c r="F9" s="1127">
        <v>0</v>
      </c>
      <c r="G9" s="1128">
        <v>4</v>
      </c>
      <c r="H9" s="1126">
        <v>0</v>
      </c>
      <c r="I9" s="1129">
        <v>2</v>
      </c>
      <c r="J9" s="1130">
        <v>0</v>
      </c>
      <c r="K9" s="310">
        <f t="shared" si="0"/>
        <v>12</v>
      </c>
    </row>
    <row r="10" spans="1:12" x14ac:dyDescent="0.2">
      <c r="A10" s="595" t="s">
        <v>148</v>
      </c>
      <c r="B10" s="1125">
        <v>84</v>
      </c>
      <c r="C10" s="1131">
        <v>2</v>
      </c>
      <c r="D10" s="1131">
        <v>0</v>
      </c>
      <c r="E10" s="1131">
        <v>12</v>
      </c>
      <c r="F10" s="1132">
        <v>0</v>
      </c>
      <c r="G10" s="1133">
        <v>24</v>
      </c>
      <c r="H10" s="1131">
        <v>1</v>
      </c>
      <c r="I10" s="1134">
        <v>11</v>
      </c>
      <c r="J10" s="1135">
        <v>0</v>
      </c>
      <c r="K10" s="310">
        <f t="shared" si="0"/>
        <v>132</v>
      </c>
    </row>
    <row r="11" spans="1:12" x14ac:dyDescent="0.2">
      <c r="A11" s="595" t="s">
        <v>828</v>
      </c>
      <c r="B11" s="1125">
        <v>0</v>
      </c>
      <c r="C11" s="1131">
        <v>0</v>
      </c>
      <c r="D11" s="1131">
        <v>0</v>
      </c>
      <c r="E11" s="1131">
        <v>0</v>
      </c>
      <c r="F11" s="1132">
        <v>0</v>
      </c>
      <c r="G11" s="1133">
        <v>1</v>
      </c>
      <c r="H11" s="1131">
        <v>0</v>
      </c>
      <c r="I11" s="1134">
        <v>0</v>
      </c>
      <c r="J11" s="1135">
        <v>0</v>
      </c>
      <c r="K11" s="310">
        <f t="shared" si="0"/>
        <v>1</v>
      </c>
    </row>
    <row r="12" spans="1:12" x14ac:dyDescent="0.2">
      <c r="A12" s="595" t="s">
        <v>43</v>
      </c>
      <c r="B12" s="1125">
        <v>4</v>
      </c>
      <c r="C12" s="1131">
        <v>0</v>
      </c>
      <c r="D12" s="1131">
        <v>0</v>
      </c>
      <c r="E12" s="1131">
        <v>2</v>
      </c>
      <c r="F12" s="1132">
        <v>0</v>
      </c>
      <c r="G12" s="1133">
        <v>2</v>
      </c>
      <c r="H12" s="1131">
        <v>1</v>
      </c>
      <c r="I12" s="1134">
        <v>0</v>
      </c>
      <c r="J12" s="1135">
        <v>3</v>
      </c>
      <c r="K12" s="310">
        <f t="shared" si="0"/>
        <v>12</v>
      </c>
    </row>
    <row r="13" spans="1:12" x14ac:dyDescent="0.2">
      <c r="A13" s="595" t="s">
        <v>603</v>
      </c>
      <c r="B13" s="1125">
        <v>5</v>
      </c>
      <c r="C13" s="1131">
        <v>0</v>
      </c>
      <c r="D13" s="1131">
        <v>0</v>
      </c>
      <c r="E13" s="1131">
        <v>26</v>
      </c>
      <c r="F13" s="1132">
        <v>15</v>
      </c>
      <c r="G13" s="1133">
        <v>7</v>
      </c>
      <c r="H13" s="1131">
        <v>0</v>
      </c>
      <c r="I13" s="1134">
        <v>0</v>
      </c>
      <c r="J13" s="1135">
        <v>0</v>
      </c>
      <c r="K13" s="310">
        <f t="shared" si="0"/>
        <v>38</v>
      </c>
    </row>
    <row r="14" spans="1:12" x14ac:dyDescent="0.2">
      <c r="A14" s="595" t="s">
        <v>604</v>
      </c>
      <c r="B14" s="1125">
        <v>2</v>
      </c>
      <c r="C14" s="1131">
        <v>0</v>
      </c>
      <c r="D14" s="1131">
        <v>0</v>
      </c>
      <c r="E14" s="1131">
        <v>6</v>
      </c>
      <c r="F14" s="1132">
        <v>0</v>
      </c>
      <c r="G14" s="1133">
        <v>15</v>
      </c>
      <c r="H14" s="1131">
        <v>14</v>
      </c>
      <c r="I14" s="1134">
        <v>3</v>
      </c>
      <c r="J14" s="1135">
        <v>3</v>
      </c>
      <c r="K14" s="310">
        <f t="shared" si="0"/>
        <v>43</v>
      </c>
    </row>
    <row r="15" spans="1:12" x14ac:dyDescent="0.2">
      <c r="A15" s="595" t="s">
        <v>108</v>
      </c>
      <c r="B15" s="1125">
        <v>0</v>
      </c>
      <c r="C15" s="1131">
        <v>0</v>
      </c>
      <c r="D15" s="1131">
        <v>0</v>
      </c>
      <c r="E15" s="1131">
        <v>0</v>
      </c>
      <c r="F15" s="1132">
        <v>0</v>
      </c>
      <c r="G15" s="1133">
        <v>8</v>
      </c>
      <c r="H15" s="1131">
        <v>1</v>
      </c>
      <c r="I15" s="1134">
        <v>2</v>
      </c>
      <c r="J15" s="1135">
        <v>0</v>
      </c>
      <c r="K15" s="310">
        <f t="shared" si="0"/>
        <v>11</v>
      </c>
    </row>
    <row r="16" spans="1:12" x14ac:dyDescent="0.2">
      <c r="A16" s="595" t="s">
        <v>606</v>
      </c>
      <c r="B16" s="1125">
        <v>12</v>
      </c>
      <c r="C16" s="1131">
        <v>0</v>
      </c>
      <c r="D16" s="1131">
        <v>0</v>
      </c>
      <c r="E16" s="1131">
        <v>21</v>
      </c>
      <c r="F16" s="1132">
        <v>0</v>
      </c>
      <c r="G16" s="1133">
        <v>12</v>
      </c>
      <c r="H16" s="1131">
        <v>0</v>
      </c>
      <c r="I16" s="1134">
        <v>0</v>
      </c>
      <c r="J16" s="1135">
        <v>0</v>
      </c>
      <c r="K16" s="310">
        <f t="shared" si="0"/>
        <v>45</v>
      </c>
    </row>
    <row r="17" spans="1:11" x14ac:dyDescent="0.2">
      <c r="A17" s="595" t="s">
        <v>607</v>
      </c>
      <c r="B17" s="1125">
        <v>9</v>
      </c>
      <c r="C17" s="1131">
        <v>1</v>
      </c>
      <c r="D17" s="1131">
        <v>0</v>
      </c>
      <c r="E17" s="1131">
        <v>2</v>
      </c>
      <c r="F17" s="1132">
        <v>0</v>
      </c>
      <c r="G17" s="1133">
        <v>21</v>
      </c>
      <c r="H17" s="1131">
        <v>1</v>
      </c>
      <c r="I17" s="1134">
        <v>7</v>
      </c>
      <c r="J17" s="1135">
        <v>0</v>
      </c>
      <c r="K17" s="310">
        <f t="shared" si="0"/>
        <v>40</v>
      </c>
    </row>
    <row r="18" spans="1:11" x14ac:dyDescent="0.2">
      <c r="A18" s="595" t="s">
        <v>597</v>
      </c>
      <c r="B18" s="1125">
        <v>0</v>
      </c>
      <c r="C18" s="1131">
        <v>0</v>
      </c>
      <c r="D18" s="1131">
        <v>0</v>
      </c>
      <c r="E18" s="1131">
        <v>0</v>
      </c>
      <c r="F18" s="1132">
        <v>0</v>
      </c>
      <c r="G18" s="1133">
        <v>1</v>
      </c>
      <c r="H18" s="1131">
        <v>0</v>
      </c>
      <c r="I18" s="1134">
        <v>0</v>
      </c>
      <c r="J18" s="1135">
        <v>2</v>
      </c>
      <c r="K18" s="310">
        <f t="shared" si="0"/>
        <v>3</v>
      </c>
    </row>
    <row r="19" spans="1:11" x14ac:dyDescent="0.2">
      <c r="A19" s="595" t="s">
        <v>608</v>
      </c>
      <c r="B19" s="1125">
        <v>3</v>
      </c>
      <c r="C19" s="1131">
        <v>0</v>
      </c>
      <c r="D19" s="1131">
        <v>0</v>
      </c>
      <c r="E19" s="1131">
        <v>3</v>
      </c>
      <c r="F19" s="1132">
        <v>0</v>
      </c>
      <c r="G19" s="1133">
        <v>1</v>
      </c>
      <c r="H19" s="1131">
        <v>0</v>
      </c>
      <c r="I19" s="1134">
        <v>0</v>
      </c>
      <c r="J19" s="1135">
        <v>0</v>
      </c>
      <c r="K19" s="310">
        <f t="shared" si="0"/>
        <v>7</v>
      </c>
    </row>
    <row r="20" spans="1:11" x14ac:dyDescent="0.2">
      <c r="A20" s="595" t="s">
        <v>609</v>
      </c>
      <c r="B20" s="1125">
        <v>0</v>
      </c>
      <c r="C20" s="1131">
        <v>0</v>
      </c>
      <c r="D20" s="1131">
        <v>0</v>
      </c>
      <c r="E20" s="1131">
        <v>1</v>
      </c>
      <c r="F20" s="1132">
        <v>0</v>
      </c>
      <c r="G20" s="1133">
        <v>0</v>
      </c>
      <c r="H20" s="1131">
        <v>0</v>
      </c>
      <c r="I20" s="1134">
        <v>0</v>
      </c>
      <c r="J20" s="1135">
        <v>0</v>
      </c>
      <c r="K20" s="310">
        <f t="shared" si="0"/>
        <v>1</v>
      </c>
    </row>
    <row r="21" spans="1:11" x14ac:dyDescent="0.2">
      <c r="A21" s="595" t="s">
        <v>610</v>
      </c>
      <c r="B21" s="1125">
        <v>35</v>
      </c>
      <c r="C21" s="1131">
        <v>0</v>
      </c>
      <c r="D21" s="1131">
        <v>0</v>
      </c>
      <c r="E21" s="1131">
        <v>6</v>
      </c>
      <c r="F21" s="1132">
        <v>0</v>
      </c>
      <c r="G21" s="1133">
        <v>13</v>
      </c>
      <c r="H21" s="1131">
        <v>0</v>
      </c>
      <c r="I21" s="1134">
        <v>1</v>
      </c>
      <c r="J21" s="1135">
        <v>2</v>
      </c>
      <c r="K21" s="310">
        <f t="shared" si="0"/>
        <v>57</v>
      </c>
    </row>
    <row r="22" spans="1:11" x14ac:dyDescent="0.2">
      <c r="A22" s="595" t="s">
        <v>611</v>
      </c>
      <c r="B22" s="1125">
        <v>1</v>
      </c>
      <c r="C22" s="1131">
        <v>0</v>
      </c>
      <c r="D22" s="1131">
        <v>0</v>
      </c>
      <c r="E22" s="1131">
        <v>2</v>
      </c>
      <c r="F22" s="1132">
        <v>0</v>
      </c>
      <c r="G22" s="1133">
        <v>0</v>
      </c>
      <c r="H22" s="1131">
        <v>0</v>
      </c>
      <c r="I22" s="1134">
        <v>0</v>
      </c>
      <c r="J22" s="1135">
        <v>0</v>
      </c>
      <c r="K22" s="310">
        <f t="shared" si="0"/>
        <v>3</v>
      </c>
    </row>
    <row r="23" spans="1:11" x14ac:dyDescent="0.2">
      <c r="A23" s="595" t="s">
        <v>612</v>
      </c>
      <c r="B23" s="1125">
        <v>2</v>
      </c>
      <c r="C23" s="1131">
        <v>0</v>
      </c>
      <c r="D23" s="1131">
        <v>0</v>
      </c>
      <c r="E23" s="1131">
        <v>0</v>
      </c>
      <c r="F23" s="1132">
        <v>0</v>
      </c>
      <c r="G23" s="1133">
        <v>1</v>
      </c>
      <c r="H23" s="1131">
        <v>1</v>
      </c>
      <c r="I23" s="1134">
        <v>0</v>
      </c>
      <c r="J23" s="1135">
        <v>0</v>
      </c>
      <c r="K23" s="310">
        <f t="shared" si="0"/>
        <v>4</v>
      </c>
    </row>
    <row r="24" spans="1:11" x14ac:dyDescent="0.2">
      <c r="A24" s="595" t="s">
        <v>613</v>
      </c>
      <c r="B24" s="1125">
        <v>49</v>
      </c>
      <c r="C24" s="1131">
        <v>0</v>
      </c>
      <c r="D24" s="1131">
        <v>0</v>
      </c>
      <c r="E24" s="1131">
        <v>16</v>
      </c>
      <c r="F24" s="1132">
        <v>0</v>
      </c>
      <c r="G24" s="1133">
        <v>18</v>
      </c>
      <c r="H24" s="1131">
        <v>7</v>
      </c>
      <c r="I24" s="1134">
        <v>9</v>
      </c>
      <c r="J24" s="1135">
        <v>1</v>
      </c>
      <c r="K24" s="310">
        <f t="shared" si="0"/>
        <v>100</v>
      </c>
    </row>
    <row r="25" spans="1:11" x14ac:dyDescent="0.2">
      <c r="A25" s="595" t="s">
        <v>151</v>
      </c>
      <c r="B25" s="1125">
        <v>126</v>
      </c>
      <c r="C25" s="1131">
        <v>1</v>
      </c>
      <c r="D25" s="1131">
        <v>1</v>
      </c>
      <c r="E25" s="1131">
        <v>104</v>
      </c>
      <c r="F25" s="1132">
        <v>19</v>
      </c>
      <c r="G25" s="1133">
        <v>101</v>
      </c>
      <c r="H25" s="1131">
        <v>26</v>
      </c>
      <c r="I25" s="1134">
        <v>20</v>
      </c>
      <c r="J25" s="1135">
        <v>9</v>
      </c>
      <c r="K25" s="310">
        <f t="shared" si="0"/>
        <v>386</v>
      </c>
    </row>
    <row r="26" spans="1:11" x14ac:dyDescent="0.2">
      <c r="A26" s="595" t="s">
        <v>868</v>
      </c>
      <c r="B26" s="1125">
        <v>2</v>
      </c>
      <c r="C26" s="1131">
        <v>0</v>
      </c>
      <c r="D26" s="1131">
        <v>0</v>
      </c>
      <c r="E26" s="1131">
        <v>0</v>
      </c>
      <c r="F26" s="1132">
        <v>0</v>
      </c>
      <c r="G26" s="1133">
        <v>0</v>
      </c>
      <c r="H26" s="1131">
        <v>0</v>
      </c>
      <c r="I26" s="1134">
        <v>0</v>
      </c>
      <c r="J26" s="1135">
        <v>0</v>
      </c>
      <c r="K26" s="310">
        <f t="shared" si="0"/>
        <v>2</v>
      </c>
    </row>
    <row r="27" spans="1:11" x14ac:dyDescent="0.2">
      <c r="A27" s="595" t="s">
        <v>292</v>
      </c>
      <c r="B27" s="1125">
        <v>4</v>
      </c>
      <c r="C27" s="1131">
        <v>0</v>
      </c>
      <c r="D27" s="1131">
        <v>0</v>
      </c>
      <c r="E27" s="1131">
        <v>15</v>
      </c>
      <c r="F27" s="1132">
        <v>0</v>
      </c>
      <c r="G27" s="1133">
        <v>11</v>
      </c>
      <c r="H27" s="1131">
        <v>3</v>
      </c>
      <c r="I27" s="1134">
        <v>3</v>
      </c>
      <c r="J27" s="1135">
        <v>1</v>
      </c>
      <c r="K27" s="310">
        <f t="shared" si="0"/>
        <v>37</v>
      </c>
    </row>
    <row r="28" spans="1:11" x14ac:dyDescent="0.2">
      <c r="A28" s="595" t="s">
        <v>965</v>
      </c>
      <c r="B28" s="1125">
        <v>0</v>
      </c>
      <c r="C28" s="1131">
        <v>0</v>
      </c>
      <c r="D28" s="1131">
        <v>0</v>
      </c>
      <c r="E28" s="1131">
        <v>0</v>
      </c>
      <c r="F28" s="1132">
        <v>0</v>
      </c>
      <c r="G28" s="1133">
        <v>1</v>
      </c>
      <c r="H28" s="1131">
        <v>0</v>
      </c>
      <c r="I28" s="1134">
        <v>0</v>
      </c>
      <c r="J28" s="1135">
        <v>0</v>
      </c>
      <c r="K28" s="310">
        <f t="shared" si="0"/>
        <v>1</v>
      </c>
    </row>
    <row r="29" spans="1:11" x14ac:dyDescent="0.2">
      <c r="A29" s="595" t="s">
        <v>653</v>
      </c>
      <c r="B29" s="1125">
        <v>10</v>
      </c>
      <c r="C29" s="1131">
        <v>0</v>
      </c>
      <c r="D29" s="1131">
        <v>0</v>
      </c>
      <c r="E29" s="1131">
        <v>5</v>
      </c>
      <c r="F29" s="1132">
        <v>0</v>
      </c>
      <c r="G29" s="1133">
        <v>0</v>
      </c>
      <c r="H29" s="1131">
        <v>0</v>
      </c>
      <c r="I29" s="1134">
        <v>0</v>
      </c>
      <c r="J29" s="1135">
        <v>0</v>
      </c>
      <c r="K29" s="310">
        <f t="shared" si="0"/>
        <v>15</v>
      </c>
    </row>
    <row r="30" spans="1:11" x14ac:dyDescent="0.2">
      <c r="A30" s="595" t="s">
        <v>605</v>
      </c>
      <c r="B30" s="1125">
        <v>2</v>
      </c>
      <c r="C30" s="1131">
        <v>0</v>
      </c>
      <c r="D30" s="1131">
        <v>0</v>
      </c>
      <c r="E30" s="1131">
        <v>3</v>
      </c>
      <c r="F30" s="1132">
        <v>0</v>
      </c>
      <c r="G30" s="1133">
        <v>10</v>
      </c>
      <c r="H30" s="1131">
        <v>0</v>
      </c>
      <c r="I30" s="1134">
        <v>8</v>
      </c>
      <c r="J30" s="1135">
        <v>0</v>
      </c>
      <c r="K30" s="310">
        <f t="shared" si="0"/>
        <v>23</v>
      </c>
    </row>
    <row r="31" spans="1:11" x14ac:dyDescent="0.2">
      <c r="A31" s="595" t="s">
        <v>153</v>
      </c>
      <c r="B31" s="1125">
        <v>37</v>
      </c>
      <c r="C31" s="1131">
        <v>1</v>
      </c>
      <c r="D31" s="1131">
        <v>0</v>
      </c>
      <c r="E31" s="1131">
        <v>17</v>
      </c>
      <c r="F31" s="1132">
        <v>0</v>
      </c>
      <c r="G31" s="1133">
        <v>35</v>
      </c>
      <c r="H31" s="1131">
        <v>4</v>
      </c>
      <c r="I31" s="1134">
        <v>11</v>
      </c>
      <c r="J31" s="1135">
        <v>1</v>
      </c>
      <c r="K31" s="310">
        <f t="shared" si="0"/>
        <v>105</v>
      </c>
    </row>
    <row r="32" spans="1:11" x14ac:dyDescent="0.2">
      <c r="A32" s="595" t="s">
        <v>614</v>
      </c>
      <c r="B32" s="1125">
        <v>3</v>
      </c>
      <c r="C32" s="1131">
        <v>0</v>
      </c>
      <c r="D32" s="1131">
        <v>0</v>
      </c>
      <c r="E32" s="1131">
        <v>4</v>
      </c>
      <c r="F32" s="1132">
        <v>0</v>
      </c>
      <c r="G32" s="1133">
        <v>13</v>
      </c>
      <c r="H32" s="1131">
        <v>2</v>
      </c>
      <c r="I32" s="1134">
        <v>0</v>
      </c>
      <c r="J32" s="1135">
        <v>0</v>
      </c>
      <c r="K32" s="310">
        <f t="shared" si="0"/>
        <v>22</v>
      </c>
    </row>
    <row r="33" spans="1:11" x14ac:dyDescent="0.2">
      <c r="A33" s="595" t="s">
        <v>615</v>
      </c>
      <c r="B33" s="1125">
        <v>5</v>
      </c>
      <c r="C33" s="1131">
        <v>0</v>
      </c>
      <c r="D33" s="1131">
        <v>0</v>
      </c>
      <c r="E33" s="1131">
        <v>7</v>
      </c>
      <c r="F33" s="1132">
        <v>0</v>
      </c>
      <c r="G33" s="1133">
        <v>6</v>
      </c>
      <c r="H33" s="1131">
        <v>0</v>
      </c>
      <c r="I33" s="1134">
        <v>0</v>
      </c>
      <c r="J33" s="1135">
        <v>0</v>
      </c>
      <c r="K33" s="310">
        <f t="shared" si="0"/>
        <v>18</v>
      </c>
    </row>
    <row r="34" spans="1:11" x14ac:dyDescent="0.2">
      <c r="A34" s="595" t="s">
        <v>616</v>
      </c>
      <c r="B34" s="1125">
        <v>0</v>
      </c>
      <c r="C34" s="1131">
        <v>0</v>
      </c>
      <c r="D34" s="1131">
        <v>0</v>
      </c>
      <c r="E34" s="1131">
        <v>0</v>
      </c>
      <c r="F34" s="1132">
        <v>0</v>
      </c>
      <c r="G34" s="1133">
        <v>2</v>
      </c>
      <c r="H34" s="1131">
        <v>0</v>
      </c>
      <c r="I34" s="1134">
        <v>0</v>
      </c>
      <c r="J34" s="1135">
        <v>1</v>
      </c>
      <c r="K34" s="310">
        <f t="shared" si="0"/>
        <v>3</v>
      </c>
    </row>
    <row r="35" spans="1:11" x14ac:dyDescent="0.2">
      <c r="A35" s="595" t="s">
        <v>617</v>
      </c>
      <c r="B35" s="1125">
        <v>4</v>
      </c>
      <c r="C35" s="1131">
        <v>0</v>
      </c>
      <c r="D35" s="1131">
        <v>0</v>
      </c>
      <c r="E35" s="1131">
        <v>1</v>
      </c>
      <c r="F35" s="1132">
        <v>0</v>
      </c>
      <c r="G35" s="1133">
        <v>1</v>
      </c>
      <c r="H35" s="1131">
        <v>0</v>
      </c>
      <c r="I35" s="1134">
        <v>0</v>
      </c>
      <c r="J35" s="1135">
        <v>0</v>
      </c>
      <c r="K35" s="310">
        <f t="shared" si="0"/>
        <v>6</v>
      </c>
    </row>
    <row r="36" spans="1:11" x14ac:dyDescent="0.2">
      <c r="A36" s="595" t="s">
        <v>44</v>
      </c>
      <c r="B36" s="1125">
        <v>10</v>
      </c>
      <c r="C36" s="1131">
        <v>4</v>
      </c>
      <c r="D36" s="1131">
        <v>0</v>
      </c>
      <c r="E36" s="1131">
        <v>4</v>
      </c>
      <c r="F36" s="1132">
        <v>0</v>
      </c>
      <c r="G36" s="1133">
        <v>32</v>
      </c>
      <c r="H36" s="1131">
        <v>2</v>
      </c>
      <c r="I36" s="1134">
        <v>34</v>
      </c>
      <c r="J36" s="1135">
        <v>0</v>
      </c>
      <c r="K36" s="310">
        <f t="shared" ref="K36:K67" si="1">SUM(B36,E36,G36:J36)</f>
        <v>82</v>
      </c>
    </row>
    <row r="37" spans="1:11" x14ac:dyDescent="0.2">
      <c r="A37" s="595" t="s">
        <v>618</v>
      </c>
      <c r="B37" s="1125">
        <v>4</v>
      </c>
      <c r="C37" s="1131">
        <v>0</v>
      </c>
      <c r="D37" s="1131">
        <v>0</v>
      </c>
      <c r="E37" s="1131">
        <v>0</v>
      </c>
      <c r="F37" s="1132">
        <v>0</v>
      </c>
      <c r="G37" s="1133">
        <v>6</v>
      </c>
      <c r="H37" s="1131">
        <v>1</v>
      </c>
      <c r="I37" s="1134">
        <v>3</v>
      </c>
      <c r="J37" s="1135">
        <v>2</v>
      </c>
      <c r="K37" s="310">
        <f t="shared" si="1"/>
        <v>16</v>
      </c>
    </row>
    <row r="38" spans="1:11" x14ac:dyDescent="0.2">
      <c r="A38" s="595" t="s">
        <v>486</v>
      </c>
      <c r="B38" s="1125">
        <v>134</v>
      </c>
      <c r="C38" s="1131">
        <v>5</v>
      </c>
      <c r="D38" s="1131">
        <v>0</v>
      </c>
      <c r="E38" s="1131">
        <v>77</v>
      </c>
      <c r="F38" s="1132">
        <v>0</v>
      </c>
      <c r="G38" s="1133">
        <v>189</v>
      </c>
      <c r="H38" s="1131">
        <v>12</v>
      </c>
      <c r="I38" s="1134">
        <v>26</v>
      </c>
      <c r="J38" s="1135">
        <v>7</v>
      </c>
      <c r="K38" s="310">
        <f t="shared" si="1"/>
        <v>445</v>
      </c>
    </row>
    <row r="39" spans="1:11" x14ac:dyDescent="0.2">
      <c r="A39" s="596" t="s">
        <v>646</v>
      </c>
      <c r="B39" s="1125">
        <v>21</v>
      </c>
      <c r="C39" s="1131">
        <v>0</v>
      </c>
      <c r="D39" s="1131">
        <v>3</v>
      </c>
      <c r="E39" s="1131">
        <v>6</v>
      </c>
      <c r="F39" s="1132">
        <v>0</v>
      </c>
      <c r="G39" s="1133">
        <v>14</v>
      </c>
      <c r="H39" s="1131">
        <v>6</v>
      </c>
      <c r="I39" s="1134">
        <v>0</v>
      </c>
      <c r="J39" s="1135">
        <v>9</v>
      </c>
      <c r="K39" s="310">
        <f t="shared" si="1"/>
        <v>56</v>
      </c>
    </row>
    <row r="40" spans="1:11" x14ac:dyDescent="0.2">
      <c r="A40" s="595" t="s">
        <v>293</v>
      </c>
      <c r="B40" s="1125">
        <v>48</v>
      </c>
      <c r="C40" s="1131">
        <v>0</v>
      </c>
      <c r="D40" s="1131">
        <v>0</v>
      </c>
      <c r="E40" s="1131">
        <v>42</v>
      </c>
      <c r="F40" s="1132">
        <v>0</v>
      </c>
      <c r="G40" s="1133">
        <v>20</v>
      </c>
      <c r="H40" s="1131">
        <v>1</v>
      </c>
      <c r="I40" s="1134">
        <v>4</v>
      </c>
      <c r="J40" s="1135">
        <v>0</v>
      </c>
      <c r="K40" s="310">
        <f t="shared" si="1"/>
        <v>115</v>
      </c>
    </row>
    <row r="41" spans="1:11" x14ac:dyDescent="0.2">
      <c r="A41" s="595" t="s">
        <v>869</v>
      </c>
      <c r="B41" s="1125">
        <v>2</v>
      </c>
      <c r="C41" s="1131">
        <v>0</v>
      </c>
      <c r="D41" s="1131">
        <v>0</v>
      </c>
      <c r="E41" s="1131">
        <v>0</v>
      </c>
      <c r="F41" s="1132">
        <v>0</v>
      </c>
      <c r="G41" s="1133">
        <v>8</v>
      </c>
      <c r="H41" s="1131">
        <v>0</v>
      </c>
      <c r="I41" s="1134">
        <v>0</v>
      </c>
      <c r="J41" s="1135">
        <v>0</v>
      </c>
      <c r="K41" s="310">
        <f t="shared" si="1"/>
        <v>10</v>
      </c>
    </row>
    <row r="42" spans="1:11" x14ac:dyDescent="0.2">
      <c r="A42" s="595" t="s">
        <v>917</v>
      </c>
      <c r="B42" s="1125">
        <v>11</v>
      </c>
      <c r="C42" s="1131">
        <v>0</v>
      </c>
      <c r="D42" s="1131">
        <v>0</v>
      </c>
      <c r="E42" s="1131">
        <v>24</v>
      </c>
      <c r="F42" s="1132">
        <v>0</v>
      </c>
      <c r="G42" s="1133">
        <v>12</v>
      </c>
      <c r="H42" s="1131">
        <v>1</v>
      </c>
      <c r="I42" s="1134">
        <v>2</v>
      </c>
      <c r="J42" s="1135">
        <v>0</v>
      </c>
      <c r="K42" s="310">
        <f t="shared" si="1"/>
        <v>50</v>
      </c>
    </row>
    <row r="43" spans="1:11" x14ac:dyDescent="0.2">
      <c r="A43" s="595" t="s">
        <v>619</v>
      </c>
      <c r="B43" s="1125">
        <v>5</v>
      </c>
      <c r="C43" s="1131">
        <v>0</v>
      </c>
      <c r="D43" s="1131">
        <v>0</v>
      </c>
      <c r="E43" s="1131">
        <v>3</v>
      </c>
      <c r="F43" s="1132">
        <v>0</v>
      </c>
      <c r="G43" s="1133">
        <v>1</v>
      </c>
      <c r="H43" s="1131">
        <v>0</v>
      </c>
      <c r="I43" s="1134">
        <v>0</v>
      </c>
      <c r="J43" s="1135">
        <v>0</v>
      </c>
      <c r="K43" s="310">
        <f t="shared" si="1"/>
        <v>9</v>
      </c>
    </row>
    <row r="44" spans="1:11" x14ac:dyDescent="0.2">
      <c r="A44" s="595" t="s">
        <v>294</v>
      </c>
      <c r="B44" s="1125">
        <v>12</v>
      </c>
      <c r="C44" s="1131">
        <v>0</v>
      </c>
      <c r="D44" s="1131">
        <v>0</v>
      </c>
      <c r="E44" s="1131">
        <v>12</v>
      </c>
      <c r="F44" s="1132">
        <v>0</v>
      </c>
      <c r="G44" s="1133">
        <v>24</v>
      </c>
      <c r="H44" s="1131">
        <v>1</v>
      </c>
      <c r="I44" s="1134">
        <v>3</v>
      </c>
      <c r="J44" s="1135">
        <v>0</v>
      </c>
      <c r="K44" s="310">
        <f t="shared" si="1"/>
        <v>52</v>
      </c>
    </row>
    <row r="45" spans="1:11" x14ac:dyDescent="0.2">
      <c r="A45" s="595" t="s">
        <v>968</v>
      </c>
      <c r="B45" s="1125">
        <v>0</v>
      </c>
      <c r="C45" s="1131">
        <v>0</v>
      </c>
      <c r="D45" s="1131">
        <v>0</v>
      </c>
      <c r="E45" s="1136">
        <v>0</v>
      </c>
      <c r="F45" s="1137">
        <v>0</v>
      </c>
      <c r="G45" s="1133">
        <v>0</v>
      </c>
      <c r="H45" s="1136">
        <v>0</v>
      </c>
      <c r="I45" s="1134">
        <v>2</v>
      </c>
      <c r="J45" s="1135">
        <v>0</v>
      </c>
      <c r="K45" s="310">
        <f t="shared" si="1"/>
        <v>2</v>
      </c>
    </row>
    <row r="46" spans="1:11" x14ac:dyDescent="0.2">
      <c r="A46" s="595" t="s">
        <v>874</v>
      </c>
      <c r="B46" s="1125">
        <v>0</v>
      </c>
      <c r="C46" s="1131">
        <v>0</v>
      </c>
      <c r="D46" s="1131">
        <v>0</v>
      </c>
      <c r="E46" s="1131">
        <v>1</v>
      </c>
      <c r="F46" s="1132">
        <v>0</v>
      </c>
      <c r="G46" s="1133">
        <v>1</v>
      </c>
      <c r="H46" s="1131">
        <v>0</v>
      </c>
      <c r="I46" s="1134">
        <v>0</v>
      </c>
      <c r="J46" s="1135">
        <v>0</v>
      </c>
      <c r="K46" s="310">
        <f t="shared" si="1"/>
        <v>2</v>
      </c>
    </row>
    <row r="47" spans="1:11" x14ac:dyDescent="0.2">
      <c r="A47" s="595" t="s">
        <v>620</v>
      </c>
      <c r="B47" s="1125">
        <v>1</v>
      </c>
      <c r="C47" s="1131">
        <v>0</v>
      </c>
      <c r="D47" s="1131">
        <v>0</v>
      </c>
      <c r="E47" s="1131">
        <v>0</v>
      </c>
      <c r="F47" s="1132">
        <v>0</v>
      </c>
      <c r="G47" s="1133">
        <v>1</v>
      </c>
      <c r="H47" s="1131">
        <v>0</v>
      </c>
      <c r="I47" s="1134">
        <v>1</v>
      </c>
      <c r="J47" s="1135">
        <v>0</v>
      </c>
      <c r="K47" s="310">
        <f t="shared" si="1"/>
        <v>3</v>
      </c>
    </row>
    <row r="48" spans="1:11" x14ac:dyDescent="0.2">
      <c r="A48" s="595" t="s">
        <v>621</v>
      </c>
      <c r="B48" s="1125">
        <v>0</v>
      </c>
      <c r="C48" s="1131">
        <v>0</v>
      </c>
      <c r="D48" s="1131">
        <v>0</v>
      </c>
      <c r="E48" s="1131">
        <v>0</v>
      </c>
      <c r="F48" s="1132">
        <v>0</v>
      </c>
      <c r="G48" s="1133">
        <v>1</v>
      </c>
      <c r="H48" s="1131">
        <v>0</v>
      </c>
      <c r="I48" s="1134">
        <v>1</v>
      </c>
      <c r="J48" s="1135">
        <v>0</v>
      </c>
      <c r="K48" s="310">
        <f t="shared" si="1"/>
        <v>2</v>
      </c>
    </row>
    <row r="49" spans="1:11" x14ac:dyDescent="0.2">
      <c r="A49" s="595" t="s">
        <v>958</v>
      </c>
      <c r="B49" s="1125">
        <v>2</v>
      </c>
      <c r="C49" s="1131">
        <v>0</v>
      </c>
      <c r="D49" s="1131">
        <v>0</v>
      </c>
      <c r="E49" s="1131">
        <v>0</v>
      </c>
      <c r="F49" s="1132">
        <v>0</v>
      </c>
      <c r="G49" s="1133">
        <v>0</v>
      </c>
      <c r="H49" s="1131">
        <v>0</v>
      </c>
      <c r="I49" s="1134">
        <v>0</v>
      </c>
      <c r="J49" s="1135">
        <v>0</v>
      </c>
      <c r="K49" s="310">
        <f t="shared" si="1"/>
        <v>2</v>
      </c>
    </row>
    <row r="50" spans="1:11" x14ac:dyDescent="0.2">
      <c r="A50" s="595" t="s">
        <v>622</v>
      </c>
      <c r="B50" s="1125">
        <v>0</v>
      </c>
      <c r="C50" s="1131">
        <v>0</v>
      </c>
      <c r="D50" s="1131">
        <v>0</v>
      </c>
      <c r="E50" s="1131">
        <v>2</v>
      </c>
      <c r="F50" s="1132">
        <v>0</v>
      </c>
      <c r="G50" s="1133">
        <v>0</v>
      </c>
      <c r="H50" s="1131">
        <v>1</v>
      </c>
      <c r="I50" s="1134">
        <v>0</v>
      </c>
      <c r="J50" s="1135">
        <v>6</v>
      </c>
      <c r="K50" s="310">
        <f t="shared" si="1"/>
        <v>9</v>
      </c>
    </row>
    <row r="51" spans="1:11" x14ac:dyDescent="0.2">
      <c r="A51" s="595" t="s">
        <v>959</v>
      </c>
      <c r="B51" s="1125">
        <v>0</v>
      </c>
      <c r="C51" s="1131">
        <v>0</v>
      </c>
      <c r="D51" s="1131">
        <v>0</v>
      </c>
      <c r="E51" s="1131">
        <v>1</v>
      </c>
      <c r="F51" s="1132">
        <v>0</v>
      </c>
      <c r="G51" s="1133">
        <v>0</v>
      </c>
      <c r="H51" s="1131">
        <v>0</v>
      </c>
      <c r="I51" s="1134">
        <v>0</v>
      </c>
      <c r="J51" s="1135">
        <v>0</v>
      </c>
      <c r="K51" s="310">
        <f t="shared" si="1"/>
        <v>1</v>
      </c>
    </row>
    <row r="52" spans="1:11" x14ac:dyDescent="0.2">
      <c r="A52" s="595" t="s">
        <v>870</v>
      </c>
      <c r="B52" s="1125">
        <v>0</v>
      </c>
      <c r="C52" s="1131">
        <v>0</v>
      </c>
      <c r="D52" s="1131">
        <v>0</v>
      </c>
      <c r="E52" s="1131">
        <v>0</v>
      </c>
      <c r="F52" s="1132">
        <v>0</v>
      </c>
      <c r="G52" s="1133">
        <v>0</v>
      </c>
      <c r="H52" s="1131">
        <v>0</v>
      </c>
      <c r="I52" s="1134">
        <v>0</v>
      </c>
      <c r="J52" s="1135">
        <v>1</v>
      </c>
      <c r="K52" s="310">
        <f t="shared" si="1"/>
        <v>1</v>
      </c>
    </row>
    <row r="53" spans="1:11" x14ac:dyDescent="0.2">
      <c r="A53" s="595" t="s">
        <v>623</v>
      </c>
      <c r="B53" s="1125">
        <v>22</v>
      </c>
      <c r="C53" s="1131">
        <v>0</v>
      </c>
      <c r="D53" s="1131">
        <v>0</v>
      </c>
      <c r="E53" s="1131">
        <v>0</v>
      </c>
      <c r="F53" s="1132">
        <v>0</v>
      </c>
      <c r="G53" s="1133">
        <v>10</v>
      </c>
      <c r="H53" s="1131">
        <v>0</v>
      </c>
      <c r="I53" s="1134">
        <v>4</v>
      </c>
      <c r="J53" s="1135">
        <v>0</v>
      </c>
      <c r="K53" s="310">
        <f t="shared" si="1"/>
        <v>36</v>
      </c>
    </row>
    <row r="54" spans="1:11" x14ac:dyDescent="0.2">
      <c r="A54" s="595" t="s">
        <v>960</v>
      </c>
      <c r="B54" s="1125">
        <v>0</v>
      </c>
      <c r="C54" s="1131">
        <v>0</v>
      </c>
      <c r="D54" s="1131">
        <v>0</v>
      </c>
      <c r="E54" s="1131">
        <v>2</v>
      </c>
      <c r="F54" s="1132">
        <v>0</v>
      </c>
      <c r="G54" s="1133">
        <v>0</v>
      </c>
      <c r="H54" s="1131">
        <v>0</v>
      </c>
      <c r="I54" s="1134">
        <v>0</v>
      </c>
      <c r="J54" s="1135">
        <v>0</v>
      </c>
      <c r="K54" s="310">
        <f t="shared" si="1"/>
        <v>2</v>
      </c>
    </row>
    <row r="55" spans="1:11" x14ac:dyDescent="0.2">
      <c r="A55" s="595" t="s">
        <v>961</v>
      </c>
      <c r="B55" s="1125">
        <v>0</v>
      </c>
      <c r="C55" s="1131">
        <v>0</v>
      </c>
      <c r="D55" s="1131">
        <v>0</v>
      </c>
      <c r="E55" s="1131">
        <v>0</v>
      </c>
      <c r="F55" s="1132">
        <v>0</v>
      </c>
      <c r="G55" s="1133">
        <v>1</v>
      </c>
      <c r="H55" s="1131">
        <v>0</v>
      </c>
      <c r="I55" s="1134">
        <v>0</v>
      </c>
      <c r="J55" s="1135">
        <v>0</v>
      </c>
      <c r="K55" s="310">
        <f t="shared" si="1"/>
        <v>1</v>
      </c>
    </row>
    <row r="56" spans="1:11" x14ac:dyDescent="0.2">
      <c r="A56" s="595" t="s">
        <v>871</v>
      </c>
      <c r="B56" s="1125">
        <v>2</v>
      </c>
      <c r="C56" s="1131">
        <v>0</v>
      </c>
      <c r="D56" s="1131">
        <v>0</v>
      </c>
      <c r="E56" s="1131">
        <v>1</v>
      </c>
      <c r="F56" s="1132">
        <v>0</v>
      </c>
      <c r="G56" s="1133">
        <v>0</v>
      </c>
      <c r="H56" s="1131">
        <v>0</v>
      </c>
      <c r="I56" s="1134">
        <v>1</v>
      </c>
      <c r="J56" s="1135">
        <v>0</v>
      </c>
      <c r="K56" s="310">
        <f t="shared" si="1"/>
        <v>4</v>
      </c>
    </row>
    <row r="57" spans="1:11" x14ac:dyDescent="0.2">
      <c r="A57" s="595" t="s">
        <v>624</v>
      </c>
      <c r="B57" s="1125">
        <v>3</v>
      </c>
      <c r="C57" s="1131">
        <v>0</v>
      </c>
      <c r="D57" s="1131">
        <v>0</v>
      </c>
      <c r="E57" s="1131">
        <v>0</v>
      </c>
      <c r="F57" s="1132">
        <v>0</v>
      </c>
      <c r="G57" s="1133">
        <v>0</v>
      </c>
      <c r="H57" s="1131">
        <v>1</v>
      </c>
      <c r="I57" s="1134">
        <v>0</v>
      </c>
      <c r="J57" s="1135">
        <v>0</v>
      </c>
      <c r="K57" s="310">
        <f t="shared" si="1"/>
        <v>4</v>
      </c>
    </row>
    <row r="58" spans="1:11" x14ac:dyDescent="0.2">
      <c r="A58" s="595" t="s">
        <v>625</v>
      </c>
      <c r="B58" s="1125">
        <v>36</v>
      </c>
      <c r="C58" s="1131">
        <v>0</v>
      </c>
      <c r="D58" s="1131">
        <v>0</v>
      </c>
      <c r="E58" s="1131">
        <v>22</v>
      </c>
      <c r="F58" s="1132">
        <v>0</v>
      </c>
      <c r="G58" s="1133">
        <v>15</v>
      </c>
      <c r="H58" s="1131">
        <v>10</v>
      </c>
      <c r="I58" s="1134">
        <v>1</v>
      </c>
      <c r="J58" s="1135">
        <v>3</v>
      </c>
      <c r="K58" s="310">
        <f t="shared" si="1"/>
        <v>87</v>
      </c>
    </row>
    <row r="59" spans="1:11" x14ac:dyDescent="0.2">
      <c r="A59" s="595" t="s">
        <v>626</v>
      </c>
      <c r="B59" s="1125">
        <v>10</v>
      </c>
      <c r="C59" s="1131">
        <v>0</v>
      </c>
      <c r="D59" s="1131">
        <v>0</v>
      </c>
      <c r="E59" s="1131">
        <v>4</v>
      </c>
      <c r="F59" s="1132">
        <v>0</v>
      </c>
      <c r="G59" s="1133">
        <v>2</v>
      </c>
      <c r="H59" s="1131">
        <v>7</v>
      </c>
      <c r="I59" s="1134">
        <v>2</v>
      </c>
      <c r="J59" s="1135">
        <v>0</v>
      </c>
      <c r="K59" s="310">
        <f t="shared" si="1"/>
        <v>25</v>
      </c>
    </row>
    <row r="60" spans="1:11" x14ac:dyDescent="0.2">
      <c r="A60" s="595" t="s">
        <v>627</v>
      </c>
      <c r="B60" s="1125">
        <v>4</v>
      </c>
      <c r="C60" s="1131">
        <v>0</v>
      </c>
      <c r="D60" s="1131">
        <v>0</v>
      </c>
      <c r="E60" s="1131">
        <v>2</v>
      </c>
      <c r="F60" s="1132">
        <v>0</v>
      </c>
      <c r="G60" s="1133">
        <v>1</v>
      </c>
      <c r="H60" s="1131">
        <v>0</v>
      </c>
      <c r="I60" s="1134">
        <v>0</v>
      </c>
      <c r="J60" s="1135">
        <v>1</v>
      </c>
      <c r="K60" s="310">
        <f t="shared" si="1"/>
        <v>8</v>
      </c>
    </row>
    <row r="61" spans="1:11" x14ac:dyDescent="0.2">
      <c r="A61" s="595" t="s">
        <v>970</v>
      </c>
      <c r="B61" s="1125">
        <v>0</v>
      </c>
      <c r="C61" s="1131">
        <v>0</v>
      </c>
      <c r="D61" s="1131">
        <v>0</v>
      </c>
      <c r="E61" s="1131">
        <v>1</v>
      </c>
      <c r="F61" s="1132">
        <v>0</v>
      </c>
      <c r="G61" s="1133">
        <v>2</v>
      </c>
      <c r="H61" s="1131">
        <v>0</v>
      </c>
      <c r="I61" s="1134">
        <v>1</v>
      </c>
      <c r="J61" s="1135">
        <v>0</v>
      </c>
      <c r="K61" s="310">
        <f t="shared" si="1"/>
        <v>4</v>
      </c>
    </row>
    <row r="62" spans="1:11" x14ac:dyDescent="0.2">
      <c r="A62" s="595" t="s">
        <v>295</v>
      </c>
      <c r="B62" s="1125">
        <v>18</v>
      </c>
      <c r="C62" s="1131">
        <v>0</v>
      </c>
      <c r="D62" s="1131">
        <v>0</v>
      </c>
      <c r="E62" s="1131">
        <v>19</v>
      </c>
      <c r="F62" s="1132">
        <v>1</v>
      </c>
      <c r="G62" s="1133">
        <v>22</v>
      </c>
      <c r="H62" s="1131">
        <v>18</v>
      </c>
      <c r="I62" s="1134">
        <v>3</v>
      </c>
      <c r="J62" s="1135">
        <v>5</v>
      </c>
      <c r="K62" s="310">
        <f t="shared" si="1"/>
        <v>85</v>
      </c>
    </row>
    <row r="63" spans="1:11" x14ac:dyDescent="0.2">
      <c r="A63" s="595" t="s">
        <v>628</v>
      </c>
      <c r="B63" s="1125">
        <v>10</v>
      </c>
      <c r="C63" s="1131">
        <v>0</v>
      </c>
      <c r="D63" s="1131">
        <v>0</v>
      </c>
      <c r="E63" s="1131">
        <v>0</v>
      </c>
      <c r="F63" s="1132">
        <v>0</v>
      </c>
      <c r="G63" s="1133">
        <v>6</v>
      </c>
      <c r="H63" s="1131">
        <v>0</v>
      </c>
      <c r="I63" s="1134">
        <v>0</v>
      </c>
      <c r="J63" s="1135">
        <v>0</v>
      </c>
      <c r="K63" s="310">
        <f t="shared" si="1"/>
        <v>16</v>
      </c>
    </row>
    <row r="64" spans="1:11" x14ac:dyDescent="0.2">
      <c r="A64" s="595" t="s">
        <v>629</v>
      </c>
      <c r="B64" s="1125">
        <v>3</v>
      </c>
      <c r="C64" s="1131">
        <v>0</v>
      </c>
      <c r="D64" s="1131">
        <v>0</v>
      </c>
      <c r="E64" s="1131">
        <v>1</v>
      </c>
      <c r="F64" s="1132">
        <v>0</v>
      </c>
      <c r="G64" s="1133">
        <v>2</v>
      </c>
      <c r="H64" s="1131">
        <v>0</v>
      </c>
      <c r="I64" s="1134">
        <v>0</v>
      </c>
      <c r="J64" s="1135">
        <v>0</v>
      </c>
      <c r="K64" s="310">
        <f t="shared" si="1"/>
        <v>6</v>
      </c>
    </row>
    <row r="65" spans="1:11" x14ac:dyDescent="0.2">
      <c r="A65" s="595" t="s">
        <v>872</v>
      </c>
      <c r="B65" s="1125">
        <v>1</v>
      </c>
      <c r="C65" s="1131">
        <v>0</v>
      </c>
      <c r="D65" s="1131">
        <v>0</v>
      </c>
      <c r="E65" s="1131">
        <v>0</v>
      </c>
      <c r="F65" s="1132">
        <v>0</v>
      </c>
      <c r="G65" s="1133">
        <v>1</v>
      </c>
      <c r="H65" s="1131">
        <v>0</v>
      </c>
      <c r="I65" s="1134">
        <v>0</v>
      </c>
      <c r="J65" s="1135">
        <v>0</v>
      </c>
      <c r="K65" s="310">
        <f t="shared" si="1"/>
        <v>2</v>
      </c>
    </row>
    <row r="66" spans="1:11" x14ac:dyDescent="0.2">
      <c r="A66" s="596" t="s">
        <v>642</v>
      </c>
      <c r="B66" s="1125">
        <v>5</v>
      </c>
      <c r="C66" s="1131">
        <v>0</v>
      </c>
      <c r="D66" s="1131">
        <v>0</v>
      </c>
      <c r="E66" s="1131">
        <v>13</v>
      </c>
      <c r="F66" s="1132">
        <v>0</v>
      </c>
      <c r="G66" s="1133">
        <v>2</v>
      </c>
      <c r="H66" s="1131">
        <v>0</v>
      </c>
      <c r="I66" s="1134">
        <v>1</v>
      </c>
      <c r="J66" s="1135">
        <v>0</v>
      </c>
      <c r="K66" s="310">
        <f t="shared" si="1"/>
        <v>21</v>
      </c>
    </row>
    <row r="67" spans="1:11" x14ac:dyDescent="0.2">
      <c r="A67" s="595" t="s">
        <v>296</v>
      </c>
      <c r="B67" s="1125">
        <v>2</v>
      </c>
      <c r="C67" s="1131">
        <v>0</v>
      </c>
      <c r="D67" s="1131">
        <v>0</v>
      </c>
      <c r="E67" s="1131">
        <v>1</v>
      </c>
      <c r="F67" s="1132">
        <v>0</v>
      </c>
      <c r="G67" s="1133">
        <v>4</v>
      </c>
      <c r="H67" s="1131">
        <v>0</v>
      </c>
      <c r="I67" s="1134">
        <v>0</v>
      </c>
      <c r="J67" s="1135">
        <v>0</v>
      </c>
      <c r="K67" s="310">
        <f t="shared" si="1"/>
        <v>7</v>
      </c>
    </row>
    <row r="68" spans="1:11" x14ac:dyDescent="0.2">
      <c r="A68" s="595" t="s">
        <v>962</v>
      </c>
      <c r="B68" s="1125">
        <v>0</v>
      </c>
      <c r="C68" s="1131">
        <v>0</v>
      </c>
      <c r="D68" s="1131">
        <v>0</v>
      </c>
      <c r="E68" s="1131">
        <v>24</v>
      </c>
      <c r="F68" s="1132">
        <v>24</v>
      </c>
      <c r="G68" s="1133">
        <v>2</v>
      </c>
      <c r="H68" s="1131">
        <v>0</v>
      </c>
      <c r="I68" s="1134">
        <v>0</v>
      </c>
      <c r="J68" s="1135">
        <v>0</v>
      </c>
      <c r="K68" s="310">
        <f t="shared" ref="K68:K99" si="2">SUM(B68,E68,G68:J68)</f>
        <v>26</v>
      </c>
    </row>
    <row r="69" spans="1:11" x14ac:dyDescent="0.2">
      <c r="A69" s="595" t="s">
        <v>643</v>
      </c>
      <c r="B69" s="1125">
        <v>224</v>
      </c>
      <c r="C69" s="1131">
        <v>1</v>
      </c>
      <c r="D69" s="1131">
        <v>5</v>
      </c>
      <c r="E69" s="1131">
        <v>69</v>
      </c>
      <c r="F69" s="1132">
        <v>0</v>
      </c>
      <c r="G69" s="1133">
        <v>153</v>
      </c>
      <c r="H69" s="1131">
        <v>40</v>
      </c>
      <c r="I69" s="1134">
        <v>38</v>
      </c>
      <c r="J69" s="1135">
        <v>1</v>
      </c>
      <c r="K69" s="310">
        <f t="shared" si="2"/>
        <v>525</v>
      </c>
    </row>
    <row r="70" spans="1:11" x14ac:dyDescent="0.2">
      <c r="A70" s="595" t="s">
        <v>630</v>
      </c>
      <c r="B70" s="1125">
        <v>1</v>
      </c>
      <c r="C70" s="1131">
        <v>0</v>
      </c>
      <c r="D70" s="1131">
        <v>0</v>
      </c>
      <c r="E70" s="1131">
        <v>0</v>
      </c>
      <c r="F70" s="1132">
        <v>0</v>
      </c>
      <c r="G70" s="1133">
        <v>1</v>
      </c>
      <c r="H70" s="1131">
        <v>0</v>
      </c>
      <c r="I70" s="1134">
        <v>1</v>
      </c>
      <c r="J70" s="1135">
        <v>0</v>
      </c>
      <c r="K70" s="310">
        <f t="shared" si="2"/>
        <v>3</v>
      </c>
    </row>
    <row r="71" spans="1:11" x14ac:dyDescent="0.2">
      <c r="A71" s="595" t="s">
        <v>147</v>
      </c>
      <c r="B71" s="1125">
        <v>61</v>
      </c>
      <c r="C71" s="1131">
        <v>0</v>
      </c>
      <c r="D71" s="1131">
        <v>0</v>
      </c>
      <c r="E71" s="1131">
        <v>25</v>
      </c>
      <c r="F71" s="1132">
        <v>0</v>
      </c>
      <c r="G71" s="1133">
        <v>35</v>
      </c>
      <c r="H71" s="1131">
        <v>8</v>
      </c>
      <c r="I71" s="1134">
        <v>11</v>
      </c>
      <c r="J71" s="1135">
        <v>2</v>
      </c>
      <c r="K71" s="310">
        <f t="shared" si="2"/>
        <v>142</v>
      </c>
    </row>
    <row r="72" spans="1:11" x14ac:dyDescent="0.2">
      <c r="A72" s="595" t="s">
        <v>631</v>
      </c>
      <c r="B72" s="1125">
        <v>57</v>
      </c>
      <c r="C72" s="1131">
        <v>0</v>
      </c>
      <c r="D72" s="1131">
        <v>0</v>
      </c>
      <c r="E72" s="1131">
        <v>18</v>
      </c>
      <c r="F72" s="1132">
        <v>0</v>
      </c>
      <c r="G72" s="1133">
        <v>40</v>
      </c>
      <c r="H72" s="1131">
        <v>11</v>
      </c>
      <c r="I72" s="1134">
        <v>10</v>
      </c>
      <c r="J72" s="1135">
        <v>1</v>
      </c>
      <c r="K72" s="310">
        <f t="shared" si="2"/>
        <v>137</v>
      </c>
    </row>
    <row r="73" spans="1:11" x14ac:dyDescent="0.2">
      <c r="A73" s="595" t="s">
        <v>297</v>
      </c>
      <c r="B73" s="1125">
        <v>2</v>
      </c>
      <c r="C73" s="1131">
        <v>0</v>
      </c>
      <c r="D73" s="1131">
        <v>0</v>
      </c>
      <c r="E73" s="1131">
        <v>5</v>
      </c>
      <c r="F73" s="1132">
        <v>0</v>
      </c>
      <c r="G73" s="1133">
        <v>3</v>
      </c>
      <c r="H73" s="1131">
        <v>0</v>
      </c>
      <c r="I73" s="1134">
        <v>0</v>
      </c>
      <c r="J73" s="1135">
        <v>0</v>
      </c>
      <c r="K73" s="310">
        <f t="shared" si="2"/>
        <v>10</v>
      </c>
    </row>
    <row r="74" spans="1:11" x14ac:dyDescent="0.2">
      <c r="A74" s="595" t="s">
        <v>647</v>
      </c>
      <c r="B74" s="1125">
        <v>1</v>
      </c>
      <c r="C74" s="1131">
        <v>0</v>
      </c>
      <c r="D74" s="1131">
        <v>0</v>
      </c>
      <c r="E74" s="1131">
        <v>0</v>
      </c>
      <c r="F74" s="1132">
        <v>0</v>
      </c>
      <c r="G74" s="1133">
        <v>6</v>
      </c>
      <c r="H74" s="1131">
        <v>0</v>
      </c>
      <c r="I74" s="1134">
        <v>2</v>
      </c>
      <c r="J74" s="1135">
        <v>0</v>
      </c>
      <c r="K74" s="310">
        <f t="shared" si="2"/>
        <v>9</v>
      </c>
    </row>
    <row r="75" spans="1:11" x14ac:dyDescent="0.2">
      <c r="A75" s="595" t="s">
        <v>963</v>
      </c>
      <c r="B75" s="1125">
        <v>0</v>
      </c>
      <c r="C75" s="1131">
        <v>0</v>
      </c>
      <c r="D75" s="1131">
        <v>0</v>
      </c>
      <c r="E75" s="1131">
        <v>1</v>
      </c>
      <c r="F75" s="1132">
        <v>0</v>
      </c>
      <c r="G75" s="1133">
        <v>0</v>
      </c>
      <c r="H75" s="1131">
        <v>0</v>
      </c>
      <c r="I75" s="1134">
        <v>0</v>
      </c>
      <c r="J75" s="1135">
        <v>0</v>
      </c>
      <c r="K75" s="310">
        <f t="shared" si="2"/>
        <v>1</v>
      </c>
    </row>
    <row r="76" spans="1:11" x14ac:dyDescent="0.2">
      <c r="A76" s="595" t="s">
        <v>964</v>
      </c>
      <c r="B76" s="1125">
        <v>0</v>
      </c>
      <c r="C76" s="1131">
        <v>0</v>
      </c>
      <c r="D76" s="1131">
        <v>0</v>
      </c>
      <c r="E76" s="1131">
        <v>1</v>
      </c>
      <c r="F76" s="1132">
        <v>0</v>
      </c>
      <c r="G76" s="1133">
        <v>0</v>
      </c>
      <c r="H76" s="1131">
        <v>0</v>
      </c>
      <c r="I76" s="1134">
        <v>0</v>
      </c>
      <c r="J76" s="1135">
        <v>0</v>
      </c>
      <c r="K76" s="310">
        <f t="shared" si="2"/>
        <v>1</v>
      </c>
    </row>
    <row r="77" spans="1:11" x14ac:dyDescent="0.2">
      <c r="A77" s="595" t="s">
        <v>873</v>
      </c>
      <c r="B77" s="1125">
        <v>2</v>
      </c>
      <c r="C77" s="1131">
        <v>0</v>
      </c>
      <c r="D77" s="1131">
        <v>0</v>
      </c>
      <c r="E77" s="1131">
        <v>2</v>
      </c>
      <c r="F77" s="1132">
        <v>0</v>
      </c>
      <c r="G77" s="1133">
        <v>2</v>
      </c>
      <c r="H77" s="1131">
        <v>0</v>
      </c>
      <c r="I77" s="1134">
        <v>0</v>
      </c>
      <c r="J77" s="1135">
        <v>0</v>
      </c>
      <c r="K77" s="310">
        <f t="shared" si="2"/>
        <v>6</v>
      </c>
    </row>
    <row r="78" spans="1:11" x14ac:dyDescent="0.2">
      <c r="A78" s="595" t="s">
        <v>632</v>
      </c>
      <c r="B78" s="1125">
        <v>71</v>
      </c>
      <c r="C78" s="1131">
        <v>2</v>
      </c>
      <c r="D78" s="1131">
        <v>0</v>
      </c>
      <c r="E78" s="1131">
        <v>72</v>
      </c>
      <c r="F78" s="1132">
        <v>0</v>
      </c>
      <c r="G78" s="1133">
        <v>87</v>
      </c>
      <c r="H78" s="1131">
        <v>54</v>
      </c>
      <c r="I78" s="1134">
        <v>20</v>
      </c>
      <c r="J78" s="1135">
        <v>23</v>
      </c>
      <c r="K78" s="310">
        <f t="shared" si="2"/>
        <v>327</v>
      </c>
    </row>
    <row r="79" spans="1:11" x14ac:dyDescent="0.2">
      <c r="A79" s="595" t="s">
        <v>633</v>
      </c>
      <c r="B79" s="1125">
        <v>95</v>
      </c>
      <c r="C79" s="1131">
        <v>0</v>
      </c>
      <c r="D79" s="1131">
        <v>0</v>
      </c>
      <c r="E79" s="1131">
        <v>63</v>
      </c>
      <c r="F79" s="1132">
        <v>2</v>
      </c>
      <c r="G79" s="1133">
        <v>37</v>
      </c>
      <c r="H79" s="1131">
        <v>5</v>
      </c>
      <c r="I79" s="1134">
        <v>39</v>
      </c>
      <c r="J79" s="1135">
        <v>4</v>
      </c>
      <c r="K79" s="310">
        <f t="shared" si="2"/>
        <v>243</v>
      </c>
    </row>
    <row r="80" spans="1:11" x14ac:dyDescent="0.2">
      <c r="A80" s="595" t="s">
        <v>634</v>
      </c>
      <c r="B80" s="1125">
        <v>109</v>
      </c>
      <c r="C80" s="1131">
        <v>2</v>
      </c>
      <c r="D80" s="1131">
        <v>0</v>
      </c>
      <c r="E80" s="1131">
        <v>4</v>
      </c>
      <c r="F80" s="1132">
        <v>0</v>
      </c>
      <c r="G80" s="1133">
        <v>43</v>
      </c>
      <c r="H80" s="1131">
        <v>35</v>
      </c>
      <c r="I80" s="1134">
        <v>7</v>
      </c>
      <c r="J80" s="1135">
        <v>1</v>
      </c>
      <c r="K80" s="310">
        <f t="shared" si="2"/>
        <v>199</v>
      </c>
    </row>
    <row r="81" spans="1:11" x14ac:dyDescent="0.2">
      <c r="A81" s="595" t="s">
        <v>298</v>
      </c>
      <c r="B81" s="1125">
        <v>8</v>
      </c>
      <c r="C81" s="1131">
        <v>1</v>
      </c>
      <c r="D81" s="1131">
        <v>0</v>
      </c>
      <c r="E81" s="1131">
        <v>9</v>
      </c>
      <c r="F81" s="1132">
        <v>0</v>
      </c>
      <c r="G81" s="1133">
        <v>7</v>
      </c>
      <c r="H81" s="1131">
        <v>7</v>
      </c>
      <c r="I81" s="1134">
        <v>6</v>
      </c>
      <c r="J81" s="1135">
        <v>1</v>
      </c>
      <c r="K81" s="310">
        <f t="shared" si="2"/>
        <v>38</v>
      </c>
    </row>
    <row r="82" spans="1:11" x14ac:dyDescent="0.2">
      <c r="A82" s="595" t="s">
        <v>637</v>
      </c>
      <c r="B82" s="1125">
        <v>0</v>
      </c>
      <c r="C82" s="1131">
        <v>0</v>
      </c>
      <c r="D82" s="1131">
        <v>0</v>
      </c>
      <c r="E82" s="1131">
        <v>2</v>
      </c>
      <c r="F82" s="1132">
        <v>0</v>
      </c>
      <c r="G82" s="1133">
        <v>0</v>
      </c>
      <c r="H82" s="1131">
        <v>0</v>
      </c>
      <c r="I82" s="1134">
        <v>0</v>
      </c>
      <c r="J82" s="1135">
        <v>0</v>
      </c>
      <c r="K82" s="310">
        <f t="shared" si="2"/>
        <v>2</v>
      </c>
    </row>
    <row r="83" spans="1:11" x14ac:dyDescent="0.2">
      <c r="A83" s="595" t="s">
        <v>638</v>
      </c>
      <c r="B83" s="1125">
        <v>3</v>
      </c>
      <c r="C83" s="1131">
        <v>0</v>
      </c>
      <c r="D83" s="1131">
        <v>0</v>
      </c>
      <c r="E83" s="1131">
        <v>0</v>
      </c>
      <c r="F83" s="1132">
        <v>0</v>
      </c>
      <c r="G83" s="1133">
        <v>0</v>
      </c>
      <c r="H83" s="1131">
        <v>0</v>
      </c>
      <c r="I83" s="1134">
        <v>0</v>
      </c>
      <c r="J83" s="1135">
        <v>0</v>
      </c>
      <c r="K83" s="310">
        <f t="shared" si="2"/>
        <v>3</v>
      </c>
    </row>
    <row r="84" spans="1:11" x14ac:dyDescent="0.2">
      <c r="A84" s="595" t="s">
        <v>635</v>
      </c>
      <c r="B84" s="1125">
        <v>39</v>
      </c>
      <c r="C84" s="1131">
        <v>1</v>
      </c>
      <c r="D84" s="1131">
        <v>0</v>
      </c>
      <c r="E84" s="1131">
        <v>20</v>
      </c>
      <c r="F84" s="1132">
        <v>0</v>
      </c>
      <c r="G84" s="1133">
        <v>35</v>
      </c>
      <c r="H84" s="1131">
        <v>1</v>
      </c>
      <c r="I84" s="1134">
        <v>8</v>
      </c>
      <c r="J84" s="1135">
        <v>1</v>
      </c>
      <c r="K84" s="310">
        <f t="shared" si="2"/>
        <v>104</v>
      </c>
    </row>
    <row r="85" spans="1:11" x14ac:dyDescent="0.2">
      <c r="A85" s="595" t="s">
        <v>639</v>
      </c>
      <c r="B85" s="1125">
        <v>1</v>
      </c>
      <c r="C85" s="1131">
        <v>0</v>
      </c>
      <c r="D85" s="1131">
        <v>0</v>
      </c>
      <c r="E85" s="1131">
        <v>1</v>
      </c>
      <c r="F85" s="1132">
        <v>0</v>
      </c>
      <c r="G85" s="1133">
        <v>2</v>
      </c>
      <c r="H85" s="1131">
        <v>0</v>
      </c>
      <c r="I85" s="1134">
        <v>2</v>
      </c>
      <c r="J85" s="1135">
        <v>0</v>
      </c>
      <c r="K85" s="310">
        <f t="shared" si="2"/>
        <v>6</v>
      </c>
    </row>
    <row r="86" spans="1:11" x14ac:dyDescent="0.2">
      <c r="A86" s="595" t="s">
        <v>636</v>
      </c>
      <c r="B86" s="1125">
        <v>3</v>
      </c>
      <c r="C86" s="1131">
        <v>0</v>
      </c>
      <c r="D86" s="1131">
        <v>0</v>
      </c>
      <c r="E86" s="1131">
        <v>3</v>
      </c>
      <c r="F86" s="1132">
        <v>0</v>
      </c>
      <c r="G86" s="1133">
        <v>1</v>
      </c>
      <c r="H86" s="1131">
        <v>1</v>
      </c>
      <c r="I86" s="1134">
        <v>0</v>
      </c>
      <c r="J86" s="1135">
        <v>0</v>
      </c>
      <c r="K86" s="310">
        <f t="shared" si="2"/>
        <v>8</v>
      </c>
    </row>
    <row r="87" spans="1:11" x14ac:dyDescent="0.2">
      <c r="A87" s="595" t="s">
        <v>967</v>
      </c>
      <c r="B87" s="1125">
        <v>0</v>
      </c>
      <c r="C87" s="1131">
        <v>0</v>
      </c>
      <c r="D87" s="1131">
        <v>0</v>
      </c>
      <c r="E87" s="1131">
        <v>9</v>
      </c>
      <c r="F87" s="1132">
        <v>0</v>
      </c>
      <c r="G87" s="1133">
        <v>0</v>
      </c>
      <c r="H87" s="1131">
        <v>0</v>
      </c>
      <c r="I87" s="1134">
        <v>0</v>
      </c>
      <c r="J87" s="1135">
        <v>0</v>
      </c>
      <c r="K87" s="310">
        <f t="shared" si="2"/>
        <v>9</v>
      </c>
    </row>
    <row r="88" spans="1:11" x14ac:dyDescent="0.2">
      <c r="A88" s="595" t="s">
        <v>876</v>
      </c>
      <c r="B88" s="1125">
        <v>3</v>
      </c>
      <c r="C88" s="1126">
        <v>0</v>
      </c>
      <c r="D88" s="1126">
        <v>0</v>
      </c>
      <c r="E88" s="1126">
        <v>0</v>
      </c>
      <c r="F88" s="1127">
        <v>0</v>
      </c>
      <c r="G88" s="1128">
        <v>8</v>
      </c>
      <c r="H88" s="1126">
        <v>0</v>
      </c>
      <c r="I88" s="1129">
        <v>5</v>
      </c>
      <c r="J88" s="1130">
        <v>0</v>
      </c>
      <c r="K88" s="310">
        <f t="shared" si="2"/>
        <v>16</v>
      </c>
    </row>
    <row r="89" spans="1:11" x14ac:dyDescent="0.2">
      <c r="A89" s="595" t="s">
        <v>640</v>
      </c>
      <c r="B89" s="1125">
        <v>22</v>
      </c>
      <c r="C89" s="1126">
        <v>0</v>
      </c>
      <c r="D89" s="1126">
        <v>0</v>
      </c>
      <c r="E89" s="1126">
        <v>51</v>
      </c>
      <c r="F89" s="1127">
        <v>0</v>
      </c>
      <c r="G89" s="1128">
        <v>26</v>
      </c>
      <c r="H89" s="1126">
        <v>22</v>
      </c>
      <c r="I89" s="1129">
        <v>8</v>
      </c>
      <c r="J89" s="1130">
        <v>8</v>
      </c>
      <c r="K89" s="310">
        <f t="shared" si="2"/>
        <v>137</v>
      </c>
    </row>
    <row r="90" spans="1:11" x14ac:dyDescent="0.2">
      <c r="A90" s="595" t="s">
        <v>641</v>
      </c>
      <c r="B90" s="1125">
        <v>76</v>
      </c>
      <c r="C90" s="1126">
        <v>0</v>
      </c>
      <c r="D90" s="1126">
        <v>0</v>
      </c>
      <c r="E90" s="1126">
        <v>25</v>
      </c>
      <c r="F90" s="1127">
        <v>0</v>
      </c>
      <c r="G90" s="1128">
        <v>30</v>
      </c>
      <c r="H90" s="1126">
        <v>17</v>
      </c>
      <c r="I90" s="1129">
        <v>3</v>
      </c>
      <c r="J90" s="1130">
        <v>1</v>
      </c>
      <c r="K90" s="310">
        <f t="shared" si="2"/>
        <v>152</v>
      </c>
    </row>
    <row r="91" spans="1:11" x14ac:dyDescent="0.2">
      <c r="A91" s="595" t="s">
        <v>966</v>
      </c>
      <c r="B91" s="1125">
        <v>0</v>
      </c>
      <c r="C91" s="1126">
        <v>0</v>
      </c>
      <c r="D91" s="1126">
        <v>0</v>
      </c>
      <c r="E91" s="1126">
        <v>1</v>
      </c>
      <c r="F91" s="1127">
        <v>0</v>
      </c>
      <c r="G91" s="1128">
        <v>0</v>
      </c>
      <c r="H91" s="1126">
        <v>0</v>
      </c>
      <c r="I91" s="1129">
        <v>0</v>
      </c>
      <c r="J91" s="1130">
        <v>0</v>
      </c>
      <c r="K91" s="310">
        <f t="shared" si="2"/>
        <v>1</v>
      </c>
    </row>
    <row r="92" spans="1:11" x14ac:dyDescent="0.2">
      <c r="A92" s="595" t="s">
        <v>878</v>
      </c>
      <c r="B92" s="1125">
        <v>0</v>
      </c>
      <c r="C92" s="1126">
        <v>0</v>
      </c>
      <c r="D92" s="1126">
        <v>0</v>
      </c>
      <c r="E92" s="1126">
        <v>0</v>
      </c>
      <c r="F92" s="1127">
        <v>0</v>
      </c>
      <c r="G92" s="1128">
        <v>2</v>
      </c>
      <c r="H92" s="1126">
        <v>0</v>
      </c>
      <c r="I92" s="1129">
        <v>1</v>
      </c>
      <c r="J92" s="1130">
        <v>0</v>
      </c>
      <c r="K92" s="310">
        <f t="shared" si="2"/>
        <v>3</v>
      </c>
    </row>
    <row r="93" spans="1:11" x14ac:dyDescent="0.2">
      <c r="A93" s="595" t="s">
        <v>890</v>
      </c>
      <c r="B93" s="1125">
        <v>46</v>
      </c>
      <c r="C93" s="1126">
        <v>0</v>
      </c>
      <c r="D93" s="1126">
        <v>1</v>
      </c>
      <c r="E93" s="1126">
        <v>13</v>
      </c>
      <c r="F93" s="1127">
        <v>0</v>
      </c>
      <c r="G93" s="1128">
        <v>75</v>
      </c>
      <c r="H93" s="1126">
        <v>18</v>
      </c>
      <c r="I93" s="1129">
        <v>27</v>
      </c>
      <c r="J93" s="1130">
        <v>7</v>
      </c>
      <c r="K93" s="310">
        <f t="shared" si="2"/>
        <v>186</v>
      </c>
    </row>
    <row r="94" spans="1:11" x14ac:dyDescent="0.2">
      <c r="A94" s="595" t="s">
        <v>918</v>
      </c>
      <c r="B94" s="1125">
        <v>44</v>
      </c>
      <c r="C94" s="1126">
        <v>0</v>
      </c>
      <c r="D94" s="1126">
        <v>0</v>
      </c>
      <c r="E94" s="1126">
        <v>64</v>
      </c>
      <c r="F94" s="1127">
        <v>0</v>
      </c>
      <c r="G94" s="1128">
        <v>126</v>
      </c>
      <c r="H94" s="1126">
        <v>33</v>
      </c>
      <c r="I94" s="1129">
        <v>28</v>
      </c>
      <c r="J94" s="1130">
        <v>0</v>
      </c>
      <c r="K94" s="310">
        <f t="shared" si="2"/>
        <v>295</v>
      </c>
    </row>
    <row r="95" spans="1:11" x14ac:dyDescent="0.2">
      <c r="A95" s="595" t="s">
        <v>644</v>
      </c>
      <c r="B95" s="1125">
        <v>4</v>
      </c>
      <c r="C95" s="1126">
        <v>0</v>
      </c>
      <c r="D95" s="1126">
        <v>0</v>
      </c>
      <c r="E95" s="1126">
        <v>11</v>
      </c>
      <c r="F95" s="1127">
        <v>0</v>
      </c>
      <c r="G95" s="1128">
        <v>10</v>
      </c>
      <c r="H95" s="1126">
        <v>2</v>
      </c>
      <c r="I95" s="1129">
        <v>0</v>
      </c>
      <c r="J95" s="1130">
        <v>0</v>
      </c>
      <c r="K95" s="310">
        <f t="shared" si="2"/>
        <v>27</v>
      </c>
    </row>
    <row r="96" spans="1:11" x14ac:dyDescent="0.2">
      <c r="A96" s="595" t="s">
        <v>969</v>
      </c>
      <c r="B96" s="1125">
        <v>1</v>
      </c>
      <c r="C96" s="1138">
        <v>0</v>
      </c>
      <c r="D96" s="1138">
        <v>0</v>
      </c>
      <c r="E96" s="1138">
        <v>0</v>
      </c>
      <c r="F96" s="1139">
        <v>0</v>
      </c>
      <c r="G96" s="1128">
        <v>0</v>
      </c>
      <c r="H96" s="1138">
        <v>0</v>
      </c>
      <c r="I96" s="1129">
        <v>0</v>
      </c>
      <c r="J96" s="1130">
        <v>0</v>
      </c>
      <c r="K96" s="310">
        <f t="shared" si="2"/>
        <v>1</v>
      </c>
    </row>
    <row r="97" spans="1:11" x14ac:dyDescent="0.2">
      <c r="A97" s="595" t="s">
        <v>144</v>
      </c>
      <c r="B97" s="1125">
        <v>217</v>
      </c>
      <c r="C97" s="1126">
        <v>7</v>
      </c>
      <c r="D97" s="1126">
        <v>0</v>
      </c>
      <c r="E97" s="1126">
        <v>213</v>
      </c>
      <c r="F97" s="1127">
        <v>0</v>
      </c>
      <c r="G97" s="1128">
        <v>85</v>
      </c>
      <c r="H97" s="1126">
        <v>9</v>
      </c>
      <c r="I97" s="1129">
        <v>59</v>
      </c>
      <c r="J97" s="1130">
        <v>11</v>
      </c>
      <c r="K97" s="310">
        <f t="shared" si="2"/>
        <v>594</v>
      </c>
    </row>
    <row r="98" spans="1:11" x14ac:dyDescent="0.2">
      <c r="A98" s="598" t="s">
        <v>645</v>
      </c>
      <c r="B98" s="1125">
        <v>1</v>
      </c>
      <c r="C98" s="1138">
        <v>0</v>
      </c>
      <c r="D98" s="1138">
        <v>0</v>
      </c>
      <c r="E98" s="1138">
        <v>0</v>
      </c>
      <c r="F98" s="1139">
        <v>0</v>
      </c>
      <c r="G98" s="1128">
        <v>1</v>
      </c>
      <c r="H98" s="1138">
        <v>0</v>
      </c>
      <c r="I98" s="1129">
        <v>4</v>
      </c>
      <c r="J98" s="1130">
        <v>0</v>
      </c>
      <c r="K98" s="310">
        <f t="shared" si="2"/>
        <v>6</v>
      </c>
    </row>
    <row r="99" spans="1:11" x14ac:dyDescent="0.2">
      <c r="A99" s="596" t="s">
        <v>648</v>
      </c>
      <c r="B99" s="1125">
        <v>32</v>
      </c>
      <c r="C99" s="1126">
        <v>0</v>
      </c>
      <c r="D99" s="1126">
        <v>1</v>
      </c>
      <c r="E99" s="1138">
        <v>5</v>
      </c>
      <c r="F99" s="1139">
        <v>0</v>
      </c>
      <c r="G99" s="1128">
        <v>20</v>
      </c>
      <c r="H99" s="1126">
        <v>1</v>
      </c>
      <c r="I99" s="1129">
        <v>8</v>
      </c>
      <c r="J99" s="1130">
        <v>0</v>
      </c>
      <c r="K99" s="310">
        <f t="shared" si="2"/>
        <v>66</v>
      </c>
    </row>
    <row r="100" spans="1:11" x14ac:dyDescent="0.2">
      <c r="A100" s="595" t="s">
        <v>487</v>
      </c>
      <c r="B100" s="1125">
        <v>11</v>
      </c>
      <c r="C100" s="1126">
        <v>0</v>
      </c>
      <c r="D100" s="1126">
        <v>0</v>
      </c>
      <c r="E100" s="1126">
        <v>39</v>
      </c>
      <c r="F100" s="1127">
        <v>16</v>
      </c>
      <c r="G100" s="1128">
        <v>13</v>
      </c>
      <c r="H100" s="1126">
        <v>2</v>
      </c>
      <c r="I100" s="1129">
        <v>11</v>
      </c>
      <c r="J100" s="1130">
        <v>2</v>
      </c>
      <c r="K100" s="310">
        <f t="shared" ref="K100:K112" si="3">SUM(B100,E100,G100:J100)</f>
        <v>78</v>
      </c>
    </row>
    <row r="101" spans="1:11" x14ac:dyDescent="0.2">
      <c r="A101" s="595" t="s">
        <v>649</v>
      </c>
      <c r="B101" s="1125">
        <v>1</v>
      </c>
      <c r="C101" s="1126">
        <v>0</v>
      </c>
      <c r="D101" s="1126">
        <v>0</v>
      </c>
      <c r="E101" s="1126">
        <v>0</v>
      </c>
      <c r="F101" s="1127">
        <v>0</v>
      </c>
      <c r="G101" s="1128">
        <v>0</v>
      </c>
      <c r="H101" s="1126">
        <v>0</v>
      </c>
      <c r="I101" s="1129">
        <v>0</v>
      </c>
      <c r="J101" s="1130">
        <v>0</v>
      </c>
      <c r="K101" s="310">
        <f t="shared" si="3"/>
        <v>1</v>
      </c>
    </row>
    <row r="102" spans="1:11" x14ac:dyDescent="0.2">
      <c r="A102" s="595" t="s">
        <v>879</v>
      </c>
      <c r="B102" s="1125">
        <v>3</v>
      </c>
      <c r="C102" s="1126">
        <v>0</v>
      </c>
      <c r="D102" s="1126">
        <v>0</v>
      </c>
      <c r="E102" s="1138">
        <v>9</v>
      </c>
      <c r="F102" s="1139">
        <v>0</v>
      </c>
      <c r="G102" s="1128">
        <v>0</v>
      </c>
      <c r="H102" s="1138">
        <v>0</v>
      </c>
      <c r="I102" s="1129">
        <v>3</v>
      </c>
      <c r="J102" s="1130">
        <v>0</v>
      </c>
      <c r="K102" s="310">
        <f t="shared" si="3"/>
        <v>15</v>
      </c>
    </row>
    <row r="103" spans="1:11" x14ac:dyDescent="0.2">
      <c r="A103" s="595" t="s">
        <v>919</v>
      </c>
      <c r="B103" s="1125">
        <v>51</v>
      </c>
      <c r="C103" s="1126">
        <v>0</v>
      </c>
      <c r="D103" s="1126">
        <v>0</v>
      </c>
      <c r="E103" s="1126">
        <v>22</v>
      </c>
      <c r="F103" s="1127">
        <v>0</v>
      </c>
      <c r="G103" s="1128">
        <v>20</v>
      </c>
      <c r="H103" s="1126">
        <v>0</v>
      </c>
      <c r="I103" s="1129">
        <v>4</v>
      </c>
      <c r="J103" s="1130">
        <v>0</v>
      </c>
      <c r="K103" s="310">
        <f t="shared" si="3"/>
        <v>97</v>
      </c>
    </row>
    <row r="104" spans="1:11" x14ac:dyDescent="0.2">
      <c r="A104" s="595" t="s">
        <v>875</v>
      </c>
      <c r="B104" s="1125">
        <v>0</v>
      </c>
      <c r="C104" s="1126">
        <v>0</v>
      </c>
      <c r="D104" s="1126">
        <v>0</v>
      </c>
      <c r="E104" s="1126">
        <v>1</v>
      </c>
      <c r="F104" s="1127">
        <v>0</v>
      </c>
      <c r="G104" s="1128">
        <v>0</v>
      </c>
      <c r="H104" s="1126">
        <v>0</v>
      </c>
      <c r="I104" s="1129">
        <v>2</v>
      </c>
      <c r="J104" s="1130">
        <v>0</v>
      </c>
      <c r="K104" s="310">
        <f t="shared" si="3"/>
        <v>3</v>
      </c>
    </row>
    <row r="105" spans="1:11" x14ac:dyDescent="0.2">
      <c r="A105" s="595" t="s">
        <v>920</v>
      </c>
      <c r="B105" s="1125">
        <v>4</v>
      </c>
      <c r="C105" s="1126">
        <v>0</v>
      </c>
      <c r="D105" s="1126">
        <v>0</v>
      </c>
      <c r="E105" s="1126">
        <v>0</v>
      </c>
      <c r="F105" s="1127">
        <v>0</v>
      </c>
      <c r="G105" s="1128">
        <v>0</v>
      </c>
      <c r="H105" s="1126">
        <v>0</v>
      </c>
      <c r="I105" s="1129">
        <v>0</v>
      </c>
      <c r="J105" s="1130">
        <v>0</v>
      </c>
      <c r="K105" s="310">
        <f t="shared" si="3"/>
        <v>4</v>
      </c>
    </row>
    <row r="106" spans="1:11" x14ac:dyDescent="0.2">
      <c r="A106" s="598" t="s">
        <v>650</v>
      </c>
      <c r="B106" s="1125">
        <v>16</v>
      </c>
      <c r="C106" s="1126">
        <v>0</v>
      </c>
      <c r="D106" s="1126">
        <v>0</v>
      </c>
      <c r="E106" s="1126">
        <v>38</v>
      </c>
      <c r="F106" s="1127">
        <v>0</v>
      </c>
      <c r="G106" s="1128">
        <v>14</v>
      </c>
      <c r="H106" s="1126">
        <v>2</v>
      </c>
      <c r="I106" s="1129">
        <v>4</v>
      </c>
      <c r="J106" s="1130">
        <v>2</v>
      </c>
      <c r="K106" s="310">
        <f t="shared" si="3"/>
        <v>76</v>
      </c>
    </row>
    <row r="107" spans="1:11" x14ac:dyDescent="0.2">
      <c r="A107" s="596" t="s">
        <v>651</v>
      </c>
      <c r="B107" s="1125">
        <v>1</v>
      </c>
      <c r="C107" s="1126">
        <v>0</v>
      </c>
      <c r="D107" s="1126">
        <v>0</v>
      </c>
      <c r="E107" s="1126">
        <v>28</v>
      </c>
      <c r="F107" s="1127">
        <v>28</v>
      </c>
      <c r="G107" s="1128">
        <v>0</v>
      </c>
      <c r="H107" s="1126">
        <v>0</v>
      </c>
      <c r="I107" s="1129">
        <v>0</v>
      </c>
      <c r="J107" s="1130">
        <v>0</v>
      </c>
      <c r="K107" s="310">
        <f t="shared" si="3"/>
        <v>29</v>
      </c>
    </row>
    <row r="108" spans="1:11" x14ac:dyDescent="0.2">
      <c r="A108" s="595" t="s">
        <v>45</v>
      </c>
      <c r="B108" s="1125">
        <v>0</v>
      </c>
      <c r="C108" s="1126">
        <v>0</v>
      </c>
      <c r="D108" s="1126">
        <v>0</v>
      </c>
      <c r="E108" s="1126">
        <v>26</v>
      </c>
      <c r="F108" s="1127">
        <v>1</v>
      </c>
      <c r="G108" s="1128">
        <v>2</v>
      </c>
      <c r="H108" s="1126">
        <v>3</v>
      </c>
      <c r="I108" s="1129">
        <v>0</v>
      </c>
      <c r="J108" s="1130">
        <v>0</v>
      </c>
      <c r="K108" s="310">
        <f t="shared" si="3"/>
        <v>31</v>
      </c>
    </row>
    <row r="109" spans="1:11" x14ac:dyDescent="0.2">
      <c r="A109" s="598" t="s">
        <v>880</v>
      </c>
      <c r="B109" s="1125">
        <v>0</v>
      </c>
      <c r="C109" s="1138">
        <v>0</v>
      </c>
      <c r="D109" s="1138">
        <v>0</v>
      </c>
      <c r="E109" s="1138">
        <v>1</v>
      </c>
      <c r="F109" s="1139">
        <v>0</v>
      </c>
      <c r="G109" s="1128">
        <v>2</v>
      </c>
      <c r="H109" s="1138">
        <v>0</v>
      </c>
      <c r="I109" s="1129">
        <v>1</v>
      </c>
      <c r="J109" s="1130">
        <v>0</v>
      </c>
      <c r="K109" s="310">
        <f t="shared" si="3"/>
        <v>4</v>
      </c>
    </row>
    <row r="110" spans="1:11" x14ac:dyDescent="0.2">
      <c r="A110" s="595" t="s">
        <v>957</v>
      </c>
      <c r="B110" s="1125">
        <v>0</v>
      </c>
      <c r="C110" s="1126">
        <v>0</v>
      </c>
      <c r="D110" s="1126">
        <v>0</v>
      </c>
      <c r="E110" s="1126">
        <v>1</v>
      </c>
      <c r="F110" s="1127">
        <v>0</v>
      </c>
      <c r="G110" s="1128">
        <v>0</v>
      </c>
      <c r="H110" s="1126">
        <v>0</v>
      </c>
      <c r="I110" s="1129">
        <v>0</v>
      </c>
      <c r="J110" s="1130">
        <v>0</v>
      </c>
      <c r="K110" s="310">
        <f t="shared" si="3"/>
        <v>1</v>
      </c>
    </row>
    <row r="111" spans="1:11" ht="13.5" thickBot="1" x14ac:dyDescent="0.25">
      <c r="A111" s="595" t="s">
        <v>652</v>
      </c>
      <c r="B111" s="1125">
        <v>0</v>
      </c>
      <c r="C111" s="1126">
        <v>0</v>
      </c>
      <c r="D111" s="1126">
        <v>0</v>
      </c>
      <c r="E111" s="1138">
        <v>2</v>
      </c>
      <c r="F111" s="1139">
        <v>0</v>
      </c>
      <c r="G111" s="1128">
        <v>1</v>
      </c>
      <c r="H111" s="1126">
        <v>0</v>
      </c>
      <c r="I111" s="1129">
        <v>3</v>
      </c>
      <c r="J111" s="1130">
        <v>0</v>
      </c>
      <c r="K111" s="310">
        <f t="shared" si="3"/>
        <v>6</v>
      </c>
    </row>
    <row r="112" spans="1:11" ht="13.5" thickBot="1" x14ac:dyDescent="0.25">
      <c r="A112" s="599" t="s">
        <v>203</v>
      </c>
      <c r="B112" s="316">
        <f t="shared" ref="B112:J112" si="4">SUM(B4:B111)</f>
        <v>1997</v>
      </c>
      <c r="C112" s="315">
        <f t="shared" si="4"/>
        <v>28</v>
      </c>
      <c r="D112" s="315">
        <f t="shared" si="4"/>
        <v>11</v>
      </c>
      <c r="E112" s="315">
        <f t="shared" si="4"/>
        <v>1415</v>
      </c>
      <c r="F112" s="315">
        <f t="shared" si="4"/>
        <v>106</v>
      </c>
      <c r="G112" s="313">
        <f t="shared" si="4"/>
        <v>1590</v>
      </c>
      <c r="H112" s="315">
        <f t="shared" si="4"/>
        <v>395</v>
      </c>
      <c r="I112" s="314">
        <f t="shared" si="4"/>
        <v>485</v>
      </c>
      <c r="J112" s="312">
        <f t="shared" si="4"/>
        <v>126</v>
      </c>
      <c r="K112" s="311">
        <f t="shared" si="3"/>
        <v>6008</v>
      </c>
    </row>
    <row r="114" spans="1:11" ht="28.5" customHeight="1" x14ac:dyDescent="0.2">
      <c r="A114" s="1720" t="s">
        <v>1352</v>
      </c>
      <c r="B114" s="1721"/>
      <c r="C114" s="1721"/>
      <c r="D114" s="1721"/>
      <c r="E114" s="1721"/>
      <c r="F114" s="1721"/>
      <c r="G114" s="1721"/>
      <c r="H114" s="1721"/>
      <c r="I114" s="1721"/>
    </row>
    <row r="115" spans="1:11" ht="30.75" customHeight="1" x14ac:dyDescent="0.2">
      <c r="A115" s="1720" t="s">
        <v>1353</v>
      </c>
      <c r="B115" s="1721"/>
      <c r="C115" s="1721"/>
      <c r="D115" s="1721"/>
      <c r="E115" s="1721"/>
      <c r="F115" s="1721"/>
      <c r="G115" s="1721"/>
      <c r="H115" s="1721"/>
      <c r="I115" s="1721"/>
    </row>
    <row r="116" spans="1:11" ht="27.75" customHeight="1" x14ac:dyDescent="0.2">
      <c r="A116" s="1720" t="s">
        <v>955</v>
      </c>
      <c r="B116" s="1721"/>
      <c r="C116" s="1721"/>
      <c r="D116" s="1721"/>
      <c r="E116" s="1721"/>
      <c r="F116" s="1721"/>
      <c r="G116" s="1721"/>
      <c r="H116" s="1721"/>
      <c r="I116" s="1721"/>
    </row>
    <row r="117" spans="1:11" ht="41.25" customHeight="1" x14ac:dyDescent="0.2">
      <c r="A117" s="1718" t="s">
        <v>1354</v>
      </c>
      <c r="B117" s="1719"/>
      <c r="C117" s="1719"/>
      <c r="D117" s="1719"/>
      <c r="E117" s="1719"/>
      <c r="F117" s="1719"/>
      <c r="G117" s="1719"/>
      <c r="H117" s="1719"/>
      <c r="I117" s="1719"/>
    </row>
    <row r="118" spans="1:11" ht="41.25" customHeight="1" x14ac:dyDescent="0.2">
      <c r="A118" s="1720" t="s">
        <v>402</v>
      </c>
      <c r="B118" s="1721"/>
      <c r="C118" s="1721"/>
      <c r="D118" s="1721"/>
      <c r="E118" s="1721"/>
      <c r="F118" s="1721"/>
      <c r="G118" s="1721"/>
      <c r="H118" s="1721"/>
      <c r="I118" s="1721"/>
    </row>
    <row r="120" spans="1:11" x14ac:dyDescent="0.2">
      <c r="A120" s="669"/>
      <c r="B120"/>
      <c r="C120"/>
      <c r="D120"/>
      <c r="E120"/>
      <c r="F120"/>
      <c r="G120"/>
      <c r="H120"/>
      <c r="I120"/>
      <c r="J120"/>
      <c r="K120"/>
    </row>
  </sheetData>
  <sortState xmlns:xlrd2="http://schemas.microsoft.com/office/spreadsheetml/2017/richdata2" ref="A4:K111">
    <sortCondition ref="A4:A111"/>
  </sortState>
  <mergeCells count="13">
    <mergeCell ref="A117:I117"/>
    <mergeCell ref="A118:I118"/>
    <mergeCell ref="A2:A3"/>
    <mergeCell ref="J2:J3"/>
    <mergeCell ref="K2:K3"/>
    <mergeCell ref="H2:H3"/>
    <mergeCell ref="I2:I3"/>
    <mergeCell ref="G2:G3"/>
    <mergeCell ref="B2:D2"/>
    <mergeCell ref="E2:F2"/>
    <mergeCell ref="A114:I114"/>
    <mergeCell ref="A115:I115"/>
    <mergeCell ref="A116:I116"/>
  </mergeCells>
  <phoneticPr fontId="44" type="noConversion"/>
  <pageMargins left="0.78740157499999996" right="0.78740157499999996" top="0.984251969" bottom="0.984251969" header="0.4921259845" footer="0.4921259845"/>
  <pageSetup paperSize="9" scale="79"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8"/>
  <dimension ref="A1:O16"/>
  <sheetViews>
    <sheetView workbookViewId="0"/>
  </sheetViews>
  <sheetFormatPr defaultColWidth="9.140625" defaultRowHeight="12.75" x14ac:dyDescent="0.2"/>
  <cols>
    <col min="1" max="1" width="24.5703125" style="483" customWidth="1"/>
    <col min="2" max="11" width="10.5703125" style="483" customWidth="1"/>
    <col min="12" max="12" width="10.5703125" style="789" customWidth="1"/>
    <col min="13" max="13" width="10.5703125" style="483" customWidth="1"/>
    <col min="14" max="22" width="9.140625" style="483"/>
    <col min="23" max="23" width="9.140625" style="483" customWidth="1"/>
    <col min="24" max="16384" width="9.140625" style="483"/>
  </cols>
  <sheetData>
    <row r="1" spans="1:15" ht="13.5" thickBot="1" x14ac:dyDescent="0.25">
      <c r="A1" s="419" t="s">
        <v>1310</v>
      </c>
      <c r="B1" s="419"/>
      <c r="C1" s="419"/>
      <c r="D1" s="419"/>
      <c r="E1" s="419"/>
      <c r="F1" s="419"/>
      <c r="G1" s="419"/>
      <c r="H1" s="419"/>
      <c r="I1" s="419"/>
      <c r="J1" s="419"/>
      <c r="K1" s="419"/>
      <c r="L1" s="776"/>
      <c r="N1" s="777"/>
      <c r="O1" s="690"/>
    </row>
    <row r="2" spans="1:15" ht="32.25" customHeight="1" x14ac:dyDescent="0.2">
      <c r="A2" s="1486" t="s">
        <v>12</v>
      </c>
      <c r="B2" s="1742" t="s">
        <v>199</v>
      </c>
      <c r="C2" s="1743"/>
      <c r="D2" s="1742" t="s">
        <v>200</v>
      </c>
      <c r="E2" s="1743"/>
      <c r="F2" s="1742" t="s">
        <v>201</v>
      </c>
      <c r="G2" s="1743"/>
      <c r="H2" s="1746" t="s">
        <v>202</v>
      </c>
      <c r="I2" s="1747"/>
      <c r="J2" s="1747"/>
      <c r="K2" s="1748"/>
      <c r="L2" s="1737" t="s">
        <v>203</v>
      </c>
      <c r="M2" s="1738"/>
    </row>
    <row r="3" spans="1:15" x14ac:dyDescent="0.2">
      <c r="A3" s="1741"/>
      <c r="B3" s="1744"/>
      <c r="C3" s="1745"/>
      <c r="D3" s="1744"/>
      <c r="E3" s="1745"/>
      <c r="F3" s="1744"/>
      <c r="G3" s="1745"/>
      <c r="H3" s="1749" t="s">
        <v>700</v>
      </c>
      <c r="I3" s="1750"/>
      <c r="J3" s="1749" t="s">
        <v>701</v>
      </c>
      <c r="K3" s="1751"/>
      <c r="L3" s="1739"/>
      <c r="M3" s="1740"/>
    </row>
    <row r="4" spans="1:15" ht="13.5" thickBot="1" x14ac:dyDescent="0.25">
      <c r="A4" s="1487"/>
      <c r="B4" s="778" t="s">
        <v>34</v>
      </c>
      <c r="C4" s="778" t="s">
        <v>223</v>
      </c>
      <c r="D4" s="778" t="s">
        <v>34</v>
      </c>
      <c r="E4" s="778" t="s">
        <v>223</v>
      </c>
      <c r="F4" s="778" t="s">
        <v>34</v>
      </c>
      <c r="G4" s="778" t="s">
        <v>223</v>
      </c>
      <c r="H4" s="778" t="s">
        <v>34</v>
      </c>
      <c r="I4" s="778" t="s">
        <v>223</v>
      </c>
      <c r="J4" s="778" t="s">
        <v>34</v>
      </c>
      <c r="K4" s="779" t="s">
        <v>223</v>
      </c>
      <c r="L4" s="780" t="s">
        <v>34</v>
      </c>
      <c r="M4" s="779" t="s">
        <v>223</v>
      </c>
      <c r="N4" s="568"/>
    </row>
    <row r="5" spans="1:15" x14ac:dyDescent="0.2">
      <c r="A5" s="781" t="s">
        <v>162</v>
      </c>
      <c r="B5" s="1140">
        <v>0</v>
      </c>
      <c r="C5" s="1141">
        <v>0</v>
      </c>
      <c r="D5" s="1140">
        <v>58</v>
      </c>
      <c r="E5" s="1141">
        <v>0.18412698412698414</v>
      </c>
      <c r="F5" s="1140">
        <v>1</v>
      </c>
      <c r="G5" s="1141">
        <v>1.2987012987012988E-2</v>
      </c>
      <c r="H5" s="1140">
        <v>1</v>
      </c>
      <c r="I5" s="1141">
        <v>3.8461538461538464E-2</v>
      </c>
      <c r="J5" s="1140">
        <v>0</v>
      </c>
      <c r="K5" s="1142">
        <v>0</v>
      </c>
      <c r="L5" s="782">
        <f t="shared" ref="L5:L13" si="0">SUM(B5,D5,F5,H5)</f>
        <v>60</v>
      </c>
      <c r="M5" s="1143">
        <v>0.11811023622047244</v>
      </c>
    </row>
    <row r="6" spans="1:15" x14ac:dyDescent="0.2">
      <c r="A6" s="783" t="s">
        <v>161</v>
      </c>
      <c r="B6" s="1144">
        <v>5</v>
      </c>
      <c r="C6" s="1145">
        <v>3.0303030303030304E-2</v>
      </c>
      <c r="D6" s="1144">
        <v>121</v>
      </c>
      <c r="E6" s="1145">
        <v>0.29086538461538464</v>
      </c>
      <c r="F6" s="1144">
        <v>1</v>
      </c>
      <c r="G6" s="1145">
        <v>1.0638297872340425E-2</v>
      </c>
      <c r="H6" s="1146">
        <v>16</v>
      </c>
      <c r="I6" s="1147">
        <v>0.3902439024390244</v>
      </c>
      <c r="J6" s="1146">
        <v>12</v>
      </c>
      <c r="K6" s="1148">
        <v>0.29268292682926828</v>
      </c>
      <c r="L6" s="784">
        <f t="shared" si="0"/>
        <v>143</v>
      </c>
      <c r="M6" s="1149">
        <v>0.19972067039106145</v>
      </c>
    </row>
    <row r="7" spans="1:15" x14ac:dyDescent="0.2">
      <c r="A7" s="783" t="s">
        <v>167</v>
      </c>
      <c r="B7" s="1144">
        <v>14</v>
      </c>
      <c r="C7" s="1145">
        <v>3.0973451327433628E-2</v>
      </c>
      <c r="D7" s="1150">
        <v>0</v>
      </c>
      <c r="E7" s="1150" t="s">
        <v>1034</v>
      </c>
      <c r="F7" s="1144">
        <v>38</v>
      </c>
      <c r="G7" s="1145">
        <v>0.11143695014662756</v>
      </c>
      <c r="H7" s="1146">
        <v>58</v>
      </c>
      <c r="I7" s="1147">
        <v>0.54716981132075471</v>
      </c>
      <c r="J7" s="1146">
        <v>49</v>
      </c>
      <c r="K7" s="1148">
        <v>0.46226415094339623</v>
      </c>
      <c r="L7" s="784">
        <f t="shared" si="0"/>
        <v>110</v>
      </c>
      <c r="M7" s="1149">
        <v>0.12235817575083426</v>
      </c>
    </row>
    <row r="8" spans="1:15" x14ac:dyDescent="0.2">
      <c r="A8" s="783" t="s">
        <v>170</v>
      </c>
      <c r="B8" s="1144">
        <v>102</v>
      </c>
      <c r="C8" s="1145">
        <v>0.13783783783783785</v>
      </c>
      <c r="D8" s="1150">
        <v>0</v>
      </c>
      <c r="E8" s="1150" t="s">
        <v>1034</v>
      </c>
      <c r="F8" s="1144">
        <v>76</v>
      </c>
      <c r="G8" s="1145">
        <v>0.12794612794612795</v>
      </c>
      <c r="H8" s="1146">
        <v>21</v>
      </c>
      <c r="I8" s="1147">
        <v>0.34426229508196721</v>
      </c>
      <c r="J8" s="1146">
        <v>18</v>
      </c>
      <c r="K8" s="1148">
        <v>0.29508196721311475</v>
      </c>
      <c r="L8" s="784">
        <f t="shared" si="0"/>
        <v>199</v>
      </c>
      <c r="M8" s="1149">
        <v>0.14265232974910394</v>
      </c>
    </row>
    <row r="9" spans="1:15" x14ac:dyDescent="0.2">
      <c r="A9" s="783" t="s">
        <v>171</v>
      </c>
      <c r="B9" s="1144">
        <v>49</v>
      </c>
      <c r="C9" s="1145">
        <v>7.0503597122302156E-2</v>
      </c>
      <c r="D9" s="1151">
        <v>15</v>
      </c>
      <c r="E9" s="1152">
        <v>0.14705882352941177</v>
      </c>
      <c r="F9" s="1144">
        <v>19</v>
      </c>
      <c r="G9" s="1145">
        <v>3.7698412698412696E-2</v>
      </c>
      <c r="H9" s="1146">
        <v>3</v>
      </c>
      <c r="I9" s="1147">
        <v>0.25</v>
      </c>
      <c r="J9" s="1146">
        <v>1</v>
      </c>
      <c r="K9" s="1148">
        <v>8.3333333333333329E-2</v>
      </c>
      <c r="L9" s="784">
        <f t="shared" si="0"/>
        <v>86</v>
      </c>
      <c r="M9" s="1149">
        <v>6.5498857578065506E-2</v>
      </c>
    </row>
    <row r="10" spans="1:15" x14ac:dyDescent="0.2">
      <c r="A10" s="783" t="s">
        <v>169</v>
      </c>
      <c r="B10" s="1144">
        <v>56</v>
      </c>
      <c r="C10" s="1145">
        <v>0.17777777777777778</v>
      </c>
      <c r="D10" s="1150">
        <v>0</v>
      </c>
      <c r="E10" s="1150" t="s">
        <v>1034</v>
      </c>
      <c r="F10" s="1144">
        <v>73</v>
      </c>
      <c r="G10" s="1145">
        <v>0.19466666666666665</v>
      </c>
      <c r="H10" s="1146">
        <v>2</v>
      </c>
      <c r="I10" s="1147">
        <v>0.2857142857142857</v>
      </c>
      <c r="J10" s="1146">
        <v>2</v>
      </c>
      <c r="K10" s="1148">
        <v>0.2857142857142857</v>
      </c>
      <c r="L10" s="784">
        <f t="shared" si="0"/>
        <v>131</v>
      </c>
      <c r="M10" s="1149">
        <v>0.18794835007173602</v>
      </c>
    </row>
    <row r="11" spans="1:15" x14ac:dyDescent="0.2">
      <c r="A11" s="783" t="s">
        <v>164</v>
      </c>
      <c r="B11" s="1144">
        <v>12</v>
      </c>
      <c r="C11" s="1145">
        <v>5.3333333333333337E-2</v>
      </c>
      <c r="D11" s="1150">
        <v>0</v>
      </c>
      <c r="E11" s="1150" t="s">
        <v>1034</v>
      </c>
      <c r="F11" s="1144">
        <v>27</v>
      </c>
      <c r="G11" s="1145">
        <v>0.15254237288135594</v>
      </c>
      <c r="H11" s="1146">
        <v>2</v>
      </c>
      <c r="I11" s="1147">
        <v>0.33333333333333331</v>
      </c>
      <c r="J11" s="1146">
        <v>2</v>
      </c>
      <c r="K11" s="1148">
        <v>0.33333333333333331</v>
      </c>
      <c r="L11" s="784">
        <f t="shared" si="0"/>
        <v>41</v>
      </c>
      <c r="M11" s="1149">
        <v>0.10049019607843138</v>
      </c>
    </row>
    <row r="12" spans="1:15" x14ac:dyDescent="0.2">
      <c r="A12" s="783" t="s">
        <v>166</v>
      </c>
      <c r="B12" s="1144">
        <v>114</v>
      </c>
      <c r="C12" s="1145">
        <v>0.28009828009828008</v>
      </c>
      <c r="D12" s="1150">
        <v>0</v>
      </c>
      <c r="E12" s="1150" t="s">
        <v>1034</v>
      </c>
      <c r="F12" s="1144">
        <v>56</v>
      </c>
      <c r="G12" s="1145">
        <v>0.15512465373961218</v>
      </c>
      <c r="H12" s="1146">
        <v>13</v>
      </c>
      <c r="I12" s="1147">
        <v>0.61904761904761907</v>
      </c>
      <c r="J12" s="1146">
        <v>12</v>
      </c>
      <c r="K12" s="1148">
        <v>0.5714285714285714</v>
      </c>
      <c r="L12" s="784">
        <f t="shared" si="0"/>
        <v>183</v>
      </c>
      <c r="M12" s="1149">
        <v>0.23193916349809887</v>
      </c>
    </row>
    <row r="13" spans="1:15" x14ac:dyDescent="0.2">
      <c r="A13" s="783" t="s">
        <v>168</v>
      </c>
      <c r="B13" s="1144">
        <v>8</v>
      </c>
      <c r="C13" s="1145">
        <v>3.5555555555555556E-2</v>
      </c>
      <c r="D13" s="1150">
        <v>0</v>
      </c>
      <c r="E13" s="1150" t="s">
        <v>1034</v>
      </c>
      <c r="F13" s="1144">
        <v>8</v>
      </c>
      <c r="G13" s="1145">
        <v>4.3478260869565216E-2</v>
      </c>
      <c r="H13" s="1146">
        <v>4</v>
      </c>
      <c r="I13" s="1147">
        <v>0.44444444444444442</v>
      </c>
      <c r="J13" s="1146">
        <v>4</v>
      </c>
      <c r="K13" s="1148">
        <v>0.44444444444444442</v>
      </c>
      <c r="L13" s="784">
        <f t="shared" si="0"/>
        <v>20</v>
      </c>
      <c r="M13" s="1149">
        <v>4.784688995215311E-2</v>
      </c>
    </row>
    <row r="14" spans="1:15" ht="13.5" thickBot="1" x14ac:dyDescent="0.25">
      <c r="A14" s="405" t="s">
        <v>206</v>
      </c>
      <c r="B14" s="785">
        <f>SUM(B5:B13)</f>
        <v>360</v>
      </c>
      <c r="C14" s="1153">
        <v>0.10863005431502716</v>
      </c>
      <c r="D14" s="785">
        <f>SUM(D5:D13)</f>
        <v>194</v>
      </c>
      <c r="E14" s="1153">
        <v>0.23289315726290516</v>
      </c>
      <c r="F14" s="785">
        <f>SUM(F5:F13)</f>
        <v>299</v>
      </c>
      <c r="G14" s="1153">
        <v>0.11045437753971186</v>
      </c>
      <c r="H14" s="786">
        <f>SUM(H5:H13)</f>
        <v>120</v>
      </c>
      <c r="I14" s="1154">
        <v>0.41522491349480967</v>
      </c>
      <c r="J14" s="786">
        <f>SUM(J5:J13)</f>
        <v>100</v>
      </c>
      <c r="K14" s="1155">
        <v>0.34602076124567471</v>
      </c>
      <c r="L14" s="787">
        <f>SUM(B14,D14,F14,H14)</f>
        <v>973</v>
      </c>
      <c r="M14" s="1155">
        <v>0.13621727565448691</v>
      </c>
    </row>
    <row r="15" spans="1:15" x14ac:dyDescent="0.2">
      <c r="A15" s="788"/>
      <c r="B15" s="789"/>
      <c r="C15" s="789"/>
      <c r="D15" s="789"/>
      <c r="E15" s="789"/>
      <c r="F15" s="789"/>
      <c r="G15" s="789"/>
      <c r="H15" s="789"/>
      <c r="I15" s="789"/>
      <c r="J15" s="789"/>
      <c r="K15" s="789"/>
      <c r="M15" s="789"/>
    </row>
    <row r="16" spans="1:15" x14ac:dyDescent="0.2">
      <c r="A16" s="483" t="s">
        <v>772</v>
      </c>
      <c r="L16" s="790"/>
    </row>
  </sheetData>
  <sortState xmlns:xlrd2="http://schemas.microsoft.com/office/spreadsheetml/2017/richdata2" ref="A5:M13">
    <sortCondition ref="A5:A13" customList="Právnická fakulta,Lékařská fakulta,Přírodovědecká fakulta,Filozofická fakulta,Pedagogická fakulta,Farmaceutická fakulta,Ekonomicko-správní fakulta,Fakulta informatiky,Fakulta sociálních studií,Fakulta sportovních studií"/>
  </sortState>
  <mergeCells count="8">
    <mergeCell ref="L2:M3"/>
    <mergeCell ref="A2:A4"/>
    <mergeCell ref="B2:C3"/>
    <mergeCell ref="D2:E3"/>
    <mergeCell ref="F2:G3"/>
    <mergeCell ref="H2:K2"/>
    <mergeCell ref="H3:I3"/>
    <mergeCell ref="J3:K3"/>
  </mergeCells>
  <phoneticPr fontId="44" type="noConversion"/>
  <pageMargins left="0.7" right="0.7" top="0.78740157499999996" bottom="0.78740157499999996"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List44"/>
  <dimension ref="A1:D21"/>
  <sheetViews>
    <sheetView workbookViewId="0"/>
  </sheetViews>
  <sheetFormatPr defaultColWidth="9.140625" defaultRowHeight="12.75" x14ac:dyDescent="0.2"/>
  <cols>
    <col min="1" max="3" width="26.85546875" style="495" customWidth="1"/>
    <col min="4" max="16384" width="9.140625" style="66"/>
  </cols>
  <sheetData>
    <row r="1" spans="1:4" ht="13.5" thickBot="1" x14ac:dyDescent="0.25">
      <c r="A1" s="675" t="s">
        <v>1311</v>
      </c>
    </row>
    <row r="2" spans="1:4" ht="13.5" thickBot="1" x14ac:dyDescent="0.25">
      <c r="A2" s="1325" t="s">
        <v>221</v>
      </c>
      <c r="B2" s="1326" t="s">
        <v>222</v>
      </c>
      <c r="C2" s="1327" t="s">
        <v>223</v>
      </c>
    </row>
    <row r="3" spans="1:4" x14ac:dyDescent="0.2">
      <c r="A3" s="1328" t="s">
        <v>262</v>
      </c>
      <c r="B3" s="1329">
        <v>2038</v>
      </c>
      <c r="C3" s="1330">
        <f t="shared" ref="C3:C15" si="0">B3/$B$15</f>
        <v>0.80204643841007472</v>
      </c>
    </row>
    <row r="4" spans="1:4" x14ac:dyDescent="0.2">
      <c r="A4" s="1331" t="s">
        <v>265</v>
      </c>
      <c r="B4" s="1332">
        <v>171</v>
      </c>
      <c r="C4" s="1333">
        <f t="shared" si="0"/>
        <v>6.7296340023612747E-2</v>
      </c>
    </row>
    <row r="5" spans="1:4" x14ac:dyDescent="0.2">
      <c r="A5" s="1331" t="s">
        <v>264</v>
      </c>
      <c r="B5" s="1332">
        <v>145</v>
      </c>
      <c r="C5" s="1333">
        <f t="shared" si="0"/>
        <v>5.7064147973238881E-2</v>
      </c>
    </row>
    <row r="6" spans="1:4" x14ac:dyDescent="0.2">
      <c r="A6" s="1331" t="s">
        <v>266</v>
      </c>
      <c r="B6" s="1332">
        <v>56</v>
      </c>
      <c r="C6" s="1333">
        <f t="shared" si="0"/>
        <v>2.2038567493112948E-2</v>
      </c>
    </row>
    <row r="7" spans="1:4" x14ac:dyDescent="0.2">
      <c r="A7" s="1331" t="s">
        <v>263</v>
      </c>
      <c r="B7" s="1332">
        <v>37</v>
      </c>
      <c r="C7" s="1333">
        <f t="shared" si="0"/>
        <v>1.4561196379378197E-2</v>
      </c>
    </row>
    <row r="8" spans="1:4" x14ac:dyDescent="0.2">
      <c r="A8" s="1331" t="s">
        <v>267</v>
      </c>
      <c r="B8" s="1332">
        <v>28</v>
      </c>
      <c r="C8" s="1333">
        <f t="shared" si="0"/>
        <v>1.1019283746556474E-2</v>
      </c>
    </row>
    <row r="9" spans="1:4" x14ac:dyDescent="0.2">
      <c r="A9" s="1331" t="s">
        <v>268</v>
      </c>
      <c r="B9" s="1332">
        <v>27</v>
      </c>
      <c r="C9" s="1333">
        <f t="shared" si="0"/>
        <v>1.0625737898465172E-2</v>
      </c>
    </row>
    <row r="10" spans="1:4" x14ac:dyDescent="0.2">
      <c r="A10" s="1331" t="s">
        <v>270</v>
      </c>
      <c r="B10" s="1332">
        <v>20</v>
      </c>
      <c r="C10" s="1333">
        <f t="shared" si="0"/>
        <v>7.8709169618260532E-3</v>
      </c>
    </row>
    <row r="11" spans="1:4" x14ac:dyDescent="0.2">
      <c r="A11" s="495" t="s">
        <v>1361</v>
      </c>
      <c r="B11" s="1332">
        <v>9</v>
      </c>
      <c r="C11" s="1333">
        <f t="shared" si="0"/>
        <v>3.5419126328217238E-3</v>
      </c>
    </row>
    <row r="12" spans="1:4" x14ac:dyDescent="0.2">
      <c r="A12" s="1331" t="s">
        <v>269</v>
      </c>
      <c r="B12" s="1332">
        <v>8</v>
      </c>
      <c r="C12" s="1333">
        <f t="shared" si="0"/>
        <v>3.1483667847304209E-3</v>
      </c>
    </row>
    <row r="13" spans="1:4" x14ac:dyDescent="0.2">
      <c r="A13" s="1334" t="s">
        <v>271</v>
      </c>
      <c r="B13" s="1335">
        <v>1</v>
      </c>
      <c r="C13" s="1336">
        <f t="shared" si="0"/>
        <v>3.9354584809130262E-4</v>
      </c>
    </row>
    <row r="14" spans="1:4" x14ac:dyDescent="0.2">
      <c r="A14" s="1334" t="s">
        <v>1058</v>
      </c>
      <c r="B14" s="1335">
        <v>1</v>
      </c>
      <c r="C14" s="1336">
        <f t="shared" si="0"/>
        <v>3.9354584809130262E-4</v>
      </c>
    </row>
    <row r="15" spans="1:4" ht="13.5" thickBot="1" x14ac:dyDescent="0.25">
      <c r="A15" s="676" t="s">
        <v>203</v>
      </c>
      <c r="B15" s="1337">
        <f>SUM(B3:B14)</f>
        <v>2541</v>
      </c>
      <c r="C15" s="1338">
        <f t="shared" si="0"/>
        <v>1</v>
      </c>
    </row>
    <row r="16" spans="1:4" ht="15" customHeight="1" x14ac:dyDescent="0.2">
      <c r="A16" s="1339"/>
      <c r="B16" s="1340"/>
      <c r="C16" s="1341"/>
      <c r="D16" s="67"/>
    </row>
    <row r="17" spans="1:4" ht="27" customHeight="1" x14ac:dyDescent="0.2">
      <c r="A17" s="1752" t="s">
        <v>1368</v>
      </c>
      <c r="B17" s="1753"/>
      <c r="C17" s="1753"/>
      <c r="D17" s="67"/>
    </row>
    <row r="18" spans="1:4" x14ac:dyDescent="0.2">
      <c r="A18" s="1342"/>
      <c r="D18" s="67"/>
    </row>
    <row r="19" spans="1:4" x14ac:dyDescent="0.2">
      <c r="D19" s="67"/>
    </row>
    <row r="20" spans="1:4" x14ac:dyDescent="0.2">
      <c r="D20" s="67"/>
    </row>
    <row r="21" spans="1:4" x14ac:dyDescent="0.2">
      <c r="D21" s="67"/>
    </row>
  </sheetData>
  <sortState xmlns:xlrd2="http://schemas.microsoft.com/office/spreadsheetml/2017/richdata2" ref="A3:C14">
    <sortCondition descending="1" ref="B3:B14"/>
  </sortState>
  <mergeCells count="1">
    <mergeCell ref="A17:C17"/>
  </mergeCells>
  <phoneticPr fontId="44" type="noConversion"/>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List45"/>
  <dimension ref="A1:Q28"/>
  <sheetViews>
    <sheetView workbookViewId="0"/>
  </sheetViews>
  <sheetFormatPr defaultColWidth="9.140625" defaultRowHeight="12.75" x14ac:dyDescent="0.2"/>
  <cols>
    <col min="1" max="1" width="25.42578125" style="495" customWidth="1"/>
    <col min="2" max="2" width="32.42578125" style="495" customWidth="1"/>
    <col min="3" max="3" width="15.7109375" style="495" customWidth="1"/>
    <col min="4" max="4" width="16.5703125" style="66" customWidth="1"/>
    <col min="5" max="16384" width="9.140625" style="66"/>
  </cols>
  <sheetData>
    <row r="1" spans="1:17" ht="13.5" thickBot="1" x14ac:dyDescent="0.25">
      <c r="A1" s="675" t="s">
        <v>1312</v>
      </c>
      <c r="H1" s="14"/>
      <c r="J1" s="130"/>
    </row>
    <row r="2" spans="1:17" ht="13.5" thickBot="1" x14ac:dyDescent="0.25">
      <c r="A2" s="1325" t="s">
        <v>221</v>
      </c>
      <c r="B2" s="1326" t="s">
        <v>222</v>
      </c>
      <c r="C2" s="1327" t="s">
        <v>223</v>
      </c>
      <c r="E2" s="3"/>
    </row>
    <row r="3" spans="1:17" s="495" customFormat="1" x14ac:dyDescent="0.2">
      <c r="A3" s="1343" t="s">
        <v>262</v>
      </c>
      <c r="B3" s="1344">
        <v>19209</v>
      </c>
      <c r="C3" s="1345">
        <f t="shared" ref="C3:C19" si="0">B3/$B$20</f>
        <v>0.67279604917516023</v>
      </c>
    </row>
    <row r="4" spans="1:17" s="495" customFormat="1" x14ac:dyDescent="0.2">
      <c r="A4" s="1346" t="s">
        <v>263</v>
      </c>
      <c r="B4" s="1332">
        <v>4049</v>
      </c>
      <c r="C4" s="1345">
        <f t="shared" si="0"/>
        <v>0.14181639872508844</v>
      </c>
    </row>
    <row r="5" spans="1:17" s="495" customFormat="1" x14ac:dyDescent="0.2">
      <c r="A5" s="1346" t="s">
        <v>264</v>
      </c>
      <c r="B5" s="1332">
        <v>2083</v>
      </c>
      <c r="C5" s="1345">
        <f t="shared" si="0"/>
        <v>7.2957164372526362E-2</v>
      </c>
    </row>
    <row r="6" spans="1:17" s="495" customFormat="1" x14ac:dyDescent="0.2">
      <c r="A6" s="1346" t="s">
        <v>265</v>
      </c>
      <c r="B6" s="1332">
        <v>1383</v>
      </c>
      <c r="C6" s="1345">
        <f t="shared" si="0"/>
        <v>4.8439634338552064E-2</v>
      </c>
      <c r="H6" s="1347"/>
      <c r="I6" s="1347"/>
      <c r="J6" s="1347"/>
      <c r="K6" s="1347"/>
      <c r="L6" s="1347"/>
      <c r="M6" s="1347"/>
      <c r="N6" s="1347"/>
      <c r="O6" s="1347"/>
      <c r="P6" s="1347"/>
      <c r="Q6" s="1347"/>
    </row>
    <row r="7" spans="1:17" s="495" customFormat="1" x14ac:dyDescent="0.2">
      <c r="A7" s="1346" t="s">
        <v>269</v>
      </c>
      <c r="B7" s="1332">
        <v>533</v>
      </c>
      <c r="C7" s="1345">
        <f t="shared" si="0"/>
        <v>1.8668347868726138E-2</v>
      </c>
      <c r="H7" s="1347"/>
      <c r="I7" s="1347"/>
      <c r="J7" s="1347"/>
      <c r="K7" s="1347"/>
      <c r="L7" s="1347"/>
      <c r="M7" s="1347"/>
      <c r="N7" s="1347"/>
      <c r="O7" s="1347"/>
      <c r="P7" s="1347"/>
      <c r="Q7" s="1347"/>
    </row>
    <row r="8" spans="1:17" s="495" customFormat="1" x14ac:dyDescent="0.2">
      <c r="A8" s="1346" t="s">
        <v>266</v>
      </c>
      <c r="B8" s="495">
        <v>472</v>
      </c>
      <c r="C8" s="1345">
        <f t="shared" si="0"/>
        <v>1.6531820251479808E-2</v>
      </c>
    </row>
    <row r="9" spans="1:17" s="495" customFormat="1" x14ac:dyDescent="0.2">
      <c r="A9" s="1346" t="s">
        <v>267</v>
      </c>
      <c r="B9" s="1332">
        <v>354</v>
      </c>
      <c r="C9" s="1345">
        <f t="shared" si="0"/>
        <v>1.2398865188609855E-2</v>
      </c>
    </row>
    <row r="10" spans="1:17" s="495" customFormat="1" x14ac:dyDescent="0.2">
      <c r="A10" s="1346" t="s">
        <v>268</v>
      </c>
      <c r="B10" s="1332">
        <v>262</v>
      </c>
      <c r="C10" s="1345">
        <f t="shared" si="0"/>
        <v>9.176561241287521E-3</v>
      </c>
    </row>
    <row r="11" spans="1:17" s="495" customFormat="1" x14ac:dyDescent="0.2">
      <c r="A11" s="1346" t="s">
        <v>270</v>
      </c>
      <c r="B11" s="1332">
        <v>122</v>
      </c>
      <c r="C11" s="1345">
        <f t="shared" si="0"/>
        <v>4.2730552344926618E-3</v>
      </c>
    </row>
    <row r="12" spans="1:17" s="495" customFormat="1" x14ac:dyDescent="0.2">
      <c r="A12" s="1346" t="s">
        <v>272</v>
      </c>
      <c r="B12" s="1332">
        <v>45</v>
      </c>
      <c r="C12" s="1345">
        <f t="shared" si="0"/>
        <v>1.5761269307554902E-3</v>
      </c>
    </row>
    <row r="13" spans="1:17" s="495" customFormat="1" x14ac:dyDescent="0.2">
      <c r="A13" s="1346" t="s">
        <v>271</v>
      </c>
      <c r="B13" s="1332">
        <v>30</v>
      </c>
      <c r="C13" s="1345">
        <f t="shared" si="0"/>
        <v>1.0507512871703267E-3</v>
      </c>
    </row>
    <row r="14" spans="1:17" s="495" customFormat="1" ht="15" customHeight="1" x14ac:dyDescent="0.2">
      <c r="A14" s="1346" t="s">
        <v>273</v>
      </c>
      <c r="B14" s="1332">
        <v>4</v>
      </c>
      <c r="C14" s="1348">
        <f t="shared" si="0"/>
        <v>1.4010017162271023E-4</v>
      </c>
      <c r="D14" s="494"/>
    </row>
    <row r="15" spans="1:17" s="495" customFormat="1" x14ac:dyDescent="0.2">
      <c r="A15" s="1346" t="s">
        <v>274</v>
      </c>
      <c r="B15" s="1332">
        <v>1</v>
      </c>
      <c r="C15" s="1349">
        <f t="shared" si="0"/>
        <v>3.5025042905677557E-5</v>
      </c>
      <c r="D15" s="496"/>
    </row>
    <row r="16" spans="1:17" s="495" customFormat="1" x14ac:dyDescent="0.2">
      <c r="A16" s="1346" t="s">
        <v>275</v>
      </c>
      <c r="B16" s="1332">
        <v>1</v>
      </c>
      <c r="C16" s="1349">
        <f t="shared" si="0"/>
        <v>3.5025042905677557E-5</v>
      </c>
      <c r="D16" s="496"/>
    </row>
    <row r="17" spans="1:4" s="495" customFormat="1" x14ac:dyDescent="0.2">
      <c r="A17" s="1346" t="s">
        <v>276</v>
      </c>
      <c r="B17" s="1332">
        <v>1</v>
      </c>
      <c r="C17" s="1349">
        <f t="shared" si="0"/>
        <v>3.5025042905677557E-5</v>
      </c>
      <c r="D17" s="496"/>
    </row>
    <row r="18" spans="1:4" s="495" customFormat="1" x14ac:dyDescent="0.2">
      <c r="A18" s="1346" t="s">
        <v>1058</v>
      </c>
      <c r="B18" s="1332">
        <v>1</v>
      </c>
      <c r="C18" s="1349">
        <f t="shared" si="0"/>
        <v>3.5025042905677557E-5</v>
      </c>
      <c r="D18" s="496"/>
    </row>
    <row r="19" spans="1:4" s="495" customFormat="1" x14ac:dyDescent="0.2">
      <c r="A19" s="1346" t="s">
        <v>583</v>
      </c>
      <c r="B19" s="1332">
        <v>1</v>
      </c>
      <c r="C19" s="1349">
        <f t="shared" si="0"/>
        <v>3.5025042905677557E-5</v>
      </c>
      <c r="D19" s="496"/>
    </row>
    <row r="20" spans="1:4" s="495" customFormat="1" ht="13.5" thickBot="1" x14ac:dyDescent="0.25">
      <c r="A20" s="676" t="s">
        <v>203</v>
      </c>
      <c r="B20" s="1337">
        <f>SUM(B3:B19)</f>
        <v>28551</v>
      </c>
      <c r="C20" s="1338">
        <f>SUM(C3:C19)</f>
        <v>0.99999999999999978</v>
      </c>
      <c r="D20" s="496"/>
    </row>
    <row r="21" spans="1:4" s="495" customFormat="1" x14ac:dyDescent="0.2">
      <c r="A21" s="1339"/>
      <c r="B21" s="1340"/>
      <c r="C21" s="1341"/>
      <c r="D21" s="494"/>
    </row>
    <row r="22" spans="1:4" s="495" customFormat="1" ht="27.75" customHeight="1" x14ac:dyDescent="0.2">
      <c r="A22" s="1752" t="s">
        <v>277</v>
      </c>
      <c r="B22" s="1753"/>
      <c r="C22" s="1753"/>
      <c r="D22" s="494"/>
    </row>
    <row r="23" spans="1:4" s="495" customFormat="1" ht="30.75" customHeight="1" x14ac:dyDescent="0.2">
      <c r="A23" s="1752" t="s">
        <v>1368</v>
      </c>
      <c r="B23" s="1753"/>
      <c r="C23" s="1753"/>
      <c r="D23" s="494"/>
    </row>
    <row r="24" spans="1:4" s="495" customFormat="1" x14ac:dyDescent="0.2">
      <c r="D24" s="494"/>
    </row>
    <row r="25" spans="1:4" x14ac:dyDescent="0.2">
      <c r="D25" s="67"/>
    </row>
    <row r="27" spans="1:4" ht="25.5" customHeight="1" x14ac:dyDescent="0.2"/>
    <row r="28" spans="1:4" ht="25.5" customHeight="1" x14ac:dyDescent="0.2"/>
  </sheetData>
  <mergeCells count="2">
    <mergeCell ref="A22:C22"/>
    <mergeCell ref="A23:C23"/>
  </mergeCells>
  <phoneticPr fontId="44" type="noConversion"/>
  <pageMargins left="0.7" right="0.7" top="0.78740157499999996" bottom="0.78740157499999996"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List46"/>
  <dimension ref="A1:L14"/>
  <sheetViews>
    <sheetView workbookViewId="0"/>
  </sheetViews>
  <sheetFormatPr defaultColWidth="9.140625" defaultRowHeight="12.75" x14ac:dyDescent="0.2"/>
  <cols>
    <col min="1" max="1" width="44.5703125" style="493" customWidth="1"/>
    <col min="2" max="12" width="9.140625" style="493"/>
    <col min="13" max="13" width="18.5703125" style="100" bestFit="1" customWidth="1"/>
    <col min="14" max="16384" width="9.140625" style="100"/>
  </cols>
  <sheetData>
    <row r="1" spans="1:12" ht="13.5" thickBot="1" x14ac:dyDescent="0.25">
      <c r="A1" s="675" t="s">
        <v>1313</v>
      </c>
    </row>
    <row r="2" spans="1:12" ht="13.5" thickBot="1" x14ac:dyDescent="0.25">
      <c r="A2" s="624"/>
      <c r="B2" s="625">
        <v>2013</v>
      </c>
      <c r="C2" s="625">
        <v>2014</v>
      </c>
      <c r="D2" s="625">
        <v>2015</v>
      </c>
      <c r="E2" s="625">
        <v>2016</v>
      </c>
      <c r="F2" s="625">
        <v>2017</v>
      </c>
      <c r="G2" s="625">
        <v>2018</v>
      </c>
      <c r="H2" s="625">
        <v>2019</v>
      </c>
      <c r="I2" s="625">
        <v>2020</v>
      </c>
      <c r="J2" s="625">
        <v>2021</v>
      </c>
      <c r="K2" s="625">
        <v>2022</v>
      </c>
      <c r="L2" s="626" t="s">
        <v>942</v>
      </c>
    </row>
    <row r="3" spans="1:12" ht="13.5" thickBot="1" x14ac:dyDescent="0.25">
      <c r="A3" s="627" t="s">
        <v>718</v>
      </c>
      <c r="B3" s="1156">
        <v>1558</v>
      </c>
      <c r="C3" s="1156">
        <v>1904</v>
      </c>
      <c r="D3" s="1156">
        <v>2107</v>
      </c>
      <c r="E3" s="1156">
        <v>2249</v>
      </c>
      <c r="F3" s="1156">
        <v>2265</v>
      </c>
      <c r="G3" s="1156">
        <v>2257</v>
      </c>
      <c r="H3" s="1157">
        <v>2374</v>
      </c>
      <c r="I3" s="1157">
        <v>2476</v>
      </c>
      <c r="J3" s="1156">
        <v>2666</v>
      </c>
      <c r="K3" s="1156">
        <v>2539</v>
      </c>
      <c r="L3" s="1158">
        <v>2246</v>
      </c>
    </row>
    <row r="4" spans="1:12" x14ac:dyDescent="0.2">
      <c r="A4" s="628"/>
      <c r="B4" s="629"/>
      <c r="C4" s="629"/>
      <c r="D4" s="629"/>
      <c r="E4" s="629"/>
      <c r="F4" s="629"/>
      <c r="G4" s="629"/>
      <c r="H4" s="629"/>
      <c r="I4" s="629"/>
      <c r="J4" s="629"/>
      <c r="K4" s="629"/>
      <c r="L4" s="629"/>
    </row>
    <row r="5" spans="1:12" s="66" customFormat="1" x14ac:dyDescent="0.2">
      <c r="A5" s="1754" t="s">
        <v>1369</v>
      </c>
      <c r="B5" s="1755"/>
      <c r="C5" s="1755"/>
      <c r="D5" s="1755"/>
      <c r="E5" s="1755"/>
      <c r="F5" s="1755"/>
      <c r="G5" s="1755"/>
      <c r="H5" s="1755"/>
      <c r="I5" s="1755"/>
      <c r="J5" s="1755"/>
      <c r="K5" s="1755"/>
      <c r="L5" s="1755"/>
    </row>
    <row r="6" spans="1:12" x14ac:dyDescent="0.2">
      <c r="B6" s="629"/>
    </row>
    <row r="7" spans="1:12" x14ac:dyDescent="0.2">
      <c r="A7" s="630"/>
      <c r="B7" s="629"/>
    </row>
    <row r="13" spans="1:12" x14ac:dyDescent="0.2">
      <c r="A13" s="631"/>
    </row>
    <row r="14" spans="1:12" x14ac:dyDescent="0.2">
      <c r="A14" s="632"/>
    </row>
  </sheetData>
  <mergeCells count="1">
    <mergeCell ref="A5:L5"/>
  </mergeCells>
  <phoneticPr fontId="44" type="noConversion"/>
  <pageMargins left="0.7" right="0.7" top="0.78740157499999996" bottom="0.78740157499999996"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List47"/>
  <dimension ref="A1:P6"/>
  <sheetViews>
    <sheetView workbookViewId="0"/>
  </sheetViews>
  <sheetFormatPr defaultColWidth="9.140625" defaultRowHeight="12.75" x14ac:dyDescent="0.2"/>
  <cols>
    <col min="1" max="1" width="52.5703125" style="9" customWidth="1"/>
    <col min="2" max="16384" width="9.140625" style="9"/>
  </cols>
  <sheetData>
    <row r="1" spans="1:16" ht="13.5" thickBot="1" x14ac:dyDescent="0.25">
      <c r="A1" s="468" t="s">
        <v>1314</v>
      </c>
      <c r="B1" s="629"/>
      <c r="C1" s="629"/>
      <c r="D1" s="629"/>
      <c r="E1" s="629"/>
      <c r="F1" s="629"/>
      <c r="G1" s="629"/>
      <c r="H1" s="629"/>
      <c r="I1" s="629"/>
      <c r="J1" s="629"/>
      <c r="K1" s="629"/>
      <c r="L1" s="629"/>
    </row>
    <row r="2" spans="1:16" ht="13.5" thickBot="1" x14ac:dyDescent="0.25">
      <c r="A2" s="624"/>
      <c r="B2" s="625">
        <v>2013</v>
      </c>
      <c r="C2" s="625">
        <v>2014</v>
      </c>
      <c r="D2" s="625">
        <v>2015</v>
      </c>
      <c r="E2" s="625">
        <v>2016</v>
      </c>
      <c r="F2" s="625">
        <v>2017</v>
      </c>
      <c r="G2" s="625">
        <v>2018</v>
      </c>
      <c r="H2" s="625">
        <v>2019</v>
      </c>
      <c r="I2" s="625">
        <v>2020</v>
      </c>
      <c r="J2" s="625">
        <v>2021</v>
      </c>
      <c r="K2" s="625">
        <v>2022</v>
      </c>
      <c r="L2" s="633" t="s">
        <v>943</v>
      </c>
      <c r="N2" s="677"/>
      <c r="O2" s="677"/>
      <c r="P2" s="677"/>
    </row>
    <row r="3" spans="1:16" ht="13.5" thickBot="1" x14ac:dyDescent="0.25">
      <c r="A3" s="634" t="s">
        <v>719</v>
      </c>
      <c r="B3" s="1156">
        <v>18828</v>
      </c>
      <c r="C3" s="1156">
        <v>22353</v>
      </c>
      <c r="D3" s="1156">
        <v>26357</v>
      </c>
      <c r="E3" s="1156">
        <v>31565</v>
      </c>
      <c r="F3" s="1156">
        <v>36389</v>
      </c>
      <c r="G3" s="1156">
        <v>42065</v>
      </c>
      <c r="H3" s="1156">
        <v>51205</v>
      </c>
      <c r="I3" s="1156">
        <v>60335</v>
      </c>
      <c r="J3" s="1156">
        <v>71890</v>
      </c>
      <c r="K3" s="1156">
        <v>70933</v>
      </c>
      <c r="L3" s="1159">
        <v>64363</v>
      </c>
    </row>
    <row r="4" spans="1:16" x14ac:dyDescent="0.2">
      <c r="A4" s="635"/>
      <c r="B4" s="629"/>
      <c r="C4" s="629"/>
      <c r="D4" s="629"/>
      <c r="E4" s="629"/>
      <c r="F4" s="629"/>
      <c r="G4" s="629"/>
      <c r="H4" s="629"/>
      <c r="I4" s="629"/>
      <c r="J4" s="629"/>
      <c r="K4" s="629"/>
      <c r="L4" s="629"/>
    </row>
    <row r="5" spans="1:16" x14ac:dyDescent="0.2">
      <c r="A5" s="1756" t="s">
        <v>1059</v>
      </c>
      <c r="B5" s="1757"/>
      <c r="C5" s="1757"/>
      <c r="D5" s="1757"/>
      <c r="E5" s="1757"/>
      <c r="F5" s="1757"/>
      <c r="G5" s="1757"/>
      <c r="H5" s="1757"/>
      <c r="I5" s="1757"/>
      <c r="J5" s="1757"/>
      <c r="K5" s="1757"/>
      <c r="L5" s="1757"/>
    </row>
    <row r="6" spans="1:16" x14ac:dyDescent="0.2">
      <c r="A6" s="1754" t="s">
        <v>1370</v>
      </c>
      <c r="B6" s="1755"/>
      <c r="C6" s="1755"/>
      <c r="D6" s="1755"/>
      <c r="E6" s="1755"/>
      <c r="F6" s="1755"/>
      <c r="G6" s="1755"/>
      <c r="H6" s="1755"/>
      <c r="I6" s="1755"/>
      <c r="J6" s="1755"/>
      <c r="K6" s="1755"/>
      <c r="L6" s="1755"/>
    </row>
  </sheetData>
  <mergeCells count="2">
    <mergeCell ref="A5:L5"/>
    <mergeCell ref="A6:L6"/>
  </mergeCells>
  <phoneticPr fontId="44" type="noConversion"/>
  <pageMargins left="0.7" right="0.7" top="0.78740157499999996" bottom="0.78740157499999996"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List49"/>
  <dimension ref="A1:O22"/>
  <sheetViews>
    <sheetView workbookViewId="0"/>
  </sheetViews>
  <sheetFormatPr defaultColWidth="9.140625" defaultRowHeight="12.75" x14ac:dyDescent="0.2"/>
  <cols>
    <col min="1" max="1" width="16" style="495" customWidth="1"/>
    <col min="2" max="2" width="10.42578125" style="495" customWidth="1"/>
    <col min="3" max="3" width="9.85546875" style="495" customWidth="1"/>
    <col min="4" max="4" width="10.85546875" style="495" customWidth="1"/>
    <col min="5" max="6" width="10.42578125" style="495" customWidth="1"/>
    <col min="7" max="7" width="16" style="495" customWidth="1"/>
    <col min="8" max="8" width="18.85546875" style="495" customWidth="1"/>
    <col min="9" max="9" width="18.42578125" style="495" customWidth="1"/>
    <col min="10" max="10" width="17.7109375" style="495" customWidth="1"/>
    <col min="11" max="11" width="9.140625" style="66"/>
    <col min="12" max="12" width="9.42578125" style="66" bestFit="1" customWidth="1"/>
    <col min="13" max="16384" width="9.140625" style="66"/>
  </cols>
  <sheetData>
    <row r="1" spans="1:15" ht="13.5" thickBot="1" x14ac:dyDescent="0.25">
      <c r="A1" s="675" t="s">
        <v>1315</v>
      </c>
      <c r="J1" s="675"/>
      <c r="K1" s="130"/>
      <c r="L1" s="14"/>
    </row>
    <row r="2" spans="1:15" ht="13.5" thickBot="1" x14ac:dyDescent="0.25">
      <c r="A2" s="1325" t="s">
        <v>224</v>
      </c>
      <c r="B2" s="1350" t="s">
        <v>225</v>
      </c>
      <c r="C2" s="1350" t="s">
        <v>226</v>
      </c>
      <c r="D2" s="1350" t="s">
        <v>227</v>
      </c>
      <c r="E2" s="1350" t="s">
        <v>228</v>
      </c>
      <c r="F2" s="1350" t="s">
        <v>724</v>
      </c>
      <c r="G2" s="1350" t="s">
        <v>726</v>
      </c>
      <c r="H2" s="1350" t="s">
        <v>776</v>
      </c>
      <c r="I2" s="1350" t="s">
        <v>729</v>
      </c>
      <c r="J2" s="1351" t="s">
        <v>203</v>
      </c>
      <c r="K2" s="67"/>
    </row>
    <row r="3" spans="1:15" x14ac:dyDescent="0.2">
      <c r="A3" s="1352">
        <v>2013</v>
      </c>
      <c r="B3" s="1187">
        <v>388</v>
      </c>
      <c r="C3" s="1187">
        <v>276</v>
      </c>
      <c r="D3" s="1187">
        <v>216</v>
      </c>
      <c r="E3" s="1187">
        <v>177</v>
      </c>
      <c r="F3" s="1187">
        <v>25</v>
      </c>
      <c r="G3" s="1187">
        <v>345</v>
      </c>
      <c r="H3" s="1187">
        <v>110</v>
      </c>
      <c r="I3" s="1187">
        <v>21</v>
      </c>
      <c r="J3" s="636">
        <f t="shared" ref="J3:J13" si="0">SUM(B3:I3)</f>
        <v>1558</v>
      </c>
      <c r="K3" s="678"/>
    </row>
    <row r="4" spans="1:15" x14ac:dyDescent="0.2">
      <c r="A4" s="1352">
        <v>2014</v>
      </c>
      <c r="B4" s="1187">
        <v>519</v>
      </c>
      <c r="C4" s="1187">
        <v>318</v>
      </c>
      <c r="D4" s="1187">
        <v>203</v>
      </c>
      <c r="E4" s="1187">
        <v>196</v>
      </c>
      <c r="F4" s="1187">
        <v>16</v>
      </c>
      <c r="G4" s="1187">
        <v>535</v>
      </c>
      <c r="H4" s="1187">
        <v>91</v>
      </c>
      <c r="I4" s="1187">
        <v>26</v>
      </c>
      <c r="J4" s="636">
        <f t="shared" si="0"/>
        <v>1904</v>
      </c>
      <c r="K4" s="678"/>
    </row>
    <row r="5" spans="1:15" x14ac:dyDescent="0.2">
      <c r="A5" s="1352">
        <v>2015</v>
      </c>
      <c r="B5" s="1187">
        <v>569</v>
      </c>
      <c r="C5" s="1187">
        <v>334</v>
      </c>
      <c r="D5" s="1187">
        <v>245</v>
      </c>
      <c r="E5" s="1187">
        <v>208</v>
      </c>
      <c r="F5" s="1187">
        <v>23</v>
      </c>
      <c r="G5" s="1187">
        <v>576</v>
      </c>
      <c r="H5" s="1187">
        <v>138</v>
      </c>
      <c r="I5" s="1187">
        <v>14</v>
      </c>
      <c r="J5" s="636">
        <f t="shared" si="0"/>
        <v>2107</v>
      </c>
      <c r="K5" s="678"/>
    </row>
    <row r="6" spans="1:15" x14ac:dyDescent="0.2">
      <c r="A6" s="1352">
        <v>2016</v>
      </c>
      <c r="B6" s="1187">
        <v>655</v>
      </c>
      <c r="C6" s="1187">
        <v>351</v>
      </c>
      <c r="D6" s="1187">
        <v>258</v>
      </c>
      <c r="E6" s="1187">
        <v>215</v>
      </c>
      <c r="F6" s="1187">
        <v>15</v>
      </c>
      <c r="G6" s="1187">
        <v>577</v>
      </c>
      <c r="H6" s="1187">
        <v>166</v>
      </c>
      <c r="I6" s="1187">
        <v>12</v>
      </c>
      <c r="J6" s="636">
        <f t="shared" si="0"/>
        <v>2249</v>
      </c>
      <c r="K6" s="678"/>
    </row>
    <row r="7" spans="1:15" x14ac:dyDescent="0.2">
      <c r="A7" s="1352">
        <v>2017</v>
      </c>
      <c r="B7" s="1187">
        <v>712</v>
      </c>
      <c r="C7" s="1187">
        <v>363</v>
      </c>
      <c r="D7" s="1187">
        <v>224</v>
      </c>
      <c r="E7" s="1187">
        <v>226</v>
      </c>
      <c r="F7" s="1187">
        <v>24</v>
      </c>
      <c r="G7" s="1187">
        <v>518</v>
      </c>
      <c r="H7" s="1187">
        <v>186</v>
      </c>
      <c r="I7" s="1187">
        <v>12</v>
      </c>
      <c r="J7" s="636">
        <f t="shared" si="0"/>
        <v>2265</v>
      </c>
      <c r="K7" s="678"/>
    </row>
    <row r="8" spans="1:15" x14ac:dyDescent="0.2">
      <c r="A8" s="1352">
        <v>2018</v>
      </c>
      <c r="B8" s="1187">
        <v>708</v>
      </c>
      <c r="C8" s="1187">
        <v>431</v>
      </c>
      <c r="D8" s="1187">
        <v>267</v>
      </c>
      <c r="E8" s="1187">
        <v>203</v>
      </c>
      <c r="F8" s="1187">
        <v>36</v>
      </c>
      <c r="G8" s="1187">
        <v>409</v>
      </c>
      <c r="H8" s="1187">
        <v>196</v>
      </c>
      <c r="I8" s="1187">
        <v>7</v>
      </c>
      <c r="J8" s="636">
        <f t="shared" si="0"/>
        <v>2257</v>
      </c>
      <c r="K8" s="678"/>
    </row>
    <row r="9" spans="1:15" x14ac:dyDescent="0.2">
      <c r="A9" s="1352">
        <v>2019</v>
      </c>
      <c r="B9" s="1187">
        <v>853</v>
      </c>
      <c r="C9" s="1187">
        <v>505</v>
      </c>
      <c r="D9" s="1187">
        <v>236</v>
      </c>
      <c r="E9" s="1187">
        <v>214</v>
      </c>
      <c r="F9" s="1187">
        <v>40</v>
      </c>
      <c r="G9" s="1187">
        <v>335</v>
      </c>
      <c r="H9" s="1187">
        <v>187</v>
      </c>
      <c r="I9" s="1187">
        <v>4</v>
      </c>
      <c r="J9" s="636">
        <f t="shared" si="0"/>
        <v>2374</v>
      </c>
      <c r="K9" s="678"/>
    </row>
    <row r="10" spans="1:15" x14ac:dyDescent="0.2">
      <c r="A10" s="1352">
        <v>2020</v>
      </c>
      <c r="B10" s="1187">
        <v>1002</v>
      </c>
      <c r="C10" s="1187">
        <v>540</v>
      </c>
      <c r="D10" s="1187">
        <v>235</v>
      </c>
      <c r="E10" s="1187">
        <v>234</v>
      </c>
      <c r="F10" s="1187">
        <v>37</v>
      </c>
      <c r="G10" s="1187">
        <v>200</v>
      </c>
      <c r="H10" s="1187">
        <v>213</v>
      </c>
      <c r="I10" s="1187">
        <v>15</v>
      </c>
      <c r="J10" s="636">
        <f>SUM(B10:I10)</f>
        <v>2476</v>
      </c>
      <c r="K10" s="678"/>
    </row>
    <row r="11" spans="1:15" x14ac:dyDescent="0.2">
      <c r="A11" s="1352">
        <v>2021</v>
      </c>
      <c r="B11" s="1353">
        <v>1150</v>
      </c>
      <c r="C11" s="1187">
        <v>609</v>
      </c>
      <c r="D11" s="1187">
        <v>224</v>
      </c>
      <c r="E11" s="1187">
        <v>206</v>
      </c>
      <c r="F11" s="1187">
        <v>43</v>
      </c>
      <c r="G11" s="1187">
        <v>161</v>
      </c>
      <c r="H11" s="1187">
        <v>258</v>
      </c>
      <c r="I11" s="1187">
        <v>15</v>
      </c>
      <c r="J11" s="636">
        <f t="shared" si="0"/>
        <v>2666</v>
      </c>
      <c r="K11" s="678"/>
    </row>
    <row r="12" spans="1:15" x14ac:dyDescent="0.2">
      <c r="A12" s="1352">
        <v>2022</v>
      </c>
      <c r="B12" s="1354">
        <v>1053</v>
      </c>
      <c r="C12" s="1355">
        <v>647</v>
      </c>
      <c r="D12" s="1355">
        <v>222</v>
      </c>
      <c r="E12" s="1355">
        <v>204</v>
      </c>
      <c r="F12" s="1355">
        <v>42</v>
      </c>
      <c r="G12" s="1355">
        <v>122</v>
      </c>
      <c r="H12" s="1355">
        <v>238</v>
      </c>
      <c r="I12" s="1355">
        <v>11</v>
      </c>
      <c r="J12" s="636">
        <f t="shared" si="0"/>
        <v>2539</v>
      </c>
      <c r="K12" s="678"/>
    </row>
    <row r="13" spans="1:15" x14ac:dyDescent="0.2">
      <c r="A13" s="1352" t="s">
        <v>944</v>
      </c>
      <c r="B13" s="1354">
        <v>945</v>
      </c>
      <c r="C13" s="1355">
        <v>626</v>
      </c>
      <c r="D13" s="1355">
        <v>237</v>
      </c>
      <c r="E13" s="1355">
        <v>131</v>
      </c>
      <c r="F13" s="1355">
        <v>34</v>
      </c>
      <c r="G13" s="1355">
        <v>37</v>
      </c>
      <c r="H13" s="1355">
        <v>225</v>
      </c>
      <c r="I13" s="1355">
        <v>11</v>
      </c>
      <c r="J13" s="636">
        <f t="shared" si="0"/>
        <v>2246</v>
      </c>
      <c r="K13" s="678"/>
    </row>
    <row r="14" spans="1:15" ht="13.5" thickBot="1" x14ac:dyDescent="0.25">
      <c r="A14" s="1356" t="s">
        <v>203</v>
      </c>
      <c r="B14" s="1337">
        <f>SUM(B3:B13)</f>
        <v>8554</v>
      </c>
      <c r="C14" s="1337">
        <f t="shared" ref="C14:J14" si="1">SUM(C3:C13)</f>
        <v>5000</v>
      </c>
      <c r="D14" s="1337">
        <f t="shared" si="1"/>
        <v>2567</v>
      </c>
      <c r="E14" s="1337">
        <f t="shared" si="1"/>
        <v>2214</v>
      </c>
      <c r="F14" s="1337">
        <f t="shared" si="1"/>
        <v>335</v>
      </c>
      <c r="G14" s="1337">
        <f t="shared" si="1"/>
        <v>3815</v>
      </c>
      <c r="H14" s="1337">
        <f t="shared" si="1"/>
        <v>2008</v>
      </c>
      <c r="I14" s="1337">
        <f t="shared" si="1"/>
        <v>148</v>
      </c>
      <c r="J14" s="1337">
        <f t="shared" si="1"/>
        <v>24641</v>
      </c>
    </row>
    <row r="15" spans="1:15" x14ac:dyDescent="0.2">
      <c r="A15" s="1357"/>
      <c r="B15" s="637"/>
      <c r="C15" s="637"/>
      <c r="D15" s="637"/>
      <c r="E15" s="637"/>
      <c r="F15" s="637"/>
      <c r="G15" s="1358"/>
      <c r="H15" s="637"/>
      <c r="I15" s="494"/>
    </row>
    <row r="16" spans="1:15" ht="25.5" customHeight="1" x14ac:dyDescent="0.2">
      <c r="A16" s="1762" t="s">
        <v>1371</v>
      </c>
      <c r="B16" s="1763"/>
      <c r="C16" s="1763"/>
      <c r="D16" s="1763"/>
      <c r="E16" s="1763"/>
      <c r="F16" s="1763"/>
      <c r="G16" s="1763"/>
      <c r="H16" s="1763"/>
      <c r="I16" s="1763"/>
      <c r="J16" s="1763"/>
      <c r="O16" s="1359"/>
    </row>
    <row r="17" spans="1:12" ht="15" customHeight="1" x14ac:dyDescent="0.2">
      <c r="A17" s="1764" t="s">
        <v>725</v>
      </c>
      <c r="B17" s="1765"/>
      <c r="C17" s="1765"/>
      <c r="D17" s="1765"/>
      <c r="E17" s="1765"/>
      <c r="F17" s="1765"/>
      <c r="G17" s="1765"/>
      <c r="H17" s="1765"/>
      <c r="I17" s="1765"/>
      <c r="J17" s="1765"/>
      <c r="L17" s="1360"/>
    </row>
    <row r="18" spans="1:12" ht="25.5" customHeight="1" x14ac:dyDescent="0.2">
      <c r="A18" s="1764" t="s">
        <v>727</v>
      </c>
      <c r="B18" s="1765"/>
      <c r="C18" s="1765"/>
      <c r="D18" s="1765"/>
      <c r="E18" s="1765"/>
      <c r="F18" s="1765"/>
      <c r="G18" s="1765"/>
      <c r="H18" s="1765"/>
      <c r="I18" s="1765"/>
      <c r="J18" s="1765"/>
      <c r="K18" s="247"/>
    </row>
    <row r="19" spans="1:12" ht="42" customHeight="1" x14ac:dyDescent="0.2">
      <c r="A19" s="1762" t="s">
        <v>728</v>
      </c>
      <c r="B19" s="1763"/>
      <c r="C19" s="1763"/>
      <c r="D19" s="1763"/>
      <c r="E19" s="1763"/>
      <c r="F19" s="1763"/>
      <c r="G19" s="1763"/>
      <c r="H19" s="1763"/>
      <c r="I19" s="1763"/>
      <c r="J19" s="1763"/>
    </row>
    <row r="20" spans="1:12" x14ac:dyDescent="0.2">
      <c r="A20" s="1760" t="s">
        <v>730</v>
      </c>
      <c r="B20" s="1761"/>
      <c r="C20" s="1761"/>
      <c r="D20" s="1761"/>
      <c r="E20" s="1761"/>
      <c r="F20" s="1761"/>
      <c r="G20" s="1761"/>
      <c r="H20" s="1761"/>
      <c r="I20" s="1761"/>
      <c r="J20" s="1761"/>
    </row>
    <row r="21" spans="1:12" x14ac:dyDescent="0.2">
      <c r="A21" s="1758" t="s">
        <v>1372</v>
      </c>
      <c r="B21" s="1759"/>
      <c r="C21" s="1759"/>
      <c r="D21" s="1759"/>
      <c r="E21" s="1759"/>
      <c r="F21" s="1759"/>
      <c r="G21" s="1759"/>
      <c r="H21" s="1759"/>
      <c r="I21" s="1759"/>
      <c r="J21" s="1759"/>
    </row>
    <row r="22" spans="1:12" x14ac:dyDescent="0.2">
      <c r="A22" s="259"/>
      <c r="B22" s="3"/>
      <c r="C22" s="3"/>
      <c r="D22" s="3"/>
      <c r="E22" s="3"/>
      <c r="F22" s="3"/>
      <c r="G22" s="3"/>
      <c r="H22" s="3"/>
      <c r="I22" s="3"/>
      <c r="J22" s="3"/>
    </row>
  </sheetData>
  <mergeCells count="6">
    <mergeCell ref="A21:J21"/>
    <mergeCell ref="A20:J20"/>
    <mergeCell ref="A19:J19"/>
    <mergeCell ref="A16:J16"/>
    <mergeCell ref="A17:J17"/>
    <mergeCell ref="A18:J18"/>
  </mergeCells>
  <phoneticPr fontId="44" type="noConversion"/>
  <pageMargins left="0.7" right="0.7" top="0.78740157499999996" bottom="0.78740157499999996"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List51"/>
  <dimension ref="A1:I7"/>
  <sheetViews>
    <sheetView workbookViewId="0"/>
  </sheetViews>
  <sheetFormatPr defaultColWidth="9.140625" defaultRowHeight="12.75" x14ac:dyDescent="0.2"/>
  <cols>
    <col min="1" max="1" width="53.140625" style="495" customWidth="1"/>
    <col min="2" max="2" width="16.7109375" style="495" customWidth="1"/>
    <col min="3" max="3" width="16.85546875" style="495" customWidth="1"/>
    <col min="4" max="5" width="11.140625" style="495" bestFit="1" customWidth="1"/>
    <col min="6" max="6" width="10.42578125" style="495" customWidth="1"/>
    <col min="7" max="7" width="13.42578125" style="495" customWidth="1"/>
    <col min="8" max="16384" width="9.140625" style="66"/>
  </cols>
  <sheetData>
    <row r="1" spans="1:9" ht="13.5" thickBot="1" x14ac:dyDescent="0.25">
      <c r="A1" s="675" t="s">
        <v>1316</v>
      </c>
      <c r="I1" s="14"/>
    </row>
    <row r="2" spans="1:9" ht="13.5" thickBot="1" x14ac:dyDescent="0.25">
      <c r="A2" s="1325"/>
      <c r="B2" s="1326" t="s">
        <v>722</v>
      </c>
      <c r="C2" s="1326" t="s">
        <v>671</v>
      </c>
      <c r="D2" s="1326" t="s">
        <v>672</v>
      </c>
      <c r="E2" s="1326" t="s">
        <v>673</v>
      </c>
      <c r="F2" s="1361" t="s">
        <v>416</v>
      </c>
      <c r="G2" s="1327" t="s">
        <v>702</v>
      </c>
      <c r="I2" s="3"/>
    </row>
    <row r="3" spans="1:9" ht="13.5" thickBot="1" x14ac:dyDescent="0.25">
      <c r="A3" s="680" t="s">
        <v>723</v>
      </c>
      <c r="B3" s="1160">
        <v>303</v>
      </c>
      <c r="C3" s="1160">
        <v>2039</v>
      </c>
      <c r="D3" s="1160">
        <v>3300</v>
      </c>
      <c r="E3" s="1160">
        <v>5085</v>
      </c>
      <c r="F3" s="1161">
        <v>7041</v>
      </c>
      <c r="G3" s="1162">
        <v>4820</v>
      </c>
      <c r="H3" s="678"/>
    </row>
    <row r="4" spans="1:9" x14ac:dyDescent="0.2">
      <c r="A4" s="1362"/>
      <c r="B4" s="638"/>
      <c r="C4" s="638"/>
      <c r="D4" s="638"/>
      <c r="E4" s="638"/>
      <c r="F4" s="638"/>
      <c r="G4" s="638"/>
      <c r="H4" s="679"/>
    </row>
    <row r="5" spans="1:9" ht="27" customHeight="1" x14ac:dyDescent="0.2">
      <c r="A5" s="1764" t="s">
        <v>720</v>
      </c>
      <c r="B5" s="1765"/>
      <c r="C5" s="1765"/>
      <c r="D5" s="1765"/>
      <c r="E5" s="1765"/>
      <c r="F5" s="1765"/>
      <c r="G5" s="1765"/>
    </row>
    <row r="6" spans="1:9" s="3" customFormat="1" x14ac:dyDescent="0.2">
      <c r="A6" s="1163" t="s">
        <v>1373</v>
      </c>
    </row>
    <row r="7" spans="1:9" x14ac:dyDescent="0.2">
      <c r="A7" s="1760" t="s">
        <v>721</v>
      </c>
      <c r="B7" s="1761"/>
      <c r="C7" s="1761"/>
      <c r="D7" s="1761"/>
      <c r="E7" s="1761"/>
      <c r="F7" s="1761"/>
      <c r="G7" s="1761"/>
      <c r="H7" s="67"/>
    </row>
  </sheetData>
  <mergeCells count="2">
    <mergeCell ref="A5:G5"/>
    <mergeCell ref="A7:G7"/>
  </mergeCells>
  <phoneticPr fontId="44" type="noConversion"/>
  <pageMargins left="0.7" right="0.7" top="0.78740157499999996" bottom="0.78740157499999996"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List53"/>
  <dimension ref="A1:D18"/>
  <sheetViews>
    <sheetView workbookViewId="0"/>
  </sheetViews>
  <sheetFormatPr defaultColWidth="9.140625" defaultRowHeight="15" x14ac:dyDescent="0.25"/>
  <cols>
    <col min="1" max="1" width="20.5703125" style="495" customWidth="1"/>
    <col min="2" max="3" width="47.28515625" style="495" customWidth="1"/>
    <col min="4" max="4" width="20.42578125" style="66" customWidth="1"/>
    <col min="5" max="16384" width="9.140625" style="1363"/>
  </cols>
  <sheetData>
    <row r="1" spans="1:4" ht="15.75" thickBot="1" x14ac:dyDescent="0.3">
      <c r="A1" s="468" t="s">
        <v>1317</v>
      </c>
    </row>
    <row r="2" spans="1:4" ht="15.75" thickBot="1" x14ac:dyDescent="0.3">
      <c r="A2" s="639" t="s">
        <v>224</v>
      </c>
      <c r="B2" s="1364" t="s">
        <v>733</v>
      </c>
      <c r="C2" s="1365" t="s">
        <v>734</v>
      </c>
    </row>
    <row r="3" spans="1:4" x14ac:dyDescent="0.25">
      <c r="A3" s="1352">
        <v>2013</v>
      </c>
      <c r="B3" s="1366">
        <v>8.7899999999999991</v>
      </c>
      <c r="C3" s="1367">
        <v>1.0900000000000001</v>
      </c>
    </row>
    <row r="4" spans="1:4" x14ac:dyDescent="0.25">
      <c r="A4" s="1352">
        <v>2014</v>
      </c>
      <c r="B4" s="1366">
        <v>9.56</v>
      </c>
      <c r="C4" s="1367">
        <v>1.26</v>
      </c>
    </row>
    <row r="5" spans="1:4" x14ac:dyDescent="0.25">
      <c r="A5" s="1352">
        <v>2015</v>
      </c>
      <c r="B5" s="1366">
        <v>9.6300000000000008</v>
      </c>
      <c r="C5" s="1367">
        <v>0.9</v>
      </c>
    </row>
    <row r="6" spans="1:4" x14ac:dyDescent="0.25">
      <c r="A6" s="1352">
        <v>2016</v>
      </c>
      <c r="B6" s="1366">
        <v>10.23</v>
      </c>
      <c r="C6" s="1367">
        <v>1.24</v>
      </c>
    </row>
    <row r="7" spans="1:4" x14ac:dyDescent="0.25">
      <c r="A7" s="1352">
        <v>2017</v>
      </c>
      <c r="B7" s="1366">
        <v>9.9700000000000006</v>
      </c>
      <c r="C7" s="1367">
        <v>0.93</v>
      </c>
    </row>
    <row r="8" spans="1:4" x14ac:dyDescent="0.25">
      <c r="A8" s="1352">
        <v>2018</v>
      </c>
      <c r="B8" s="1366">
        <v>10.68</v>
      </c>
      <c r="C8" s="1367">
        <v>1.37</v>
      </c>
    </row>
    <row r="9" spans="1:4" x14ac:dyDescent="0.25">
      <c r="A9" s="1352">
        <v>2019</v>
      </c>
      <c r="B9" s="1366">
        <v>9.3800000000000008</v>
      </c>
      <c r="C9" s="1367">
        <v>1.1399999999999999</v>
      </c>
      <c r="D9" s="67"/>
    </row>
    <row r="10" spans="1:4" x14ac:dyDescent="0.25">
      <c r="A10" s="1352">
        <v>2020</v>
      </c>
      <c r="B10" s="1366">
        <v>10.47</v>
      </c>
      <c r="C10" s="1367">
        <v>1.0900000000000001</v>
      </c>
    </row>
    <row r="11" spans="1:4" x14ac:dyDescent="0.25">
      <c r="A11" s="1352">
        <v>2021</v>
      </c>
      <c r="B11" s="1366">
        <v>11.48</v>
      </c>
      <c r="C11" s="1367">
        <v>2</v>
      </c>
    </row>
    <row r="12" spans="1:4" x14ac:dyDescent="0.25">
      <c r="A12" s="1352">
        <v>2022</v>
      </c>
      <c r="B12" s="1366">
        <v>11.49</v>
      </c>
      <c r="C12" s="1367">
        <v>2.15</v>
      </c>
    </row>
    <row r="13" spans="1:4" ht="15.75" thickBot="1" x14ac:dyDescent="0.3">
      <c r="A13" s="1368" t="s">
        <v>945</v>
      </c>
      <c r="B13" s="1369">
        <v>9.86</v>
      </c>
      <c r="C13" s="1370">
        <v>1.64</v>
      </c>
    </row>
    <row r="14" spans="1:4" x14ac:dyDescent="0.25">
      <c r="A14" s="1371"/>
      <c r="B14" s="1372"/>
      <c r="C14" s="1372"/>
    </row>
    <row r="15" spans="1:4" ht="30" customHeight="1" x14ac:dyDescent="0.25">
      <c r="A15" s="1768" t="s">
        <v>731</v>
      </c>
      <c r="B15" s="1769"/>
      <c r="C15" s="1769"/>
    </row>
    <row r="16" spans="1:4" ht="30" customHeight="1" x14ac:dyDescent="0.25">
      <c r="A16" s="1768" t="s">
        <v>732</v>
      </c>
      <c r="B16" s="1769"/>
      <c r="C16" s="1769"/>
    </row>
    <row r="17" spans="1:3" x14ac:dyDescent="0.25">
      <c r="A17" s="1770" t="s">
        <v>1374</v>
      </c>
      <c r="B17" s="1771"/>
      <c r="C17" s="1771"/>
    </row>
    <row r="18" spans="1:3" x14ac:dyDescent="0.25">
      <c r="A18" s="1766" t="s">
        <v>1060</v>
      </c>
      <c r="B18" s="1767"/>
      <c r="C18" s="1767"/>
    </row>
  </sheetData>
  <mergeCells count="4">
    <mergeCell ref="A18:C18"/>
    <mergeCell ref="A15:C15"/>
    <mergeCell ref="A16:C16"/>
    <mergeCell ref="A17:C17"/>
  </mergeCells>
  <phoneticPr fontId="44"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6"/>
  <dimension ref="A1:L129"/>
  <sheetViews>
    <sheetView workbookViewId="0"/>
  </sheetViews>
  <sheetFormatPr defaultColWidth="9.140625" defaultRowHeight="12.75" x14ac:dyDescent="0.2"/>
  <cols>
    <col min="1" max="1" width="44.28515625" style="93" customWidth="1"/>
    <col min="2" max="2" width="40" style="93" customWidth="1"/>
    <col min="3" max="3" width="11" style="93" customWidth="1"/>
    <col min="4" max="4" width="10.85546875" style="93" customWidth="1"/>
    <col min="5" max="5" width="10.85546875" customWidth="1"/>
    <col min="6" max="6" width="9.140625" style="93" customWidth="1"/>
    <col min="7" max="16384" width="9.140625" style="93"/>
  </cols>
  <sheetData>
    <row r="1" spans="1:12" ht="13.5" thickBot="1" x14ac:dyDescent="0.25">
      <c r="A1" s="94" t="s">
        <v>935</v>
      </c>
      <c r="B1" s="682"/>
      <c r="C1" s="682"/>
      <c r="D1" s="682"/>
    </row>
    <row r="2" spans="1:12" x14ac:dyDescent="0.2">
      <c r="A2" s="470" t="s">
        <v>139</v>
      </c>
      <c r="B2" s="667" t="s">
        <v>660</v>
      </c>
      <c r="C2" s="610" t="s">
        <v>181</v>
      </c>
      <c r="D2" s="611" t="s">
        <v>182</v>
      </c>
    </row>
    <row r="3" spans="1:12" x14ac:dyDescent="0.2">
      <c r="A3" s="852" t="s">
        <v>160</v>
      </c>
      <c r="B3" s="853" t="s">
        <v>159</v>
      </c>
      <c r="C3" s="854">
        <v>43709</v>
      </c>
      <c r="D3" s="855"/>
    </row>
    <row r="4" spans="1:12" x14ac:dyDescent="0.2">
      <c r="A4" s="1475" t="s">
        <v>256</v>
      </c>
      <c r="B4" s="1476"/>
      <c r="C4" s="856"/>
      <c r="D4" s="857"/>
      <c r="G4" s="386"/>
    </row>
    <row r="5" spans="1:12" x14ac:dyDescent="0.2">
      <c r="A5" s="852" t="s">
        <v>79</v>
      </c>
      <c r="B5" s="853" t="s">
        <v>166</v>
      </c>
      <c r="C5" s="854">
        <v>43725</v>
      </c>
      <c r="D5" s="855"/>
      <c r="G5"/>
      <c r="H5"/>
      <c r="I5"/>
      <c r="J5"/>
      <c r="K5"/>
      <c r="L5"/>
    </row>
    <row r="6" spans="1:12" x14ac:dyDescent="0.2">
      <c r="A6" s="852" t="s">
        <v>984</v>
      </c>
      <c r="B6" s="853" t="s">
        <v>164</v>
      </c>
      <c r="C6" s="854">
        <v>45188</v>
      </c>
      <c r="D6" s="855"/>
    </row>
    <row r="7" spans="1:12" x14ac:dyDescent="0.2">
      <c r="A7" s="852" t="s">
        <v>441</v>
      </c>
      <c r="B7" s="853" t="s">
        <v>170</v>
      </c>
      <c r="C7" s="854">
        <v>43725</v>
      </c>
      <c r="D7" s="858">
        <v>45187</v>
      </c>
    </row>
    <row r="8" spans="1:12" x14ac:dyDescent="0.2">
      <c r="A8" s="852" t="s">
        <v>191</v>
      </c>
      <c r="B8" s="853" t="s">
        <v>167</v>
      </c>
      <c r="C8" s="854">
        <v>43725</v>
      </c>
      <c r="D8" s="858">
        <v>45187</v>
      </c>
    </row>
    <row r="9" spans="1:12" x14ac:dyDescent="0.2">
      <c r="A9" s="852" t="s">
        <v>434</v>
      </c>
      <c r="B9" s="853" t="s">
        <v>168</v>
      </c>
      <c r="C9" s="854">
        <v>44089</v>
      </c>
      <c r="D9" s="855"/>
    </row>
    <row r="10" spans="1:12" x14ac:dyDescent="0.2">
      <c r="A10" s="852" t="s">
        <v>163</v>
      </c>
      <c r="B10" s="853" t="s">
        <v>164</v>
      </c>
      <c r="C10" s="854">
        <v>43725</v>
      </c>
      <c r="D10" s="855"/>
    </row>
    <row r="11" spans="1:12" x14ac:dyDescent="0.2">
      <c r="A11" s="852" t="s">
        <v>165</v>
      </c>
      <c r="B11" s="853" t="s">
        <v>166</v>
      </c>
      <c r="C11" s="854">
        <v>43725</v>
      </c>
      <c r="D11" s="858">
        <v>45187</v>
      </c>
    </row>
    <row r="12" spans="1:12" x14ac:dyDescent="0.2">
      <c r="A12" s="852" t="s">
        <v>442</v>
      </c>
      <c r="B12" s="853" t="s">
        <v>161</v>
      </c>
      <c r="C12" s="854">
        <v>43725</v>
      </c>
      <c r="D12" s="855"/>
    </row>
    <row r="13" spans="1:12" x14ac:dyDescent="0.2">
      <c r="A13" s="852" t="s">
        <v>443</v>
      </c>
      <c r="B13" s="853" t="s">
        <v>166</v>
      </c>
      <c r="C13" s="854">
        <v>43725</v>
      </c>
      <c r="D13" s="855"/>
    </row>
    <row r="14" spans="1:12" x14ac:dyDescent="0.2">
      <c r="A14" s="852" t="s">
        <v>444</v>
      </c>
      <c r="B14" s="853" t="s">
        <v>161</v>
      </c>
      <c r="C14" s="854">
        <v>43725</v>
      </c>
      <c r="D14" s="855"/>
    </row>
    <row r="15" spans="1:12" x14ac:dyDescent="0.2">
      <c r="A15" s="852" t="s">
        <v>315</v>
      </c>
      <c r="B15" s="853" t="s">
        <v>170</v>
      </c>
      <c r="C15" s="854">
        <v>43725</v>
      </c>
      <c r="D15" s="855"/>
    </row>
    <row r="16" spans="1:12" x14ac:dyDescent="0.2">
      <c r="A16" s="852" t="s">
        <v>985</v>
      </c>
      <c r="B16" s="853" t="s">
        <v>170</v>
      </c>
      <c r="C16" s="854">
        <v>45188</v>
      </c>
      <c r="D16" s="855"/>
    </row>
    <row r="17" spans="1:4" x14ac:dyDescent="0.2">
      <c r="A17" s="852" t="s">
        <v>572</v>
      </c>
      <c r="B17" s="853" t="s">
        <v>167</v>
      </c>
      <c r="C17" s="854">
        <v>43725</v>
      </c>
      <c r="D17" s="855"/>
    </row>
    <row r="18" spans="1:4" x14ac:dyDescent="0.2">
      <c r="A18" s="852" t="s">
        <v>445</v>
      </c>
      <c r="B18" s="853" t="s">
        <v>167</v>
      </c>
      <c r="C18" s="854">
        <v>43802</v>
      </c>
      <c r="D18" s="855"/>
    </row>
    <row r="19" spans="1:4" x14ac:dyDescent="0.2">
      <c r="A19" s="852" t="s">
        <v>426</v>
      </c>
      <c r="B19" s="853" t="s">
        <v>171</v>
      </c>
      <c r="C19" s="854">
        <v>44215</v>
      </c>
      <c r="D19" s="855"/>
    </row>
    <row r="20" spans="1:4" x14ac:dyDescent="0.2">
      <c r="A20" s="852" t="s">
        <v>553</v>
      </c>
      <c r="B20" s="853" t="s">
        <v>169</v>
      </c>
      <c r="C20" s="854">
        <v>44215</v>
      </c>
      <c r="D20" s="858">
        <v>45187</v>
      </c>
    </row>
    <row r="21" spans="1:4" x14ac:dyDescent="0.2">
      <c r="A21" s="852" t="s">
        <v>446</v>
      </c>
      <c r="B21" s="853" t="s">
        <v>170</v>
      </c>
      <c r="C21" s="854">
        <v>43725</v>
      </c>
      <c r="D21" s="858">
        <v>45187</v>
      </c>
    </row>
    <row r="22" spans="1:4" x14ac:dyDescent="0.2">
      <c r="A22" s="852" t="s">
        <v>799</v>
      </c>
      <c r="B22" s="853" t="s">
        <v>419</v>
      </c>
      <c r="C22" s="854">
        <v>45188</v>
      </c>
      <c r="D22" s="858"/>
    </row>
    <row r="23" spans="1:4" x14ac:dyDescent="0.2">
      <c r="A23" s="852" t="s">
        <v>447</v>
      </c>
      <c r="B23" s="853" t="s">
        <v>167</v>
      </c>
      <c r="C23" s="854">
        <v>43725</v>
      </c>
      <c r="D23" s="855"/>
    </row>
    <row r="24" spans="1:4" x14ac:dyDescent="0.2">
      <c r="A24" s="852" t="s">
        <v>448</v>
      </c>
      <c r="B24" s="853" t="s">
        <v>169</v>
      </c>
      <c r="C24" s="854">
        <v>43725</v>
      </c>
      <c r="D24" s="858">
        <v>45187</v>
      </c>
    </row>
    <row r="25" spans="1:4" x14ac:dyDescent="0.2">
      <c r="A25" s="852" t="s">
        <v>449</v>
      </c>
      <c r="B25" s="853" t="s">
        <v>164</v>
      </c>
      <c r="C25" s="854">
        <v>43725</v>
      </c>
      <c r="D25" s="858">
        <v>45187</v>
      </c>
    </row>
    <row r="26" spans="1:4" x14ac:dyDescent="0.2">
      <c r="A26" s="852" t="s">
        <v>430</v>
      </c>
      <c r="B26" s="853" t="s">
        <v>171</v>
      </c>
      <c r="C26" s="854">
        <v>43725</v>
      </c>
      <c r="D26" s="855"/>
    </row>
    <row r="27" spans="1:4" x14ac:dyDescent="0.2">
      <c r="A27" s="852" t="s">
        <v>450</v>
      </c>
      <c r="B27" s="853" t="s">
        <v>168</v>
      </c>
      <c r="C27" s="854">
        <v>43725</v>
      </c>
      <c r="D27" s="855"/>
    </row>
    <row r="28" spans="1:4" x14ac:dyDescent="0.2">
      <c r="A28" s="852" t="s">
        <v>431</v>
      </c>
      <c r="B28" s="853" t="s">
        <v>419</v>
      </c>
      <c r="C28" s="854">
        <v>44089</v>
      </c>
      <c r="D28" s="858">
        <v>45187</v>
      </c>
    </row>
    <row r="29" spans="1:4" x14ac:dyDescent="0.2">
      <c r="A29" s="852" t="s">
        <v>429</v>
      </c>
      <c r="B29" s="853" t="s">
        <v>170</v>
      </c>
      <c r="C29" s="854">
        <v>43725</v>
      </c>
      <c r="D29" s="858">
        <v>45187</v>
      </c>
    </row>
    <row r="30" spans="1:4" x14ac:dyDescent="0.2">
      <c r="A30" s="852" t="s">
        <v>986</v>
      </c>
      <c r="B30" s="853" t="s">
        <v>171</v>
      </c>
      <c r="C30" s="854">
        <v>45188</v>
      </c>
      <c r="D30" s="858"/>
    </row>
    <row r="31" spans="1:4" x14ac:dyDescent="0.2">
      <c r="A31" s="852" t="s">
        <v>987</v>
      </c>
      <c r="B31" s="853" t="s">
        <v>170</v>
      </c>
      <c r="C31" s="854">
        <v>45188</v>
      </c>
      <c r="D31" s="858"/>
    </row>
    <row r="32" spans="1:4" x14ac:dyDescent="0.2">
      <c r="A32" s="852" t="s">
        <v>988</v>
      </c>
      <c r="B32" s="853" t="s">
        <v>574</v>
      </c>
      <c r="C32" s="854">
        <v>45188</v>
      </c>
      <c r="D32" s="858"/>
    </row>
    <row r="33" spans="1:4" x14ac:dyDescent="0.2">
      <c r="A33" s="852" t="s">
        <v>989</v>
      </c>
      <c r="B33" s="853" t="s">
        <v>161</v>
      </c>
      <c r="C33" s="854">
        <v>45188</v>
      </c>
      <c r="D33" s="858"/>
    </row>
    <row r="34" spans="1:4" x14ac:dyDescent="0.2">
      <c r="A34" s="852" t="s">
        <v>1180</v>
      </c>
      <c r="B34" s="853" t="s">
        <v>167</v>
      </c>
      <c r="C34" s="854">
        <v>43725</v>
      </c>
      <c r="D34" s="855"/>
    </row>
    <row r="35" spans="1:4" x14ac:dyDescent="0.2">
      <c r="A35" s="852" t="s">
        <v>813</v>
      </c>
      <c r="B35" s="853" t="s">
        <v>162</v>
      </c>
      <c r="C35" s="854">
        <v>43725</v>
      </c>
      <c r="D35" s="855"/>
    </row>
    <row r="36" spans="1:4" x14ac:dyDescent="0.2">
      <c r="A36" s="852" t="s">
        <v>314</v>
      </c>
      <c r="B36" s="853" t="s">
        <v>161</v>
      </c>
      <c r="C36" s="854">
        <v>43725</v>
      </c>
      <c r="D36" s="855"/>
    </row>
    <row r="37" spans="1:4" x14ac:dyDescent="0.2">
      <c r="A37" s="852" t="s">
        <v>172</v>
      </c>
      <c r="B37" s="853" t="s">
        <v>166</v>
      </c>
      <c r="C37" s="854">
        <v>43725</v>
      </c>
      <c r="D37" s="855"/>
    </row>
    <row r="38" spans="1:4" x14ac:dyDescent="0.2">
      <c r="A38" s="852" t="s">
        <v>811</v>
      </c>
      <c r="B38" s="853" t="s">
        <v>170</v>
      </c>
      <c r="C38" s="854">
        <v>44656</v>
      </c>
      <c r="D38" s="855"/>
    </row>
    <row r="39" spans="1:4" x14ac:dyDescent="0.2">
      <c r="A39" s="852" t="s">
        <v>359</v>
      </c>
      <c r="B39" s="853" t="s">
        <v>161</v>
      </c>
      <c r="C39" s="854">
        <v>43802</v>
      </c>
      <c r="D39" s="855"/>
    </row>
    <row r="40" spans="1:4" x14ac:dyDescent="0.2">
      <c r="A40" s="852" t="s">
        <v>990</v>
      </c>
      <c r="B40" s="853" t="s">
        <v>162</v>
      </c>
      <c r="C40" s="854">
        <v>45188</v>
      </c>
      <c r="D40" s="855"/>
    </row>
    <row r="41" spans="1:4" x14ac:dyDescent="0.2">
      <c r="A41" s="852" t="s">
        <v>301</v>
      </c>
      <c r="B41" s="853" t="s">
        <v>162</v>
      </c>
      <c r="C41" s="854">
        <v>43725</v>
      </c>
      <c r="D41" s="855"/>
    </row>
    <row r="42" spans="1:4" x14ac:dyDescent="0.2">
      <c r="A42" s="852" t="s">
        <v>432</v>
      </c>
      <c r="B42" s="853" t="s">
        <v>169</v>
      </c>
      <c r="C42" s="854">
        <v>43725</v>
      </c>
      <c r="D42" s="858">
        <v>45187</v>
      </c>
    </row>
    <row r="43" spans="1:4" x14ac:dyDescent="0.2">
      <c r="A43" s="852" t="s">
        <v>451</v>
      </c>
      <c r="B43" s="853" t="s">
        <v>167</v>
      </c>
      <c r="C43" s="854">
        <v>43725</v>
      </c>
      <c r="D43" s="855"/>
    </row>
    <row r="44" spans="1:4" x14ac:dyDescent="0.2">
      <c r="A44" s="852" t="s">
        <v>522</v>
      </c>
      <c r="B44" s="853" t="s">
        <v>169</v>
      </c>
      <c r="C44" s="854">
        <v>45188</v>
      </c>
      <c r="D44" s="855"/>
    </row>
    <row r="45" spans="1:4" x14ac:dyDescent="0.2">
      <c r="A45" s="852" t="s">
        <v>991</v>
      </c>
      <c r="B45" s="853" t="s">
        <v>170</v>
      </c>
      <c r="C45" s="854">
        <v>45188</v>
      </c>
      <c r="D45" s="855"/>
    </row>
    <row r="46" spans="1:4" x14ac:dyDescent="0.2">
      <c r="A46" s="852" t="s">
        <v>427</v>
      </c>
      <c r="B46" s="853" t="s">
        <v>162</v>
      </c>
      <c r="C46" s="854">
        <v>43725</v>
      </c>
      <c r="D46" s="855"/>
    </row>
    <row r="47" spans="1:4" x14ac:dyDescent="0.2">
      <c r="A47" s="852" t="s">
        <v>790</v>
      </c>
      <c r="B47" s="853" t="s">
        <v>169</v>
      </c>
      <c r="C47" s="854">
        <v>44215</v>
      </c>
      <c r="D47" s="855"/>
    </row>
    <row r="48" spans="1:4" x14ac:dyDescent="0.2">
      <c r="A48" s="852" t="s">
        <v>573</v>
      </c>
      <c r="B48" s="853" t="s">
        <v>574</v>
      </c>
      <c r="C48" s="854">
        <v>43802</v>
      </c>
      <c r="D48" s="855"/>
    </row>
    <row r="49" spans="1:4" x14ac:dyDescent="0.2">
      <c r="A49" s="852" t="s">
        <v>552</v>
      </c>
      <c r="B49" s="853" t="s">
        <v>419</v>
      </c>
      <c r="C49" s="854">
        <v>44320</v>
      </c>
      <c r="D49" s="855"/>
    </row>
    <row r="50" spans="1:4" x14ac:dyDescent="0.2">
      <c r="A50" s="852" t="s">
        <v>992</v>
      </c>
      <c r="B50" s="853" t="s">
        <v>166</v>
      </c>
      <c r="C50" s="854">
        <v>45188</v>
      </c>
      <c r="D50" s="855"/>
    </row>
    <row r="51" spans="1:4" x14ac:dyDescent="0.2">
      <c r="A51" s="852" t="s">
        <v>433</v>
      </c>
      <c r="B51" s="853" t="s">
        <v>164</v>
      </c>
      <c r="C51" s="854">
        <v>43725</v>
      </c>
      <c r="D51" s="855"/>
    </row>
    <row r="52" spans="1:4" x14ac:dyDescent="0.2">
      <c r="A52" s="852" t="s">
        <v>1358</v>
      </c>
      <c r="B52" s="853" t="s">
        <v>168</v>
      </c>
      <c r="C52" s="854">
        <v>43725</v>
      </c>
      <c r="D52" s="858">
        <v>45187</v>
      </c>
    </row>
    <row r="53" spans="1:4" x14ac:dyDescent="0.2">
      <c r="A53" s="852" t="s">
        <v>316</v>
      </c>
      <c r="B53" s="853" t="s">
        <v>169</v>
      </c>
      <c r="C53" s="854">
        <v>43725</v>
      </c>
      <c r="D53" s="858">
        <v>45187</v>
      </c>
    </row>
    <row r="54" spans="1:4" x14ac:dyDescent="0.2">
      <c r="A54" s="1475" t="s">
        <v>257</v>
      </c>
      <c r="B54" s="1476"/>
      <c r="C54" s="856"/>
      <c r="D54" s="857"/>
    </row>
    <row r="55" spans="1:4" x14ac:dyDescent="0.2">
      <c r="A55" s="859" t="s">
        <v>993</v>
      </c>
      <c r="B55" s="853" t="s">
        <v>173</v>
      </c>
      <c r="C55" s="860">
        <v>45188</v>
      </c>
      <c r="D55" s="857"/>
    </row>
    <row r="56" spans="1:4" x14ac:dyDescent="0.2">
      <c r="A56" s="852" t="s">
        <v>452</v>
      </c>
      <c r="B56" s="853" t="s">
        <v>173</v>
      </c>
      <c r="C56" s="854">
        <v>43725</v>
      </c>
      <c r="D56" s="858">
        <v>45187</v>
      </c>
    </row>
    <row r="57" spans="1:4" x14ac:dyDescent="0.2">
      <c r="A57" s="852" t="s">
        <v>453</v>
      </c>
      <c r="B57" s="853" t="s">
        <v>350</v>
      </c>
      <c r="C57" s="854">
        <v>43725</v>
      </c>
      <c r="D57" s="855"/>
    </row>
    <row r="58" spans="1:4" x14ac:dyDescent="0.2">
      <c r="A58" s="852" t="s">
        <v>454</v>
      </c>
      <c r="B58" s="853" t="s">
        <v>303</v>
      </c>
      <c r="C58" s="854">
        <v>43725</v>
      </c>
      <c r="D58" s="855"/>
    </row>
    <row r="59" spans="1:4" x14ac:dyDescent="0.2">
      <c r="A59" s="852" t="s">
        <v>455</v>
      </c>
      <c r="B59" s="853" t="s">
        <v>304</v>
      </c>
      <c r="C59" s="854">
        <v>43725</v>
      </c>
      <c r="D59" s="858">
        <v>45187</v>
      </c>
    </row>
    <row r="60" spans="1:4" x14ac:dyDescent="0.2">
      <c r="A60" s="852" t="s">
        <v>994</v>
      </c>
      <c r="B60" s="853" t="s">
        <v>175</v>
      </c>
      <c r="C60" s="854">
        <v>45188</v>
      </c>
      <c r="D60" s="858"/>
    </row>
    <row r="61" spans="1:4" x14ac:dyDescent="0.2">
      <c r="A61" s="852" t="s">
        <v>456</v>
      </c>
      <c r="B61" s="853" t="s">
        <v>175</v>
      </c>
      <c r="C61" s="854">
        <v>43725</v>
      </c>
      <c r="D61" s="855"/>
    </row>
    <row r="62" spans="1:4" x14ac:dyDescent="0.2">
      <c r="A62" s="852" t="s">
        <v>457</v>
      </c>
      <c r="B62" s="853" t="s">
        <v>458</v>
      </c>
      <c r="C62" s="854">
        <v>43725</v>
      </c>
      <c r="D62" s="855"/>
    </row>
    <row r="63" spans="1:4" x14ac:dyDescent="0.2">
      <c r="A63" s="852" t="s">
        <v>995</v>
      </c>
      <c r="B63" s="853" t="s">
        <v>458</v>
      </c>
      <c r="C63" s="854">
        <v>44656</v>
      </c>
      <c r="D63" s="855"/>
    </row>
    <row r="64" spans="1:4" x14ac:dyDescent="0.2">
      <c r="A64" s="852" t="s">
        <v>996</v>
      </c>
      <c r="B64" s="853" t="s">
        <v>458</v>
      </c>
      <c r="C64" s="854">
        <v>45188</v>
      </c>
      <c r="D64" s="855"/>
    </row>
    <row r="65" spans="1:4" x14ac:dyDescent="0.2">
      <c r="A65" s="852" t="s">
        <v>459</v>
      </c>
      <c r="B65" s="853" t="s">
        <v>458</v>
      </c>
      <c r="C65" s="854">
        <v>43725</v>
      </c>
      <c r="D65" s="855"/>
    </row>
    <row r="66" spans="1:4" x14ac:dyDescent="0.2">
      <c r="A66" s="852" t="s">
        <v>460</v>
      </c>
      <c r="B66" s="853" t="s">
        <v>173</v>
      </c>
      <c r="C66" s="854">
        <v>43725</v>
      </c>
      <c r="D66" s="858">
        <v>45187</v>
      </c>
    </row>
    <row r="67" spans="1:4" x14ac:dyDescent="0.2">
      <c r="A67" s="852" t="s">
        <v>461</v>
      </c>
      <c r="B67" s="853" t="s">
        <v>33</v>
      </c>
      <c r="C67" s="854">
        <v>43725</v>
      </c>
      <c r="D67" s="855"/>
    </row>
    <row r="68" spans="1:4" x14ac:dyDescent="0.2">
      <c r="A68" s="852" t="s">
        <v>462</v>
      </c>
      <c r="B68" s="853" t="s">
        <v>576</v>
      </c>
      <c r="C68" s="854">
        <v>43725</v>
      </c>
      <c r="D68" s="855"/>
    </row>
    <row r="69" spans="1:4" x14ac:dyDescent="0.2">
      <c r="A69" s="852" t="s">
        <v>463</v>
      </c>
      <c r="B69" s="853" t="s">
        <v>750</v>
      </c>
      <c r="C69" s="854">
        <v>43725</v>
      </c>
      <c r="D69" s="858">
        <v>45187</v>
      </c>
    </row>
    <row r="70" spans="1:4" ht="12.75" customHeight="1" x14ac:dyDescent="0.2">
      <c r="A70" s="852" t="s">
        <v>817</v>
      </c>
      <c r="B70" s="853" t="s">
        <v>174</v>
      </c>
      <c r="C70" s="854">
        <v>44474</v>
      </c>
      <c r="D70" s="855"/>
    </row>
    <row r="71" spans="1:4" x14ac:dyDescent="0.2">
      <c r="A71" s="852" t="s">
        <v>464</v>
      </c>
      <c r="B71" s="853" t="s">
        <v>458</v>
      </c>
      <c r="C71" s="854">
        <v>43725</v>
      </c>
      <c r="D71" s="855"/>
    </row>
    <row r="72" spans="1:4" x14ac:dyDescent="0.2">
      <c r="A72" s="852" t="s">
        <v>465</v>
      </c>
      <c r="B72" s="853" t="s">
        <v>458</v>
      </c>
      <c r="C72" s="854">
        <v>43725</v>
      </c>
      <c r="D72" s="858">
        <v>45187</v>
      </c>
    </row>
    <row r="73" spans="1:4" x14ac:dyDescent="0.2">
      <c r="A73" s="852" t="s">
        <v>466</v>
      </c>
      <c r="B73" s="853" t="s">
        <v>458</v>
      </c>
      <c r="C73" s="854">
        <v>43725</v>
      </c>
      <c r="D73" s="855"/>
    </row>
    <row r="74" spans="1:4" x14ac:dyDescent="0.2">
      <c r="A74" s="852" t="s">
        <v>467</v>
      </c>
      <c r="B74" s="853" t="s">
        <v>7</v>
      </c>
      <c r="C74" s="854">
        <v>43725</v>
      </c>
      <c r="D74" s="855"/>
    </row>
    <row r="75" spans="1:4" x14ac:dyDescent="0.2">
      <c r="A75" s="852" t="s">
        <v>468</v>
      </c>
      <c r="B75" s="853" t="s">
        <v>7</v>
      </c>
      <c r="C75" s="854">
        <v>43725</v>
      </c>
      <c r="D75" s="855"/>
    </row>
    <row r="76" spans="1:4" x14ac:dyDescent="0.2">
      <c r="A76" s="852" t="s">
        <v>997</v>
      </c>
      <c r="B76" s="853" t="s">
        <v>350</v>
      </c>
      <c r="C76" s="854">
        <v>45188</v>
      </c>
      <c r="D76" s="855"/>
    </row>
    <row r="77" spans="1:4" x14ac:dyDescent="0.2">
      <c r="A77" s="852" t="s">
        <v>575</v>
      </c>
      <c r="B77" s="853" t="s">
        <v>469</v>
      </c>
      <c r="C77" s="854">
        <v>44089</v>
      </c>
      <c r="D77" s="855"/>
    </row>
    <row r="78" spans="1:4" x14ac:dyDescent="0.2">
      <c r="A78" s="852" t="s">
        <v>470</v>
      </c>
      <c r="B78" s="853" t="s">
        <v>258</v>
      </c>
      <c r="C78" s="854">
        <v>43725</v>
      </c>
      <c r="D78" s="858">
        <v>45187</v>
      </c>
    </row>
    <row r="79" spans="1:4" x14ac:dyDescent="0.2">
      <c r="A79" s="852" t="s">
        <v>471</v>
      </c>
      <c r="B79" s="853" t="s">
        <v>175</v>
      </c>
      <c r="C79" s="854">
        <v>43725</v>
      </c>
      <c r="D79" s="855"/>
    </row>
    <row r="80" spans="1:4" x14ac:dyDescent="0.2">
      <c r="A80" s="852" t="s">
        <v>998</v>
      </c>
      <c r="B80" s="853" t="s">
        <v>174</v>
      </c>
      <c r="C80" s="854">
        <v>45188</v>
      </c>
      <c r="D80" s="855"/>
    </row>
    <row r="81" spans="1:4" x14ac:dyDescent="0.2">
      <c r="A81" s="852" t="s">
        <v>472</v>
      </c>
      <c r="B81" s="853" t="s">
        <v>174</v>
      </c>
      <c r="C81" s="854">
        <v>43725</v>
      </c>
      <c r="D81" s="855"/>
    </row>
    <row r="82" spans="1:4" x14ac:dyDescent="0.2">
      <c r="A82" s="852" t="s">
        <v>473</v>
      </c>
      <c r="B82" s="853" t="s">
        <v>351</v>
      </c>
      <c r="C82" s="854">
        <v>43725</v>
      </c>
      <c r="D82" s="855"/>
    </row>
    <row r="83" spans="1:4" x14ac:dyDescent="0.2">
      <c r="A83" s="852" t="s">
        <v>474</v>
      </c>
      <c r="B83" s="853" t="s">
        <v>576</v>
      </c>
      <c r="C83" s="854">
        <v>43725</v>
      </c>
      <c r="D83" s="855"/>
    </row>
    <row r="84" spans="1:4" x14ac:dyDescent="0.2">
      <c r="A84" s="852" t="s">
        <v>475</v>
      </c>
      <c r="B84" s="853" t="s">
        <v>458</v>
      </c>
      <c r="C84" s="854">
        <v>43725</v>
      </c>
      <c r="D84" s="858">
        <v>45187</v>
      </c>
    </row>
    <row r="85" spans="1:4" x14ac:dyDescent="0.2">
      <c r="A85" s="852" t="s">
        <v>476</v>
      </c>
      <c r="B85" s="853" t="s">
        <v>303</v>
      </c>
      <c r="C85" s="854">
        <v>43725</v>
      </c>
      <c r="D85" s="855"/>
    </row>
    <row r="86" spans="1:4" ht="13.5" thickBot="1" x14ac:dyDescent="0.25">
      <c r="A86" s="861" t="s">
        <v>477</v>
      </c>
      <c r="B86" s="862" t="s">
        <v>458</v>
      </c>
      <c r="C86" s="863">
        <v>43725</v>
      </c>
      <c r="D86" s="864">
        <v>45187</v>
      </c>
    </row>
    <row r="88" spans="1:4" ht="116.25" customHeight="1" x14ac:dyDescent="0.2">
      <c r="A88" s="1473" t="s">
        <v>1378</v>
      </c>
      <c r="B88" s="1474"/>
      <c r="C88" s="1474"/>
      <c r="D88" s="1474"/>
    </row>
    <row r="129" ht="117" customHeight="1" x14ac:dyDescent="0.2"/>
  </sheetData>
  <mergeCells count="3">
    <mergeCell ref="A88:D88"/>
    <mergeCell ref="A4:B4"/>
    <mergeCell ref="A54:B54"/>
  </mergeCells>
  <phoneticPr fontId="44" type="noConversion"/>
  <pageMargins left="0.78749999999999998" right="0.78749999999999998" top="0.98402777777777795" bottom="0.98402777777777795" header="0.51180555555555496" footer="0.51180555555555496"/>
  <pageSetup paperSize="9" firstPageNumber="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List54"/>
  <dimension ref="A1:F29"/>
  <sheetViews>
    <sheetView workbookViewId="0"/>
  </sheetViews>
  <sheetFormatPr defaultColWidth="9.140625" defaultRowHeight="12.75" x14ac:dyDescent="0.2"/>
  <cols>
    <col min="1" max="1" width="41.5703125" style="1373" customWidth="1"/>
    <col min="2" max="2" width="28.28515625" style="1373" customWidth="1"/>
    <col min="3" max="3" width="28.42578125" style="1373" customWidth="1"/>
    <col min="4" max="4" width="22.42578125" style="1373" customWidth="1"/>
    <col min="5" max="5" width="26" style="1373" customWidth="1"/>
    <col min="6" max="6" width="32" style="1373" customWidth="1"/>
    <col min="7" max="16384" width="9.140625" style="1373"/>
  </cols>
  <sheetData>
    <row r="1" spans="1:6" ht="13.5" thickBot="1" x14ac:dyDescent="0.25">
      <c r="A1" s="408" t="s">
        <v>1318</v>
      </c>
    </row>
    <row r="2" spans="1:6" ht="39" thickBot="1" x14ac:dyDescent="0.25">
      <c r="A2" s="1374" t="s">
        <v>749</v>
      </c>
      <c r="B2" s="640" t="s">
        <v>723</v>
      </c>
      <c r="C2" s="640" t="s">
        <v>736</v>
      </c>
      <c r="D2" s="640" t="s">
        <v>229</v>
      </c>
      <c r="E2" s="640" t="s">
        <v>230</v>
      </c>
      <c r="F2" s="1375" t="s">
        <v>231</v>
      </c>
    </row>
    <row r="3" spans="1:6" s="1380" customFormat="1" x14ac:dyDescent="0.2">
      <c r="A3" s="1376" t="s">
        <v>1061</v>
      </c>
      <c r="B3" s="1166">
        <v>1263</v>
      </c>
      <c r="C3" s="1166">
        <v>33665</v>
      </c>
      <c r="D3" s="1377">
        <v>1.20548487727632</v>
      </c>
      <c r="E3" s="1378">
        <v>0.11163895486935868</v>
      </c>
      <c r="F3" s="1379">
        <v>1.43E-2</v>
      </c>
    </row>
    <row r="4" spans="1:6" s="1380" customFormat="1" x14ac:dyDescent="0.2">
      <c r="A4" s="1381" t="s">
        <v>240</v>
      </c>
      <c r="B4" s="1382">
        <v>865</v>
      </c>
      <c r="C4" s="1382">
        <v>27977</v>
      </c>
      <c r="D4" s="1383">
        <v>1.3968141040462401</v>
      </c>
      <c r="E4" s="1384">
        <v>0.1468208092485549</v>
      </c>
      <c r="F4" s="1385">
        <v>3.2400000000000005E-2</v>
      </c>
    </row>
    <row r="5" spans="1:6" s="1380" customFormat="1" x14ac:dyDescent="0.2">
      <c r="A5" s="1381" t="s">
        <v>1062</v>
      </c>
      <c r="B5" s="1382">
        <v>1191</v>
      </c>
      <c r="C5" s="1382">
        <v>27040</v>
      </c>
      <c r="D5" s="1383">
        <v>1.0698881612090601</v>
      </c>
      <c r="E5" s="1384">
        <v>0.1057934508816121</v>
      </c>
      <c r="F5" s="1385">
        <v>1.09E-2</v>
      </c>
    </row>
    <row r="6" spans="1:6" s="1380" customFormat="1" x14ac:dyDescent="0.2">
      <c r="A6" s="1381" t="s">
        <v>1063</v>
      </c>
      <c r="B6" s="1386">
        <v>538</v>
      </c>
      <c r="C6" s="1382">
        <v>20320</v>
      </c>
      <c r="D6" s="1383">
        <v>1.12700594795539</v>
      </c>
      <c r="E6" s="1384">
        <v>9.1078066914498143E-2</v>
      </c>
      <c r="F6" s="1385">
        <v>1.1200000000000002E-2</v>
      </c>
    </row>
    <row r="7" spans="1:6" s="1380" customFormat="1" x14ac:dyDescent="0.2">
      <c r="A7" s="1381" t="s">
        <v>1064</v>
      </c>
      <c r="B7" s="1386">
        <v>950</v>
      </c>
      <c r="C7" s="1382">
        <v>20046</v>
      </c>
      <c r="D7" s="1383">
        <v>0.73221273684210497</v>
      </c>
      <c r="E7" s="1384">
        <v>6.1052631578947372E-2</v>
      </c>
      <c r="F7" s="1385">
        <v>1.1000000000000001E-3</v>
      </c>
    </row>
    <row r="8" spans="1:6" s="1380" customFormat="1" x14ac:dyDescent="0.2">
      <c r="A8" s="1381" t="s">
        <v>242</v>
      </c>
      <c r="B8" s="1386">
        <v>651</v>
      </c>
      <c r="C8" s="1382">
        <v>15387</v>
      </c>
      <c r="D8" s="1383">
        <v>1.5119579109062899</v>
      </c>
      <c r="E8" s="1384">
        <v>0.14900153609831029</v>
      </c>
      <c r="F8" s="1385">
        <v>2.92E-2</v>
      </c>
    </row>
    <row r="9" spans="1:6" s="1380" customFormat="1" x14ac:dyDescent="0.2">
      <c r="A9" s="1381" t="s">
        <v>1065</v>
      </c>
      <c r="B9" s="1386">
        <v>738</v>
      </c>
      <c r="C9" s="1382">
        <v>15323</v>
      </c>
      <c r="D9" s="1383">
        <v>1.3095276422764199</v>
      </c>
      <c r="E9" s="1384">
        <v>0.12601626016260162</v>
      </c>
      <c r="F9" s="1385">
        <v>1.7600000000000001E-2</v>
      </c>
    </row>
    <row r="10" spans="1:6" s="1380" customFormat="1" x14ac:dyDescent="0.2">
      <c r="A10" s="1381" t="s">
        <v>1066</v>
      </c>
      <c r="B10" s="1386">
        <v>961</v>
      </c>
      <c r="C10" s="1382">
        <v>13679</v>
      </c>
      <c r="D10" s="1383">
        <v>0.81415900104058203</v>
      </c>
      <c r="E10" s="1384">
        <v>6.4516129032258063E-2</v>
      </c>
      <c r="F10" s="1385">
        <v>3.0999999999999999E-3</v>
      </c>
    </row>
    <row r="11" spans="1:6" s="1380" customFormat="1" x14ac:dyDescent="0.2">
      <c r="A11" s="1381" t="s">
        <v>1067</v>
      </c>
      <c r="B11" s="1386">
        <v>678</v>
      </c>
      <c r="C11" s="1382">
        <v>12054</v>
      </c>
      <c r="D11" s="1383">
        <v>0.93605309734513198</v>
      </c>
      <c r="E11" s="1384">
        <v>7.8171091445427721E-2</v>
      </c>
      <c r="F11" s="1385">
        <v>5.8999999999999999E-3</v>
      </c>
    </row>
    <row r="12" spans="1:6" s="1380" customFormat="1" x14ac:dyDescent="0.2">
      <c r="A12" s="1381" t="s">
        <v>1068</v>
      </c>
      <c r="B12" s="1386">
        <v>470</v>
      </c>
      <c r="C12" s="1382">
        <v>12009</v>
      </c>
      <c r="D12" s="1383">
        <v>2.1147995744680799</v>
      </c>
      <c r="E12" s="1384">
        <v>0.16808510638297872</v>
      </c>
      <c r="F12" s="1385">
        <v>3.1899999999999998E-2</v>
      </c>
    </row>
    <row r="13" spans="1:6" s="1380" customFormat="1" x14ac:dyDescent="0.2">
      <c r="A13" s="1381" t="s">
        <v>241</v>
      </c>
      <c r="B13" s="1386">
        <v>329</v>
      </c>
      <c r="C13" s="1382">
        <v>11918</v>
      </c>
      <c r="D13" s="1383">
        <v>1.92408237082066</v>
      </c>
      <c r="E13" s="1384">
        <v>0.24316109422492402</v>
      </c>
      <c r="F13" s="1385">
        <v>3.6499999999999998E-2</v>
      </c>
    </row>
    <row r="14" spans="1:6" s="1380" customFormat="1" x14ac:dyDescent="0.2">
      <c r="A14" s="1381" t="s">
        <v>1069</v>
      </c>
      <c r="B14" s="1386">
        <v>748</v>
      </c>
      <c r="C14" s="1382">
        <v>10944</v>
      </c>
      <c r="D14" s="1383">
        <v>0.89670026737967901</v>
      </c>
      <c r="E14" s="1384">
        <v>7.7540106951871662E-2</v>
      </c>
      <c r="F14" s="1385">
        <v>1.2999999999999999E-3</v>
      </c>
    </row>
    <row r="15" spans="1:6" s="1380" customFormat="1" x14ac:dyDescent="0.2">
      <c r="A15" s="1381" t="s">
        <v>1070</v>
      </c>
      <c r="B15" s="1386">
        <v>617</v>
      </c>
      <c r="C15" s="1382">
        <v>10704</v>
      </c>
      <c r="D15" s="1383">
        <v>0.78815445705024301</v>
      </c>
      <c r="E15" s="1384">
        <v>6.4829821717990274E-2</v>
      </c>
      <c r="F15" s="1385">
        <v>4.8999999999999998E-3</v>
      </c>
    </row>
    <row r="16" spans="1:6" s="1380" customFormat="1" x14ac:dyDescent="0.2">
      <c r="A16" s="1381" t="s">
        <v>244</v>
      </c>
      <c r="B16" s="1386">
        <v>494</v>
      </c>
      <c r="C16" s="1382">
        <v>9751</v>
      </c>
      <c r="D16" s="1383">
        <v>1.05715242914979</v>
      </c>
      <c r="E16" s="1384">
        <v>7.6923076923076927E-2</v>
      </c>
      <c r="F16" s="1385">
        <v>1.21E-2</v>
      </c>
    </row>
    <row r="17" spans="1:6" s="1380" customFormat="1" x14ac:dyDescent="0.2">
      <c r="A17" s="1381" t="s">
        <v>1071</v>
      </c>
      <c r="B17" s="1386">
        <v>384</v>
      </c>
      <c r="C17" s="1382">
        <v>9684</v>
      </c>
      <c r="D17" s="1383">
        <v>1.2306604166666599</v>
      </c>
      <c r="E17" s="1384">
        <v>9.375E-2</v>
      </c>
      <c r="F17" s="1385">
        <v>1.5600000000000001E-2</v>
      </c>
    </row>
    <row r="18" spans="1:6" s="1380" customFormat="1" x14ac:dyDescent="0.2">
      <c r="A18" s="1381" t="s">
        <v>243</v>
      </c>
      <c r="B18" s="1386">
        <v>753</v>
      </c>
      <c r="C18" s="1382">
        <v>8764</v>
      </c>
      <c r="D18" s="1383">
        <v>0.58751660026560404</v>
      </c>
      <c r="E18" s="1384">
        <v>4.6480743691899071E-2</v>
      </c>
      <c r="F18" s="1385">
        <v>2.7000000000000001E-3</v>
      </c>
    </row>
    <row r="19" spans="1:6" s="1380" customFormat="1" x14ac:dyDescent="0.2">
      <c r="A19" s="1381" t="s">
        <v>1072</v>
      </c>
      <c r="B19" s="1386">
        <v>379</v>
      </c>
      <c r="C19" s="1382">
        <v>8728</v>
      </c>
      <c r="D19" s="1383">
        <v>1.2435807387862701</v>
      </c>
      <c r="E19" s="1384">
        <v>0.12401055408970976</v>
      </c>
      <c r="F19" s="1385">
        <v>2.3700000000000002E-2</v>
      </c>
    </row>
    <row r="20" spans="1:6" s="1380" customFormat="1" x14ac:dyDescent="0.2">
      <c r="A20" s="1381" t="s">
        <v>1073</v>
      </c>
      <c r="B20" s="1386">
        <v>211</v>
      </c>
      <c r="C20" s="1382">
        <v>8467</v>
      </c>
      <c r="D20" s="1383">
        <v>1.2043616113744</v>
      </c>
      <c r="E20" s="1384">
        <v>0.10900473933649289</v>
      </c>
      <c r="F20" s="1385">
        <v>2.3700000000000002E-2</v>
      </c>
    </row>
    <row r="21" spans="1:6" s="1380" customFormat="1" x14ac:dyDescent="0.2">
      <c r="A21" s="1381" t="s">
        <v>1074</v>
      </c>
      <c r="B21" s="1386">
        <v>418</v>
      </c>
      <c r="C21" s="1382">
        <v>8277</v>
      </c>
      <c r="D21" s="1383">
        <v>1.45792679425837</v>
      </c>
      <c r="E21" s="1384">
        <v>0.15311004784688995</v>
      </c>
      <c r="F21" s="1385">
        <v>2.63E-2</v>
      </c>
    </row>
    <row r="22" spans="1:6" s="1380" customFormat="1" ht="13.5" thickBot="1" x14ac:dyDescent="0.25">
      <c r="A22" s="1387" t="s">
        <v>1075</v>
      </c>
      <c r="B22" s="1388">
        <v>531</v>
      </c>
      <c r="C22" s="1389">
        <v>7677</v>
      </c>
      <c r="D22" s="1390">
        <v>1.1355532956685499</v>
      </c>
      <c r="E22" s="1391">
        <v>8.851224105461393E-2</v>
      </c>
      <c r="F22" s="1392">
        <v>1.5100000000000001E-2</v>
      </c>
    </row>
    <row r="23" spans="1:6" x14ac:dyDescent="0.2">
      <c r="E23" s="1393"/>
      <c r="F23" s="1393"/>
    </row>
    <row r="24" spans="1:6" s="1380" customFormat="1" ht="12.75" customHeight="1" x14ac:dyDescent="0.2">
      <c r="A24" s="1774" t="s">
        <v>584</v>
      </c>
      <c r="B24" s="1775"/>
      <c r="C24" s="1775"/>
      <c r="D24" s="1775"/>
      <c r="E24" s="1775"/>
      <c r="F24" s="1775"/>
    </row>
    <row r="25" spans="1:6" s="1380" customFormat="1" ht="12.75" customHeight="1" x14ac:dyDescent="0.2">
      <c r="A25" s="1772" t="s">
        <v>735</v>
      </c>
      <c r="B25" s="1773"/>
      <c r="C25" s="1773"/>
      <c r="D25" s="1773"/>
      <c r="E25" s="1773"/>
      <c r="F25" s="1773"/>
    </row>
    <row r="26" spans="1:6" s="1380" customFormat="1" ht="12.75" customHeight="1" x14ac:dyDescent="0.2">
      <c r="A26" s="1774" t="s">
        <v>1374</v>
      </c>
      <c r="B26" s="1775"/>
      <c r="C26" s="1775"/>
      <c r="D26" s="1775"/>
      <c r="E26" s="1775"/>
      <c r="F26" s="1775"/>
    </row>
    <row r="27" spans="1:6" s="1380" customFormat="1" ht="27" customHeight="1" x14ac:dyDescent="0.2">
      <c r="A27" s="1772" t="s">
        <v>129</v>
      </c>
      <c r="B27" s="1773"/>
      <c r="C27" s="1773"/>
      <c r="D27" s="1773"/>
      <c r="E27" s="1773"/>
      <c r="F27" s="1773"/>
    </row>
    <row r="28" spans="1:6" s="1380" customFormat="1" ht="12.75" customHeight="1" x14ac:dyDescent="0.2">
      <c r="A28" s="1772" t="s">
        <v>421</v>
      </c>
      <c r="B28" s="1773"/>
      <c r="C28" s="1773"/>
      <c r="D28" s="1773"/>
      <c r="E28" s="1773"/>
      <c r="F28" s="1773"/>
    </row>
    <row r="29" spans="1:6" s="1380" customFormat="1" ht="12.75" customHeight="1" x14ac:dyDescent="0.2">
      <c r="A29" s="1772" t="s">
        <v>422</v>
      </c>
      <c r="B29" s="1773"/>
      <c r="C29" s="1773"/>
      <c r="D29" s="1773"/>
      <c r="E29" s="1773"/>
      <c r="F29" s="1773"/>
    </row>
  </sheetData>
  <mergeCells count="6">
    <mergeCell ref="A29:F29"/>
    <mergeCell ref="A27:F27"/>
    <mergeCell ref="A24:F24"/>
    <mergeCell ref="A25:F25"/>
    <mergeCell ref="A26:F26"/>
    <mergeCell ref="A28:F28"/>
  </mergeCells>
  <phoneticPr fontId="44" type="noConversion"/>
  <pageMargins left="0.7" right="0.7" top="0.78740157499999996" bottom="0.78740157499999996"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List55"/>
  <dimension ref="A1:G29"/>
  <sheetViews>
    <sheetView workbookViewId="0"/>
  </sheetViews>
  <sheetFormatPr defaultColWidth="9.140625" defaultRowHeight="12.75" x14ac:dyDescent="0.2"/>
  <cols>
    <col min="1" max="1" width="41.5703125" style="1373" customWidth="1"/>
    <col min="2" max="2" width="28.28515625" style="1373" customWidth="1"/>
    <col min="3" max="3" width="28.42578125" style="1373" customWidth="1"/>
    <col min="4" max="4" width="22.42578125" style="1373" customWidth="1"/>
    <col min="5" max="5" width="26" style="1373" customWidth="1"/>
    <col min="6" max="6" width="32" style="1373" customWidth="1"/>
    <col min="7" max="16384" width="9.140625" style="1373"/>
  </cols>
  <sheetData>
    <row r="1" spans="1:7" ht="13.5" thickBot="1" x14ac:dyDescent="0.25">
      <c r="A1" s="408" t="s">
        <v>1319</v>
      </c>
      <c r="B1" s="408"/>
      <c r="C1" s="408"/>
      <c r="D1" s="408"/>
      <c r="E1" s="408"/>
      <c r="F1" s="408"/>
      <c r="G1" s="408"/>
    </row>
    <row r="2" spans="1:7" ht="39" thickBot="1" x14ac:dyDescent="0.25">
      <c r="A2" s="1394" t="s">
        <v>749</v>
      </c>
      <c r="B2" s="409" t="s">
        <v>723</v>
      </c>
      <c r="C2" s="409" t="s">
        <v>736</v>
      </c>
      <c r="D2" s="409" t="s">
        <v>229</v>
      </c>
      <c r="E2" s="409" t="s">
        <v>230</v>
      </c>
      <c r="F2" s="1395" t="s">
        <v>231</v>
      </c>
    </row>
    <row r="3" spans="1:7" s="1380" customFormat="1" x14ac:dyDescent="0.2">
      <c r="A3" s="1376" t="s">
        <v>245</v>
      </c>
      <c r="B3" s="1165">
        <v>934</v>
      </c>
      <c r="C3" s="1166">
        <v>2748</v>
      </c>
      <c r="D3" s="1377">
        <v>0.64302665952890703</v>
      </c>
      <c r="E3" s="1378">
        <v>4.9299999999999997E-2</v>
      </c>
      <c r="F3" s="1379">
        <v>1.1000000000000001E-3</v>
      </c>
    </row>
    <row r="4" spans="1:7" s="1380" customFormat="1" x14ac:dyDescent="0.2">
      <c r="A4" s="1381" t="s">
        <v>1076</v>
      </c>
      <c r="B4" s="1386">
        <v>64</v>
      </c>
      <c r="C4" s="1382">
        <v>2489</v>
      </c>
      <c r="D4" s="1383">
        <v>2.7435</v>
      </c>
      <c r="E4" s="1384">
        <v>0.21879999999999999</v>
      </c>
      <c r="F4" s="1385">
        <v>3.1200000000000002E-2</v>
      </c>
    </row>
    <row r="5" spans="1:7" s="1380" customFormat="1" x14ac:dyDescent="0.2">
      <c r="A5" s="1381" t="s">
        <v>1077</v>
      </c>
      <c r="B5" s="1386">
        <v>156</v>
      </c>
      <c r="C5" s="1382">
        <v>2187</v>
      </c>
      <c r="D5" s="1383">
        <v>1.15788525641025</v>
      </c>
      <c r="E5" s="1384">
        <v>0.1026</v>
      </c>
      <c r="F5" s="1385">
        <v>1.9199999999999998E-2</v>
      </c>
    </row>
    <row r="6" spans="1:7" s="1380" customFormat="1" x14ac:dyDescent="0.2">
      <c r="A6" s="1381" t="s">
        <v>1078</v>
      </c>
      <c r="B6" s="1386">
        <v>271</v>
      </c>
      <c r="C6" s="1382">
        <v>2004</v>
      </c>
      <c r="D6" s="1383">
        <v>0.68339815498154899</v>
      </c>
      <c r="E6" s="1384">
        <v>7.0099999999999996E-2</v>
      </c>
      <c r="F6" s="1385">
        <v>0</v>
      </c>
    </row>
    <row r="7" spans="1:7" s="1380" customFormat="1" x14ac:dyDescent="0.2">
      <c r="A7" s="1381" t="s">
        <v>248</v>
      </c>
      <c r="B7" s="1386">
        <v>289</v>
      </c>
      <c r="C7" s="1382">
        <v>1917</v>
      </c>
      <c r="D7" s="1383">
        <v>0.85</v>
      </c>
      <c r="E7" s="1384">
        <v>7.6100000000000001E-2</v>
      </c>
      <c r="F7" s="1385">
        <v>3.4999999999999996E-3</v>
      </c>
    </row>
    <row r="8" spans="1:7" s="1380" customFormat="1" x14ac:dyDescent="0.2">
      <c r="A8" s="1381" t="s">
        <v>1079</v>
      </c>
      <c r="B8" s="1386">
        <v>8</v>
      </c>
      <c r="C8" s="1382">
        <v>1768</v>
      </c>
      <c r="D8" s="1383">
        <v>9.0665750000000003</v>
      </c>
      <c r="E8" s="1384">
        <v>0.625</v>
      </c>
      <c r="F8" s="1385">
        <v>0.125</v>
      </c>
    </row>
    <row r="9" spans="1:7" s="1380" customFormat="1" x14ac:dyDescent="0.2">
      <c r="A9" s="1381" t="s">
        <v>1080</v>
      </c>
      <c r="B9" s="1386">
        <v>497</v>
      </c>
      <c r="C9" s="1382">
        <v>1516</v>
      </c>
      <c r="D9" s="1383">
        <v>0.96457746478873196</v>
      </c>
      <c r="E9" s="1384">
        <v>9.0500000000000011E-2</v>
      </c>
      <c r="F9" s="1385">
        <v>1.01E-2</v>
      </c>
    </row>
    <row r="10" spans="1:7" s="1380" customFormat="1" x14ac:dyDescent="0.2">
      <c r="A10" s="1381" t="s">
        <v>1081</v>
      </c>
      <c r="B10" s="1386">
        <v>336</v>
      </c>
      <c r="C10" s="1382">
        <v>1342</v>
      </c>
      <c r="D10" s="1383">
        <v>0.85120654761904702</v>
      </c>
      <c r="E10" s="1384">
        <v>6.5500000000000003E-2</v>
      </c>
      <c r="F10" s="1385">
        <v>6.0000000000000001E-3</v>
      </c>
    </row>
    <row r="11" spans="1:7" s="1380" customFormat="1" x14ac:dyDescent="0.2">
      <c r="A11" s="1381" t="s">
        <v>1082</v>
      </c>
      <c r="B11" s="1386">
        <v>89</v>
      </c>
      <c r="C11" s="1382">
        <v>1211</v>
      </c>
      <c r="D11" s="1383">
        <v>0.84699550561797698</v>
      </c>
      <c r="E11" s="1384">
        <v>7.8700000000000006E-2</v>
      </c>
      <c r="F11" s="1385">
        <v>0</v>
      </c>
    </row>
    <row r="12" spans="1:7" s="1380" customFormat="1" x14ac:dyDescent="0.2">
      <c r="A12" s="1381" t="s">
        <v>1083</v>
      </c>
      <c r="B12" s="1386">
        <v>189</v>
      </c>
      <c r="C12" s="1382">
        <v>1157</v>
      </c>
      <c r="D12" s="1383">
        <v>1.09093333333333</v>
      </c>
      <c r="E12" s="1384">
        <v>8.9900000000000008E-2</v>
      </c>
      <c r="F12" s="1385">
        <v>5.3E-3</v>
      </c>
    </row>
    <row r="13" spans="1:7" s="1380" customFormat="1" x14ac:dyDescent="0.2">
      <c r="A13" s="1381" t="s">
        <v>1084</v>
      </c>
      <c r="B13" s="1386">
        <v>73</v>
      </c>
      <c r="C13" s="1382">
        <v>1112</v>
      </c>
      <c r="D13" s="1383">
        <v>0.74625342465753397</v>
      </c>
      <c r="E13" s="1384">
        <v>5.4800000000000001E-2</v>
      </c>
      <c r="F13" s="1385">
        <v>0</v>
      </c>
    </row>
    <row r="14" spans="1:7" s="1380" customFormat="1" x14ac:dyDescent="0.2">
      <c r="A14" s="1381" t="s">
        <v>1085</v>
      </c>
      <c r="B14" s="1386">
        <v>259</v>
      </c>
      <c r="C14" s="1382">
        <v>971</v>
      </c>
      <c r="D14" s="1383">
        <v>0.84966988416988398</v>
      </c>
      <c r="E14" s="1384">
        <v>5.79E-2</v>
      </c>
      <c r="F14" s="1385">
        <v>7.7000000000000002E-3</v>
      </c>
    </row>
    <row r="15" spans="1:7" s="1380" customFormat="1" x14ac:dyDescent="0.2">
      <c r="A15" s="1381" t="s">
        <v>247</v>
      </c>
      <c r="B15" s="1386">
        <v>208</v>
      </c>
      <c r="C15" s="1382">
        <v>925</v>
      </c>
      <c r="D15" s="1383">
        <v>1.2936048076922999</v>
      </c>
      <c r="E15" s="1384">
        <v>7.690000000000001E-2</v>
      </c>
      <c r="F15" s="1385">
        <v>1.9199999999999998E-2</v>
      </c>
    </row>
    <row r="16" spans="1:7" s="1380" customFormat="1" x14ac:dyDescent="0.2">
      <c r="A16" s="1381" t="s">
        <v>0</v>
      </c>
      <c r="B16" s="1386">
        <v>177</v>
      </c>
      <c r="C16" s="1382">
        <v>924</v>
      </c>
      <c r="D16" s="1383">
        <v>1.02171525423728</v>
      </c>
      <c r="E16" s="1384">
        <v>9.6000000000000002E-2</v>
      </c>
      <c r="F16" s="1385">
        <v>0</v>
      </c>
    </row>
    <row r="17" spans="1:6" s="1380" customFormat="1" x14ac:dyDescent="0.2">
      <c r="A17" s="1381" t="s">
        <v>246</v>
      </c>
      <c r="B17" s="1386">
        <v>204</v>
      </c>
      <c r="C17" s="1382">
        <v>889</v>
      </c>
      <c r="D17" s="1383">
        <v>0.68908284313725399</v>
      </c>
      <c r="E17" s="1384">
        <v>3.9199999999999999E-2</v>
      </c>
      <c r="F17" s="1385">
        <v>0</v>
      </c>
    </row>
    <row r="18" spans="1:6" s="1380" customFormat="1" x14ac:dyDescent="0.2">
      <c r="A18" s="1381" t="s">
        <v>1086</v>
      </c>
      <c r="B18" s="1386">
        <v>402</v>
      </c>
      <c r="C18" s="1382">
        <v>825</v>
      </c>
      <c r="D18" s="1383">
        <v>0.57065721393034796</v>
      </c>
      <c r="E18" s="1384">
        <v>5.7200000000000001E-2</v>
      </c>
      <c r="F18" s="1385">
        <v>5.0000000000000001E-3</v>
      </c>
    </row>
    <row r="19" spans="1:6" s="1380" customFormat="1" x14ac:dyDescent="0.2">
      <c r="A19" s="1381" t="s">
        <v>1087</v>
      </c>
      <c r="B19" s="1386">
        <v>343</v>
      </c>
      <c r="C19" s="1382">
        <v>816</v>
      </c>
      <c r="D19" s="1383">
        <v>1.11694548104956</v>
      </c>
      <c r="E19" s="1384">
        <v>0.12240000000000001</v>
      </c>
      <c r="F19" s="1385">
        <v>2.8999999999999998E-3</v>
      </c>
    </row>
    <row r="20" spans="1:6" s="1380" customFormat="1" x14ac:dyDescent="0.2">
      <c r="A20" s="1381" t="s">
        <v>1088</v>
      </c>
      <c r="B20" s="1386">
        <v>50</v>
      </c>
      <c r="C20" s="1382">
        <v>749</v>
      </c>
      <c r="D20" s="1383">
        <v>1.1162339999999999</v>
      </c>
      <c r="E20" s="1384">
        <v>0.1</v>
      </c>
      <c r="F20" s="1385">
        <v>0.02</v>
      </c>
    </row>
    <row r="21" spans="1:6" s="1380" customFormat="1" x14ac:dyDescent="0.2">
      <c r="A21" s="1381" t="s">
        <v>1089</v>
      </c>
      <c r="B21" s="1386">
        <v>50</v>
      </c>
      <c r="C21" s="1382">
        <v>671</v>
      </c>
      <c r="D21" s="1383">
        <v>1.326438</v>
      </c>
      <c r="E21" s="1384">
        <v>0.12</v>
      </c>
      <c r="F21" s="1385">
        <v>0.02</v>
      </c>
    </row>
    <row r="22" spans="1:6" s="1380" customFormat="1" ht="13.5" thickBot="1" x14ac:dyDescent="0.25">
      <c r="A22" s="1387" t="s">
        <v>1090</v>
      </c>
      <c r="B22" s="1388">
        <v>181</v>
      </c>
      <c r="C22" s="1389">
        <v>639</v>
      </c>
      <c r="D22" s="1390">
        <v>1.56</v>
      </c>
      <c r="E22" s="1391">
        <v>0.17100000000000001</v>
      </c>
      <c r="F22" s="1392">
        <v>6.0000000000000001E-3</v>
      </c>
    </row>
    <row r="23" spans="1:6" x14ac:dyDescent="0.2">
      <c r="E23" s="1396"/>
      <c r="F23" s="1397"/>
    </row>
    <row r="24" spans="1:6" s="1380" customFormat="1" ht="12.75" customHeight="1" x14ac:dyDescent="0.2">
      <c r="A24" s="1774" t="s">
        <v>584</v>
      </c>
      <c r="B24" s="1775"/>
      <c r="C24" s="1775"/>
      <c r="D24" s="1775"/>
      <c r="E24" s="1775"/>
      <c r="F24" s="1775"/>
    </row>
    <row r="25" spans="1:6" s="1380" customFormat="1" ht="12.75" customHeight="1" x14ac:dyDescent="0.2">
      <c r="A25" s="1772" t="s">
        <v>735</v>
      </c>
      <c r="B25" s="1773"/>
      <c r="C25" s="1773"/>
      <c r="D25" s="1773"/>
      <c r="E25" s="1773"/>
      <c r="F25" s="1773"/>
    </row>
    <row r="26" spans="1:6" s="1380" customFormat="1" ht="12.75" customHeight="1" x14ac:dyDescent="0.2">
      <c r="A26" s="1774" t="s">
        <v>1374</v>
      </c>
      <c r="B26" s="1775"/>
      <c r="C26" s="1775"/>
      <c r="D26" s="1775"/>
      <c r="E26" s="1775"/>
      <c r="F26" s="1775"/>
    </row>
    <row r="27" spans="1:6" s="1380" customFormat="1" ht="25.7" customHeight="1" x14ac:dyDescent="0.2">
      <c r="A27" s="1772" t="s">
        <v>129</v>
      </c>
      <c r="B27" s="1773"/>
      <c r="C27" s="1773"/>
      <c r="D27" s="1773"/>
      <c r="E27" s="1773"/>
      <c r="F27" s="1773"/>
    </row>
    <row r="28" spans="1:6" s="1380" customFormat="1" ht="12.75" customHeight="1" x14ac:dyDescent="0.2">
      <c r="A28" s="1772" t="s">
        <v>421</v>
      </c>
      <c r="B28" s="1773"/>
      <c r="C28" s="1773"/>
      <c r="D28" s="1773"/>
      <c r="E28" s="1773"/>
      <c r="F28" s="1773"/>
    </row>
    <row r="29" spans="1:6" s="1380" customFormat="1" ht="12.75" customHeight="1" x14ac:dyDescent="0.2">
      <c r="A29" s="1772" t="s">
        <v>422</v>
      </c>
      <c r="B29" s="1773"/>
      <c r="C29" s="1773"/>
      <c r="D29" s="1773"/>
      <c r="E29" s="1773"/>
      <c r="F29" s="1773"/>
    </row>
  </sheetData>
  <mergeCells count="6">
    <mergeCell ref="A29:F29"/>
    <mergeCell ref="A27:F27"/>
    <mergeCell ref="A24:F24"/>
    <mergeCell ref="A25:F25"/>
    <mergeCell ref="A26:F26"/>
    <mergeCell ref="A28:F28"/>
  </mergeCells>
  <phoneticPr fontId="44" type="noConversion"/>
  <pageMargins left="0.7" right="0.7" top="0.78740157499999996" bottom="0.78740157499999996"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List56"/>
  <dimension ref="A1:J26"/>
  <sheetViews>
    <sheetView workbookViewId="0"/>
  </sheetViews>
  <sheetFormatPr defaultColWidth="9.140625" defaultRowHeight="15" x14ac:dyDescent="0.25"/>
  <cols>
    <col min="1" max="1" width="56.140625" style="495" customWidth="1"/>
    <col min="2" max="2" width="30.140625" style="495" customWidth="1"/>
    <col min="3" max="3" width="29.42578125" style="495" customWidth="1"/>
    <col min="4" max="4" width="23.42578125" style="495" customWidth="1"/>
    <col min="5" max="10" width="9.140625" style="66"/>
    <col min="11" max="16384" width="9.140625" style="1363"/>
  </cols>
  <sheetData>
    <row r="1" spans="1:10" ht="15.75" thickBot="1" x14ac:dyDescent="0.3">
      <c r="A1" s="468" t="s">
        <v>1320</v>
      </c>
    </row>
    <row r="2" spans="1:10" ht="27" thickBot="1" x14ac:dyDescent="0.3">
      <c r="A2" s="639" t="s">
        <v>232</v>
      </c>
      <c r="B2" s="640" t="s">
        <v>738</v>
      </c>
      <c r="C2" s="640" t="s">
        <v>739</v>
      </c>
      <c r="D2" s="1365" t="s">
        <v>113</v>
      </c>
    </row>
    <row r="3" spans="1:10" s="1398" customFormat="1" x14ac:dyDescent="0.25">
      <c r="A3" s="1164" t="s">
        <v>233</v>
      </c>
      <c r="B3" s="1165">
        <v>340</v>
      </c>
      <c r="C3" s="1166">
        <v>32506</v>
      </c>
      <c r="D3" s="1167">
        <v>6.7957658823529403</v>
      </c>
      <c r="E3" s="66"/>
      <c r="F3" s="494"/>
      <c r="G3" s="494"/>
      <c r="H3" s="494"/>
      <c r="I3" s="494"/>
      <c r="J3" s="494"/>
    </row>
    <row r="4" spans="1:10" s="1398" customFormat="1" x14ac:dyDescent="0.25">
      <c r="A4" s="813" t="s">
        <v>236</v>
      </c>
      <c r="B4" s="1168">
        <v>560</v>
      </c>
      <c r="C4" s="1169">
        <v>28366</v>
      </c>
      <c r="D4" s="1170">
        <v>3.0374671428571398</v>
      </c>
      <c r="E4" s="66"/>
      <c r="F4" s="495"/>
      <c r="G4" s="495"/>
      <c r="H4" s="495"/>
      <c r="I4" s="495"/>
      <c r="J4" s="495"/>
    </row>
    <row r="5" spans="1:10" s="1398" customFormat="1" x14ac:dyDescent="0.25">
      <c r="A5" s="813" t="s">
        <v>279</v>
      </c>
      <c r="B5" s="1168">
        <v>392</v>
      </c>
      <c r="C5" s="1169">
        <v>27182</v>
      </c>
      <c r="D5" s="1170">
        <v>4.2001670918367298</v>
      </c>
      <c r="E5" s="66"/>
      <c r="F5" s="495"/>
      <c r="G5" s="495"/>
      <c r="H5" s="495"/>
      <c r="I5" s="495"/>
      <c r="J5" s="495"/>
    </row>
    <row r="6" spans="1:10" s="1398" customFormat="1" x14ac:dyDescent="0.25">
      <c r="A6" s="813" t="s">
        <v>923</v>
      </c>
      <c r="B6" s="1168">
        <v>471</v>
      </c>
      <c r="C6" s="1169">
        <v>26560</v>
      </c>
      <c r="D6" s="1170">
        <v>3.2423074309978701</v>
      </c>
      <c r="E6" s="66"/>
      <c r="F6" s="495"/>
      <c r="G6" s="495"/>
      <c r="H6" s="495"/>
      <c r="I6" s="495"/>
      <c r="J6" s="495"/>
    </row>
    <row r="7" spans="1:10" s="1398" customFormat="1" x14ac:dyDescent="0.25">
      <c r="A7" s="813" t="s">
        <v>239</v>
      </c>
      <c r="B7" s="1168">
        <v>419</v>
      </c>
      <c r="C7" s="1169">
        <v>25237</v>
      </c>
      <c r="D7" s="1170">
        <v>5.1810918854415204</v>
      </c>
      <c r="E7" s="66"/>
      <c r="F7" s="495"/>
      <c r="G7" s="495"/>
      <c r="H7" s="495"/>
      <c r="I7" s="495"/>
      <c r="J7" s="495"/>
    </row>
    <row r="8" spans="1:10" s="1398" customFormat="1" x14ac:dyDescent="0.25">
      <c r="A8" s="813" t="s">
        <v>866</v>
      </c>
      <c r="B8" s="1168">
        <v>214</v>
      </c>
      <c r="C8" s="1169">
        <v>24781</v>
      </c>
      <c r="D8" s="1170">
        <v>8.5242476635513995</v>
      </c>
      <c r="E8" s="66"/>
      <c r="F8" s="495"/>
      <c r="G8" s="495"/>
      <c r="H8" s="495"/>
      <c r="I8" s="495"/>
      <c r="J8" s="495"/>
    </row>
    <row r="9" spans="1:10" s="1398" customFormat="1" x14ac:dyDescent="0.25">
      <c r="A9" s="813" t="s">
        <v>867</v>
      </c>
      <c r="B9" s="1168">
        <v>359</v>
      </c>
      <c r="C9" s="1169">
        <v>23995</v>
      </c>
      <c r="D9" s="1170">
        <v>3.6143766016712999</v>
      </c>
      <c r="E9" s="66"/>
      <c r="F9" s="495"/>
      <c r="G9" s="495"/>
      <c r="H9" s="495"/>
      <c r="I9" s="495"/>
      <c r="J9" s="495"/>
    </row>
    <row r="10" spans="1:10" s="1398" customFormat="1" x14ac:dyDescent="0.25">
      <c r="A10" s="813" t="s">
        <v>237</v>
      </c>
      <c r="B10" s="1168">
        <v>287</v>
      </c>
      <c r="C10" s="1169">
        <v>23348</v>
      </c>
      <c r="D10" s="1170">
        <v>6.8478839721254303</v>
      </c>
      <c r="E10" s="66"/>
      <c r="F10" s="495"/>
      <c r="G10" s="495"/>
      <c r="H10" s="495"/>
      <c r="I10" s="495"/>
      <c r="J10" s="495"/>
    </row>
    <row r="11" spans="1:10" s="1398" customFormat="1" x14ac:dyDescent="0.25">
      <c r="A11" s="813" t="s">
        <v>234</v>
      </c>
      <c r="B11" s="1168">
        <v>182</v>
      </c>
      <c r="C11" s="1169">
        <v>23135</v>
      </c>
      <c r="D11" s="1170">
        <v>7.4563923076923002</v>
      </c>
      <c r="E11" s="66"/>
      <c r="F11" s="495"/>
      <c r="G11" s="495"/>
      <c r="H11" s="495"/>
      <c r="I11" s="495"/>
      <c r="J11" s="495"/>
    </row>
    <row r="12" spans="1:10" s="1398" customFormat="1" x14ac:dyDescent="0.25">
      <c r="A12" s="813" t="s">
        <v>348</v>
      </c>
      <c r="B12" s="1168">
        <v>279</v>
      </c>
      <c r="C12" s="1169">
        <v>22895</v>
      </c>
      <c r="D12" s="1170">
        <v>5.6331673835125402</v>
      </c>
      <c r="E12" s="66"/>
      <c r="F12" s="495"/>
      <c r="G12" s="495"/>
      <c r="H12" s="495"/>
      <c r="I12" s="495"/>
      <c r="J12" s="495"/>
    </row>
    <row r="13" spans="1:10" s="1398" customFormat="1" x14ac:dyDescent="0.25">
      <c r="A13" s="813" t="s">
        <v>235</v>
      </c>
      <c r="B13" s="1168">
        <v>257</v>
      </c>
      <c r="C13" s="1169">
        <v>22205</v>
      </c>
      <c r="D13" s="1170">
        <v>4.9527824902723703</v>
      </c>
      <c r="E13" s="66"/>
      <c r="F13" s="495"/>
      <c r="G13" s="495"/>
      <c r="H13" s="495"/>
      <c r="I13" s="495"/>
      <c r="J13" s="495"/>
    </row>
    <row r="14" spans="1:10" s="1398" customFormat="1" x14ac:dyDescent="0.25">
      <c r="A14" s="813" t="s">
        <v>492</v>
      </c>
      <c r="B14" s="1168">
        <v>310</v>
      </c>
      <c r="C14" s="1169">
        <v>21586</v>
      </c>
      <c r="D14" s="1170">
        <v>4.1099477419354802</v>
      </c>
      <c r="E14" s="66"/>
      <c r="F14" s="495"/>
      <c r="G14" s="495"/>
      <c r="H14" s="495"/>
      <c r="I14" s="495"/>
      <c r="J14" s="495"/>
    </row>
    <row r="15" spans="1:10" s="1398" customFormat="1" x14ac:dyDescent="0.25">
      <c r="A15" s="813" t="s">
        <v>586</v>
      </c>
      <c r="B15" s="1168">
        <v>344</v>
      </c>
      <c r="C15" s="1169">
        <v>20909</v>
      </c>
      <c r="D15" s="1170">
        <v>4.1187604651162797</v>
      </c>
      <c r="E15" s="66"/>
      <c r="F15" s="495"/>
      <c r="G15" s="495"/>
      <c r="H15" s="495"/>
      <c r="I15" s="495"/>
      <c r="J15" s="495"/>
    </row>
    <row r="16" spans="1:10" s="1398" customFormat="1" x14ac:dyDescent="0.25">
      <c r="A16" s="813" t="s">
        <v>587</v>
      </c>
      <c r="B16" s="1168">
        <v>216</v>
      </c>
      <c r="C16" s="1169">
        <v>20763</v>
      </c>
      <c r="D16" s="1170">
        <v>4.7957074074074004</v>
      </c>
      <c r="E16" s="66"/>
      <c r="F16" s="495"/>
      <c r="G16" s="495"/>
      <c r="H16" s="495"/>
      <c r="I16" s="495"/>
      <c r="J16" s="495"/>
    </row>
    <row r="17" spans="1:10" s="1398" customFormat="1" x14ac:dyDescent="0.25">
      <c r="A17" s="813" t="s">
        <v>238</v>
      </c>
      <c r="B17" s="1168">
        <v>318</v>
      </c>
      <c r="C17" s="1169">
        <v>20584</v>
      </c>
      <c r="D17" s="1170">
        <v>3.0500003144654002</v>
      </c>
      <c r="E17" s="66"/>
      <c r="F17" s="495"/>
      <c r="G17" s="495"/>
      <c r="H17" s="495"/>
      <c r="I17" s="495"/>
      <c r="J17" s="495"/>
    </row>
    <row r="18" spans="1:10" s="1398" customFormat="1" x14ac:dyDescent="0.25">
      <c r="A18" s="813" t="s">
        <v>479</v>
      </c>
      <c r="B18" s="1168">
        <v>163</v>
      </c>
      <c r="C18" s="1169">
        <v>19240</v>
      </c>
      <c r="D18" s="1170">
        <v>9.4096337423312892</v>
      </c>
      <c r="E18" s="66"/>
      <c r="F18" s="495"/>
      <c r="G18" s="495"/>
      <c r="H18" s="495"/>
      <c r="I18" s="495"/>
      <c r="J18" s="495"/>
    </row>
    <row r="19" spans="1:10" s="1398" customFormat="1" x14ac:dyDescent="0.25">
      <c r="A19" s="813" t="s">
        <v>278</v>
      </c>
      <c r="B19" s="1168">
        <v>199</v>
      </c>
      <c r="C19" s="1169">
        <v>18479</v>
      </c>
      <c r="D19" s="1170">
        <v>6.3417618090452201</v>
      </c>
      <c r="E19" s="66"/>
      <c r="F19" s="495"/>
      <c r="G19" s="495"/>
      <c r="H19" s="495"/>
      <c r="I19" s="495"/>
      <c r="J19" s="495"/>
    </row>
    <row r="20" spans="1:10" s="1398" customFormat="1" x14ac:dyDescent="0.25">
      <c r="A20" s="813" t="s">
        <v>349</v>
      </c>
      <c r="B20" s="1168">
        <v>211</v>
      </c>
      <c r="C20" s="1169">
        <v>18114</v>
      </c>
      <c r="D20" s="1170">
        <v>6.34553933649289</v>
      </c>
      <c r="E20" s="66"/>
      <c r="F20" s="495"/>
      <c r="G20" s="495"/>
      <c r="H20" s="495"/>
      <c r="I20" s="495"/>
      <c r="J20" s="495"/>
    </row>
    <row r="21" spans="1:10" s="1398" customFormat="1" x14ac:dyDescent="0.25">
      <c r="A21" s="813" t="s">
        <v>585</v>
      </c>
      <c r="B21" s="1168">
        <v>337</v>
      </c>
      <c r="C21" s="1169">
        <v>17608</v>
      </c>
      <c r="D21" s="1170">
        <v>3.3843833827893102</v>
      </c>
      <c r="E21" s="66"/>
      <c r="F21" s="495"/>
      <c r="G21" s="495"/>
      <c r="H21" s="495"/>
      <c r="I21" s="495"/>
      <c r="J21" s="495"/>
    </row>
    <row r="22" spans="1:10" s="1398" customFormat="1" ht="15.75" thickBot="1" x14ac:dyDescent="0.3">
      <c r="A22" s="1171" t="s">
        <v>1028</v>
      </c>
      <c r="B22" s="1172">
        <v>215</v>
      </c>
      <c r="C22" s="1173">
        <v>17480</v>
      </c>
      <c r="D22" s="1174">
        <v>7.2027320930232497</v>
      </c>
      <c r="E22" s="66"/>
      <c r="F22" s="495"/>
      <c r="G22" s="495"/>
      <c r="H22" s="495"/>
      <c r="I22" s="495"/>
      <c r="J22" s="495"/>
    </row>
    <row r="24" spans="1:10" x14ac:dyDescent="0.25">
      <c r="A24" s="1776" t="s">
        <v>737</v>
      </c>
      <c r="B24" s="1777"/>
      <c r="C24" s="1777"/>
      <c r="D24" s="1777"/>
    </row>
    <row r="25" spans="1:10" x14ac:dyDescent="0.25">
      <c r="A25" s="1776" t="s">
        <v>1373</v>
      </c>
      <c r="B25" s="1777"/>
      <c r="C25" s="1777"/>
      <c r="D25" s="1777"/>
    </row>
    <row r="26" spans="1:10" x14ac:dyDescent="0.25">
      <c r="A26" s="1776" t="s">
        <v>588</v>
      </c>
      <c r="B26" s="1777"/>
      <c r="C26" s="1777"/>
      <c r="D26" s="1777"/>
    </row>
  </sheetData>
  <mergeCells count="3">
    <mergeCell ref="A26:D26"/>
    <mergeCell ref="A24:D24"/>
    <mergeCell ref="A25:D25"/>
  </mergeCells>
  <phoneticPr fontId="44" type="noConversion"/>
  <pageMargins left="0.7" right="0.7" top="0.78740157499999996" bottom="0.78740157499999996"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List42"/>
  <dimension ref="A1:E29"/>
  <sheetViews>
    <sheetView workbookViewId="0"/>
  </sheetViews>
  <sheetFormatPr defaultColWidth="9.140625" defaultRowHeight="12.75" x14ac:dyDescent="0.2"/>
  <cols>
    <col min="1" max="1" width="39.140625" style="9" customWidth="1"/>
    <col min="2" max="5" width="14.85546875" style="9" customWidth="1"/>
    <col min="6" max="16384" width="9.140625" style="9"/>
  </cols>
  <sheetData>
    <row r="1" spans="1:5" s="14" customFormat="1" ht="13.5" thickBot="1" x14ac:dyDescent="0.25">
      <c r="A1" s="392" t="s">
        <v>1321</v>
      </c>
    </row>
    <row r="2" spans="1:5" ht="30.75" customHeight="1" x14ac:dyDescent="0.2">
      <c r="A2" s="1780"/>
      <c r="B2" s="1782" t="s">
        <v>1363</v>
      </c>
      <c r="C2" s="1511"/>
      <c r="D2" s="1783" t="s">
        <v>41</v>
      </c>
      <c r="E2" s="1785" t="s">
        <v>203</v>
      </c>
    </row>
    <row r="3" spans="1:5" ht="39" thickBot="1" x14ac:dyDescent="0.25">
      <c r="A3" s="1781"/>
      <c r="B3" s="1450" t="s">
        <v>203</v>
      </c>
      <c r="C3" s="1451" t="s">
        <v>1095</v>
      </c>
      <c r="D3" s="1784"/>
      <c r="E3" s="1786"/>
    </row>
    <row r="4" spans="1:5" x14ac:dyDescent="0.2">
      <c r="A4" s="487" t="s">
        <v>42</v>
      </c>
      <c r="B4" s="452">
        <f>SUM(B5:B18)</f>
        <v>107</v>
      </c>
      <c r="C4" s="452">
        <f>SUM(C5:C18)</f>
        <v>24</v>
      </c>
      <c r="D4" s="452">
        <f>SUM(D5:D18)</f>
        <v>40</v>
      </c>
      <c r="E4" s="453">
        <f>SUM(E5:E18)</f>
        <v>147</v>
      </c>
    </row>
    <row r="5" spans="1:5" x14ac:dyDescent="0.2">
      <c r="A5" s="187" t="s">
        <v>162</v>
      </c>
      <c r="B5" s="1175">
        <v>2</v>
      </c>
      <c r="C5" s="1175"/>
      <c r="D5" s="1175">
        <v>3</v>
      </c>
      <c r="E5" s="318">
        <f>B5+D5</f>
        <v>5</v>
      </c>
    </row>
    <row r="6" spans="1:5" x14ac:dyDescent="0.2">
      <c r="A6" s="187" t="s">
        <v>161</v>
      </c>
      <c r="B6" s="1175">
        <v>14</v>
      </c>
      <c r="C6" s="1175">
        <v>2</v>
      </c>
      <c r="D6" s="1175">
        <v>3</v>
      </c>
      <c r="E6" s="318">
        <f>B6+D6</f>
        <v>17</v>
      </c>
    </row>
    <row r="7" spans="1:5" x14ac:dyDescent="0.2">
      <c r="A7" s="187" t="s">
        <v>167</v>
      </c>
      <c r="B7" s="1175">
        <v>35</v>
      </c>
      <c r="C7" s="1175">
        <v>9</v>
      </c>
      <c r="D7" s="1175">
        <v>5</v>
      </c>
      <c r="E7" s="318">
        <f t="shared" ref="E7:E22" si="0">B7+D7</f>
        <v>40</v>
      </c>
    </row>
    <row r="8" spans="1:5" x14ac:dyDescent="0.2">
      <c r="A8" s="187" t="s">
        <v>170</v>
      </c>
      <c r="B8" s="1175">
        <v>4</v>
      </c>
      <c r="C8" s="1175">
        <v>2</v>
      </c>
      <c r="D8" s="1175">
        <v>14</v>
      </c>
      <c r="E8" s="318">
        <f t="shared" si="0"/>
        <v>18</v>
      </c>
    </row>
    <row r="9" spans="1:5" x14ac:dyDescent="0.2">
      <c r="A9" s="187" t="s">
        <v>171</v>
      </c>
      <c r="B9" s="1175"/>
      <c r="C9" s="1175"/>
      <c r="D9" s="1175"/>
      <c r="E9" s="318">
        <f t="shared" si="0"/>
        <v>0</v>
      </c>
    </row>
    <row r="10" spans="1:5" x14ac:dyDescent="0.2">
      <c r="A10" s="317" t="s">
        <v>419</v>
      </c>
      <c r="B10" s="1175"/>
      <c r="C10" s="1175"/>
      <c r="D10" s="1175"/>
      <c r="E10" s="318">
        <f>B10+D10</f>
        <v>0</v>
      </c>
    </row>
    <row r="11" spans="1:5" x14ac:dyDescent="0.2">
      <c r="A11" s="187" t="s">
        <v>169</v>
      </c>
      <c r="B11" s="1175">
        <v>3</v>
      </c>
      <c r="C11" s="1175"/>
      <c r="D11" s="1175"/>
      <c r="E11" s="318">
        <f>B11+D11</f>
        <v>3</v>
      </c>
    </row>
    <row r="12" spans="1:5" x14ac:dyDescent="0.2">
      <c r="A12" s="187" t="s">
        <v>164</v>
      </c>
      <c r="B12" s="1175">
        <v>4</v>
      </c>
      <c r="C12" s="1175"/>
      <c r="D12" s="1175">
        <v>6</v>
      </c>
      <c r="E12" s="318">
        <f t="shared" si="0"/>
        <v>10</v>
      </c>
    </row>
    <row r="13" spans="1:5" x14ac:dyDescent="0.2">
      <c r="A13" s="187" t="s">
        <v>166</v>
      </c>
      <c r="B13" s="1175">
        <v>7</v>
      </c>
      <c r="C13" s="1175">
        <v>2</v>
      </c>
      <c r="D13" s="1175">
        <v>1</v>
      </c>
      <c r="E13" s="318">
        <f t="shared" si="0"/>
        <v>8</v>
      </c>
    </row>
    <row r="14" spans="1:5" x14ac:dyDescent="0.2">
      <c r="A14" s="187" t="s">
        <v>168</v>
      </c>
      <c r="B14" s="1175"/>
      <c r="C14" s="1175"/>
      <c r="D14" s="1175"/>
      <c r="E14" s="318">
        <f t="shared" si="0"/>
        <v>0</v>
      </c>
    </row>
    <row r="15" spans="1:5" x14ac:dyDescent="0.2">
      <c r="A15" s="188" t="s">
        <v>574</v>
      </c>
      <c r="B15" s="1175">
        <v>27</v>
      </c>
      <c r="C15" s="1175">
        <v>9</v>
      </c>
      <c r="D15" s="1175">
        <v>4</v>
      </c>
      <c r="E15" s="318">
        <f t="shared" si="0"/>
        <v>31</v>
      </c>
    </row>
    <row r="16" spans="1:5" x14ac:dyDescent="0.2">
      <c r="A16" s="189" t="s">
        <v>1266</v>
      </c>
      <c r="B16" s="1175"/>
      <c r="C16" s="1175"/>
      <c r="D16" s="1175"/>
      <c r="E16" s="318">
        <f>B16+D16</f>
        <v>0</v>
      </c>
    </row>
    <row r="17" spans="1:5" x14ac:dyDescent="0.2">
      <c r="A17" s="189" t="s">
        <v>953</v>
      </c>
      <c r="B17" s="915">
        <v>9</v>
      </c>
      <c r="C17" s="915"/>
      <c r="D17" s="915">
        <v>4</v>
      </c>
      <c r="E17" s="318">
        <f t="shared" si="0"/>
        <v>13</v>
      </c>
    </row>
    <row r="18" spans="1:5" ht="13.5" thickBot="1" x14ac:dyDescent="0.25">
      <c r="A18" s="189" t="s">
        <v>1267</v>
      </c>
      <c r="B18" s="1176">
        <v>2</v>
      </c>
      <c r="C18" s="1176"/>
      <c r="D18" s="1176"/>
      <c r="E18" s="319">
        <f t="shared" si="0"/>
        <v>2</v>
      </c>
    </row>
    <row r="19" spans="1:5" x14ac:dyDescent="0.2">
      <c r="A19" s="190" t="s">
        <v>549</v>
      </c>
      <c r="B19" s="1177">
        <v>23</v>
      </c>
      <c r="C19" s="1178">
        <v>18</v>
      </c>
      <c r="D19" s="1178">
        <v>69</v>
      </c>
      <c r="E19" s="519">
        <f>B19+D19</f>
        <v>92</v>
      </c>
    </row>
    <row r="20" spans="1:5" x14ac:dyDescent="0.2">
      <c r="A20" s="520" t="s">
        <v>530</v>
      </c>
      <c r="B20" s="1179">
        <v>1</v>
      </c>
      <c r="C20" s="915">
        <v>1</v>
      </c>
      <c r="D20" s="915">
        <v>2</v>
      </c>
      <c r="E20" s="519">
        <f t="shared" si="0"/>
        <v>3</v>
      </c>
    </row>
    <row r="21" spans="1:5" ht="25.5" x14ac:dyDescent="0.2">
      <c r="A21" s="520" t="s">
        <v>550</v>
      </c>
      <c r="B21" s="1179">
        <v>183</v>
      </c>
      <c r="C21" s="915">
        <v>57</v>
      </c>
      <c r="D21" s="915">
        <v>233</v>
      </c>
      <c r="E21" s="519">
        <f>B21+D21</f>
        <v>416</v>
      </c>
    </row>
    <row r="22" spans="1:5" ht="26.25" thickBot="1" x14ac:dyDescent="0.25">
      <c r="A22" s="521" t="s">
        <v>551</v>
      </c>
      <c r="B22" s="1180">
        <v>40</v>
      </c>
      <c r="C22" s="1181">
        <v>19</v>
      </c>
      <c r="D22" s="1181">
        <v>40</v>
      </c>
      <c r="E22" s="519">
        <f t="shared" si="0"/>
        <v>80</v>
      </c>
    </row>
    <row r="23" spans="1:5" ht="13.5" thickBot="1" x14ac:dyDescent="0.25">
      <c r="A23" s="246" t="s">
        <v>99</v>
      </c>
      <c r="B23" s="1182">
        <v>1625416618.6668398</v>
      </c>
      <c r="C23" s="1182">
        <v>126223521.748</v>
      </c>
      <c r="D23" s="1182">
        <v>215689355.20400003</v>
      </c>
      <c r="E23" s="320">
        <f>B23+D23</f>
        <v>1841105973.8708398</v>
      </c>
    </row>
    <row r="24" spans="1:5" customFormat="1" x14ac:dyDescent="0.2"/>
    <row r="25" spans="1:5" ht="69" customHeight="1" x14ac:dyDescent="0.2">
      <c r="A25" s="1778" t="s">
        <v>1387</v>
      </c>
      <c r="B25" s="1779"/>
      <c r="C25" s="1779"/>
      <c r="D25" s="1779"/>
      <c r="E25" s="1779"/>
    </row>
    <row r="26" spans="1:5" ht="32.25" customHeight="1" x14ac:dyDescent="0.2">
      <c r="A26" s="1778" t="s">
        <v>1096</v>
      </c>
      <c r="B26" s="1779"/>
      <c r="C26" s="1779"/>
      <c r="D26" s="1779"/>
      <c r="E26" s="1779"/>
    </row>
    <row r="27" spans="1:5" ht="43.5" customHeight="1" x14ac:dyDescent="0.2">
      <c r="A27" s="1778" t="s">
        <v>1097</v>
      </c>
      <c r="B27" s="1779"/>
      <c r="C27" s="1779"/>
      <c r="D27" s="1779"/>
      <c r="E27" s="1779"/>
    </row>
    <row r="28" spans="1:5" ht="53.25" customHeight="1" x14ac:dyDescent="0.2">
      <c r="A28" s="1778" t="s">
        <v>1157</v>
      </c>
      <c r="B28" s="1779"/>
      <c r="C28" s="1779"/>
      <c r="D28" s="1779"/>
      <c r="E28" s="1779"/>
    </row>
    <row r="29" spans="1:5" ht="13.35" customHeight="1" x14ac:dyDescent="0.2">
      <c r="A29" s="218"/>
      <c r="B29" s="218"/>
      <c r="C29" s="218"/>
      <c r="D29" s="218"/>
      <c r="E29" s="218"/>
    </row>
  </sheetData>
  <mergeCells count="8">
    <mergeCell ref="A26:E26"/>
    <mergeCell ref="A27:E27"/>
    <mergeCell ref="A28:E28"/>
    <mergeCell ref="A2:A3"/>
    <mergeCell ref="B2:C2"/>
    <mergeCell ref="D2:D3"/>
    <mergeCell ref="E2:E3"/>
    <mergeCell ref="A25:E25"/>
  </mergeCells>
  <phoneticPr fontId="44" type="noConversion"/>
  <pageMargins left="0.7" right="0.7" top="0.78740157499999996" bottom="0.78740157499999996"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List43"/>
  <dimension ref="A1:K42"/>
  <sheetViews>
    <sheetView workbookViewId="0"/>
  </sheetViews>
  <sheetFormatPr defaultColWidth="9.140625" defaultRowHeight="12.75" x14ac:dyDescent="0.2"/>
  <cols>
    <col min="1" max="1" width="32" style="9" customWidth="1"/>
    <col min="2" max="2" width="95.85546875" style="9" customWidth="1"/>
    <col min="3" max="3" width="35.85546875" style="9" bestFit="1" customWidth="1"/>
    <col min="4" max="5" width="14.7109375" style="9" customWidth="1"/>
    <col min="6" max="16384" width="9.140625" style="9"/>
  </cols>
  <sheetData>
    <row r="1" spans="1:10" ht="13.5" thickBot="1" x14ac:dyDescent="0.25">
      <c r="A1" s="392" t="s">
        <v>1322</v>
      </c>
      <c r="C1" s="13"/>
      <c r="D1" s="13"/>
    </row>
    <row r="2" spans="1:10" ht="26.25" thickBot="1" x14ac:dyDescent="0.25">
      <c r="A2" s="666" t="s">
        <v>528</v>
      </c>
      <c r="B2" s="1452" t="s">
        <v>1264</v>
      </c>
      <c r="C2" s="1452" t="s">
        <v>1265</v>
      </c>
      <c r="D2" s="303" t="s">
        <v>100</v>
      </c>
      <c r="E2" s="304" t="s">
        <v>1348</v>
      </c>
      <c r="F2" s="386"/>
      <c r="G2" s="386"/>
      <c r="H2" s="386"/>
      <c r="I2" s="386"/>
      <c r="J2" s="386"/>
    </row>
    <row r="3" spans="1:10" customFormat="1" x14ac:dyDescent="0.2">
      <c r="A3" s="62" t="s">
        <v>162</v>
      </c>
      <c r="B3" s="1183" t="s">
        <v>1128</v>
      </c>
      <c r="C3" s="1183" t="s">
        <v>1252</v>
      </c>
      <c r="D3" s="1184">
        <v>1321300.1800000002</v>
      </c>
      <c r="E3" s="1185">
        <v>55045</v>
      </c>
    </row>
    <row r="4" spans="1:10" customFormat="1" x14ac:dyDescent="0.2">
      <c r="A4" s="1186" t="s">
        <v>161</v>
      </c>
      <c r="B4" s="1187" t="s">
        <v>1109</v>
      </c>
      <c r="C4" s="1187" t="s">
        <v>1250</v>
      </c>
      <c r="D4" s="1188">
        <v>14210368</v>
      </c>
      <c r="E4" s="1189">
        <v>592000</v>
      </c>
    </row>
    <row r="5" spans="1:10" customFormat="1" x14ac:dyDescent="0.2">
      <c r="A5" s="1186" t="s">
        <v>161</v>
      </c>
      <c r="B5" s="1187" t="s">
        <v>1158</v>
      </c>
      <c r="C5" s="1187" t="s">
        <v>1250</v>
      </c>
      <c r="D5" s="1188">
        <v>243379364.46800002</v>
      </c>
      <c r="E5" s="1189">
        <v>10139117</v>
      </c>
    </row>
    <row r="6" spans="1:10" customFormat="1" x14ac:dyDescent="0.2">
      <c r="A6" s="1186" t="s">
        <v>161</v>
      </c>
      <c r="B6" s="1187" t="s">
        <v>1118</v>
      </c>
      <c r="C6" s="1187" t="s">
        <v>1251</v>
      </c>
      <c r="D6" s="1188">
        <v>11379720.304000001</v>
      </c>
      <c r="E6" s="1189">
        <v>474076</v>
      </c>
    </row>
    <row r="7" spans="1:10" customFormat="1" x14ac:dyDescent="0.2">
      <c r="A7" s="1186" t="s">
        <v>161</v>
      </c>
      <c r="B7" s="1187" t="s">
        <v>1121</v>
      </c>
      <c r="C7" s="1187" t="s">
        <v>835</v>
      </c>
      <c r="D7" s="1188">
        <v>3611113.7520000003</v>
      </c>
      <c r="E7" s="1189">
        <v>150438</v>
      </c>
      <c r="J7" s="9"/>
    </row>
    <row r="8" spans="1:10" customFormat="1" x14ac:dyDescent="0.2">
      <c r="A8" s="1186" t="s">
        <v>167</v>
      </c>
      <c r="B8" s="1187" t="s">
        <v>1268</v>
      </c>
      <c r="C8" s="1187" t="s">
        <v>1258</v>
      </c>
      <c r="D8" s="1188">
        <v>2708347.3160000001</v>
      </c>
      <c r="E8" s="1189">
        <v>112829</v>
      </c>
    </row>
    <row r="9" spans="1:10" customFormat="1" x14ac:dyDescent="0.2">
      <c r="A9" s="1186" t="s">
        <v>167</v>
      </c>
      <c r="B9" s="1187" t="s">
        <v>1122</v>
      </c>
      <c r="C9" s="1187" t="s">
        <v>1253</v>
      </c>
      <c r="D9" s="1188">
        <v>3982719.6760000004</v>
      </c>
      <c r="E9" s="1189">
        <v>165919</v>
      </c>
    </row>
    <row r="10" spans="1:10" customFormat="1" x14ac:dyDescent="0.2">
      <c r="A10" s="1186" t="s">
        <v>167</v>
      </c>
      <c r="B10" s="1187" t="s">
        <v>1116</v>
      </c>
      <c r="C10" s="1187" t="s">
        <v>1254</v>
      </c>
      <c r="D10" s="1188">
        <v>7637064.6320000002</v>
      </c>
      <c r="E10" s="1189">
        <v>318158</v>
      </c>
    </row>
    <row r="11" spans="1:10" customFormat="1" x14ac:dyDescent="0.2">
      <c r="A11" s="1186" t="s">
        <v>167</v>
      </c>
      <c r="B11" s="1187" t="s">
        <v>1124</v>
      </c>
      <c r="C11" s="1187" t="s">
        <v>451</v>
      </c>
      <c r="D11" s="1188">
        <v>3614762.3600000003</v>
      </c>
      <c r="E11" s="1189">
        <v>150590</v>
      </c>
    </row>
    <row r="12" spans="1:10" customFormat="1" x14ac:dyDescent="0.2">
      <c r="A12" s="1186" t="s">
        <v>167</v>
      </c>
      <c r="B12" s="1187" t="s">
        <v>1110</v>
      </c>
      <c r="C12" s="1187" t="s">
        <v>445</v>
      </c>
      <c r="D12" s="1188">
        <v>15511840.876</v>
      </c>
      <c r="E12" s="1189">
        <v>646219</v>
      </c>
    </row>
    <row r="13" spans="1:10" customFormat="1" x14ac:dyDescent="0.2">
      <c r="A13" s="1186" t="s">
        <v>167</v>
      </c>
      <c r="B13" s="1187" t="s">
        <v>1105</v>
      </c>
      <c r="C13" s="1187" t="s">
        <v>1255</v>
      </c>
      <c r="D13" s="1188">
        <v>3611137.7560000001</v>
      </c>
      <c r="E13" s="1189">
        <v>150439</v>
      </c>
    </row>
    <row r="14" spans="1:10" customFormat="1" x14ac:dyDescent="0.2">
      <c r="A14" s="1186" t="s">
        <v>167</v>
      </c>
      <c r="B14" s="1187" t="s">
        <v>1111</v>
      </c>
      <c r="C14" s="1187" t="s">
        <v>445</v>
      </c>
      <c r="D14" s="1188">
        <v>4200700</v>
      </c>
      <c r="E14" s="1189">
        <v>175000</v>
      </c>
    </row>
    <row r="15" spans="1:10" customFormat="1" x14ac:dyDescent="0.2">
      <c r="A15" s="1186" t="s">
        <v>167</v>
      </c>
      <c r="B15" s="1187" t="s">
        <v>1129</v>
      </c>
      <c r="C15" s="1187" t="s">
        <v>1256</v>
      </c>
      <c r="D15" s="1188">
        <v>111288016.912</v>
      </c>
      <c r="E15" s="1189">
        <v>4636228</v>
      </c>
    </row>
    <row r="16" spans="1:10" customFormat="1" x14ac:dyDescent="0.2">
      <c r="A16" s="1186" t="s">
        <v>167</v>
      </c>
      <c r="B16" s="1187" t="s">
        <v>1123</v>
      </c>
      <c r="C16" s="1187" t="s">
        <v>1255</v>
      </c>
      <c r="D16" s="1188">
        <v>3611137.7560000001</v>
      </c>
      <c r="E16" s="1189">
        <v>150439</v>
      </c>
    </row>
    <row r="17" spans="1:8" customFormat="1" x14ac:dyDescent="0.2">
      <c r="A17" s="1186" t="s">
        <v>167</v>
      </c>
      <c r="B17" s="1187" t="s">
        <v>1115</v>
      </c>
      <c r="C17" s="1187" t="s">
        <v>1257</v>
      </c>
      <c r="D17" s="1188">
        <v>14675445.5</v>
      </c>
      <c r="E17" s="1189">
        <v>611375</v>
      </c>
    </row>
    <row r="18" spans="1:8" customFormat="1" x14ac:dyDescent="0.2">
      <c r="A18" s="1186" t="s">
        <v>169</v>
      </c>
      <c r="B18" s="1187" t="s">
        <v>1114</v>
      </c>
      <c r="C18" s="1187" t="s">
        <v>1243</v>
      </c>
      <c r="D18" s="1188">
        <v>14642440</v>
      </c>
      <c r="E18" s="1189">
        <v>610000</v>
      </c>
    </row>
    <row r="19" spans="1:8" customFormat="1" x14ac:dyDescent="0.2">
      <c r="A19" s="1186" t="s">
        <v>164</v>
      </c>
      <c r="B19" s="1187" t="s">
        <v>1108</v>
      </c>
      <c r="C19" s="1187" t="s">
        <v>1244</v>
      </c>
      <c r="D19" s="1188">
        <v>20757555.016000003</v>
      </c>
      <c r="E19" s="1189">
        <v>864754</v>
      </c>
    </row>
    <row r="20" spans="1:8" customFormat="1" x14ac:dyDescent="0.2">
      <c r="A20" s="1186" t="s">
        <v>164</v>
      </c>
      <c r="B20" s="1187" t="s">
        <v>1120</v>
      </c>
      <c r="C20" s="1187" t="s">
        <v>1245</v>
      </c>
      <c r="D20" s="1188">
        <v>4308141.9040000001</v>
      </c>
      <c r="E20" s="1189">
        <v>179476</v>
      </c>
    </row>
    <row r="21" spans="1:8" customFormat="1" ht="12.75" customHeight="1" x14ac:dyDescent="0.2">
      <c r="A21" s="1186" t="s">
        <v>164</v>
      </c>
      <c r="B21" s="1187" t="s">
        <v>1104</v>
      </c>
      <c r="C21" s="1187" t="s">
        <v>449</v>
      </c>
      <c r="D21" s="1188">
        <v>34272527.136</v>
      </c>
      <c r="E21" s="1189">
        <v>1427784</v>
      </c>
      <c r="H21" s="9"/>
    </row>
    <row r="22" spans="1:8" customFormat="1" x14ac:dyDescent="0.2">
      <c r="A22" s="1186" t="s">
        <v>164</v>
      </c>
      <c r="B22" s="1187" t="s">
        <v>1098</v>
      </c>
      <c r="C22" s="1187" t="s">
        <v>1246</v>
      </c>
      <c r="D22" s="1188">
        <v>4720770.6639999999</v>
      </c>
      <c r="E22" s="1189">
        <v>196666</v>
      </c>
    </row>
    <row r="23" spans="1:8" customFormat="1" x14ac:dyDescent="0.2">
      <c r="A23" s="1186" t="s">
        <v>164</v>
      </c>
      <c r="B23" s="1187" t="s">
        <v>1099</v>
      </c>
      <c r="C23" s="1187" t="s">
        <v>1247</v>
      </c>
      <c r="D23" s="1188">
        <v>631065.16</v>
      </c>
      <c r="E23" s="1189">
        <v>26290</v>
      </c>
    </row>
    <row r="24" spans="1:8" customFormat="1" x14ac:dyDescent="0.2">
      <c r="A24" s="1186" t="s">
        <v>166</v>
      </c>
      <c r="B24" s="1187" t="s">
        <v>1112</v>
      </c>
      <c r="C24" s="1187" t="s">
        <v>1248</v>
      </c>
      <c r="D24" s="1188">
        <v>7555259</v>
      </c>
      <c r="E24" s="1189">
        <v>314750</v>
      </c>
      <c r="H24" s="9"/>
    </row>
    <row r="25" spans="1:8" customFormat="1" x14ac:dyDescent="0.2">
      <c r="A25" s="1186" t="s">
        <v>166</v>
      </c>
      <c r="B25" s="1187" t="s">
        <v>1117</v>
      </c>
      <c r="C25" s="1187" t="s">
        <v>1249</v>
      </c>
      <c r="D25" s="1188">
        <v>5171373.7520000003</v>
      </c>
      <c r="E25" s="1189">
        <v>215438</v>
      </c>
      <c r="H25" s="9"/>
    </row>
    <row r="26" spans="1:8" customFormat="1" x14ac:dyDescent="0.2">
      <c r="A26" s="1190" t="s">
        <v>574</v>
      </c>
      <c r="B26" s="1187" t="s">
        <v>1103</v>
      </c>
      <c r="C26" s="1187" t="s">
        <v>1236</v>
      </c>
      <c r="D26" s="1188">
        <v>39941815.859999999</v>
      </c>
      <c r="E26" s="1189">
        <v>1663965</v>
      </c>
    </row>
    <row r="27" spans="1:8" customFormat="1" x14ac:dyDescent="0.2">
      <c r="A27" s="1190" t="s">
        <v>574</v>
      </c>
      <c r="B27" s="1187" t="s">
        <v>1107</v>
      </c>
      <c r="C27" s="1187" t="s">
        <v>988</v>
      </c>
      <c r="D27" s="1188">
        <v>47839395.903999999</v>
      </c>
      <c r="E27" s="1189">
        <v>1992976</v>
      </c>
    </row>
    <row r="28" spans="1:8" customFormat="1" x14ac:dyDescent="0.2">
      <c r="A28" s="1190" t="s">
        <v>574</v>
      </c>
      <c r="B28" s="1187" t="s">
        <v>1126</v>
      </c>
      <c r="C28" s="1187" t="s">
        <v>1237</v>
      </c>
      <c r="D28" s="1188">
        <v>8695449</v>
      </c>
      <c r="E28" s="1189">
        <v>362250</v>
      </c>
    </row>
    <row r="29" spans="1:8" customFormat="1" x14ac:dyDescent="0.2">
      <c r="A29" s="1190" t="s">
        <v>574</v>
      </c>
      <c r="B29" s="1187" t="s">
        <v>1269</v>
      </c>
      <c r="C29" s="1187" t="s">
        <v>1241</v>
      </c>
      <c r="D29" s="1188">
        <v>3991361.1160000004</v>
      </c>
      <c r="E29" s="1189">
        <v>166279</v>
      </c>
    </row>
    <row r="30" spans="1:8" customFormat="1" x14ac:dyDescent="0.2">
      <c r="A30" s="1190" t="s">
        <v>574</v>
      </c>
      <c r="B30" s="1187" t="s">
        <v>1125</v>
      </c>
      <c r="C30" s="1187" t="s">
        <v>1238</v>
      </c>
      <c r="D30" s="1188">
        <v>3611137.7560000001</v>
      </c>
      <c r="E30" s="1189">
        <v>150439</v>
      </c>
    </row>
    <row r="31" spans="1:8" customFormat="1" x14ac:dyDescent="0.2">
      <c r="A31" s="1190" t="s">
        <v>574</v>
      </c>
      <c r="B31" s="1187" t="s">
        <v>1119</v>
      </c>
      <c r="C31" s="1187" t="s">
        <v>1239</v>
      </c>
      <c r="D31" s="1188">
        <v>3991361.1160000004</v>
      </c>
      <c r="E31" s="1189">
        <v>166279</v>
      </c>
    </row>
    <row r="32" spans="1:8" customFormat="1" x14ac:dyDescent="0.2">
      <c r="A32" s="1190" t="s">
        <v>574</v>
      </c>
      <c r="B32" s="1187" t="s">
        <v>1102</v>
      </c>
      <c r="C32" s="1187" t="s">
        <v>1240</v>
      </c>
      <c r="D32" s="1188">
        <v>8572428.5</v>
      </c>
      <c r="E32" s="1189">
        <v>357125</v>
      </c>
    </row>
    <row r="33" spans="1:11" customFormat="1" x14ac:dyDescent="0.2">
      <c r="A33" s="1190" t="s">
        <v>574</v>
      </c>
      <c r="B33" s="1187" t="s">
        <v>1270</v>
      </c>
      <c r="C33" s="1187" t="s">
        <v>1242</v>
      </c>
      <c r="D33" s="1188">
        <v>3991337.1120000002</v>
      </c>
      <c r="E33" s="1189">
        <v>166278</v>
      </c>
    </row>
    <row r="34" spans="1:11" customFormat="1" x14ac:dyDescent="0.2">
      <c r="A34" s="1186" t="s">
        <v>953</v>
      </c>
      <c r="B34" s="1187" t="s">
        <v>1127</v>
      </c>
      <c r="C34" s="1187" t="s">
        <v>1260</v>
      </c>
      <c r="D34" s="1188">
        <v>10159693</v>
      </c>
      <c r="E34" s="1189">
        <v>423250</v>
      </c>
    </row>
    <row r="35" spans="1:11" customFormat="1" x14ac:dyDescent="0.2">
      <c r="A35" s="1186" t="s">
        <v>953</v>
      </c>
      <c r="B35" s="1187" t="s">
        <v>1101</v>
      </c>
      <c r="C35" s="1187" t="s">
        <v>1261</v>
      </c>
      <c r="D35" s="1188">
        <v>1315035.1360000002</v>
      </c>
      <c r="E35" s="1189">
        <v>54784</v>
      </c>
    </row>
    <row r="36" spans="1:11" customFormat="1" x14ac:dyDescent="0.2">
      <c r="A36" s="1186" t="s">
        <v>953</v>
      </c>
      <c r="B36" s="1187" t="s">
        <v>1113</v>
      </c>
      <c r="C36" s="1187" t="s">
        <v>1262</v>
      </c>
      <c r="D36" s="1188">
        <v>8911485</v>
      </c>
      <c r="E36" s="1189">
        <v>371250</v>
      </c>
    </row>
    <row r="37" spans="1:11" customFormat="1" x14ac:dyDescent="0.2">
      <c r="A37" s="1186" t="s">
        <v>953</v>
      </c>
      <c r="B37" s="1187" t="s">
        <v>1100</v>
      </c>
      <c r="C37" s="1187" t="s">
        <v>1263</v>
      </c>
      <c r="D37" s="1188">
        <v>19088556.896000002</v>
      </c>
      <c r="E37" s="1189">
        <v>795224</v>
      </c>
    </row>
    <row r="38" spans="1:11" customFormat="1" ht="13.5" thickBot="1" x14ac:dyDescent="0.25">
      <c r="A38" s="1191" t="s">
        <v>1267</v>
      </c>
      <c r="B38" s="1192" t="s">
        <v>1106</v>
      </c>
      <c r="C38" s="1193" t="s">
        <v>1259</v>
      </c>
      <c r="D38" s="1194">
        <v>2610435</v>
      </c>
      <c r="E38" s="1195">
        <v>108750</v>
      </c>
    </row>
    <row r="40" spans="1:11" ht="38.25" customHeight="1" x14ac:dyDescent="0.2">
      <c r="A40" s="1787" t="s">
        <v>1130</v>
      </c>
      <c r="B40" s="1788"/>
      <c r="C40" s="1788"/>
      <c r="D40" s="1788"/>
      <c r="E40" s="1788"/>
      <c r="F40"/>
      <c r="G40"/>
      <c r="H40"/>
      <c r="I40"/>
      <c r="J40"/>
      <c r="K40"/>
    </row>
    <row r="41" spans="1:11" x14ac:dyDescent="0.2">
      <c r="A41" s="9" t="s">
        <v>1159</v>
      </c>
      <c r="E41"/>
      <c r="F41"/>
      <c r="G41"/>
      <c r="H41"/>
      <c r="I41"/>
      <c r="J41"/>
      <c r="K41"/>
    </row>
    <row r="42" spans="1:11" ht="38.25" customHeight="1" x14ac:dyDescent="0.2">
      <c r="A42" s="1582" t="s">
        <v>1362</v>
      </c>
      <c r="B42" s="1582"/>
      <c r="C42" s="1582"/>
      <c r="D42" s="1582"/>
      <c r="E42" s="1582"/>
    </row>
  </sheetData>
  <sortState xmlns:xlrd2="http://schemas.microsoft.com/office/spreadsheetml/2017/richdata2" ref="A3:D38">
    <sortCondition ref="A3:A38" customList="PrF,LF,PřF,FF,PdF,FaF,ESF,FI,FSS,FSpS,CEITEC,ÚVT,RMU"/>
  </sortState>
  <mergeCells count="2">
    <mergeCell ref="A40:E40"/>
    <mergeCell ref="A42:E42"/>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List48"/>
  <dimension ref="A1:G15"/>
  <sheetViews>
    <sheetView workbookViewId="0"/>
  </sheetViews>
  <sheetFormatPr defaultColWidth="9.140625" defaultRowHeight="12.75" x14ac:dyDescent="0.2"/>
  <cols>
    <col min="1" max="1" width="24.85546875" style="3" customWidth="1"/>
    <col min="2" max="2" width="14" style="3" customWidth="1"/>
    <col min="3" max="3" width="10.5703125" style="3" customWidth="1"/>
    <col min="4" max="4" width="11.140625" style="3" customWidth="1"/>
    <col min="5" max="5" width="16.28515625" style="3" customWidth="1"/>
    <col min="6" max="6" width="17.28515625" style="5" customWidth="1"/>
    <col min="7" max="7" width="16.5703125" style="3" customWidth="1"/>
    <col min="8" max="16384" width="9.140625" style="3"/>
  </cols>
  <sheetData>
    <row r="1" spans="1:7" ht="13.5" thickBot="1" x14ac:dyDescent="0.25">
      <c r="A1" s="420" t="s">
        <v>1323</v>
      </c>
      <c r="B1" s="1"/>
      <c r="C1" s="137"/>
      <c r="D1" s="137"/>
      <c r="E1" s="137"/>
    </row>
    <row r="2" spans="1:7" x14ac:dyDescent="0.2">
      <c r="A2" s="1791"/>
      <c r="B2" s="1793" t="s">
        <v>138</v>
      </c>
      <c r="C2" s="1795" t="s">
        <v>488</v>
      </c>
      <c r="D2" s="1789" t="s">
        <v>489</v>
      </c>
      <c r="E2" s="1797"/>
      <c r="F2" s="1789" t="s">
        <v>1144</v>
      </c>
      <c r="G2" s="1790"/>
    </row>
    <row r="3" spans="1:7" ht="16.5" customHeight="1" thickBot="1" x14ac:dyDescent="0.25">
      <c r="A3" s="1792"/>
      <c r="B3" s="1794"/>
      <c r="C3" s="1796"/>
      <c r="D3" s="428" t="s">
        <v>203</v>
      </c>
      <c r="E3" s="428" t="s">
        <v>488</v>
      </c>
      <c r="F3" s="428" t="s">
        <v>203</v>
      </c>
      <c r="G3" s="429" t="s">
        <v>488</v>
      </c>
    </row>
    <row r="4" spans="1:7" x14ac:dyDescent="0.2">
      <c r="A4" s="62" t="s">
        <v>162</v>
      </c>
      <c r="B4" s="1196">
        <v>14</v>
      </c>
      <c r="C4" s="1197">
        <v>1</v>
      </c>
      <c r="D4" s="1197">
        <v>6</v>
      </c>
      <c r="E4" s="1197">
        <v>0</v>
      </c>
      <c r="F4" s="1197">
        <v>7</v>
      </c>
      <c r="G4" s="1198">
        <v>1</v>
      </c>
    </row>
    <row r="5" spans="1:7" x14ac:dyDescent="0.2">
      <c r="A5" s="4" t="s">
        <v>161</v>
      </c>
      <c r="B5" s="1199">
        <v>52</v>
      </c>
      <c r="C5" s="1200">
        <v>0</v>
      </c>
      <c r="D5" s="1200">
        <v>44</v>
      </c>
      <c r="E5" s="1200">
        <v>0</v>
      </c>
      <c r="F5" s="1200">
        <v>6</v>
      </c>
      <c r="G5" s="1201">
        <v>0</v>
      </c>
    </row>
    <row r="6" spans="1:7" x14ac:dyDescent="0.2">
      <c r="A6" s="4" t="s">
        <v>167</v>
      </c>
      <c r="B6" s="1202">
        <v>31</v>
      </c>
      <c r="C6" s="1200">
        <v>1</v>
      </c>
      <c r="D6" s="1200">
        <v>21</v>
      </c>
      <c r="E6" s="1200">
        <v>0</v>
      </c>
      <c r="F6" s="1200">
        <v>24</v>
      </c>
      <c r="G6" s="1201">
        <v>1</v>
      </c>
    </row>
    <row r="7" spans="1:7" x14ac:dyDescent="0.2">
      <c r="A7" s="4" t="s">
        <v>170</v>
      </c>
      <c r="B7" s="1202">
        <v>53</v>
      </c>
      <c r="C7" s="1200">
        <v>2</v>
      </c>
      <c r="D7" s="1200">
        <v>17</v>
      </c>
      <c r="E7" s="1200">
        <v>1</v>
      </c>
      <c r="F7" s="1200">
        <v>44</v>
      </c>
      <c r="G7" s="1201">
        <v>2</v>
      </c>
    </row>
    <row r="8" spans="1:7" x14ac:dyDescent="0.2">
      <c r="A8" s="4" t="s">
        <v>171</v>
      </c>
      <c r="B8" s="1202">
        <v>5</v>
      </c>
      <c r="C8" s="1200">
        <v>0</v>
      </c>
      <c r="D8" s="1200">
        <v>1</v>
      </c>
      <c r="E8" s="1203">
        <v>0</v>
      </c>
      <c r="F8" s="1204">
        <v>1</v>
      </c>
      <c r="G8" s="1205">
        <v>0</v>
      </c>
    </row>
    <row r="9" spans="1:7" x14ac:dyDescent="0.2">
      <c r="A9" s="322" t="s">
        <v>419</v>
      </c>
      <c r="B9" s="1202">
        <v>3</v>
      </c>
      <c r="C9" s="1200">
        <v>0</v>
      </c>
      <c r="D9" s="1200">
        <v>2</v>
      </c>
      <c r="E9" s="1200">
        <v>0</v>
      </c>
      <c r="F9" s="1200">
        <v>0</v>
      </c>
      <c r="G9" s="1201">
        <v>0</v>
      </c>
    </row>
    <row r="10" spans="1:7" x14ac:dyDescent="0.2">
      <c r="A10" s="4" t="s">
        <v>169</v>
      </c>
      <c r="B10" s="1199">
        <v>1</v>
      </c>
      <c r="C10" s="1203">
        <v>0</v>
      </c>
      <c r="D10" s="1204">
        <v>0</v>
      </c>
      <c r="E10" s="1203">
        <v>0</v>
      </c>
      <c r="F10" s="1204">
        <v>1</v>
      </c>
      <c r="G10" s="1205">
        <v>0</v>
      </c>
    </row>
    <row r="11" spans="1:7" x14ac:dyDescent="0.2">
      <c r="A11" s="4" t="s">
        <v>164</v>
      </c>
      <c r="B11" s="1199">
        <v>0</v>
      </c>
      <c r="C11" s="1203">
        <v>0</v>
      </c>
      <c r="D11" s="1204">
        <v>0</v>
      </c>
      <c r="E11" s="1203">
        <v>0</v>
      </c>
      <c r="F11" s="1204">
        <v>0</v>
      </c>
      <c r="G11" s="1205">
        <v>0</v>
      </c>
    </row>
    <row r="12" spans="1:7" x14ac:dyDescent="0.2">
      <c r="A12" s="4" t="s">
        <v>166</v>
      </c>
      <c r="B12" s="1199">
        <v>7</v>
      </c>
      <c r="C12" s="1203">
        <v>0</v>
      </c>
      <c r="D12" s="1204">
        <v>7</v>
      </c>
      <c r="E12" s="1203">
        <v>0</v>
      </c>
      <c r="F12" s="1204">
        <v>2</v>
      </c>
      <c r="G12" s="1205">
        <v>0</v>
      </c>
    </row>
    <row r="13" spans="1:7" x14ac:dyDescent="0.2">
      <c r="A13" s="4" t="s">
        <v>168</v>
      </c>
      <c r="B13" s="1199">
        <v>1</v>
      </c>
      <c r="C13" s="1203">
        <v>0</v>
      </c>
      <c r="D13" s="1204">
        <v>0</v>
      </c>
      <c r="E13" s="1203">
        <v>0</v>
      </c>
      <c r="F13" s="1204">
        <v>0</v>
      </c>
      <c r="G13" s="1205">
        <v>0</v>
      </c>
    </row>
    <row r="14" spans="1:7" x14ac:dyDescent="0.2">
      <c r="A14" s="200" t="s">
        <v>71</v>
      </c>
      <c r="B14" s="1199">
        <v>16</v>
      </c>
      <c r="C14" s="1203">
        <v>1</v>
      </c>
      <c r="D14" s="1204">
        <v>12</v>
      </c>
      <c r="E14" s="1203">
        <v>1</v>
      </c>
      <c r="F14" s="1204">
        <v>8</v>
      </c>
      <c r="G14" s="1205">
        <v>0</v>
      </c>
    </row>
    <row r="15" spans="1:7" ht="13.5" thickBot="1" x14ac:dyDescent="0.25">
      <c r="A15" s="2" t="s">
        <v>206</v>
      </c>
      <c r="B15" s="323">
        <f>SUM(B4:B14)-3</f>
        <v>180</v>
      </c>
      <c r="C15" s="385">
        <f t="shared" ref="C15:G15" si="0">SUM(C4:C14)</f>
        <v>5</v>
      </c>
      <c r="D15" s="323">
        <f>SUM(D4:D14)-3</f>
        <v>107</v>
      </c>
      <c r="E15" s="385">
        <f t="shared" si="0"/>
        <v>2</v>
      </c>
      <c r="F15" s="323">
        <f>SUM(F4:F14)-1</f>
        <v>92</v>
      </c>
      <c r="G15" s="324">
        <f t="shared" si="0"/>
        <v>4</v>
      </c>
    </row>
  </sheetData>
  <mergeCells count="5">
    <mergeCell ref="F2:G2"/>
    <mergeCell ref="A2:A3"/>
    <mergeCell ref="B2:B3"/>
    <mergeCell ref="C2:C3"/>
    <mergeCell ref="D2:E2"/>
  </mergeCells>
  <phoneticPr fontId="7" type="noConversion"/>
  <pageMargins left="0.78740157499999996" right="0.78740157499999996" top="0.984251969" bottom="0.984251969" header="0.4921259845" footer="0.4921259845"/>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List50"/>
  <dimension ref="A1:J22"/>
  <sheetViews>
    <sheetView workbookViewId="0"/>
  </sheetViews>
  <sheetFormatPr defaultRowHeight="12.75" x14ac:dyDescent="0.2"/>
  <cols>
    <col min="1" max="1" width="55.42578125" style="796" customWidth="1"/>
    <col min="2" max="2" width="17.140625" style="1424" customWidth="1"/>
    <col min="3" max="4" width="18.42578125" style="3" customWidth="1"/>
    <col min="5" max="5" width="15.85546875" style="3" customWidth="1"/>
    <col min="6" max="6" width="9" style="3" customWidth="1"/>
    <col min="7" max="7" width="19" style="3" customWidth="1"/>
    <col min="8" max="16384" width="9.140625" style="3"/>
  </cols>
  <sheetData>
    <row r="1" spans="1:10" s="8" customFormat="1" ht="13.5" customHeight="1" thickBot="1" x14ac:dyDescent="0.25">
      <c r="A1" s="36" t="s">
        <v>1324</v>
      </c>
      <c r="B1" s="36"/>
      <c r="C1" s="36"/>
      <c r="D1" s="36"/>
      <c r="E1" s="36"/>
      <c r="F1" s="36"/>
    </row>
    <row r="2" spans="1:10" ht="13.5" thickBot="1" x14ac:dyDescent="0.25">
      <c r="A2" s="1399"/>
      <c r="B2" s="1400" t="s">
        <v>121</v>
      </c>
      <c r="C2" s="1400" t="s">
        <v>122</v>
      </c>
      <c r="D2" s="1401" t="s">
        <v>346</v>
      </c>
      <c r="E2" s="1402" t="s">
        <v>307</v>
      </c>
      <c r="F2" s="1403"/>
      <c r="I2" s="1"/>
      <c r="J2" s="1"/>
    </row>
    <row r="3" spans="1:10" x14ac:dyDescent="0.2">
      <c r="A3" s="1404" t="s">
        <v>123</v>
      </c>
      <c r="B3" s="798" t="s">
        <v>439</v>
      </c>
      <c r="C3" s="798" t="s">
        <v>439</v>
      </c>
      <c r="D3" s="1405">
        <v>0</v>
      </c>
      <c r="E3" s="797" t="s">
        <v>439</v>
      </c>
      <c r="F3" s="171"/>
    </row>
    <row r="4" spans="1:10" x14ac:dyDescent="0.2">
      <c r="A4" s="642" t="s">
        <v>125</v>
      </c>
      <c r="B4" s="1406">
        <v>1</v>
      </c>
      <c r="C4" s="1406">
        <v>1</v>
      </c>
      <c r="D4" s="1407">
        <f>SUM(B4:C4)</f>
        <v>2</v>
      </c>
      <c r="E4" s="1408" t="s">
        <v>439</v>
      </c>
      <c r="F4" s="1409"/>
    </row>
    <row r="5" spans="1:10" x14ac:dyDescent="0.2">
      <c r="A5" s="642" t="s">
        <v>126</v>
      </c>
      <c r="B5" s="1406">
        <v>1</v>
      </c>
      <c r="C5" s="1406">
        <v>11</v>
      </c>
      <c r="D5" s="1407">
        <f>SUM(B5:C5)</f>
        <v>12</v>
      </c>
      <c r="E5" s="1408" t="s">
        <v>439</v>
      </c>
      <c r="F5" s="1409"/>
    </row>
    <row r="6" spans="1:10" x14ac:dyDescent="0.2">
      <c r="A6" s="642" t="s">
        <v>127</v>
      </c>
      <c r="B6" s="1406">
        <v>2</v>
      </c>
      <c r="C6" s="1406">
        <v>0</v>
      </c>
      <c r="D6" s="1407">
        <f>SUM(B6:C6)</f>
        <v>2</v>
      </c>
      <c r="E6" s="1408" t="s">
        <v>439</v>
      </c>
      <c r="F6" s="1409"/>
    </row>
    <row r="7" spans="1:10" x14ac:dyDescent="0.2">
      <c r="A7" s="641" t="s">
        <v>533</v>
      </c>
      <c r="B7" s="1410">
        <v>28</v>
      </c>
      <c r="C7" s="1410">
        <v>7</v>
      </c>
      <c r="D7" s="1407">
        <f>SUM(B7:C7)</f>
        <v>35</v>
      </c>
      <c r="E7" s="1408" t="s">
        <v>439</v>
      </c>
      <c r="F7" s="1409"/>
    </row>
    <row r="8" spans="1:10" ht="37.5" customHeight="1" x14ac:dyDescent="0.2">
      <c r="A8" s="641" t="s">
        <v>534</v>
      </c>
      <c r="B8" s="1410">
        <v>0</v>
      </c>
      <c r="C8" s="1410">
        <v>2</v>
      </c>
      <c r="D8" s="1407">
        <f>SUM(B8:C8)</f>
        <v>2</v>
      </c>
      <c r="E8" s="1411">
        <v>1266832</v>
      </c>
      <c r="G8" s="1412"/>
      <c r="H8" s="1412"/>
      <c r="I8" s="1412"/>
      <c r="J8" s="1412"/>
    </row>
    <row r="9" spans="1:10" x14ac:dyDescent="0.2">
      <c r="A9" s="641" t="s">
        <v>535</v>
      </c>
      <c r="B9" s="1406" t="s">
        <v>439</v>
      </c>
      <c r="C9" s="1406" t="s">
        <v>439</v>
      </c>
      <c r="D9" s="1206">
        <v>96</v>
      </c>
      <c r="E9" s="1413">
        <v>36500704.869999997</v>
      </c>
      <c r="F9" s="1414"/>
    </row>
    <row r="10" spans="1:10" ht="26.25" thickBot="1" x14ac:dyDescent="0.25">
      <c r="A10" s="1415" t="s">
        <v>536</v>
      </c>
      <c r="B10" s="583" t="s">
        <v>439</v>
      </c>
      <c r="C10" s="583" t="s">
        <v>439</v>
      </c>
      <c r="D10" s="1207">
        <v>18</v>
      </c>
      <c r="E10" s="1416">
        <v>6029000</v>
      </c>
      <c r="F10" s="1414"/>
    </row>
    <row r="11" spans="1:10" ht="13.5" thickBot="1" x14ac:dyDescent="0.25">
      <c r="A11" s="1800" t="s">
        <v>114</v>
      </c>
      <c r="B11" s="1800"/>
      <c r="C11" s="1800"/>
      <c r="D11" s="1800"/>
      <c r="E11" s="1800"/>
      <c r="F11" s="169"/>
    </row>
    <row r="12" spans="1:10" ht="12.75" customHeight="1" x14ac:dyDescent="0.2">
      <c r="A12" s="1801" t="s">
        <v>130</v>
      </c>
      <c r="B12" s="1802"/>
      <c r="C12" s="1803"/>
      <c r="D12" s="1417" t="s">
        <v>138</v>
      </c>
      <c r="E12" s="1418" t="s">
        <v>120</v>
      </c>
      <c r="F12" s="1"/>
    </row>
    <row r="13" spans="1:10" x14ac:dyDescent="0.2">
      <c r="A13" s="1804"/>
      <c r="B13" s="1805"/>
      <c r="C13" s="1806"/>
      <c r="D13" s="1419">
        <f>SUM(D8:D10)</f>
        <v>116</v>
      </c>
      <c r="E13" s="1420">
        <f>SUM(E8:E10)</f>
        <v>43796536.869999997</v>
      </c>
      <c r="F13" s="1421"/>
    </row>
    <row r="14" spans="1:10" x14ac:dyDescent="0.2">
      <c r="A14" s="1804"/>
      <c r="B14" s="1805"/>
      <c r="C14" s="1806"/>
      <c r="D14" s="1810" t="s">
        <v>124</v>
      </c>
      <c r="E14" s="1811"/>
      <c r="F14" s="1422"/>
    </row>
    <row r="15" spans="1:10" ht="13.5" thickBot="1" x14ac:dyDescent="0.25">
      <c r="A15" s="1807"/>
      <c r="B15" s="1808"/>
      <c r="C15" s="1809"/>
      <c r="D15" s="1812">
        <f>E13/D13</f>
        <v>377556.35232758621</v>
      </c>
      <c r="E15" s="1813"/>
      <c r="F15" s="1423"/>
    </row>
    <row r="16" spans="1:10" x14ac:dyDescent="0.2">
      <c r="A16" s="68"/>
      <c r="B16" s="68"/>
      <c r="C16" s="68"/>
      <c r="D16" s="1423"/>
      <c r="E16" s="1423"/>
      <c r="F16" s="1423"/>
    </row>
    <row r="17" spans="1:6" x14ac:dyDescent="0.2">
      <c r="A17" s="1622" t="s">
        <v>1375</v>
      </c>
      <c r="B17" s="1814"/>
      <c r="C17" s="1814"/>
      <c r="D17" s="1814"/>
      <c r="E17" s="1814"/>
      <c r="F17" s="799"/>
    </row>
    <row r="18" spans="1:6" ht="12.75" customHeight="1" x14ac:dyDescent="0.2">
      <c r="A18" s="1581" t="s">
        <v>217</v>
      </c>
      <c r="B18" s="1799"/>
      <c r="C18" s="1799"/>
      <c r="D18" s="1799"/>
      <c r="E18" s="1799"/>
      <c r="F18" s="155"/>
    </row>
    <row r="19" spans="1:6" ht="26.25" customHeight="1" x14ac:dyDescent="0.2">
      <c r="A19" s="1581" t="s">
        <v>1376</v>
      </c>
      <c r="B19" s="1799"/>
      <c r="C19" s="1799"/>
      <c r="D19" s="1799"/>
      <c r="E19" s="1799"/>
      <c r="F19" s="155"/>
    </row>
    <row r="20" spans="1:6" ht="12.75" customHeight="1" x14ac:dyDescent="0.2">
      <c r="A20" s="1581" t="s">
        <v>1390</v>
      </c>
      <c r="B20" s="1799"/>
      <c r="C20" s="1799"/>
      <c r="D20" s="1799"/>
      <c r="E20" s="1799"/>
      <c r="F20" s="155"/>
    </row>
    <row r="21" spans="1:6" x14ac:dyDescent="0.2">
      <c r="A21" s="1635" t="s">
        <v>1377</v>
      </c>
      <c r="B21" s="1798"/>
      <c r="C21" s="1798"/>
      <c r="D21" s="1798"/>
      <c r="E21" s="1798"/>
      <c r="F21" s="170"/>
    </row>
    <row r="22" spans="1:6" x14ac:dyDescent="0.2">
      <c r="A22" s="68"/>
      <c r="B22" s="68"/>
      <c r="C22" s="68"/>
      <c r="D22" s="68"/>
      <c r="E22" s="68"/>
      <c r="F22" s="68"/>
    </row>
  </sheetData>
  <mergeCells count="9">
    <mergeCell ref="A21:E21"/>
    <mergeCell ref="A19:E19"/>
    <mergeCell ref="A11:E11"/>
    <mergeCell ref="A12:C15"/>
    <mergeCell ref="D14:E14"/>
    <mergeCell ref="D15:E15"/>
    <mergeCell ref="A20:E20"/>
    <mergeCell ref="A17:E17"/>
    <mergeCell ref="A18:E18"/>
  </mergeCells>
  <phoneticPr fontId="31" type="noConversion"/>
  <pageMargins left="0.7" right="0.7" top="0.78740157499999996" bottom="0.78740157499999996"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0930-B9D9-4840-9791-21F44D834912}">
  <sheetPr codeName="List59"/>
  <dimension ref="A1:K35"/>
  <sheetViews>
    <sheetView zoomScaleNormal="100" workbookViewId="0"/>
  </sheetViews>
  <sheetFormatPr defaultRowHeight="12.75" x14ac:dyDescent="0.2"/>
  <cols>
    <col min="1" max="1" width="37.140625" customWidth="1"/>
    <col min="2" max="2" width="32.5703125" bestFit="1" customWidth="1"/>
    <col min="3" max="3" width="64" bestFit="1" customWidth="1"/>
  </cols>
  <sheetData>
    <row r="1" spans="1:11" ht="13.5" thickBot="1" x14ac:dyDescent="0.25">
      <c r="A1" s="392" t="s">
        <v>1325</v>
      </c>
      <c r="B1" s="9"/>
      <c r="C1" s="9"/>
      <c r="E1" s="386"/>
      <c r="F1" s="386"/>
      <c r="G1" s="386"/>
      <c r="H1" s="386"/>
      <c r="I1" s="386"/>
      <c r="J1" s="386"/>
      <c r="K1" s="386"/>
    </row>
    <row r="2" spans="1:11" ht="13.5" thickBot="1" x14ac:dyDescent="0.25">
      <c r="A2" s="498" t="s">
        <v>139</v>
      </c>
      <c r="B2" s="499" t="s">
        <v>528</v>
      </c>
      <c r="C2" s="500" t="s">
        <v>555</v>
      </c>
    </row>
    <row r="3" spans="1:11" x14ac:dyDescent="0.2">
      <c r="A3" s="1208" t="s">
        <v>1185</v>
      </c>
      <c r="B3" s="1209" t="s">
        <v>161</v>
      </c>
      <c r="C3" s="1210" t="s">
        <v>556</v>
      </c>
      <c r="E3" s="386"/>
      <c r="F3" s="386"/>
      <c r="G3" s="386"/>
      <c r="H3" s="386"/>
      <c r="I3" s="386"/>
    </row>
    <row r="4" spans="1:11" x14ac:dyDescent="0.2">
      <c r="A4" s="1211" t="s">
        <v>1186</v>
      </c>
      <c r="B4" s="912" t="s">
        <v>161</v>
      </c>
      <c r="C4" s="1212" t="s">
        <v>556</v>
      </c>
    </row>
    <row r="5" spans="1:11" x14ac:dyDescent="0.2">
      <c r="A5" s="1211" t="s">
        <v>1187</v>
      </c>
      <c r="B5" s="912" t="s">
        <v>161</v>
      </c>
      <c r="C5" s="1212" t="s">
        <v>556</v>
      </c>
    </row>
    <row r="6" spans="1:11" x14ac:dyDescent="0.2">
      <c r="A6" s="1211" t="s">
        <v>1188</v>
      </c>
      <c r="B6" s="912" t="s">
        <v>164</v>
      </c>
      <c r="C6" s="1212" t="s">
        <v>657</v>
      </c>
    </row>
    <row r="7" spans="1:11" x14ac:dyDescent="0.2">
      <c r="A7" s="1211" t="s">
        <v>1189</v>
      </c>
      <c r="B7" s="912" t="s">
        <v>167</v>
      </c>
      <c r="C7" s="1212" t="s">
        <v>657</v>
      </c>
    </row>
    <row r="8" spans="1:11" x14ac:dyDescent="0.2">
      <c r="A8" s="1211" t="s">
        <v>1364</v>
      </c>
      <c r="B8" s="912" t="s">
        <v>170</v>
      </c>
      <c r="C8" s="1212" t="s">
        <v>657</v>
      </c>
    </row>
    <row r="9" spans="1:11" x14ac:dyDescent="0.2">
      <c r="A9" s="1211" t="s">
        <v>1190</v>
      </c>
      <c r="B9" s="912" t="s">
        <v>166</v>
      </c>
      <c r="C9" s="1212" t="s">
        <v>881</v>
      </c>
    </row>
    <row r="10" spans="1:11" x14ac:dyDescent="0.2">
      <c r="A10" s="1211" t="s">
        <v>1191</v>
      </c>
      <c r="B10" s="912" t="s">
        <v>167</v>
      </c>
      <c r="C10" s="1212" t="s">
        <v>881</v>
      </c>
    </row>
    <row r="11" spans="1:11" x14ac:dyDescent="0.2">
      <c r="A11" s="1211" t="s">
        <v>1192</v>
      </c>
      <c r="B11" s="912" t="s">
        <v>164</v>
      </c>
      <c r="C11" s="1212" t="s">
        <v>882</v>
      </c>
    </row>
    <row r="12" spans="1:11" x14ac:dyDescent="0.2">
      <c r="A12" s="1211" t="s">
        <v>1193</v>
      </c>
      <c r="B12" s="912" t="s">
        <v>162</v>
      </c>
      <c r="C12" s="1212" t="s">
        <v>882</v>
      </c>
    </row>
    <row r="13" spans="1:11" x14ac:dyDescent="0.2">
      <c r="A13" s="1211" t="s">
        <v>1194</v>
      </c>
      <c r="B13" s="912" t="s">
        <v>171</v>
      </c>
      <c r="C13" s="1212" t="s">
        <v>883</v>
      </c>
    </row>
    <row r="14" spans="1:11" x14ac:dyDescent="0.2">
      <c r="A14" s="1211" t="s">
        <v>1195</v>
      </c>
      <c r="B14" s="912" t="s">
        <v>171</v>
      </c>
      <c r="C14" s="1212" t="s">
        <v>921</v>
      </c>
    </row>
    <row r="15" spans="1:11" x14ac:dyDescent="0.2">
      <c r="A15" s="1211" t="s">
        <v>1196</v>
      </c>
      <c r="B15" s="912" t="s">
        <v>170</v>
      </c>
      <c r="C15" s="1212" t="s">
        <v>921</v>
      </c>
    </row>
    <row r="16" spans="1:11" x14ac:dyDescent="0.2">
      <c r="A16" s="1211" t="s">
        <v>1197</v>
      </c>
      <c r="B16" s="912" t="s">
        <v>171</v>
      </c>
      <c r="C16" s="1213" t="s">
        <v>921</v>
      </c>
    </row>
    <row r="17" spans="1:3" x14ac:dyDescent="0.2">
      <c r="A17" s="1211" t="s">
        <v>1198</v>
      </c>
      <c r="B17" s="912" t="s">
        <v>171</v>
      </c>
      <c r="C17" s="1213" t="s">
        <v>921</v>
      </c>
    </row>
    <row r="18" spans="1:3" x14ac:dyDescent="0.2">
      <c r="A18" s="1211" t="s">
        <v>1199</v>
      </c>
      <c r="B18" s="912" t="s">
        <v>161</v>
      </c>
      <c r="C18" s="1213" t="s">
        <v>558</v>
      </c>
    </row>
    <row r="19" spans="1:3" x14ac:dyDescent="0.2">
      <c r="A19" s="1211" t="s">
        <v>1200</v>
      </c>
      <c r="B19" s="1187" t="s">
        <v>169</v>
      </c>
      <c r="C19" s="1213" t="s">
        <v>558</v>
      </c>
    </row>
    <row r="20" spans="1:3" x14ac:dyDescent="0.2">
      <c r="A20" s="1211" t="s">
        <v>1201</v>
      </c>
      <c r="B20" s="912" t="s">
        <v>166</v>
      </c>
      <c r="C20" s="1213" t="s">
        <v>558</v>
      </c>
    </row>
    <row r="21" spans="1:3" x14ac:dyDescent="0.2">
      <c r="A21" s="1211" t="s">
        <v>1202</v>
      </c>
      <c r="B21" s="912" t="s">
        <v>161</v>
      </c>
      <c r="C21" s="1213" t="s">
        <v>557</v>
      </c>
    </row>
    <row r="22" spans="1:3" x14ac:dyDescent="0.2">
      <c r="A22" s="1211" t="s">
        <v>1203</v>
      </c>
      <c r="B22" s="1187" t="s">
        <v>170</v>
      </c>
      <c r="C22" s="1213" t="s">
        <v>557</v>
      </c>
    </row>
    <row r="23" spans="1:3" x14ac:dyDescent="0.2">
      <c r="A23" s="1211" t="s">
        <v>1204</v>
      </c>
      <c r="B23" s="912" t="s">
        <v>169</v>
      </c>
      <c r="C23" s="1213" t="s">
        <v>557</v>
      </c>
    </row>
    <row r="24" spans="1:3" x14ac:dyDescent="0.2">
      <c r="A24" s="1211" t="s">
        <v>1205</v>
      </c>
      <c r="B24" s="1187" t="s">
        <v>574</v>
      </c>
      <c r="C24" s="1213" t="s">
        <v>884</v>
      </c>
    </row>
    <row r="25" spans="1:3" x14ac:dyDescent="0.2">
      <c r="A25" s="1211" t="s">
        <v>1206</v>
      </c>
      <c r="B25" s="912" t="s">
        <v>168</v>
      </c>
      <c r="C25" s="1212" t="s">
        <v>560</v>
      </c>
    </row>
    <row r="26" spans="1:3" x14ac:dyDescent="0.2">
      <c r="A26" s="1211" t="s">
        <v>1207</v>
      </c>
      <c r="B26" s="912" t="s">
        <v>164</v>
      </c>
      <c r="C26" s="1212" t="s">
        <v>559</v>
      </c>
    </row>
    <row r="27" spans="1:3" x14ac:dyDescent="0.2">
      <c r="A27" s="1211" t="s">
        <v>1208</v>
      </c>
      <c r="B27" s="912" t="s">
        <v>167</v>
      </c>
      <c r="C27" s="1212" t="s">
        <v>559</v>
      </c>
    </row>
    <row r="28" spans="1:3" x14ac:dyDescent="0.2">
      <c r="A28" s="1211" t="s">
        <v>1209</v>
      </c>
      <c r="B28" s="912" t="s">
        <v>162</v>
      </c>
      <c r="C28" s="1212" t="s">
        <v>559</v>
      </c>
    </row>
    <row r="29" spans="1:3" x14ac:dyDescent="0.2">
      <c r="A29" s="1211" t="s">
        <v>1210</v>
      </c>
      <c r="B29" s="912" t="s">
        <v>1211</v>
      </c>
      <c r="C29" s="1212" t="s">
        <v>561</v>
      </c>
    </row>
    <row r="30" spans="1:3" x14ac:dyDescent="0.2">
      <c r="A30" s="1211" t="s">
        <v>1212</v>
      </c>
      <c r="B30" s="912" t="s">
        <v>169</v>
      </c>
      <c r="C30" s="1212" t="s">
        <v>561</v>
      </c>
    </row>
    <row r="31" spans="1:3" x14ac:dyDescent="0.2">
      <c r="A31" s="1211" t="s">
        <v>1213</v>
      </c>
      <c r="B31" s="912" t="s">
        <v>169</v>
      </c>
      <c r="C31" s="1212" t="s">
        <v>561</v>
      </c>
    </row>
    <row r="32" spans="1:3" x14ac:dyDescent="0.2">
      <c r="A32" s="1211" t="s">
        <v>1214</v>
      </c>
      <c r="B32" s="912" t="s">
        <v>166</v>
      </c>
      <c r="C32" s="1212" t="s">
        <v>885</v>
      </c>
    </row>
    <row r="33" spans="1:3" x14ac:dyDescent="0.2">
      <c r="A33" s="1211" t="s">
        <v>1215</v>
      </c>
      <c r="B33" s="912" t="s">
        <v>169</v>
      </c>
      <c r="C33" s="1212" t="s">
        <v>885</v>
      </c>
    </row>
    <row r="34" spans="1:3" x14ac:dyDescent="0.2">
      <c r="A34" s="1211" t="s">
        <v>1216</v>
      </c>
      <c r="B34" s="912" t="s">
        <v>161</v>
      </c>
      <c r="C34" s="1212" t="s">
        <v>885</v>
      </c>
    </row>
    <row r="35" spans="1:3" ht="13.5" thickBot="1" x14ac:dyDescent="0.25">
      <c r="A35" s="1214" t="s">
        <v>1217</v>
      </c>
      <c r="B35" s="1215" t="s">
        <v>161</v>
      </c>
      <c r="C35" s="1216" t="s">
        <v>885</v>
      </c>
    </row>
  </sheetData>
  <pageMargins left="0.7" right="0.7" top="0.78740157499999996" bottom="0.78740157499999996"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8"/>
  <dimension ref="A1:F78"/>
  <sheetViews>
    <sheetView workbookViewId="0"/>
  </sheetViews>
  <sheetFormatPr defaultColWidth="9.140625" defaultRowHeight="12.75" x14ac:dyDescent="0.2"/>
  <cols>
    <col min="1" max="1" width="69.85546875" style="45" customWidth="1"/>
    <col min="2" max="2" width="22.7109375" style="45" customWidth="1"/>
    <col min="3" max="5" width="9.140625" style="45"/>
    <col min="6" max="6" width="11.28515625" style="45" bestFit="1" customWidth="1"/>
    <col min="7" max="16384" width="9.140625" style="45"/>
  </cols>
  <sheetData>
    <row r="1" spans="1:6" ht="13.5" thickBot="1" x14ac:dyDescent="0.25">
      <c r="A1" s="414" t="s">
        <v>1326</v>
      </c>
      <c r="B1" s="199"/>
      <c r="E1" s="178"/>
    </row>
    <row r="2" spans="1:6" ht="13.5" thickBot="1" x14ac:dyDescent="0.25">
      <c r="A2" s="503" t="s">
        <v>142</v>
      </c>
      <c r="B2" s="504" t="s">
        <v>899</v>
      </c>
    </row>
    <row r="3" spans="1:6" x14ac:dyDescent="0.2">
      <c r="A3" s="1217" t="s">
        <v>579</v>
      </c>
      <c r="B3" s="1218" t="s">
        <v>44</v>
      </c>
    </row>
    <row r="4" spans="1:6" x14ac:dyDescent="0.2">
      <c r="A4" s="1219" t="s">
        <v>1218</v>
      </c>
      <c r="B4" s="1220" t="s">
        <v>145</v>
      </c>
    </row>
    <row r="5" spans="1:6" x14ac:dyDescent="0.2">
      <c r="A5" s="1221" t="s">
        <v>912</v>
      </c>
      <c r="B5" s="1222" t="s">
        <v>145</v>
      </c>
      <c r="C5"/>
      <c r="D5"/>
      <c r="E5" s="9"/>
    </row>
    <row r="6" spans="1:6" x14ac:dyDescent="0.2">
      <c r="A6" s="1221" t="s">
        <v>889</v>
      </c>
      <c r="B6" s="1222" t="s">
        <v>145</v>
      </c>
      <c r="C6"/>
      <c r="D6"/>
    </row>
    <row r="7" spans="1:6" x14ac:dyDescent="0.2">
      <c r="A7" s="1221" t="s">
        <v>891</v>
      </c>
      <c r="B7" s="1222" t="s">
        <v>145</v>
      </c>
      <c r="C7"/>
      <c r="D7"/>
    </row>
    <row r="8" spans="1:6" x14ac:dyDescent="0.2">
      <c r="A8" s="1221" t="s">
        <v>1279</v>
      </c>
      <c r="B8" s="1222" t="s">
        <v>145</v>
      </c>
      <c r="C8"/>
      <c r="D8"/>
    </row>
    <row r="9" spans="1:6" x14ac:dyDescent="0.2">
      <c r="A9" s="1221" t="s">
        <v>1349</v>
      </c>
      <c r="B9" s="1222" t="s">
        <v>145</v>
      </c>
      <c r="C9" s="65"/>
      <c r="D9" s="65"/>
    </row>
    <row r="10" spans="1:6" x14ac:dyDescent="0.2">
      <c r="A10" s="1221" t="s">
        <v>78</v>
      </c>
      <c r="B10" s="1222" t="s">
        <v>145</v>
      </c>
    </row>
    <row r="11" spans="1:6" x14ac:dyDescent="0.2">
      <c r="A11" s="1221" t="s">
        <v>506</v>
      </c>
      <c r="B11" s="1222" t="s">
        <v>145</v>
      </c>
    </row>
    <row r="12" spans="1:6" x14ac:dyDescent="0.2">
      <c r="A12" s="1221" t="s">
        <v>908</v>
      </c>
      <c r="B12" s="1222" t="s">
        <v>145</v>
      </c>
    </row>
    <row r="13" spans="1:6" x14ac:dyDescent="0.2">
      <c r="A13" s="1223" t="s">
        <v>1222</v>
      </c>
      <c r="B13" s="1220" t="s">
        <v>147</v>
      </c>
    </row>
    <row r="14" spans="1:6" x14ac:dyDescent="0.2">
      <c r="A14" s="1221" t="s">
        <v>893</v>
      </c>
      <c r="B14" s="1222" t="s">
        <v>151</v>
      </c>
    </row>
    <row r="15" spans="1:6" x14ac:dyDescent="0.2">
      <c r="A15" s="1221" t="s">
        <v>143</v>
      </c>
      <c r="B15" s="1222" t="s">
        <v>144</v>
      </c>
    </row>
    <row r="16" spans="1:6" x14ac:dyDescent="0.2">
      <c r="A16" s="1221" t="s">
        <v>1276</v>
      </c>
      <c r="B16" s="1222" t="s">
        <v>297</v>
      </c>
      <c r="E16"/>
      <c r="F16"/>
    </row>
    <row r="17" spans="1:6" x14ac:dyDescent="0.2">
      <c r="A17" s="1223" t="s">
        <v>1388</v>
      </c>
      <c r="B17" s="1220" t="s">
        <v>145</v>
      </c>
      <c r="E17"/>
      <c r="F17"/>
    </row>
    <row r="18" spans="1:6" x14ac:dyDescent="0.2">
      <c r="A18" s="1186" t="s">
        <v>1231</v>
      </c>
      <c r="B18" s="1222" t="s">
        <v>145</v>
      </c>
      <c r="E18"/>
      <c r="F18"/>
    </row>
    <row r="19" spans="1:6" x14ac:dyDescent="0.2">
      <c r="A19" s="1221" t="s">
        <v>896</v>
      </c>
      <c r="B19" s="1222" t="s">
        <v>145</v>
      </c>
      <c r="E19"/>
      <c r="F19"/>
    </row>
    <row r="20" spans="1:6" x14ac:dyDescent="0.2">
      <c r="A20" s="1221" t="s">
        <v>302</v>
      </c>
      <c r="B20" s="1222" t="s">
        <v>145</v>
      </c>
      <c r="E20"/>
      <c r="F20"/>
    </row>
    <row r="21" spans="1:6" x14ac:dyDescent="0.2">
      <c r="A21" s="1221" t="s">
        <v>1273</v>
      </c>
      <c r="B21" s="1222" t="s">
        <v>145</v>
      </c>
      <c r="E21"/>
      <c r="F21"/>
    </row>
    <row r="22" spans="1:6" x14ac:dyDescent="0.2">
      <c r="A22" s="1223" t="s">
        <v>1220</v>
      </c>
      <c r="B22" s="1220" t="s">
        <v>145</v>
      </c>
      <c r="E22"/>
      <c r="F22"/>
    </row>
    <row r="23" spans="1:6" x14ac:dyDescent="0.2">
      <c r="A23" s="1219" t="s">
        <v>1230</v>
      </c>
      <c r="B23" s="1222" t="s">
        <v>145</v>
      </c>
      <c r="E23"/>
      <c r="F23"/>
    </row>
    <row r="24" spans="1:6" x14ac:dyDescent="0.2">
      <c r="A24" s="1221" t="s">
        <v>1275</v>
      </c>
      <c r="B24" s="1222" t="s">
        <v>145</v>
      </c>
      <c r="E24"/>
      <c r="F24"/>
    </row>
    <row r="25" spans="1:6" x14ac:dyDescent="0.2">
      <c r="A25" s="1221" t="s">
        <v>902</v>
      </c>
      <c r="B25" s="1222" t="s">
        <v>145</v>
      </c>
      <c r="E25"/>
      <c r="F25"/>
    </row>
    <row r="26" spans="1:6" x14ac:dyDescent="0.2">
      <c r="A26" s="1219" t="s">
        <v>1232</v>
      </c>
      <c r="B26" s="1222" t="s">
        <v>145</v>
      </c>
      <c r="E26"/>
      <c r="F26"/>
    </row>
    <row r="27" spans="1:6" x14ac:dyDescent="0.2">
      <c r="A27" s="1224" t="s">
        <v>577</v>
      </c>
      <c r="B27" s="1225" t="s">
        <v>487</v>
      </c>
      <c r="E27"/>
      <c r="F27"/>
    </row>
    <row r="28" spans="1:6" x14ac:dyDescent="0.2">
      <c r="A28" s="1219" t="s">
        <v>1219</v>
      </c>
      <c r="B28" s="1220" t="s">
        <v>144</v>
      </c>
      <c r="E28"/>
      <c r="F28"/>
    </row>
    <row r="29" spans="1:6" x14ac:dyDescent="0.2">
      <c r="A29" s="1221" t="s">
        <v>404</v>
      </c>
      <c r="B29" s="1222" t="s">
        <v>145</v>
      </c>
      <c r="E29"/>
      <c r="F29"/>
    </row>
    <row r="30" spans="1:6" x14ac:dyDescent="0.2">
      <c r="A30" s="1224" t="s">
        <v>363</v>
      </c>
      <c r="B30" s="1225" t="s">
        <v>147</v>
      </c>
      <c r="E30"/>
      <c r="F30"/>
    </row>
    <row r="31" spans="1:6" x14ac:dyDescent="0.2">
      <c r="A31" s="1223" t="s">
        <v>1223</v>
      </c>
      <c r="B31" s="1220" t="s">
        <v>147</v>
      </c>
      <c r="E31"/>
      <c r="F31"/>
    </row>
    <row r="32" spans="1:6" x14ac:dyDescent="0.2">
      <c r="A32" s="1221" t="s">
        <v>903</v>
      </c>
      <c r="B32" s="1222" t="s">
        <v>147</v>
      </c>
      <c r="E32"/>
      <c r="F32"/>
    </row>
    <row r="33" spans="1:6" x14ac:dyDescent="0.2">
      <c r="A33" s="1221" t="s">
        <v>898</v>
      </c>
      <c r="B33" s="1222" t="s">
        <v>628</v>
      </c>
      <c r="E33"/>
      <c r="F33"/>
    </row>
    <row r="34" spans="1:6" x14ac:dyDescent="0.2">
      <c r="A34" s="1221" t="s">
        <v>910</v>
      </c>
      <c r="B34" s="1222" t="s">
        <v>147</v>
      </c>
      <c r="E34"/>
      <c r="F34"/>
    </row>
    <row r="35" spans="1:6" x14ac:dyDescent="0.2">
      <c r="A35" s="1221" t="s">
        <v>904</v>
      </c>
      <c r="B35" s="1222" t="s">
        <v>890</v>
      </c>
      <c r="E35"/>
      <c r="F35"/>
    </row>
    <row r="36" spans="1:6" x14ac:dyDescent="0.2">
      <c r="A36" s="1221" t="s">
        <v>1233</v>
      </c>
      <c r="B36" s="1222" t="s">
        <v>148</v>
      </c>
      <c r="E36"/>
      <c r="F36"/>
    </row>
    <row r="37" spans="1:6" x14ac:dyDescent="0.2">
      <c r="A37" s="1221" t="s">
        <v>907</v>
      </c>
      <c r="B37" s="1222" t="s">
        <v>890</v>
      </c>
      <c r="E37"/>
      <c r="F37"/>
    </row>
    <row r="38" spans="1:6" x14ac:dyDescent="0.2">
      <c r="A38" s="1224" t="s">
        <v>364</v>
      </c>
      <c r="B38" s="1225" t="s">
        <v>481</v>
      </c>
      <c r="E38"/>
      <c r="F38"/>
    </row>
    <row r="39" spans="1:6" x14ac:dyDescent="0.2">
      <c r="A39" s="1221" t="s">
        <v>886</v>
      </c>
      <c r="B39" s="1222" t="s">
        <v>148</v>
      </c>
      <c r="E39"/>
      <c r="F39"/>
    </row>
    <row r="40" spans="1:6" x14ac:dyDescent="0.2">
      <c r="A40" s="1221" t="s">
        <v>924</v>
      </c>
      <c r="B40" s="1222" t="s">
        <v>145</v>
      </c>
      <c r="E40"/>
      <c r="F40"/>
    </row>
    <row r="41" spans="1:6" x14ac:dyDescent="0.2">
      <c r="A41" s="1221" t="s">
        <v>894</v>
      </c>
      <c r="B41" s="1222" t="s">
        <v>147</v>
      </c>
      <c r="E41"/>
      <c r="F41"/>
    </row>
    <row r="42" spans="1:6" x14ac:dyDescent="0.2">
      <c r="A42" s="1221" t="s">
        <v>895</v>
      </c>
      <c r="B42" s="1222" t="s">
        <v>481</v>
      </c>
      <c r="E42"/>
      <c r="F42"/>
    </row>
    <row r="43" spans="1:6" x14ac:dyDescent="0.2">
      <c r="A43" s="1223" t="s">
        <v>1226</v>
      </c>
      <c r="B43" s="1220" t="s">
        <v>147</v>
      </c>
      <c r="E43"/>
      <c r="F43"/>
    </row>
    <row r="44" spans="1:6" x14ac:dyDescent="0.2">
      <c r="A44" s="1221" t="s">
        <v>906</v>
      </c>
      <c r="B44" s="1222" t="s">
        <v>151</v>
      </c>
      <c r="E44"/>
      <c r="F44"/>
    </row>
    <row r="45" spans="1:6" x14ac:dyDescent="0.2">
      <c r="A45" s="1221" t="s">
        <v>913</v>
      </c>
      <c r="B45" s="1222" t="s">
        <v>148</v>
      </c>
      <c r="E45"/>
      <c r="F45"/>
    </row>
    <row r="46" spans="1:6" x14ac:dyDescent="0.2">
      <c r="A46" s="1221" t="s">
        <v>149</v>
      </c>
      <c r="B46" s="1222" t="s">
        <v>148</v>
      </c>
      <c r="E46"/>
      <c r="F46"/>
    </row>
    <row r="47" spans="1:6" x14ac:dyDescent="0.2">
      <c r="A47" s="1224" t="s">
        <v>1278</v>
      </c>
      <c r="B47" s="1225" t="s">
        <v>147</v>
      </c>
      <c r="E47"/>
      <c r="F47"/>
    </row>
    <row r="48" spans="1:6" x14ac:dyDescent="0.2">
      <c r="A48" s="1219" t="s">
        <v>1229</v>
      </c>
      <c r="B48" s="1222" t="s">
        <v>145</v>
      </c>
      <c r="E48"/>
      <c r="F48"/>
    </row>
    <row r="49" spans="1:6" x14ac:dyDescent="0.2">
      <c r="A49" s="1221" t="s">
        <v>900</v>
      </c>
      <c r="B49" s="1222" t="s">
        <v>487</v>
      </c>
      <c r="E49"/>
      <c r="F49"/>
    </row>
    <row r="50" spans="1:6" x14ac:dyDescent="0.2">
      <c r="A50" s="1221" t="s">
        <v>887</v>
      </c>
      <c r="B50" s="1222" t="s">
        <v>877</v>
      </c>
      <c r="E50"/>
      <c r="F50"/>
    </row>
    <row r="51" spans="1:6" x14ac:dyDescent="0.2">
      <c r="A51" s="1223" t="s">
        <v>1224</v>
      </c>
      <c r="B51" s="1220" t="s">
        <v>148</v>
      </c>
      <c r="E51"/>
      <c r="F51"/>
    </row>
    <row r="52" spans="1:6" x14ac:dyDescent="0.2">
      <c r="A52" s="1221" t="s">
        <v>150</v>
      </c>
      <c r="B52" s="1222" t="s">
        <v>151</v>
      </c>
      <c r="E52"/>
      <c r="F52"/>
    </row>
    <row r="53" spans="1:6" x14ac:dyDescent="0.2">
      <c r="A53" s="1223" t="s">
        <v>1225</v>
      </c>
      <c r="B53" s="1220" t="s">
        <v>148</v>
      </c>
      <c r="E53"/>
      <c r="F53"/>
    </row>
    <row r="54" spans="1:6" x14ac:dyDescent="0.2">
      <c r="A54" s="1221" t="s">
        <v>1272</v>
      </c>
      <c r="B54" s="1222" t="s">
        <v>152</v>
      </c>
      <c r="E54"/>
      <c r="F54"/>
    </row>
    <row r="55" spans="1:6" x14ac:dyDescent="0.2">
      <c r="A55" s="1221" t="s">
        <v>1271</v>
      </c>
      <c r="B55" s="1222" t="s">
        <v>648</v>
      </c>
      <c r="E55"/>
      <c r="F55"/>
    </row>
    <row r="56" spans="1:6" x14ac:dyDescent="0.2">
      <c r="A56" s="1221" t="s">
        <v>905</v>
      </c>
      <c r="B56" s="1222" t="s">
        <v>147</v>
      </c>
      <c r="E56"/>
      <c r="F56"/>
    </row>
    <row r="57" spans="1:6" x14ac:dyDescent="0.2">
      <c r="A57" s="1226" t="s">
        <v>255</v>
      </c>
      <c r="B57" s="1222" t="s">
        <v>152</v>
      </c>
      <c r="E57"/>
      <c r="F57"/>
    </row>
    <row r="58" spans="1:6" x14ac:dyDescent="0.2">
      <c r="A58" s="1221" t="s">
        <v>777</v>
      </c>
      <c r="B58" s="1222" t="s">
        <v>153</v>
      </c>
      <c r="E58"/>
      <c r="F58"/>
    </row>
    <row r="59" spans="1:6" x14ac:dyDescent="0.2">
      <c r="A59" s="1221" t="s">
        <v>405</v>
      </c>
      <c r="B59" s="1222" t="s">
        <v>145</v>
      </c>
      <c r="E59"/>
      <c r="F59"/>
    </row>
    <row r="60" spans="1:6" x14ac:dyDescent="0.2">
      <c r="A60" s="1221" t="s">
        <v>1274</v>
      </c>
      <c r="B60" s="1222" t="s">
        <v>145</v>
      </c>
      <c r="E60"/>
      <c r="F60"/>
    </row>
    <row r="61" spans="1:6" x14ac:dyDescent="0.2">
      <c r="A61" s="1221" t="s">
        <v>897</v>
      </c>
      <c r="B61" s="1222" t="s">
        <v>145</v>
      </c>
      <c r="E61"/>
      <c r="F61"/>
    </row>
    <row r="62" spans="1:6" x14ac:dyDescent="0.2">
      <c r="A62" s="1223" t="s">
        <v>1221</v>
      </c>
      <c r="B62" s="1220" t="s">
        <v>640</v>
      </c>
      <c r="E62"/>
      <c r="F62"/>
    </row>
    <row r="63" spans="1:6" x14ac:dyDescent="0.2">
      <c r="A63" s="1226" t="s">
        <v>578</v>
      </c>
      <c r="B63" s="1222" t="s">
        <v>486</v>
      </c>
      <c r="E63"/>
      <c r="F63"/>
    </row>
    <row r="64" spans="1:6" x14ac:dyDescent="0.2">
      <c r="A64" s="1221" t="s">
        <v>914</v>
      </c>
      <c r="B64" s="1222" t="s">
        <v>145</v>
      </c>
      <c r="E64"/>
      <c r="F64"/>
    </row>
    <row r="65" spans="1:6" x14ac:dyDescent="0.2">
      <c r="A65" s="1221" t="s">
        <v>505</v>
      </c>
      <c r="B65" s="1222" t="s">
        <v>145</v>
      </c>
      <c r="E65"/>
      <c r="F65"/>
    </row>
    <row r="66" spans="1:6" x14ac:dyDescent="0.2">
      <c r="A66" s="1221" t="s">
        <v>154</v>
      </c>
      <c r="B66" s="1222" t="s">
        <v>145</v>
      </c>
      <c r="E66"/>
      <c r="F66"/>
    </row>
    <row r="67" spans="1:6" x14ac:dyDescent="0.2">
      <c r="A67" s="1221" t="s">
        <v>254</v>
      </c>
      <c r="B67" s="1222" t="s">
        <v>145</v>
      </c>
      <c r="E67"/>
      <c r="F67"/>
    </row>
    <row r="68" spans="1:6" x14ac:dyDescent="0.2">
      <c r="A68" s="1221" t="s">
        <v>888</v>
      </c>
      <c r="B68" s="1222" t="s">
        <v>147</v>
      </c>
      <c r="E68"/>
      <c r="F68"/>
    </row>
    <row r="69" spans="1:6" x14ac:dyDescent="0.2">
      <c r="A69" s="1221" t="s">
        <v>1277</v>
      </c>
      <c r="B69" s="1222" t="s">
        <v>890</v>
      </c>
      <c r="E69"/>
      <c r="F69"/>
    </row>
    <row r="70" spans="1:6" x14ac:dyDescent="0.2">
      <c r="A70" s="1221" t="s">
        <v>909</v>
      </c>
      <c r="B70" s="1222" t="s">
        <v>877</v>
      </c>
      <c r="E70"/>
      <c r="F70"/>
    </row>
    <row r="71" spans="1:6" x14ac:dyDescent="0.2">
      <c r="A71" s="1219" t="s">
        <v>1228</v>
      </c>
      <c r="B71" s="1222" t="s">
        <v>145</v>
      </c>
      <c r="E71"/>
      <c r="F71"/>
    </row>
    <row r="72" spans="1:6" x14ac:dyDescent="0.2">
      <c r="A72" s="1221" t="s">
        <v>253</v>
      </c>
      <c r="B72" s="1222" t="s">
        <v>145</v>
      </c>
      <c r="E72"/>
      <c r="F72"/>
    </row>
    <row r="73" spans="1:6" x14ac:dyDescent="0.2">
      <c r="A73" s="1219" t="s">
        <v>1227</v>
      </c>
      <c r="B73" s="1222" t="s">
        <v>145</v>
      </c>
      <c r="E73"/>
      <c r="F73"/>
    </row>
    <row r="74" spans="1:6" x14ac:dyDescent="0.2">
      <c r="A74" s="1221" t="s">
        <v>901</v>
      </c>
      <c r="B74" s="1222" t="s">
        <v>877</v>
      </c>
    </row>
    <row r="75" spans="1:6" x14ac:dyDescent="0.2">
      <c r="A75" s="1221" t="s">
        <v>892</v>
      </c>
      <c r="B75" s="1222" t="s">
        <v>145</v>
      </c>
    </row>
    <row r="76" spans="1:6" x14ac:dyDescent="0.2">
      <c r="A76" s="1221" t="s">
        <v>773</v>
      </c>
      <c r="B76" s="1222" t="s">
        <v>145</v>
      </c>
    </row>
    <row r="77" spans="1:6" x14ac:dyDescent="0.2">
      <c r="A77" s="1221" t="s">
        <v>911</v>
      </c>
      <c r="B77" s="1222" t="s">
        <v>890</v>
      </c>
    </row>
    <row r="78" spans="1:6" ht="13.5" thickBot="1" x14ac:dyDescent="0.25">
      <c r="A78" s="1227" t="s">
        <v>155</v>
      </c>
      <c r="B78" s="1228" t="s">
        <v>147</v>
      </c>
    </row>
  </sheetData>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4"/>
  <dimension ref="A1:G19"/>
  <sheetViews>
    <sheetView workbookViewId="0"/>
  </sheetViews>
  <sheetFormatPr defaultRowHeight="12.75" x14ac:dyDescent="0.2"/>
  <cols>
    <col min="1" max="1" width="33" customWidth="1"/>
    <col min="2" max="2" width="32.42578125" customWidth="1"/>
    <col min="3" max="3" width="22.5703125" customWidth="1"/>
    <col min="4" max="7" width="11.7109375" customWidth="1"/>
  </cols>
  <sheetData>
    <row r="1" spans="1:7" ht="13.5" thickBot="1" x14ac:dyDescent="0.25">
      <c r="A1" s="413" t="s">
        <v>1327</v>
      </c>
      <c r="B1" s="681"/>
      <c r="C1" s="681"/>
      <c r="D1" s="681"/>
      <c r="E1" s="681"/>
      <c r="F1" s="3"/>
      <c r="G1" s="3"/>
    </row>
    <row r="2" spans="1:7" ht="20.25" customHeight="1" x14ac:dyDescent="0.2">
      <c r="A2" s="1822" t="s">
        <v>62</v>
      </c>
      <c r="B2" s="1824" t="s">
        <v>63</v>
      </c>
      <c r="C2" s="1826" t="s">
        <v>440</v>
      </c>
      <c r="D2" s="1820" t="s">
        <v>514</v>
      </c>
      <c r="E2" s="1821"/>
      <c r="F2" s="1828" t="s">
        <v>915</v>
      </c>
      <c r="G2" s="1829"/>
    </row>
    <row r="3" spans="1:7" ht="20.25" customHeight="1" thickBot="1" x14ac:dyDescent="0.25">
      <c r="A3" s="1823"/>
      <c r="B3" s="1825"/>
      <c r="C3" s="1827"/>
      <c r="D3" s="502" t="s">
        <v>64</v>
      </c>
      <c r="E3" s="502" t="s">
        <v>425</v>
      </c>
      <c r="F3" s="501" t="s">
        <v>64</v>
      </c>
      <c r="G3" s="427" t="s">
        <v>425</v>
      </c>
    </row>
    <row r="4" spans="1:7" ht="13.5" thickBot="1" x14ac:dyDescent="0.25">
      <c r="A4" s="1830" t="s">
        <v>589</v>
      </c>
      <c r="B4" s="1831"/>
      <c r="C4" s="1831"/>
      <c r="D4" s="1831"/>
      <c r="E4" s="1831"/>
      <c r="F4" s="1831"/>
      <c r="G4" s="1832"/>
    </row>
    <row r="5" spans="1:7" ht="51" x14ac:dyDescent="0.2">
      <c r="A5" s="497" t="s">
        <v>703</v>
      </c>
      <c r="B5" s="1229" t="s">
        <v>980</v>
      </c>
      <c r="C5" s="1230" t="s">
        <v>778</v>
      </c>
      <c r="D5" s="1231" t="s">
        <v>439</v>
      </c>
      <c r="E5" s="1231" t="s">
        <v>439</v>
      </c>
      <c r="F5" s="1178">
        <v>16</v>
      </c>
      <c r="G5" s="1232">
        <v>884</v>
      </c>
    </row>
    <row r="6" spans="1:7" ht="26.25" thickBot="1" x14ac:dyDescent="0.25">
      <c r="A6" s="1233" t="s">
        <v>704</v>
      </c>
      <c r="B6" s="1234" t="s">
        <v>569</v>
      </c>
      <c r="C6" s="1235" t="s">
        <v>982</v>
      </c>
      <c r="D6" s="1236" t="s">
        <v>439</v>
      </c>
      <c r="E6" s="1237" t="s">
        <v>439</v>
      </c>
      <c r="F6" s="1181">
        <v>3534</v>
      </c>
      <c r="G6" s="1238">
        <v>360</v>
      </c>
    </row>
    <row r="7" spans="1:7" ht="13.5" thickBot="1" x14ac:dyDescent="0.25">
      <c r="A7" s="1817" t="s">
        <v>590</v>
      </c>
      <c r="B7" s="1818"/>
      <c r="C7" s="1818"/>
      <c r="D7" s="1818"/>
      <c r="E7" s="1818"/>
      <c r="F7" s="1818"/>
      <c r="G7" s="1819"/>
    </row>
    <row r="8" spans="1:7" ht="25.5" customHeight="1" x14ac:dyDescent="0.2">
      <c r="A8" s="42" t="s">
        <v>2</v>
      </c>
      <c r="B8" s="1229" t="s">
        <v>308</v>
      </c>
      <c r="C8" s="1230" t="s">
        <v>975</v>
      </c>
      <c r="D8" s="1231">
        <v>427</v>
      </c>
      <c r="E8" s="1231">
        <v>74</v>
      </c>
      <c r="F8" s="1178" t="s">
        <v>439</v>
      </c>
      <c r="G8" s="1232" t="s">
        <v>439</v>
      </c>
    </row>
    <row r="9" spans="1:7" ht="25.5" x14ac:dyDescent="0.2">
      <c r="A9" s="1239" t="s">
        <v>3</v>
      </c>
      <c r="B9" s="1240" t="s">
        <v>308</v>
      </c>
      <c r="C9" s="1241" t="s">
        <v>976</v>
      </c>
      <c r="D9" s="1242">
        <v>513</v>
      </c>
      <c r="E9" s="1242">
        <v>40</v>
      </c>
      <c r="F9" s="915" t="s">
        <v>439</v>
      </c>
      <c r="G9" s="1243" t="s">
        <v>439</v>
      </c>
    </row>
    <row r="10" spans="1:7" ht="25.5" x14ac:dyDescent="0.2">
      <c r="A10" s="1244" t="s">
        <v>977</v>
      </c>
      <c r="B10" s="1240" t="s">
        <v>978</v>
      </c>
      <c r="C10" s="1241" t="s">
        <v>824</v>
      </c>
      <c r="D10" s="1242">
        <v>2251</v>
      </c>
      <c r="E10" s="1242">
        <v>2500</v>
      </c>
      <c r="F10" s="915" t="s">
        <v>439</v>
      </c>
      <c r="G10" s="1245" t="s">
        <v>439</v>
      </c>
    </row>
    <row r="11" spans="1:7" ht="26.25" thickBot="1" x14ac:dyDescent="0.25">
      <c r="A11" s="1246" t="s">
        <v>825</v>
      </c>
      <c r="B11" s="1234" t="s">
        <v>309</v>
      </c>
      <c r="C11" s="1235" t="s">
        <v>979</v>
      </c>
      <c r="D11" s="1236" t="s">
        <v>1365</v>
      </c>
      <c r="E11" s="1237">
        <v>0</v>
      </c>
      <c r="F11" s="1181" t="s">
        <v>439</v>
      </c>
      <c r="G11" s="1238" t="s">
        <v>439</v>
      </c>
    </row>
    <row r="12" spans="1:7" ht="13.5" thickBot="1" x14ac:dyDescent="0.25">
      <c r="A12" s="1817" t="s">
        <v>591</v>
      </c>
      <c r="B12" s="1818"/>
      <c r="C12" s="1818"/>
      <c r="D12" s="1818"/>
      <c r="E12" s="1818"/>
      <c r="F12" s="1818"/>
      <c r="G12" s="1819"/>
    </row>
    <row r="13" spans="1:7" ht="51" x14ac:dyDescent="0.2">
      <c r="A13" s="1247" t="s">
        <v>703</v>
      </c>
      <c r="B13" s="1248" t="s">
        <v>928</v>
      </c>
      <c r="C13" s="1249" t="s">
        <v>779</v>
      </c>
      <c r="D13" s="1250" t="s">
        <v>439</v>
      </c>
      <c r="E13" s="1250" t="s">
        <v>439</v>
      </c>
      <c r="F13" s="1251">
        <v>474</v>
      </c>
      <c r="G13" s="1252">
        <v>94</v>
      </c>
    </row>
    <row r="14" spans="1:7" ht="51" x14ac:dyDescent="0.2">
      <c r="A14" s="1253" t="s">
        <v>704</v>
      </c>
      <c r="B14" s="1254" t="s">
        <v>929</v>
      </c>
      <c r="C14" s="1255" t="s">
        <v>779</v>
      </c>
      <c r="D14" s="1256" t="s">
        <v>439</v>
      </c>
      <c r="E14" s="1256" t="s">
        <v>439</v>
      </c>
      <c r="F14" s="1257">
        <v>992</v>
      </c>
      <c r="G14" s="1258">
        <v>367</v>
      </c>
    </row>
    <row r="15" spans="1:7" ht="51" x14ac:dyDescent="0.2">
      <c r="A15" s="1259" t="s">
        <v>2</v>
      </c>
      <c r="B15" s="1254" t="s">
        <v>930</v>
      </c>
      <c r="C15" s="1255" t="s">
        <v>779</v>
      </c>
      <c r="D15" s="1257">
        <v>68</v>
      </c>
      <c r="E15" s="1257">
        <v>0</v>
      </c>
      <c r="F15" s="1256" t="s">
        <v>439</v>
      </c>
      <c r="G15" s="1260" t="s">
        <v>439</v>
      </c>
    </row>
    <row r="16" spans="1:7" ht="39.75" customHeight="1" thickBot="1" x14ac:dyDescent="0.25">
      <c r="A16" s="1261" t="s">
        <v>3</v>
      </c>
      <c r="B16" s="1262" t="s">
        <v>930</v>
      </c>
      <c r="C16" s="1263" t="s">
        <v>592</v>
      </c>
      <c r="D16" s="1264">
        <v>28</v>
      </c>
      <c r="E16" s="1265">
        <v>0</v>
      </c>
      <c r="F16" s="1266" t="s">
        <v>439</v>
      </c>
      <c r="G16" s="1267" t="s">
        <v>439</v>
      </c>
    </row>
    <row r="17" spans="1:7" x14ac:dyDescent="0.2">
      <c r="A17" s="37"/>
      <c r="B17" s="37"/>
      <c r="C17" s="37"/>
      <c r="D17" s="37"/>
      <c r="E17" s="37"/>
      <c r="F17" s="37"/>
      <c r="G17" s="37"/>
    </row>
    <row r="18" spans="1:7" s="9" customFormat="1" x14ac:dyDescent="0.2">
      <c r="A18" s="9" t="s">
        <v>916</v>
      </c>
    </row>
    <row r="19" spans="1:7" x14ac:dyDescent="0.2">
      <c r="A19" s="1815" t="s">
        <v>981</v>
      </c>
      <c r="B19" s="1816"/>
      <c r="C19" s="1816"/>
    </row>
  </sheetData>
  <mergeCells count="9">
    <mergeCell ref="A19:C19"/>
    <mergeCell ref="A7:G7"/>
    <mergeCell ref="A12:G12"/>
    <mergeCell ref="D2:E2"/>
    <mergeCell ref="A2:A3"/>
    <mergeCell ref="B2:B3"/>
    <mergeCell ref="C2:C3"/>
    <mergeCell ref="F2:G2"/>
    <mergeCell ref="A4:G4"/>
  </mergeCells>
  <phoneticPr fontId="7"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7"/>
  <dimension ref="A1:D19"/>
  <sheetViews>
    <sheetView workbookViewId="0"/>
  </sheetViews>
  <sheetFormatPr defaultColWidth="9.140625" defaultRowHeight="12.75" x14ac:dyDescent="0.2"/>
  <cols>
    <col min="1" max="1" width="36" style="9" customWidth="1"/>
    <col min="2" max="2" width="36.42578125" style="9" customWidth="1"/>
    <col min="3" max="3" width="15" style="9" customWidth="1"/>
    <col min="4" max="4" width="19.42578125" style="9" customWidth="1"/>
    <col min="5" max="16384" width="9.140625" style="9"/>
  </cols>
  <sheetData>
    <row r="1" spans="1:4" ht="13.5" thickBot="1" x14ac:dyDescent="0.25">
      <c r="A1" s="434" t="s">
        <v>936</v>
      </c>
      <c r="B1" s="435"/>
      <c r="C1" s="435"/>
      <c r="D1" s="435"/>
    </row>
    <row r="2" spans="1:4" x14ac:dyDescent="0.2">
      <c r="A2" s="204" t="s">
        <v>139</v>
      </c>
      <c r="B2" s="205" t="s">
        <v>140</v>
      </c>
      <c r="C2" s="270" t="s">
        <v>181</v>
      </c>
      <c r="D2" s="271" t="s">
        <v>182</v>
      </c>
    </row>
    <row r="3" spans="1:4" x14ac:dyDescent="0.2">
      <c r="A3" s="865" t="s">
        <v>160</v>
      </c>
      <c r="B3" s="866" t="s">
        <v>352</v>
      </c>
      <c r="C3" s="867">
        <v>43709</v>
      </c>
      <c r="D3" s="868" t="s">
        <v>439</v>
      </c>
    </row>
    <row r="4" spans="1:4" x14ac:dyDescent="0.2">
      <c r="A4" s="865" t="s">
        <v>172</v>
      </c>
      <c r="B4" s="866" t="s">
        <v>94</v>
      </c>
      <c r="C4" s="867">
        <v>42710</v>
      </c>
      <c r="D4" s="869">
        <v>45291</v>
      </c>
    </row>
    <row r="5" spans="1:4" x14ac:dyDescent="0.2">
      <c r="A5" s="870" t="s">
        <v>353</v>
      </c>
      <c r="B5" s="866" t="s">
        <v>356</v>
      </c>
      <c r="C5" s="867">
        <v>43619</v>
      </c>
      <c r="D5" s="868" t="s">
        <v>439</v>
      </c>
    </row>
    <row r="6" spans="1:4" x14ac:dyDescent="0.2">
      <c r="A6" s="865" t="s">
        <v>436</v>
      </c>
      <c r="B6" s="866" t="s">
        <v>664</v>
      </c>
      <c r="C6" s="867">
        <v>44173</v>
      </c>
      <c r="D6" s="868">
        <v>45633</v>
      </c>
    </row>
    <row r="7" spans="1:4" x14ac:dyDescent="0.2">
      <c r="A7" s="870" t="s">
        <v>354</v>
      </c>
      <c r="B7" s="866" t="s">
        <v>663</v>
      </c>
      <c r="C7" s="867">
        <v>42710</v>
      </c>
      <c r="D7" s="868">
        <v>45631</v>
      </c>
    </row>
    <row r="8" spans="1:4" x14ac:dyDescent="0.2">
      <c r="A8" s="870" t="s">
        <v>355</v>
      </c>
      <c r="B8" s="866" t="s">
        <v>146</v>
      </c>
      <c r="C8" s="867">
        <v>43151</v>
      </c>
      <c r="D8" s="868">
        <v>45631</v>
      </c>
    </row>
    <row r="9" spans="1:4" x14ac:dyDescent="0.2">
      <c r="A9" s="870" t="s">
        <v>437</v>
      </c>
      <c r="B9" s="866" t="s">
        <v>146</v>
      </c>
      <c r="C9" s="867">
        <v>44173</v>
      </c>
      <c r="D9" s="868">
        <v>46363</v>
      </c>
    </row>
    <row r="10" spans="1:4" x14ac:dyDescent="0.2">
      <c r="A10" s="865" t="s">
        <v>799</v>
      </c>
      <c r="B10" s="866" t="s">
        <v>663</v>
      </c>
      <c r="C10" s="867">
        <v>44901</v>
      </c>
      <c r="D10" s="868">
        <v>47092</v>
      </c>
    </row>
    <row r="11" spans="1:4" x14ac:dyDescent="0.2">
      <c r="A11" s="870" t="s">
        <v>656</v>
      </c>
      <c r="B11" s="866" t="s">
        <v>665</v>
      </c>
      <c r="C11" s="867">
        <v>43852</v>
      </c>
      <c r="D11" s="868">
        <v>47092</v>
      </c>
    </row>
    <row r="12" spans="1:4" x14ac:dyDescent="0.2">
      <c r="A12" s="870" t="s">
        <v>438</v>
      </c>
      <c r="B12" s="866" t="s">
        <v>663</v>
      </c>
      <c r="C12" s="867">
        <v>44173</v>
      </c>
      <c r="D12" s="868">
        <v>46363</v>
      </c>
    </row>
    <row r="13" spans="1:4" x14ac:dyDescent="0.2">
      <c r="A13" s="870" t="s">
        <v>301</v>
      </c>
      <c r="B13" s="866" t="s">
        <v>663</v>
      </c>
      <c r="C13" s="867">
        <v>44173</v>
      </c>
      <c r="D13" s="868">
        <v>46363</v>
      </c>
    </row>
    <row r="14" spans="1:4" x14ac:dyDescent="0.2">
      <c r="A14" s="870" t="s">
        <v>432</v>
      </c>
      <c r="B14" s="866" t="s">
        <v>146</v>
      </c>
      <c r="C14" s="867">
        <v>44173</v>
      </c>
      <c r="D14" s="868">
        <v>46363</v>
      </c>
    </row>
    <row r="15" spans="1:4" x14ac:dyDescent="0.2">
      <c r="A15" s="870" t="s">
        <v>196</v>
      </c>
      <c r="B15" s="866" t="s">
        <v>146</v>
      </c>
      <c r="C15" s="867">
        <v>42710</v>
      </c>
      <c r="D15" s="868">
        <v>45631</v>
      </c>
    </row>
    <row r="16" spans="1:4" x14ac:dyDescent="0.2">
      <c r="A16" s="870" t="s">
        <v>800</v>
      </c>
      <c r="B16" s="866" t="s">
        <v>663</v>
      </c>
      <c r="C16" s="867">
        <v>44901</v>
      </c>
      <c r="D16" s="868">
        <v>47092</v>
      </c>
    </row>
    <row r="17" spans="1:4" ht="13.5" thickBot="1" x14ac:dyDescent="0.25">
      <c r="A17" s="871" t="s">
        <v>801</v>
      </c>
      <c r="B17" s="872" t="s">
        <v>357</v>
      </c>
      <c r="C17" s="873">
        <v>44901</v>
      </c>
      <c r="D17" s="874">
        <v>47092</v>
      </c>
    </row>
    <row r="18" spans="1:4" x14ac:dyDescent="0.2">
      <c r="A18" s="686"/>
      <c r="B18" s="687"/>
      <c r="C18" s="688"/>
      <c r="D18" s="688"/>
    </row>
    <row r="19" spans="1:4" ht="65.25" customHeight="1" x14ac:dyDescent="0.2">
      <c r="A19" s="1477" t="s">
        <v>1039</v>
      </c>
      <c r="B19" s="1478"/>
      <c r="C19" s="1478"/>
      <c r="D19" s="1478"/>
    </row>
  </sheetData>
  <mergeCells count="1">
    <mergeCell ref="A19:D19"/>
  </mergeCells>
  <phoneticPr fontId="44" type="noConversion"/>
  <pageMargins left="0.7" right="0.7" top="0.78740157499999996" bottom="0.78740157499999996"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List68"/>
  <dimension ref="A1:X42"/>
  <sheetViews>
    <sheetView workbookViewId="0"/>
  </sheetViews>
  <sheetFormatPr defaultColWidth="9.140625" defaultRowHeight="12.75" x14ac:dyDescent="0.2"/>
  <cols>
    <col min="1" max="1" width="24.85546875" style="9" customWidth="1"/>
    <col min="2" max="2" width="9.140625" style="9"/>
    <col min="3" max="3" width="9.7109375" style="9" customWidth="1"/>
    <col min="4" max="6" width="9.140625" style="9"/>
    <col min="7" max="7" width="10.85546875" style="9" customWidth="1"/>
    <col min="8" max="10" width="9.140625" style="9"/>
    <col min="11" max="11" width="10.7109375" style="9" customWidth="1"/>
    <col min="12" max="14" width="9.140625" style="9"/>
    <col min="15" max="15" width="10.7109375" style="9" customWidth="1"/>
    <col min="16" max="18" width="9.140625" style="9"/>
    <col min="19" max="19" width="10.7109375" style="9" customWidth="1"/>
    <col min="20" max="16384" width="9.140625" style="9"/>
  </cols>
  <sheetData>
    <row r="1" spans="1:24" ht="13.5" thickBot="1" x14ac:dyDescent="0.25">
      <c r="A1" s="392" t="s">
        <v>1328</v>
      </c>
      <c r="G1" s="20"/>
      <c r="J1" s="83"/>
      <c r="N1" s="83"/>
      <c r="R1" s="83"/>
      <c r="W1" s="168"/>
    </row>
    <row r="2" spans="1:24" s="14" customFormat="1" x14ac:dyDescent="0.2">
      <c r="A2" s="1838"/>
      <c r="B2" s="1835">
        <v>2019</v>
      </c>
      <c r="C2" s="1836"/>
      <c r="D2" s="1836"/>
      <c r="E2" s="1837"/>
      <c r="F2" s="1833">
        <v>2020</v>
      </c>
      <c r="G2" s="1680"/>
      <c r="H2" s="1680"/>
      <c r="I2" s="1834"/>
      <c r="J2" s="1833">
        <v>2021</v>
      </c>
      <c r="K2" s="1680"/>
      <c r="L2" s="1680"/>
      <c r="M2" s="1834"/>
      <c r="N2" s="1833">
        <v>2022</v>
      </c>
      <c r="O2" s="1680"/>
      <c r="P2" s="1680"/>
      <c r="Q2" s="1834"/>
      <c r="R2" s="1833">
        <v>2023</v>
      </c>
      <c r="S2" s="1680"/>
      <c r="T2" s="1680"/>
      <c r="U2" s="1834"/>
      <c r="W2" s="386"/>
      <c r="X2" s="386"/>
    </row>
    <row r="3" spans="1:24" s="80" customFormat="1" ht="30" customHeight="1" thickBot="1" x14ac:dyDescent="0.25">
      <c r="A3" s="1839"/>
      <c r="B3" s="582" t="s">
        <v>14</v>
      </c>
      <c r="C3" s="583" t="s">
        <v>15</v>
      </c>
      <c r="D3" s="583" t="s">
        <v>16</v>
      </c>
      <c r="E3" s="584" t="s">
        <v>203</v>
      </c>
      <c r="F3" s="370" t="s">
        <v>14</v>
      </c>
      <c r="G3" s="371" t="s">
        <v>15</v>
      </c>
      <c r="H3" s="371" t="s">
        <v>16</v>
      </c>
      <c r="I3" s="372" t="s">
        <v>203</v>
      </c>
      <c r="J3" s="370" t="s">
        <v>14</v>
      </c>
      <c r="K3" s="371" t="s">
        <v>15</v>
      </c>
      <c r="L3" s="371" t="s">
        <v>16</v>
      </c>
      <c r="M3" s="372" t="s">
        <v>203</v>
      </c>
      <c r="N3" s="370" t="s">
        <v>14</v>
      </c>
      <c r="O3" s="371" t="s">
        <v>15</v>
      </c>
      <c r="P3" s="371" t="s">
        <v>16</v>
      </c>
      <c r="Q3" s="372" t="s">
        <v>203</v>
      </c>
      <c r="R3" s="370" t="s">
        <v>14</v>
      </c>
      <c r="S3" s="371" t="s">
        <v>15</v>
      </c>
      <c r="T3" s="371" t="s">
        <v>16</v>
      </c>
      <c r="U3" s="372" t="s">
        <v>203</v>
      </c>
      <c r="W3" s="170"/>
      <c r="X3" s="258"/>
    </row>
    <row r="4" spans="1:24" x14ac:dyDescent="0.2">
      <c r="A4" s="224" t="s">
        <v>162</v>
      </c>
      <c r="B4" s="24">
        <v>16</v>
      </c>
      <c r="C4" s="19">
        <v>44</v>
      </c>
      <c r="D4" s="19">
        <v>3</v>
      </c>
      <c r="E4" s="369">
        <f>SUM(B4:D4)</f>
        <v>63</v>
      </c>
      <c r="F4" s="24">
        <v>7</v>
      </c>
      <c r="G4" s="19">
        <v>35</v>
      </c>
      <c r="H4" s="19">
        <v>3</v>
      </c>
      <c r="I4" s="369">
        <f>SUM(F4:H4)</f>
        <v>45</v>
      </c>
      <c r="J4" s="24">
        <v>15</v>
      </c>
      <c r="K4" s="19">
        <v>27</v>
      </c>
      <c r="L4" s="19">
        <v>3</v>
      </c>
      <c r="M4" s="369">
        <f>SUM(J4:L4)</f>
        <v>45</v>
      </c>
      <c r="N4" s="24">
        <v>13</v>
      </c>
      <c r="O4" s="19">
        <v>33</v>
      </c>
      <c r="P4" s="19">
        <v>3</v>
      </c>
      <c r="Q4" s="369">
        <f>SUM(N4:P4)</f>
        <v>49</v>
      </c>
      <c r="R4" s="24">
        <v>12</v>
      </c>
      <c r="S4" s="19">
        <v>24</v>
      </c>
      <c r="T4" s="19">
        <v>3</v>
      </c>
      <c r="U4" s="369">
        <f>SUM(R4:T4)</f>
        <v>39</v>
      </c>
    </row>
    <row r="5" spans="1:24" x14ac:dyDescent="0.2">
      <c r="A5" s="580" t="s">
        <v>161</v>
      </c>
      <c r="B5" s="585">
        <v>22</v>
      </c>
      <c r="C5" s="586">
        <v>7</v>
      </c>
      <c r="D5" s="586">
        <v>0</v>
      </c>
      <c r="E5" s="369">
        <f t="shared" ref="E5:E14" si="0">SUM(B5:D5)</f>
        <v>29</v>
      </c>
      <c r="F5" s="12">
        <v>24</v>
      </c>
      <c r="G5" s="18">
        <v>4</v>
      </c>
      <c r="H5" s="18">
        <v>0</v>
      </c>
      <c r="I5" s="369">
        <f t="shared" ref="I5:I14" si="1">SUM(F5:H5)</f>
        <v>28</v>
      </c>
      <c r="J5" s="12">
        <v>21</v>
      </c>
      <c r="K5" s="18">
        <v>3</v>
      </c>
      <c r="L5" s="18">
        <v>0</v>
      </c>
      <c r="M5" s="369">
        <f t="shared" ref="M5:M14" si="2">SUM(J5:L5)</f>
        <v>24</v>
      </c>
      <c r="N5" s="12">
        <v>9</v>
      </c>
      <c r="O5" s="18">
        <v>8</v>
      </c>
      <c r="P5" s="18">
        <v>0</v>
      </c>
      <c r="Q5" s="369">
        <f>SUM(N5:P5)</f>
        <v>17</v>
      </c>
      <c r="R5" s="585">
        <v>21</v>
      </c>
      <c r="S5" s="603">
        <v>8</v>
      </c>
      <c r="T5" s="603">
        <v>0</v>
      </c>
      <c r="U5" s="369">
        <f>SUM(R5:T5)</f>
        <v>29</v>
      </c>
    </row>
    <row r="6" spans="1:24" x14ac:dyDescent="0.2">
      <c r="A6" s="580" t="s">
        <v>167</v>
      </c>
      <c r="B6" s="585">
        <v>0</v>
      </c>
      <c r="C6" s="586">
        <v>14</v>
      </c>
      <c r="D6" s="586">
        <v>4</v>
      </c>
      <c r="E6" s="369">
        <f t="shared" si="0"/>
        <v>18</v>
      </c>
      <c r="F6" s="12">
        <v>0</v>
      </c>
      <c r="G6" s="18">
        <v>13</v>
      </c>
      <c r="H6" s="18">
        <v>5</v>
      </c>
      <c r="I6" s="369">
        <f t="shared" si="1"/>
        <v>18</v>
      </c>
      <c r="J6" s="12">
        <v>1</v>
      </c>
      <c r="K6" s="18">
        <v>12</v>
      </c>
      <c r="L6" s="18">
        <v>6</v>
      </c>
      <c r="M6" s="369">
        <f t="shared" si="2"/>
        <v>19</v>
      </c>
      <c r="N6" s="12">
        <v>2</v>
      </c>
      <c r="O6" s="18">
        <v>15</v>
      </c>
      <c r="P6" s="18">
        <v>6</v>
      </c>
      <c r="Q6" s="369">
        <f>SUM(N6:P6)</f>
        <v>23</v>
      </c>
      <c r="R6" s="585">
        <v>5</v>
      </c>
      <c r="S6" s="603">
        <v>10</v>
      </c>
      <c r="T6" s="603">
        <v>6</v>
      </c>
      <c r="U6" s="369">
        <f>SUM(R6:T6)</f>
        <v>21</v>
      </c>
    </row>
    <row r="7" spans="1:24" x14ac:dyDescent="0.2">
      <c r="A7" s="580" t="s">
        <v>170</v>
      </c>
      <c r="B7" s="585">
        <v>7</v>
      </c>
      <c r="C7" s="586">
        <v>93</v>
      </c>
      <c r="D7" s="586">
        <v>29</v>
      </c>
      <c r="E7" s="369">
        <f t="shared" si="0"/>
        <v>129</v>
      </c>
      <c r="F7" s="12">
        <v>3</v>
      </c>
      <c r="G7" s="18">
        <v>57</v>
      </c>
      <c r="H7" s="18">
        <v>28</v>
      </c>
      <c r="I7" s="369">
        <f t="shared" si="1"/>
        <v>88</v>
      </c>
      <c r="J7" s="12">
        <v>5</v>
      </c>
      <c r="K7" s="18">
        <v>51</v>
      </c>
      <c r="L7" s="18">
        <v>28</v>
      </c>
      <c r="M7" s="369">
        <f t="shared" si="2"/>
        <v>84</v>
      </c>
      <c r="N7" s="12">
        <v>1</v>
      </c>
      <c r="O7" s="18">
        <v>47</v>
      </c>
      <c r="P7" s="18">
        <v>25</v>
      </c>
      <c r="Q7" s="369">
        <f>SUM(N7:P7)</f>
        <v>73</v>
      </c>
      <c r="R7" s="585">
        <v>9</v>
      </c>
      <c r="S7" s="603">
        <v>57</v>
      </c>
      <c r="T7" s="603">
        <v>24</v>
      </c>
      <c r="U7" s="369">
        <f>SUM(R7:T7)</f>
        <v>90</v>
      </c>
    </row>
    <row r="8" spans="1:24" x14ac:dyDescent="0.2">
      <c r="A8" s="580" t="s">
        <v>171</v>
      </c>
      <c r="B8" s="585">
        <v>18</v>
      </c>
      <c r="C8" s="586">
        <v>41</v>
      </c>
      <c r="D8" s="586">
        <v>8</v>
      </c>
      <c r="E8" s="369">
        <f>SUM(B8:D8)</f>
        <v>67</v>
      </c>
      <c r="F8" s="12">
        <v>29</v>
      </c>
      <c r="G8" s="18">
        <v>44</v>
      </c>
      <c r="H8" s="18">
        <v>8</v>
      </c>
      <c r="I8" s="369">
        <f>SUM(F8:H8)</f>
        <v>81</v>
      </c>
      <c r="J8" s="12">
        <v>20</v>
      </c>
      <c r="K8" s="18">
        <v>25</v>
      </c>
      <c r="L8" s="18">
        <v>8</v>
      </c>
      <c r="M8" s="369">
        <f>SUM(J8:L8)</f>
        <v>53</v>
      </c>
      <c r="N8" s="12">
        <v>20</v>
      </c>
      <c r="O8" s="18">
        <v>26</v>
      </c>
      <c r="P8" s="18">
        <v>8</v>
      </c>
      <c r="Q8" s="369">
        <f>SUM(N8:P8)</f>
        <v>54</v>
      </c>
      <c r="R8" s="585">
        <v>14</v>
      </c>
      <c r="S8" s="603">
        <v>17</v>
      </c>
      <c r="T8" s="603">
        <v>5</v>
      </c>
      <c r="U8" s="369">
        <f>SUM(R8:T8)</f>
        <v>36</v>
      </c>
    </row>
    <row r="9" spans="1:24" x14ac:dyDescent="0.2">
      <c r="A9" s="580" t="s">
        <v>419</v>
      </c>
      <c r="B9" s="587" t="s">
        <v>439</v>
      </c>
      <c r="C9" s="588" t="s">
        <v>439</v>
      </c>
      <c r="D9" s="588" t="s">
        <v>439</v>
      </c>
      <c r="E9" s="589" t="s">
        <v>439</v>
      </c>
      <c r="F9" s="12">
        <v>0</v>
      </c>
      <c r="G9" s="18">
        <v>0</v>
      </c>
      <c r="H9" s="18">
        <v>0</v>
      </c>
      <c r="I9" s="369">
        <f>SUM(F9:H9)</f>
        <v>0</v>
      </c>
      <c r="J9" s="12">
        <v>0</v>
      </c>
      <c r="K9" s="18">
        <v>3</v>
      </c>
      <c r="L9" s="18">
        <v>1</v>
      </c>
      <c r="M9" s="369">
        <f t="shared" si="2"/>
        <v>4</v>
      </c>
      <c r="N9" s="12">
        <v>0</v>
      </c>
      <c r="O9" s="18">
        <v>4</v>
      </c>
      <c r="P9" s="18">
        <v>1</v>
      </c>
      <c r="Q9" s="369">
        <f t="shared" ref="Q9:Q14" si="3">SUM(N9:P9)</f>
        <v>5</v>
      </c>
      <c r="R9" s="1268">
        <v>0</v>
      </c>
      <c r="S9" s="603">
        <v>4</v>
      </c>
      <c r="T9" s="603">
        <v>1</v>
      </c>
      <c r="U9" s="369">
        <f t="shared" ref="U9:U14" si="4">SUM(R9:T9)</f>
        <v>5</v>
      </c>
    </row>
    <row r="10" spans="1:24" x14ac:dyDescent="0.2">
      <c r="A10" s="580" t="s">
        <v>169</v>
      </c>
      <c r="B10" s="585">
        <v>2</v>
      </c>
      <c r="C10" s="586">
        <v>6</v>
      </c>
      <c r="D10" s="586">
        <v>3</v>
      </c>
      <c r="E10" s="369">
        <f t="shared" si="0"/>
        <v>11</v>
      </c>
      <c r="F10" s="12">
        <v>6</v>
      </c>
      <c r="G10" s="18">
        <v>14</v>
      </c>
      <c r="H10" s="18">
        <v>3</v>
      </c>
      <c r="I10" s="369">
        <f t="shared" si="1"/>
        <v>23</v>
      </c>
      <c r="J10" s="12">
        <v>3</v>
      </c>
      <c r="K10" s="18">
        <v>5</v>
      </c>
      <c r="L10" s="18">
        <v>2</v>
      </c>
      <c r="M10" s="369">
        <f t="shared" si="2"/>
        <v>10</v>
      </c>
      <c r="N10" s="12">
        <v>2</v>
      </c>
      <c r="O10" s="18">
        <v>2</v>
      </c>
      <c r="P10" s="18">
        <v>2</v>
      </c>
      <c r="Q10" s="369">
        <f t="shared" si="3"/>
        <v>6</v>
      </c>
      <c r="R10" s="585">
        <v>1</v>
      </c>
      <c r="S10" s="603">
        <v>3</v>
      </c>
      <c r="T10" s="603">
        <v>2</v>
      </c>
      <c r="U10" s="369">
        <f t="shared" si="4"/>
        <v>6</v>
      </c>
    </row>
    <row r="11" spans="1:24" x14ac:dyDescent="0.2">
      <c r="A11" s="580" t="s">
        <v>164</v>
      </c>
      <c r="B11" s="585">
        <v>0</v>
      </c>
      <c r="C11" s="586">
        <v>0</v>
      </c>
      <c r="D11" s="586">
        <v>0</v>
      </c>
      <c r="E11" s="369">
        <f t="shared" si="0"/>
        <v>0</v>
      </c>
      <c r="F11" s="12">
        <v>0</v>
      </c>
      <c r="G11" s="18">
        <v>0</v>
      </c>
      <c r="H11" s="18">
        <v>0</v>
      </c>
      <c r="I11" s="369">
        <f t="shared" si="1"/>
        <v>0</v>
      </c>
      <c r="J11" s="12">
        <v>0</v>
      </c>
      <c r="K11" s="18">
        <v>0</v>
      </c>
      <c r="L11" s="18">
        <v>0</v>
      </c>
      <c r="M11" s="369">
        <f t="shared" si="2"/>
        <v>0</v>
      </c>
      <c r="N11" s="12">
        <v>0</v>
      </c>
      <c r="O11" s="18">
        <v>0</v>
      </c>
      <c r="P11" s="18">
        <v>0</v>
      </c>
      <c r="Q11" s="369">
        <f t="shared" si="3"/>
        <v>0</v>
      </c>
      <c r="R11" s="585">
        <v>0</v>
      </c>
      <c r="S11" s="603">
        <v>3</v>
      </c>
      <c r="T11" s="603">
        <v>0</v>
      </c>
      <c r="U11" s="369">
        <f t="shared" si="4"/>
        <v>3</v>
      </c>
    </row>
    <row r="12" spans="1:24" x14ac:dyDescent="0.2">
      <c r="A12" s="580" t="s">
        <v>166</v>
      </c>
      <c r="B12" s="585">
        <v>0</v>
      </c>
      <c r="C12" s="586">
        <v>19</v>
      </c>
      <c r="D12" s="586">
        <v>5</v>
      </c>
      <c r="E12" s="369">
        <f t="shared" si="0"/>
        <v>24</v>
      </c>
      <c r="F12" s="12">
        <v>0</v>
      </c>
      <c r="G12" s="18">
        <v>14</v>
      </c>
      <c r="H12" s="18">
        <v>5</v>
      </c>
      <c r="I12" s="369">
        <f t="shared" si="1"/>
        <v>19</v>
      </c>
      <c r="J12" s="12">
        <v>1</v>
      </c>
      <c r="K12" s="18">
        <v>10</v>
      </c>
      <c r="L12" s="18">
        <v>5</v>
      </c>
      <c r="M12" s="369">
        <f t="shared" si="2"/>
        <v>16</v>
      </c>
      <c r="N12" s="12">
        <v>0</v>
      </c>
      <c r="O12" s="18">
        <v>6</v>
      </c>
      <c r="P12" s="18">
        <v>5</v>
      </c>
      <c r="Q12" s="369">
        <f t="shared" si="3"/>
        <v>11</v>
      </c>
      <c r="R12" s="585">
        <v>7</v>
      </c>
      <c r="S12" s="603">
        <v>9</v>
      </c>
      <c r="T12" s="603">
        <v>5</v>
      </c>
      <c r="U12" s="369">
        <f t="shared" si="4"/>
        <v>21</v>
      </c>
    </row>
    <row r="13" spans="1:24" x14ac:dyDescent="0.2">
      <c r="A13" s="580" t="s">
        <v>168</v>
      </c>
      <c r="B13" s="585">
        <v>7</v>
      </c>
      <c r="C13" s="586">
        <v>12</v>
      </c>
      <c r="D13" s="586">
        <v>1</v>
      </c>
      <c r="E13" s="369">
        <f t="shared" si="0"/>
        <v>20</v>
      </c>
      <c r="F13" s="12">
        <v>2</v>
      </c>
      <c r="G13" s="18">
        <v>3</v>
      </c>
      <c r="H13" s="18">
        <v>1</v>
      </c>
      <c r="I13" s="369">
        <f t="shared" si="1"/>
        <v>6</v>
      </c>
      <c r="J13" s="12">
        <v>0</v>
      </c>
      <c r="K13" s="18">
        <v>1</v>
      </c>
      <c r="L13" s="18">
        <v>1</v>
      </c>
      <c r="M13" s="369">
        <f t="shared" si="2"/>
        <v>2</v>
      </c>
      <c r="N13" s="12">
        <v>7</v>
      </c>
      <c r="O13" s="18">
        <v>1</v>
      </c>
      <c r="P13" s="18">
        <v>1</v>
      </c>
      <c r="Q13" s="369">
        <f t="shared" si="3"/>
        <v>9</v>
      </c>
      <c r="R13" s="585">
        <v>0</v>
      </c>
      <c r="S13" s="603">
        <v>4</v>
      </c>
      <c r="T13" s="603">
        <v>1</v>
      </c>
      <c r="U13" s="369">
        <f t="shared" si="4"/>
        <v>5</v>
      </c>
    </row>
    <row r="14" spans="1:24" x14ac:dyDescent="0.2">
      <c r="A14" s="580" t="s">
        <v>71</v>
      </c>
      <c r="B14" s="585">
        <v>5</v>
      </c>
      <c r="C14" s="586">
        <v>29</v>
      </c>
      <c r="D14" s="586">
        <v>4</v>
      </c>
      <c r="E14" s="369">
        <f t="shared" si="0"/>
        <v>38</v>
      </c>
      <c r="F14" s="12">
        <v>2</v>
      </c>
      <c r="G14" s="18">
        <v>19</v>
      </c>
      <c r="H14" s="18">
        <v>4</v>
      </c>
      <c r="I14" s="369">
        <f t="shared" si="1"/>
        <v>25</v>
      </c>
      <c r="J14" s="12">
        <v>2</v>
      </c>
      <c r="K14" s="18">
        <v>23</v>
      </c>
      <c r="L14" s="18">
        <v>4</v>
      </c>
      <c r="M14" s="369">
        <f t="shared" si="2"/>
        <v>29</v>
      </c>
      <c r="N14" s="12">
        <v>4</v>
      </c>
      <c r="O14" s="18">
        <v>22</v>
      </c>
      <c r="P14" s="18">
        <v>4</v>
      </c>
      <c r="Q14" s="369">
        <f t="shared" si="3"/>
        <v>30</v>
      </c>
      <c r="R14" s="585">
        <v>2</v>
      </c>
      <c r="S14" s="603">
        <v>18</v>
      </c>
      <c r="T14" s="603">
        <v>4</v>
      </c>
      <c r="U14" s="369">
        <f t="shared" si="4"/>
        <v>24</v>
      </c>
    </row>
    <row r="15" spans="1:24" ht="13.5" thickBot="1" x14ac:dyDescent="0.25">
      <c r="A15" s="581" t="s">
        <v>206</v>
      </c>
      <c r="B15" s="590">
        <f t="shared" ref="B15:M15" si="5">SUM(B4:B14)</f>
        <v>77</v>
      </c>
      <c r="C15" s="591">
        <f t="shared" si="5"/>
        <v>265</v>
      </c>
      <c r="D15" s="591">
        <f t="shared" si="5"/>
        <v>57</v>
      </c>
      <c r="E15" s="482">
        <f t="shared" si="5"/>
        <v>399</v>
      </c>
      <c r="F15" s="368">
        <f t="shared" si="5"/>
        <v>73</v>
      </c>
      <c r="G15" s="366">
        <f t="shared" si="5"/>
        <v>203</v>
      </c>
      <c r="H15" s="366">
        <f t="shared" si="5"/>
        <v>57</v>
      </c>
      <c r="I15" s="367">
        <f t="shared" si="5"/>
        <v>333</v>
      </c>
      <c r="J15" s="368">
        <f t="shared" si="5"/>
        <v>68</v>
      </c>
      <c r="K15" s="366">
        <f t="shared" si="5"/>
        <v>160</v>
      </c>
      <c r="L15" s="366">
        <f t="shared" si="5"/>
        <v>58</v>
      </c>
      <c r="M15" s="367">
        <f t="shared" si="5"/>
        <v>286</v>
      </c>
      <c r="N15" s="368">
        <f t="shared" ref="N15:U15" si="6">SUM(N4:N14)</f>
        <v>58</v>
      </c>
      <c r="O15" s="366">
        <f t="shared" si="6"/>
        <v>164</v>
      </c>
      <c r="P15" s="366">
        <f t="shared" si="6"/>
        <v>55</v>
      </c>
      <c r="Q15" s="367">
        <f t="shared" si="6"/>
        <v>277</v>
      </c>
      <c r="R15" s="368">
        <f t="shared" si="6"/>
        <v>71</v>
      </c>
      <c r="S15" s="366">
        <f t="shared" si="6"/>
        <v>157</v>
      </c>
      <c r="T15" s="366">
        <f t="shared" si="6"/>
        <v>51</v>
      </c>
      <c r="U15" s="367">
        <f t="shared" si="6"/>
        <v>279</v>
      </c>
    </row>
    <row r="17" spans="1:21" x14ac:dyDescent="0.2">
      <c r="A17" s="92"/>
    </row>
    <row r="18" spans="1:21" x14ac:dyDescent="0.2">
      <c r="A18" s="528"/>
      <c r="B18" s="527"/>
      <c r="C18" s="527"/>
      <c r="D18" s="527"/>
      <c r="E18" s="529"/>
      <c r="F18" s="527"/>
      <c r="G18" s="527"/>
      <c r="H18" s="527"/>
      <c r="I18" s="529"/>
      <c r="J18" s="527"/>
      <c r="K18" s="527"/>
      <c r="L18" s="527"/>
      <c r="M18" s="529"/>
      <c r="N18" s="527"/>
      <c r="O18" s="527"/>
      <c r="P18" s="527"/>
      <c r="Q18" s="529"/>
      <c r="R18" s="529"/>
      <c r="S18" s="529"/>
      <c r="T18" s="529"/>
      <c r="U18" s="529"/>
    </row>
    <row r="19" spans="1:21" x14ac:dyDescent="0.2">
      <c r="A19" s="528"/>
      <c r="B19" s="527"/>
      <c r="C19" s="527"/>
      <c r="D19" s="527"/>
      <c r="E19" s="529"/>
      <c r="F19" s="527"/>
      <c r="G19" s="527"/>
      <c r="H19" s="527"/>
      <c r="I19" s="529"/>
      <c r="J19" s="527"/>
      <c r="K19" s="527"/>
      <c r="L19" s="527"/>
      <c r="M19" s="529"/>
      <c r="N19" s="527"/>
      <c r="O19" s="527"/>
      <c r="P19" s="527"/>
      <c r="Q19" s="529"/>
      <c r="R19" s="529"/>
      <c r="S19" s="529"/>
      <c r="T19" s="529"/>
      <c r="U19" s="529"/>
    </row>
    <row r="20" spans="1:21" x14ac:dyDescent="0.2">
      <c r="A20" s="528"/>
      <c r="B20" s="527"/>
      <c r="C20" s="527"/>
      <c r="D20" s="527"/>
      <c r="E20" s="529"/>
      <c r="F20" s="527"/>
      <c r="G20" s="527"/>
      <c r="H20" s="527"/>
      <c r="I20" s="529"/>
      <c r="J20" s="527"/>
      <c r="K20" s="527"/>
      <c r="L20" s="527"/>
      <c r="M20" s="529"/>
      <c r="N20" s="527"/>
      <c r="O20" s="527"/>
      <c r="P20" s="527"/>
      <c r="Q20" s="529"/>
      <c r="R20" s="529"/>
      <c r="S20" s="529"/>
      <c r="T20" s="529"/>
      <c r="U20" s="529"/>
    </row>
    <row r="21" spans="1:21" x14ac:dyDescent="0.2">
      <c r="A21" s="528"/>
      <c r="B21" s="527"/>
      <c r="C21" s="527"/>
      <c r="D21" s="527"/>
      <c r="E21" s="529"/>
      <c r="F21" s="527"/>
      <c r="G21" s="527"/>
      <c r="H21" s="527"/>
      <c r="I21" s="529"/>
      <c r="J21" s="527"/>
      <c r="K21" s="527"/>
      <c r="L21" s="527"/>
      <c r="M21" s="529"/>
      <c r="N21" s="527"/>
      <c r="O21" s="527"/>
      <c r="P21" s="527"/>
      <c r="Q21" s="529"/>
      <c r="R21" s="529"/>
      <c r="S21" s="529"/>
      <c r="T21" s="529"/>
      <c r="U21" s="529"/>
    </row>
    <row r="22" spans="1:21" x14ac:dyDescent="0.2">
      <c r="A22" s="528"/>
      <c r="B22" s="527"/>
      <c r="C22" s="527"/>
      <c r="D22" s="527"/>
      <c r="E22" s="529"/>
      <c r="F22" s="527"/>
      <c r="G22" s="527"/>
      <c r="H22" s="527"/>
      <c r="I22" s="529"/>
      <c r="J22" s="527"/>
      <c r="K22" s="527"/>
      <c r="L22" s="527"/>
      <c r="M22" s="529"/>
      <c r="N22" s="527"/>
      <c r="O22" s="527"/>
      <c r="P22" s="527"/>
      <c r="Q22" s="529"/>
      <c r="R22" s="529"/>
      <c r="S22" s="529"/>
      <c r="T22" s="529"/>
      <c r="U22" s="529"/>
    </row>
    <row r="23" spans="1:21" x14ac:dyDescent="0.2">
      <c r="A23" s="528"/>
      <c r="B23" s="527"/>
      <c r="C23" s="527"/>
      <c r="D23" s="527"/>
      <c r="E23" s="529"/>
      <c r="F23" s="527"/>
      <c r="G23" s="527"/>
      <c r="H23" s="527"/>
      <c r="I23" s="529"/>
      <c r="J23" s="527"/>
      <c r="K23" s="527"/>
      <c r="L23" s="527"/>
      <c r="M23" s="529"/>
      <c r="N23" s="527"/>
      <c r="O23" s="527"/>
      <c r="P23" s="527"/>
      <c r="Q23" s="529"/>
      <c r="R23" s="529"/>
      <c r="S23" s="529"/>
      <c r="T23" s="529"/>
      <c r="U23" s="529"/>
    </row>
    <row r="24" spans="1:21" x14ac:dyDescent="0.2">
      <c r="A24" s="528"/>
      <c r="B24" s="527"/>
      <c r="C24" s="527"/>
      <c r="D24" s="527"/>
      <c r="E24" s="529"/>
      <c r="F24" s="527"/>
      <c r="G24" s="527"/>
      <c r="H24" s="527"/>
      <c r="I24" s="529"/>
      <c r="J24" s="527"/>
      <c r="K24" s="527"/>
      <c r="L24" s="527"/>
      <c r="M24" s="529"/>
      <c r="N24" s="527"/>
      <c r="O24" s="527"/>
      <c r="P24" s="527"/>
      <c r="Q24" s="529"/>
      <c r="R24" s="529"/>
      <c r="S24" s="529"/>
      <c r="T24" s="529"/>
      <c r="U24" s="529"/>
    </row>
    <row r="25" spans="1:21" x14ac:dyDescent="0.2">
      <c r="A25" s="528"/>
      <c r="B25" s="527"/>
      <c r="C25" s="527"/>
      <c r="D25" s="527"/>
      <c r="E25" s="529"/>
      <c r="F25" s="527"/>
      <c r="G25" s="527"/>
      <c r="H25" s="527"/>
      <c r="I25" s="529"/>
      <c r="J25" s="527"/>
      <c r="K25" s="527"/>
      <c r="L25" s="527"/>
      <c r="M25" s="529"/>
      <c r="N25" s="527"/>
      <c r="O25" s="527"/>
      <c r="P25" s="527"/>
      <c r="Q25" s="529"/>
      <c r="R25" s="529"/>
      <c r="S25" s="529"/>
      <c r="T25" s="529"/>
      <c r="U25" s="529"/>
    </row>
    <row r="26" spans="1:21" x14ac:dyDescent="0.2">
      <c r="A26" s="528"/>
      <c r="B26" s="527"/>
      <c r="C26" s="527"/>
      <c r="D26" s="527"/>
      <c r="E26" s="529"/>
      <c r="F26" s="527"/>
      <c r="G26" s="527"/>
      <c r="H26" s="527"/>
      <c r="I26" s="529"/>
      <c r="J26" s="527"/>
      <c r="K26" s="527"/>
      <c r="L26" s="527"/>
      <c r="M26" s="529"/>
      <c r="N26" s="527"/>
      <c r="O26" s="527"/>
      <c r="P26" s="527"/>
      <c r="Q26" s="529"/>
      <c r="R26" s="529"/>
      <c r="S26" s="529"/>
      <c r="T26" s="529"/>
      <c r="U26" s="529"/>
    </row>
    <row r="27" spans="1:21" x14ac:dyDescent="0.2">
      <c r="A27" s="528"/>
      <c r="B27" s="527"/>
      <c r="C27" s="527"/>
      <c r="D27" s="527"/>
      <c r="E27" s="529"/>
      <c r="F27" s="527"/>
      <c r="G27" s="527"/>
      <c r="H27" s="527"/>
      <c r="I27" s="529"/>
      <c r="J27" s="527"/>
      <c r="K27" s="527"/>
      <c r="L27" s="527"/>
      <c r="M27" s="529"/>
      <c r="N27" s="527"/>
      <c r="O27" s="527"/>
      <c r="P27" s="527"/>
      <c r="Q27" s="529"/>
      <c r="R27" s="529"/>
      <c r="S27" s="529"/>
      <c r="T27" s="529"/>
      <c r="U27" s="529"/>
    </row>
    <row r="28" spans="1:21" x14ac:dyDescent="0.2">
      <c r="A28" s="528"/>
      <c r="B28" s="527"/>
      <c r="C28" s="527"/>
      <c r="D28" s="527"/>
      <c r="E28" s="529"/>
      <c r="F28" s="527"/>
      <c r="G28" s="527"/>
      <c r="H28" s="527"/>
      <c r="I28" s="529"/>
      <c r="J28" s="527"/>
      <c r="K28" s="527"/>
      <c r="L28" s="527"/>
      <c r="M28" s="529"/>
      <c r="N28" s="527"/>
      <c r="O28" s="527"/>
      <c r="P28" s="527"/>
      <c r="Q28" s="529"/>
      <c r="R28" s="529"/>
      <c r="S28" s="529"/>
      <c r="T28" s="529"/>
      <c r="U28" s="529"/>
    </row>
    <row r="29" spans="1:21" x14ac:dyDescent="0.2">
      <c r="A29" s="528"/>
      <c r="B29" s="527"/>
      <c r="C29" s="527"/>
      <c r="D29" s="527"/>
      <c r="E29" s="529"/>
      <c r="F29" s="527"/>
      <c r="G29" s="527"/>
      <c r="H29" s="527"/>
      <c r="I29" s="529"/>
      <c r="J29" s="527"/>
      <c r="K29" s="527"/>
      <c r="L29" s="527"/>
      <c r="M29" s="529"/>
      <c r="N29" s="527"/>
      <c r="O29" s="527"/>
      <c r="P29" s="527"/>
      <c r="Q29" s="529"/>
      <c r="R29" s="529"/>
      <c r="S29" s="529"/>
      <c r="T29" s="529"/>
      <c r="U29" s="529"/>
    </row>
    <row r="30" spans="1:21" x14ac:dyDescent="0.2">
      <c r="A30" s="259"/>
      <c r="B30"/>
      <c r="C30"/>
      <c r="D30"/>
      <c r="E30"/>
      <c r="F30"/>
      <c r="G30"/>
      <c r="H30"/>
      <c r="I30"/>
      <c r="J30"/>
      <c r="K30"/>
      <c r="L30"/>
      <c r="M30"/>
      <c r="N30"/>
      <c r="O30"/>
      <c r="P30"/>
      <c r="Q30"/>
      <c r="R30"/>
      <c r="S30"/>
      <c r="T30"/>
      <c r="U30"/>
    </row>
    <row r="31" spans="1:21" x14ac:dyDescent="0.2">
      <c r="A31" s="528"/>
    </row>
    <row r="32" spans="1:21" x14ac:dyDescent="0.2">
      <c r="A32" s="528"/>
    </row>
    <row r="33" spans="1:1" x14ac:dyDescent="0.2">
      <c r="A33" s="528"/>
    </row>
    <row r="34" spans="1:1" x14ac:dyDescent="0.2">
      <c r="A34" s="528"/>
    </row>
    <row r="35" spans="1:1" x14ac:dyDescent="0.2">
      <c r="A35" s="528"/>
    </row>
    <row r="36" spans="1:1" x14ac:dyDescent="0.2">
      <c r="A36" s="528"/>
    </row>
    <row r="37" spans="1:1" x14ac:dyDescent="0.2">
      <c r="A37" s="528"/>
    </row>
    <row r="38" spans="1:1" x14ac:dyDescent="0.2">
      <c r="A38" s="528"/>
    </row>
    <row r="39" spans="1:1" x14ac:dyDescent="0.2">
      <c r="A39" s="528"/>
    </row>
    <row r="40" spans="1:1" x14ac:dyDescent="0.2">
      <c r="A40" s="528"/>
    </row>
    <row r="41" spans="1:1" x14ac:dyDescent="0.2">
      <c r="A41" s="528"/>
    </row>
    <row r="42" spans="1:1" x14ac:dyDescent="0.2">
      <c r="A42" s="528"/>
    </row>
  </sheetData>
  <mergeCells count="6">
    <mergeCell ref="R2:U2"/>
    <mergeCell ref="N2:Q2"/>
    <mergeCell ref="J2:M2"/>
    <mergeCell ref="B2:E2"/>
    <mergeCell ref="A2:A3"/>
    <mergeCell ref="F2:I2"/>
  </mergeCells>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List69">
    <pageSetUpPr fitToPage="1"/>
  </sheetPr>
  <dimension ref="A1:S18"/>
  <sheetViews>
    <sheetView workbookViewId="0"/>
  </sheetViews>
  <sheetFormatPr defaultColWidth="9.140625" defaultRowHeight="12.75" x14ac:dyDescent="0.2"/>
  <cols>
    <col min="1" max="1" width="45.28515625" style="9" customWidth="1"/>
    <col min="2" max="5" width="11.5703125" style="9" bestFit="1" customWidth="1"/>
    <col min="6" max="8" width="10.5703125" style="9" bestFit="1" customWidth="1"/>
    <col min="9" max="9" width="16" style="9" customWidth="1"/>
    <col min="10" max="10" width="9.5703125" style="9" bestFit="1" customWidth="1"/>
    <col min="11" max="11" width="11.140625" style="9" customWidth="1"/>
    <col min="12" max="12" width="13.5703125" style="9" customWidth="1"/>
    <col min="13" max="13" width="9.140625" style="9"/>
    <col min="14" max="15" width="10" style="9" customWidth="1"/>
    <col min="16" max="16384" width="9.140625" style="9"/>
  </cols>
  <sheetData>
    <row r="1" spans="1:19" ht="13.5" thickBot="1" x14ac:dyDescent="0.25">
      <c r="A1" s="392" t="s">
        <v>1329</v>
      </c>
      <c r="B1" s="13"/>
      <c r="C1" s="13"/>
      <c r="D1" s="13"/>
      <c r="E1" s="13"/>
      <c r="F1" s="13"/>
      <c r="G1" s="13"/>
      <c r="H1" s="13"/>
      <c r="I1" s="13"/>
      <c r="J1" s="13"/>
      <c r="K1" s="13"/>
      <c r="L1" s="13"/>
      <c r="N1" s="168"/>
    </row>
    <row r="2" spans="1:19" ht="51.75" thickBot="1" x14ac:dyDescent="0.25">
      <c r="A2" s="234"/>
      <c r="B2" s="321" t="s">
        <v>188</v>
      </c>
      <c r="C2" s="321" t="s">
        <v>187</v>
      </c>
      <c r="D2" s="321" t="s">
        <v>193</v>
      </c>
      <c r="E2" s="321" t="s">
        <v>190</v>
      </c>
      <c r="F2" s="321" t="s">
        <v>184</v>
      </c>
      <c r="G2" s="321" t="s">
        <v>195</v>
      </c>
      <c r="H2" s="321" t="s">
        <v>194</v>
      </c>
      <c r="I2" s="321" t="s">
        <v>669</v>
      </c>
      <c r="J2" s="321" t="s">
        <v>28</v>
      </c>
      <c r="K2" s="430" t="s">
        <v>511</v>
      </c>
      <c r="L2" s="309" t="s">
        <v>29</v>
      </c>
      <c r="M2" s="87"/>
      <c r="N2" s="386"/>
      <c r="O2" s="386"/>
      <c r="Q2" s="386"/>
      <c r="R2" s="386"/>
      <c r="S2" s="386"/>
    </row>
    <row r="3" spans="1:19" x14ac:dyDescent="0.2">
      <c r="A3" s="88" t="s">
        <v>26</v>
      </c>
      <c r="B3" s="382">
        <f>SUM(B4:B5)</f>
        <v>1466</v>
      </c>
      <c r="C3" s="382">
        <f t="shared" ref="C3:K3" si="0">SUM(C4:C5)</f>
        <v>1251</v>
      </c>
      <c r="D3" s="382">
        <f t="shared" si="0"/>
        <v>10319</v>
      </c>
      <c r="E3" s="382">
        <f t="shared" si="0"/>
        <v>1994</v>
      </c>
      <c r="F3" s="382">
        <f t="shared" si="0"/>
        <v>992</v>
      </c>
      <c r="G3" s="382">
        <f t="shared" si="0"/>
        <v>143</v>
      </c>
      <c r="H3" s="382">
        <f t="shared" si="0"/>
        <v>1965</v>
      </c>
      <c r="I3" s="382">
        <f t="shared" si="0"/>
        <v>2626</v>
      </c>
      <c r="J3" s="382">
        <f t="shared" si="0"/>
        <v>82</v>
      </c>
      <c r="K3" s="382">
        <f t="shared" si="0"/>
        <v>449</v>
      </c>
      <c r="L3" s="373">
        <f t="shared" ref="L3:L8" si="1">SUM(B3:K3)</f>
        <v>21287</v>
      </c>
    </row>
    <row r="4" spans="1:19" x14ac:dyDescent="0.2">
      <c r="A4" s="472" t="s">
        <v>784</v>
      </c>
      <c r="B4" s="944">
        <v>1413</v>
      </c>
      <c r="C4" s="944">
        <v>1240</v>
      </c>
      <c r="D4" s="944">
        <v>10202</v>
      </c>
      <c r="E4" s="944">
        <v>1988</v>
      </c>
      <c r="F4" s="944">
        <v>968</v>
      </c>
      <c r="G4" s="944">
        <v>131</v>
      </c>
      <c r="H4" s="944">
        <v>1901</v>
      </c>
      <c r="I4" s="944">
        <v>2594</v>
      </c>
      <c r="J4" s="944">
        <v>29</v>
      </c>
      <c r="K4" s="944">
        <v>449</v>
      </c>
      <c r="L4" s="374">
        <f t="shared" si="1"/>
        <v>20915</v>
      </c>
    </row>
    <row r="5" spans="1:19" ht="13.5" thickBot="1" x14ac:dyDescent="0.25">
      <c r="A5" s="249" t="s">
        <v>706</v>
      </c>
      <c r="B5" s="946">
        <v>53</v>
      </c>
      <c r="C5" s="946">
        <v>11</v>
      </c>
      <c r="D5" s="946">
        <v>117</v>
      </c>
      <c r="E5" s="946">
        <v>6</v>
      </c>
      <c r="F5" s="946">
        <v>24</v>
      </c>
      <c r="G5" s="946">
        <v>12</v>
      </c>
      <c r="H5" s="946">
        <v>64</v>
      </c>
      <c r="I5" s="946">
        <v>32</v>
      </c>
      <c r="J5" s="946">
        <v>53</v>
      </c>
      <c r="K5" s="946">
        <v>0</v>
      </c>
      <c r="L5" s="375">
        <f t="shared" si="1"/>
        <v>372</v>
      </c>
    </row>
    <row r="6" spans="1:19" x14ac:dyDescent="0.2">
      <c r="A6" s="88" t="s">
        <v>27</v>
      </c>
      <c r="B6" s="382">
        <f>SUM(B7:B8)</f>
        <v>141812</v>
      </c>
      <c r="C6" s="382">
        <f>SUM(C7:C8)</f>
        <v>177897</v>
      </c>
      <c r="D6" s="382">
        <f t="shared" ref="D6:K6" si="2">SUM(D7:D8)</f>
        <v>663724</v>
      </c>
      <c r="E6" s="382">
        <f t="shared" si="2"/>
        <v>140823</v>
      </c>
      <c r="F6" s="382">
        <f t="shared" si="2"/>
        <v>80788</v>
      </c>
      <c r="G6" s="382">
        <f t="shared" si="2"/>
        <v>19592</v>
      </c>
      <c r="H6" s="382">
        <f t="shared" si="2"/>
        <v>91470</v>
      </c>
      <c r="I6" s="382">
        <f t="shared" si="2"/>
        <v>266197</v>
      </c>
      <c r="J6" s="382">
        <f t="shared" si="2"/>
        <v>8006</v>
      </c>
      <c r="K6" s="382">
        <f t="shared" si="2"/>
        <v>7272</v>
      </c>
      <c r="L6" s="373">
        <f t="shared" si="1"/>
        <v>1597581</v>
      </c>
    </row>
    <row r="7" spans="1:19" x14ac:dyDescent="0.2">
      <c r="A7" s="472" t="s">
        <v>821</v>
      </c>
      <c r="B7" s="944">
        <v>141079</v>
      </c>
      <c r="C7" s="944">
        <v>177761</v>
      </c>
      <c r="D7" s="944">
        <v>662937</v>
      </c>
      <c r="E7" s="944">
        <v>140797</v>
      </c>
      <c r="F7" s="944">
        <v>80376</v>
      </c>
      <c r="G7" s="944">
        <v>19487</v>
      </c>
      <c r="H7" s="944">
        <v>88649</v>
      </c>
      <c r="I7" s="944">
        <v>265270</v>
      </c>
      <c r="J7" s="944">
        <v>3713</v>
      </c>
      <c r="K7" s="944">
        <v>7272</v>
      </c>
      <c r="L7" s="374">
        <f t="shared" si="1"/>
        <v>1587341</v>
      </c>
    </row>
    <row r="8" spans="1:19" ht="13.5" thickBot="1" x14ac:dyDescent="0.25">
      <c r="A8" s="249" t="s">
        <v>822</v>
      </c>
      <c r="B8" s="946">
        <v>733</v>
      </c>
      <c r="C8" s="946">
        <v>136</v>
      </c>
      <c r="D8" s="946">
        <v>787</v>
      </c>
      <c r="E8" s="946">
        <v>26</v>
      </c>
      <c r="F8" s="946">
        <v>412</v>
      </c>
      <c r="G8" s="946">
        <v>105</v>
      </c>
      <c r="H8" s="946">
        <v>2821</v>
      </c>
      <c r="I8" s="946">
        <v>927</v>
      </c>
      <c r="J8" s="946">
        <v>4293</v>
      </c>
      <c r="K8" s="946">
        <v>0</v>
      </c>
      <c r="L8" s="375">
        <f t="shared" si="1"/>
        <v>10240</v>
      </c>
    </row>
    <row r="9" spans="1:19" x14ac:dyDescent="0.2">
      <c r="A9" s="1840" t="s">
        <v>30</v>
      </c>
      <c r="B9" s="1841"/>
      <c r="C9" s="1841"/>
      <c r="D9" s="1841"/>
      <c r="E9" s="1841"/>
      <c r="F9" s="1841"/>
      <c r="G9" s="1841"/>
      <c r="H9" s="1841"/>
      <c r="I9" s="1841"/>
      <c r="J9" s="1841"/>
      <c r="K9" s="1841"/>
      <c r="L9" s="1842"/>
    </row>
    <row r="10" spans="1:19" x14ac:dyDescent="0.2">
      <c r="A10" s="250" t="s">
        <v>707</v>
      </c>
      <c r="B10" s="944">
        <v>100</v>
      </c>
      <c r="C10" s="944">
        <v>146</v>
      </c>
      <c r="D10" s="944">
        <v>708</v>
      </c>
      <c r="E10" s="944">
        <v>84</v>
      </c>
      <c r="F10" s="944">
        <v>40</v>
      </c>
      <c r="G10" s="944">
        <v>16</v>
      </c>
      <c r="H10" s="944">
        <v>54</v>
      </c>
      <c r="I10" s="944">
        <v>64</v>
      </c>
      <c r="J10" s="944">
        <v>0</v>
      </c>
      <c r="K10" s="944">
        <v>1</v>
      </c>
      <c r="L10" s="376">
        <f>SUM(B10:K10)</f>
        <v>1213</v>
      </c>
    </row>
    <row r="11" spans="1:19" x14ac:dyDescent="0.2">
      <c r="A11" s="250" t="s">
        <v>708</v>
      </c>
      <c r="B11" s="944">
        <v>2</v>
      </c>
      <c r="C11" s="944">
        <v>2</v>
      </c>
      <c r="D11" s="944">
        <v>39</v>
      </c>
      <c r="E11" s="944">
        <v>0</v>
      </c>
      <c r="F11" s="944">
        <v>1</v>
      </c>
      <c r="G11" s="944">
        <v>0</v>
      </c>
      <c r="H11" s="944">
        <v>5</v>
      </c>
      <c r="I11" s="944">
        <v>63</v>
      </c>
      <c r="J11" s="944">
        <v>0</v>
      </c>
      <c r="K11" s="944">
        <v>0</v>
      </c>
      <c r="L11" s="376">
        <f>SUM(B11:K11)</f>
        <v>112</v>
      </c>
    </row>
    <row r="12" spans="1:19" ht="13.5" thickBot="1" x14ac:dyDescent="0.25">
      <c r="A12" s="192" t="s">
        <v>709</v>
      </c>
      <c r="B12" s="946">
        <v>32</v>
      </c>
      <c r="C12" s="946">
        <v>2</v>
      </c>
      <c r="D12" s="946">
        <v>7</v>
      </c>
      <c r="E12" s="946">
        <v>2</v>
      </c>
      <c r="F12" s="946">
        <v>5</v>
      </c>
      <c r="G12" s="946">
        <v>3</v>
      </c>
      <c r="H12" s="946">
        <v>0</v>
      </c>
      <c r="I12" s="946">
        <v>2</v>
      </c>
      <c r="J12" s="946">
        <v>0</v>
      </c>
      <c r="K12" s="946">
        <v>4</v>
      </c>
      <c r="L12" s="377">
        <f>SUM(B12:K12)</f>
        <v>57</v>
      </c>
      <c r="M12" s="89"/>
      <c r="N12" s="89"/>
      <c r="O12" s="89"/>
    </row>
    <row r="13" spans="1:19" x14ac:dyDescent="0.2">
      <c r="A13" s="235"/>
      <c r="B13" s="252"/>
      <c r="C13" s="236"/>
      <c r="D13" s="236"/>
      <c r="E13" s="236"/>
      <c r="F13" s="236"/>
      <c r="G13" s="236"/>
      <c r="H13" s="236"/>
      <c r="I13" s="236"/>
      <c r="J13" s="236"/>
      <c r="K13" s="236"/>
      <c r="L13" s="237"/>
      <c r="M13" s="89"/>
      <c r="N13" s="89"/>
      <c r="O13" s="89"/>
    </row>
    <row r="14" spans="1:19" ht="26.25" customHeight="1" x14ac:dyDescent="0.2">
      <c r="A14" s="1843" t="s">
        <v>823</v>
      </c>
      <c r="B14" s="1844"/>
      <c r="C14" s="1844"/>
      <c r="D14" s="1844"/>
      <c r="E14" s="1844"/>
      <c r="F14" s="1844"/>
      <c r="G14" s="1844"/>
      <c r="H14" s="1844"/>
      <c r="I14" s="1844"/>
      <c r="J14" s="1844"/>
      <c r="K14" s="1844"/>
      <c r="L14" s="1844"/>
      <c r="M14" s="89"/>
      <c r="N14" s="89"/>
      <c r="O14" s="89"/>
    </row>
    <row r="15" spans="1:19" ht="28.5" customHeight="1" x14ac:dyDescent="0.2">
      <c r="A15" s="1843" t="s">
        <v>300</v>
      </c>
      <c r="B15" s="1844"/>
      <c r="C15" s="1844"/>
      <c r="D15" s="1844"/>
      <c r="E15" s="1844"/>
      <c r="F15" s="1844"/>
      <c r="G15" s="1844"/>
      <c r="H15" s="1844"/>
      <c r="I15" s="1844"/>
      <c r="J15" s="1844"/>
      <c r="K15" s="1844"/>
      <c r="L15" s="1844"/>
      <c r="M15" s="89"/>
      <c r="N15" s="89"/>
      <c r="O15" s="89"/>
    </row>
    <row r="16" spans="1:19" ht="28.5" customHeight="1" x14ac:dyDescent="0.2">
      <c r="A16" s="1581" t="s">
        <v>88</v>
      </c>
      <c r="B16" s="1799"/>
      <c r="C16" s="1799"/>
      <c r="D16" s="1799"/>
      <c r="E16" s="1799"/>
      <c r="F16" s="1799"/>
      <c r="G16" s="1799"/>
      <c r="H16" s="1799"/>
      <c r="I16" s="1799"/>
      <c r="J16" s="1799"/>
      <c r="K16" s="1799"/>
      <c r="L16" s="1799"/>
      <c r="M16" s="89"/>
      <c r="N16" s="89"/>
      <c r="O16" s="89"/>
    </row>
    <row r="17" spans="1:15" ht="54.75" customHeight="1" x14ac:dyDescent="0.2">
      <c r="A17" s="1581" t="s">
        <v>1038</v>
      </c>
      <c r="B17" s="1799"/>
      <c r="C17" s="1799"/>
      <c r="D17" s="1799"/>
      <c r="E17" s="1799"/>
      <c r="F17" s="1799"/>
      <c r="G17" s="1799"/>
      <c r="H17" s="1799"/>
      <c r="I17" s="1799"/>
      <c r="J17" s="1799"/>
      <c r="K17" s="1799"/>
      <c r="L17" s="1799"/>
      <c r="M17" s="141"/>
      <c r="N17" s="89"/>
      <c r="O17" s="89"/>
    </row>
    <row r="18" spans="1:15" x14ac:dyDescent="0.2">
      <c r="A18" s="238"/>
      <c r="B18" s="251"/>
      <c r="C18" s="251"/>
      <c r="D18" s="251"/>
      <c r="E18" s="251"/>
      <c r="F18" s="251"/>
      <c r="G18" s="251"/>
      <c r="H18" s="251"/>
      <c r="I18" s="251"/>
      <c r="J18" s="251"/>
      <c r="K18" s="251"/>
      <c r="L18" s="251"/>
      <c r="M18" s="90"/>
      <c r="N18" s="90"/>
      <c r="O18" s="90"/>
    </row>
  </sheetData>
  <mergeCells count="5">
    <mergeCell ref="A17:L17"/>
    <mergeCell ref="A9:L9"/>
    <mergeCell ref="A14:L14"/>
    <mergeCell ref="A15:L15"/>
    <mergeCell ref="A16:L16"/>
  </mergeCells>
  <phoneticPr fontId="44" type="noConversion"/>
  <pageMargins left="0.78740157499999996" right="0.78740157499999996" top="0.984251969" bottom="0.984251969" header="0.4921259845" footer="0.4921259845"/>
  <pageSetup paperSize="9" scale="77" fitToHeight="0" orientation="landscape" horizontalDpi="4294967295" verticalDpi="4294967295"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List70">
    <pageSetUpPr fitToPage="1"/>
  </sheetPr>
  <dimension ref="A1:O16"/>
  <sheetViews>
    <sheetView workbookViewId="0"/>
  </sheetViews>
  <sheetFormatPr defaultColWidth="9.140625" defaultRowHeight="12.75" x14ac:dyDescent="0.2"/>
  <cols>
    <col min="1" max="1" width="28.85546875" style="9" customWidth="1"/>
    <col min="2" max="2" width="12.28515625" style="9" customWidth="1"/>
    <col min="3" max="3" width="15.28515625" style="9" customWidth="1"/>
    <col min="4" max="4" width="13.28515625" style="9" customWidth="1"/>
    <col min="5" max="5" width="13.7109375" style="9" customWidth="1"/>
    <col min="6" max="6" width="22.7109375" style="9" customWidth="1"/>
    <col min="7" max="7" width="13.85546875" style="9" customWidth="1"/>
    <col min="8" max="8" width="19.7109375" style="9" bestFit="1" customWidth="1"/>
    <col min="9" max="10" width="10.28515625" style="9" customWidth="1"/>
    <col min="11" max="16384" width="9.140625" style="9"/>
  </cols>
  <sheetData>
    <row r="1" spans="1:15" ht="13.5" thickBot="1" x14ac:dyDescent="0.25">
      <c r="A1" s="392" t="s">
        <v>1330</v>
      </c>
      <c r="B1" s="13"/>
      <c r="C1" s="13"/>
      <c r="D1" s="13"/>
      <c r="E1" s="13"/>
      <c r="F1" s="239"/>
      <c r="G1" s="13"/>
      <c r="I1" s="168"/>
    </row>
    <row r="2" spans="1:15" ht="44.25" customHeight="1" thickBot="1" x14ac:dyDescent="0.25">
      <c r="A2" s="240" t="s">
        <v>927</v>
      </c>
      <c r="B2" s="379" t="s">
        <v>250</v>
      </c>
      <c r="C2" s="379" t="s">
        <v>251</v>
      </c>
      <c r="D2" s="379" t="s">
        <v>780</v>
      </c>
      <c r="E2" s="379" t="s">
        <v>31</v>
      </c>
      <c r="F2" s="380" t="s">
        <v>922</v>
      </c>
      <c r="G2" s="381" t="s">
        <v>32</v>
      </c>
      <c r="H2" s="21"/>
      <c r="I2" s="386"/>
      <c r="J2" s="386"/>
    </row>
    <row r="3" spans="1:15" x14ac:dyDescent="0.2">
      <c r="A3" s="241" t="s">
        <v>162</v>
      </c>
      <c r="B3" s="1269">
        <v>2717</v>
      </c>
      <c r="C3" s="1269">
        <v>59661</v>
      </c>
      <c r="D3" s="1269">
        <v>78</v>
      </c>
      <c r="E3" s="1270">
        <v>7</v>
      </c>
      <c r="F3" s="1271">
        <v>1</v>
      </c>
      <c r="G3" s="1272">
        <v>8</v>
      </c>
      <c r="H3" s="21"/>
    </row>
    <row r="4" spans="1:15" x14ac:dyDescent="0.2">
      <c r="A4" s="191" t="s">
        <v>705</v>
      </c>
      <c r="B4" s="1273">
        <v>7599</v>
      </c>
      <c r="C4" s="1273">
        <v>77435</v>
      </c>
      <c r="D4" s="1273">
        <v>527</v>
      </c>
      <c r="E4" s="1274">
        <v>101</v>
      </c>
      <c r="F4" s="1275">
        <v>194</v>
      </c>
      <c r="G4" s="1276">
        <v>115</v>
      </c>
    </row>
    <row r="5" spans="1:15" x14ac:dyDescent="0.2">
      <c r="A5" s="191" t="s">
        <v>167</v>
      </c>
      <c r="B5" s="1273">
        <v>1342</v>
      </c>
      <c r="C5" s="1273">
        <v>15695</v>
      </c>
      <c r="D5" s="1273">
        <v>66</v>
      </c>
      <c r="E5" s="1274">
        <v>0</v>
      </c>
      <c r="F5" s="1275">
        <v>172</v>
      </c>
      <c r="G5" s="1276">
        <v>6</v>
      </c>
    </row>
    <row r="6" spans="1:15" x14ac:dyDescent="0.2">
      <c r="A6" s="191" t="s">
        <v>170</v>
      </c>
      <c r="B6" s="1273">
        <v>6546</v>
      </c>
      <c r="C6" s="1273">
        <v>108913</v>
      </c>
      <c r="D6" s="1273">
        <v>1160</v>
      </c>
      <c r="E6" s="1274">
        <v>70</v>
      </c>
      <c r="F6" s="1275">
        <v>172</v>
      </c>
      <c r="G6" s="1276">
        <v>226</v>
      </c>
    </row>
    <row r="7" spans="1:15" x14ac:dyDescent="0.2">
      <c r="A7" s="191" t="s">
        <v>171</v>
      </c>
      <c r="B7" s="1273">
        <v>4735</v>
      </c>
      <c r="C7" s="1273">
        <v>107414</v>
      </c>
      <c r="D7" s="1273">
        <v>177</v>
      </c>
      <c r="E7" s="1274">
        <v>1</v>
      </c>
      <c r="F7" s="1275">
        <v>15</v>
      </c>
      <c r="G7" s="1276">
        <v>24</v>
      </c>
    </row>
    <row r="8" spans="1:15" x14ac:dyDescent="0.2">
      <c r="A8" s="191" t="s">
        <v>169</v>
      </c>
      <c r="B8" s="1273">
        <v>2013</v>
      </c>
      <c r="C8" s="1273">
        <v>23033</v>
      </c>
      <c r="D8" s="1273">
        <v>26</v>
      </c>
      <c r="E8" s="1274">
        <v>0</v>
      </c>
      <c r="F8" s="1275">
        <v>84</v>
      </c>
      <c r="G8" s="1276">
        <v>16</v>
      </c>
    </row>
    <row r="9" spans="1:15" x14ac:dyDescent="0.2">
      <c r="A9" s="191" t="s">
        <v>164</v>
      </c>
      <c r="B9" s="1273">
        <v>449</v>
      </c>
      <c r="C9" s="1273">
        <v>1434</v>
      </c>
      <c r="D9" s="1273">
        <v>13</v>
      </c>
      <c r="E9" s="1274">
        <v>0</v>
      </c>
      <c r="F9" s="1275">
        <v>0</v>
      </c>
      <c r="G9" s="1276">
        <v>0</v>
      </c>
    </row>
    <row r="10" spans="1:15" x14ac:dyDescent="0.2">
      <c r="A10" s="191" t="s">
        <v>166</v>
      </c>
      <c r="B10" s="1273">
        <v>3514</v>
      </c>
      <c r="C10" s="1273">
        <v>39729</v>
      </c>
      <c r="D10" s="1273">
        <v>106</v>
      </c>
      <c r="E10" s="1274">
        <v>0</v>
      </c>
      <c r="F10" s="1275">
        <v>0</v>
      </c>
      <c r="G10" s="1276">
        <v>66</v>
      </c>
    </row>
    <row r="11" spans="1:15" x14ac:dyDescent="0.2">
      <c r="A11" s="191" t="s">
        <v>28</v>
      </c>
      <c r="B11" s="1273">
        <v>75</v>
      </c>
      <c r="C11" s="1273">
        <v>1060</v>
      </c>
      <c r="D11" s="1273">
        <v>25</v>
      </c>
      <c r="E11" s="1274">
        <v>0</v>
      </c>
      <c r="F11" s="1275">
        <v>0</v>
      </c>
      <c r="G11" s="1276">
        <v>70</v>
      </c>
    </row>
    <row r="12" spans="1:15" x14ac:dyDescent="0.2">
      <c r="A12" s="431" t="s">
        <v>507</v>
      </c>
      <c r="B12" s="1273">
        <v>120</v>
      </c>
      <c r="C12" s="1273">
        <v>3308</v>
      </c>
      <c r="D12" s="1273">
        <v>72</v>
      </c>
      <c r="E12" s="1274">
        <v>0</v>
      </c>
      <c r="F12" s="1275">
        <v>0</v>
      </c>
      <c r="G12" s="1276">
        <v>0</v>
      </c>
    </row>
    <row r="13" spans="1:15" ht="13.5" thickBot="1" x14ac:dyDescent="0.25">
      <c r="A13" s="242" t="s">
        <v>206</v>
      </c>
      <c r="B13" s="1277">
        <v>21842</v>
      </c>
      <c r="C13" s="283">
        <f>SUM(C3:C12)</f>
        <v>437682</v>
      </c>
      <c r="D13" s="283">
        <f>SUM(D3:D12)</f>
        <v>2250</v>
      </c>
      <c r="E13" s="284">
        <f>SUM(E3:E12)</f>
        <v>179</v>
      </c>
      <c r="F13" s="285">
        <f>SUM(F3:F12)</f>
        <v>638</v>
      </c>
      <c r="G13" s="286">
        <f>SUM(G3:G12)</f>
        <v>531</v>
      </c>
    </row>
    <row r="15" spans="1:15" ht="25.5" customHeight="1" x14ac:dyDescent="0.2">
      <c r="A15" s="1635" t="s">
        <v>411</v>
      </c>
      <c r="B15" s="1798"/>
      <c r="C15" s="1798"/>
      <c r="D15" s="1798"/>
      <c r="E15" s="1798"/>
      <c r="F15" s="1798"/>
      <c r="G15" s="1798"/>
    </row>
    <row r="16" spans="1:15" ht="26.25" customHeight="1" x14ac:dyDescent="0.2">
      <c r="A16" s="1471" t="s">
        <v>774</v>
      </c>
      <c r="B16" s="1472"/>
      <c r="C16" s="1472"/>
      <c r="D16" s="1472"/>
      <c r="E16" s="1472"/>
      <c r="F16" s="1472"/>
      <c r="G16" s="1472"/>
      <c r="H16" s="89"/>
      <c r="J16" s="89"/>
      <c r="K16" s="89"/>
      <c r="L16" s="89"/>
      <c r="M16" s="89"/>
      <c r="N16" s="89"/>
      <c r="O16" s="89"/>
    </row>
  </sheetData>
  <mergeCells count="2">
    <mergeCell ref="A15:G15"/>
    <mergeCell ref="A16:G16"/>
  </mergeCells>
  <phoneticPr fontId="44" type="noConversion"/>
  <pageMargins left="0.78740157499999996" right="0.78740157499999996" top="0.984251969" bottom="0.984251969" header="0.4921259845" footer="0.4921259845"/>
  <pageSetup paperSize="9" scale="63" fitToHeight="0" orientation="landscape" horizontalDpi="4294967295" verticalDpi="4294967295"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6">
    <pageSetUpPr fitToPage="1"/>
  </sheetPr>
  <dimension ref="A1:H12"/>
  <sheetViews>
    <sheetView workbookViewId="0"/>
  </sheetViews>
  <sheetFormatPr defaultColWidth="9.140625" defaultRowHeight="12.75" x14ac:dyDescent="0.2"/>
  <cols>
    <col min="1" max="1" width="60.5703125" style="9" customWidth="1"/>
    <col min="2" max="2" width="13.7109375" style="9" customWidth="1"/>
    <col min="3" max="3" width="12.140625" style="9" customWidth="1"/>
    <col min="4" max="4" width="16.85546875" style="9" customWidth="1"/>
    <col min="5" max="16384" width="9.140625" style="9"/>
  </cols>
  <sheetData>
    <row r="1" spans="1:8" ht="13.5" thickBot="1" x14ac:dyDescent="0.25">
      <c r="A1" s="14" t="s">
        <v>1331</v>
      </c>
      <c r="E1" s="168"/>
      <c r="G1" s="3"/>
    </row>
    <row r="2" spans="1:8" x14ac:dyDescent="0.2">
      <c r="A2" s="497" t="s">
        <v>1350</v>
      </c>
      <c r="B2" s="1278">
        <v>3383</v>
      </c>
      <c r="E2" s="163"/>
    </row>
    <row r="3" spans="1:8" x14ac:dyDescent="0.2">
      <c r="A3" s="256" t="s">
        <v>1</v>
      </c>
      <c r="B3" s="954">
        <v>0</v>
      </c>
      <c r="E3" s="163"/>
      <c r="F3" s="47"/>
      <c r="H3" s="14"/>
    </row>
    <row r="4" spans="1:8" ht="12.75" customHeight="1" x14ac:dyDescent="0.2">
      <c r="A4" s="256" t="s">
        <v>539</v>
      </c>
      <c r="B4" s="954">
        <v>3143</v>
      </c>
      <c r="E4" s="102"/>
      <c r="F4" s="51"/>
      <c r="H4" s="37"/>
    </row>
    <row r="5" spans="1:8" ht="12.75" customHeight="1" x14ac:dyDescent="0.2">
      <c r="A5" s="256" t="s">
        <v>540</v>
      </c>
      <c r="B5" s="954">
        <v>3143</v>
      </c>
      <c r="E5" s="791"/>
      <c r="F5" s="51"/>
      <c r="H5" s="37"/>
    </row>
    <row r="6" spans="1:8" ht="12.75" customHeight="1" x14ac:dyDescent="0.2">
      <c r="A6" s="256" t="s">
        <v>541</v>
      </c>
      <c r="B6" s="954">
        <v>974823</v>
      </c>
      <c r="E6" s="791"/>
    </row>
    <row r="7" spans="1:8" x14ac:dyDescent="0.2">
      <c r="A7" s="256" t="s">
        <v>542</v>
      </c>
      <c r="B7" s="954">
        <v>246605</v>
      </c>
    </row>
    <row r="8" spans="1:8" x14ac:dyDescent="0.2">
      <c r="A8" s="256" t="s">
        <v>543</v>
      </c>
      <c r="B8" s="954">
        <v>21146</v>
      </c>
    </row>
    <row r="9" spans="1:8" ht="13.5" thickBot="1" x14ac:dyDescent="0.25">
      <c r="A9" s="433" t="s">
        <v>544</v>
      </c>
      <c r="B9" s="1279">
        <v>37669</v>
      </c>
    </row>
    <row r="10" spans="1:8" x14ac:dyDescent="0.2">
      <c r="A10" s="37"/>
      <c r="B10" s="78"/>
    </row>
    <row r="11" spans="1:8" x14ac:dyDescent="0.2">
      <c r="A11" s="9" t="s">
        <v>1389</v>
      </c>
    </row>
    <row r="12" spans="1:8" x14ac:dyDescent="0.2">
      <c r="A12" s="259"/>
      <c r="B12" s="3"/>
    </row>
  </sheetData>
  <phoneticPr fontId="44" type="noConversion"/>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71"/>
  <dimension ref="A1:N7"/>
  <sheetViews>
    <sheetView workbookViewId="0"/>
  </sheetViews>
  <sheetFormatPr defaultRowHeight="12.75" x14ac:dyDescent="0.2"/>
  <cols>
    <col min="1" max="1" width="26.5703125" customWidth="1"/>
    <col min="2" max="12" width="10.85546875" customWidth="1"/>
  </cols>
  <sheetData>
    <row r="1" spans="1:14" ht="13.5" thickBot="1" x14ac:dyDescent="0.25">
      <c r="A1" s="392" t="s">
        <v>1332</v>
      </c>
      <c r="B1" s="9"/>
      <c r="C1" s="9"/>
      <c r="D1" s="9"/>
      <c r="E1" s="9"/>
      <c r="F1" s="9"/>
      <c r="G1" s="9"/>
      <c r="H1" s="9"/>
      <c r="I1" s="9"/>
      <c r="J1" s="9"/>
      <c r="K1" s="9"/>
      <c r="L1" s="9"/>
      <c r="M1" s="41"/>
      <c r="N1" s="168"/>
    </row>
    <row r="2" spans="1:14" ht="13.5" thickBot="1" x14ac:dyDescent="0.25">
      <c r="A2" s="119"/>
      <c r="B2" s="274">
        <v>2013</v>
      </c>
      <c r="C2" s="274">
        <v>2014</v>
      </c>
      <c r="D2" s="274">
        <v>2015</v>
      </c>
      <c r="E2" s="274">
        <v>2016</v>
      </c>
      <c r="F2" s="274">
        <v>2017</v>
      </c>
      <c r="G2" s="378">
        <v>2018</v>
      </c>
      <c r="H2" s="378">
        <v>2019</v>
      </c>
      <c r="I2" s="378">
        <v>2020</v>
      </c>
      <c r="J2" s="378">
        <v>2021</v>
      </c>
      <c r="K2" s="378">
        <v>2022</v>
      </c>
      <c r="L2" s="275">
        <v>2023</v>
      </c>
      <c r="N2" s="386"/>
    </row>
    <row r="3" spans="1:14" x14ac:dyDescent="0.2">
      <c r="A3" s="85" t="s">
        <v>525</v>
      </c>
      <c r="B3" s="10">
        <v>6156967</v>
      </c>
      <c r="C3" s="10">
        <v>6467071</v>
      </c>
      <c r="D3" s="10">
        <v>6460319</v>
      </c>
      <c r="E3" s="10">
        <v>6110045</v>
      </c>
      <c r="F3" s="10">
        <v>6371305</v>
      </c>
      <c r="G3" s="117">
        <v>7076953</v>
      </c>
      <c r="H3" s="117">
        <v>7563291</v>
      </c>
      <c r="I3" s="117">
        <v>7289042</v>
      </c>
      <c r="J3" s="117">
        <v>7589644</v>
      </c>
      <c r="K3" s="117">
        <v>8743272</v>
      </c>
      <c r="L3" s="1097">
        <v>8947862</v>
      </c>
      <c r="N3" s="163"/>
    </row>
    <row r="4" spans="1:14" ht="13.5" thickBot="1" x14ac:dyDescent="0.25">
      <c r="A4" s="450" t="s">
        <v>797</v>
      </c>
      <c r="B4" s="120">
        <v>2199818</v>
      </c>
      <c r="C4" s="120">
        <v>1660657</v>
      </c>
      <c r="D4" s="120">
        <v>1623922</v>
      </c>
      <c r="E4" s="120">
        <v>317202</v>
      </c>
      <c r="F4" s="29">
        <v>531257</v>
      </c>
      <c r="G4" s="121">
        <v>1062784</v>
      </c>
      <c r="H4" s="121">
        <v>1069600</v>
      </c>
      <c r="I4" s="121">
        <v>1251007</v>
      </c>
      <c r="J4" s="121">
        <v>1163587</v>
      </c>
      <c r="K4" s="121">
        <v>1040269</v>
      </c>
      <c r="L4" s="1280">
        <v>1340059</v>
      </c>
      <c r="N4" s="163"/>
    </row>
    <row r="5" spans="1:14" x14ac:dyDescent="0.2">
      <c r="A5" s="3"/>
      <c r="B5" s="69"/>
      <c r="C5" s="69"/>
      <c r="D5" s="69"/>
      <c r="E5" s="69"/>
      <c r="F5" s="69"/>
      <c r="G5" s="79"/>
      <c r="H5" s="79"/>
      <c r="I5" s="79"/>
      <c r="N5" s="163"/>
    </row>
    <row r="6" spans="1:14" x14ac:dyDescent="0.2">
      <c r="N6" s="163"/>
    </row>
    <row r="7" spans="1:14" x14ac:dyDescent="0.2">
      <c r="N7" s="163"/>
    </row>
  </sheetData>
  <phoneticPr fontId="31" type="noConversion"/>
  <pageMargins left="0.7" right="0.7" top="0.78740157499999996" bottom="0.78740157499999996"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52"/>
  <dimension ref="A1:O13"/>
  <sheetViews>
    <sheetView workbookViewId="0"/>
  </sheetViews>
  <sheetFormatPr defaultRowHeight="12.75" x14ac:dyDescent="0.2"/>
  <cols>
    <col min="1" max="1" width="27.42578125" style="3" customWidth="1"/>
    <col min="2" max="8" width="11.140625" style="3" customWidth="1"/>
    <col min="9" max="12" width="11.140625" customWidth="1"/>
  </cols>
  <sheetData>
    <row r="1" spans="1:15" ht="13.5" thickBot="1" x14ac:dyDescent="0.25">
      <c r="A1" s="392" t="s">
        <v>1333</v>
      </c>
      <c r="B1" s="9"/>
      <c r="C1" s="9"/>
      <c r="D1" s="9"/>
      <c r="E1" s="9"/>
      <c r="F1" s="9"/>
      <c r="G1" s="9"/>
      <c r="H1" s="9"/>
      <c r="I1" s="9"/>
      <c r="J1" s="9"/>
      <c r="K1" s="9"/>
      <c r="L1" s="9"/>
      <c r="M1" s="168"/>
      <c r="N1" s="168"/>
    </row>
    <row r="2" spans="1:15" s="1" customFormat="1" ht="13.5" thickBot="1" x14ac:dyDescent="0.25">
      <c r="A2" s="23"/>
      <c r="B2" s="276">
        <v>2013</v>
      </c>
      <c r="C2" s="276">
        <v>2014</v>
      </c>
      <c r="D2" s="276">
        <v>2015</v>
      </c>
      <c r="E2" s="276">
        <v>2016</v>
      </c>
      <c r="F2" s="282">
        <v>2017</v>
      </c>
      <c r="G2" s="282">
        <v>2018</v>
      </c>
      <c r="H2" s="282">
        <v>2019</v>
      </c>
      <c r="I2" s="282">
        <v>2020</v>
      </c>
      <c r="J2" s="282">
        <v>2021</v>
      </c>
      <c r="K2" s="282">
        <v>2022</v>
      </c>
      <c r="L2" s="277">
        <v>2023</v>
      </c>
      <c r="N2" s="386"/>
    </row>
    <row r="3" spans="1:15" x14ac:dyDescent="0.2">
      <c r="A3" s="85" t="s">
        <v>206</v>
      </c>
      <c r="B3" s="382">
        <f t="shared" ref="B3:K3" si="0">SUM(B4,B8:B9)</f>
        <v>3101490.0466499999</v>
      </c>
      <c r="C3" s="382">
        <f t="shared" si="0"/>
        <v>3071910</v>
      </c>
      <c r="D3" s="382">
        <f t="shared" si="0"/>
        <v>2769875</v>
      </c>
      <c r="E3" s="382">
        <f t="shared" si="0"/>
        <v>2393635</v>
      </c>
      <c r="F3" s="382">
        <f t="shared" si="0"/>
        <v>2494498</v>
      </c>
      <c r="G3" s="382">
        <f t="shared" si="0"/>
        <v>3025469</v>
      </c>
      <c r="H3" s="382">
        <f t="shared" si="0"/>
        <v>3205357</v>
      </c>
      <c r="I3" s="382">
        <f>SUM(I4,I8:I9)</f>
        <v>3223383</v>
      </c>
      <c r="J3" s="382">
        <f t="shared" si="0"/>
        <v>3249059</v>
      </c>
      <c r="K3" s="382">
        <f t="shared" si="0"/>
        <v>3525589</v>
      </c>
      <c r="L3" s="373">
        <f>SUM(L4,L8:L9)</f>
        <v>3609636</v>
      </c>
      <c r="N3" s="91"/>
    </row>
    <row r="4" spans="1:15" x14ac:dyDescent="0.2">
      <c r="A4" s="31" t="s">
        <v>20</v>
      </c>
      <c r="B4" s="391">
        <f t="shared" ref="B4:K4" si="1">SUM(B5:B7)</f>
        <v>2072066</v>
      </c>
      <c r="C4" s="391">
        <f t="shared" si="1"/>
        <v>2119237</v>
      </c>
      <c r="D4" s="391">
        <f t="shared" si="1"/>
        <v>2215990</v>
      </c>
      <c r="E4" s="391">
        <f t="shared" si="1"/>
        <v>2178624</v>
      </c>
      <c r="F4" s="391">
        <f t="shared" si="1"/>
        <v>2248830</v>
      </c>
      <c r="G4" s="391">
        <f t="shared" si="1"/>
        <v>2563936</v>
      </c>
      <c r="H4" s="391">
        <f t="shared" si="1"/>
        <v>2774252</v>
      </c>
      <c r="I4" s="391">
        <f>SUM(I5:I7)</f>
        <v>2891311</v>
      </c>
      <c r="J4" s="391">
        <f t="shared" si="1"/>
        <v>3008177</v>
      </c>
      <c r="K4" s="391">
        <f t="shared" si="1"/>
        <v>3197965</v>
      </c>
      <c r="L4" s="592">
        <f>SUM(L5:L7)</f>
        <v>3299751</v>
      </c>
      <c r="N4" s="91"/>
    </row>
    <row r="5" spans="1:15" x14ac:dyDescent="0.2">
      <c r="A5" s="12" t="s">
        <v>785</v>
      </c>
      <c r="B5" s="253">
        <v>2038516</v>
      </c>
      <c r="C5" s="253">
        <v>2081234</v>
      </c>
      <c r="D5" s="253">
        <v>2176212</v>
      </c>
      <c r="E5" s="253">
        <v>2137890</v>
      </c>
      <c r="F5" s="253">
        <v>2210811</v>
      </c>
      <c r="G5" s="253">
        <v>2525457</v>
      </c>
      <c r="H5" s="253">
        <v>2740378</v>
      </c>
      <c r="I5" s="253">
        <v>2862137</v>
      </c>
      <c r="J5" s="253">
        <v>2978721</v>
      </c>
      <c r="K5" s="253">
        <v>3178324</v>
      </c>
      <c r="L5" s="1281">
        <v>3280790</v>
      </c>
      <c r="M5" s="3"/>
      <c r="N5" s="91"/>
      <c r="O5" s="3"/>
    </row>
    <row r="6" spans="1:15" x14ac:dyDescent="0.2">
      <c r="A6" s="12" t="s">
        <v>21</v>
      </c>
      <c r="B6" s="253">
        <v>32811</v>
      </c>
      <c r="C6" s="253">
        <v>29189</v>
      </c>
      <c r="D6" s="253">
        <v>27751</v>
      </c>
      <c r="E6" s="253">
        <v>24439</v>
      </c>
      <c r="F6" s="253">
        <v>23773</v>
      </c>
      <c r="G6" s="253">
        <v>23406</v>
      </c>
      <c r="H6" s="253">
        <v>17549</v>
      </c>
      <c r="I6" s="253">
        <v>11308</v>
      </c>
      <c r="J6" s="253">
        <v>11308</v>
      </c>
      <c r="K6" s="253">
        <v>5046</v>
      </c>
      <c r="L6" s="1281">
        <v>4342</v>
      </c>
      <c r="M6" s="3"/>
      <c r="N6" s="91"/>
      <c r="O6" s="3"/>
    </row>
    <row r="7" spans="1:15" ht="12.75" customHeight="1" x14ac:dyDescent="0.2">
      <c r="A7" s="12" t="s">
        <v>22</v>
      </c>
      <c r="B7" s="253">
        <v>739</v>
      </c>
      <c r="C7" s="253">
        <v>8814</v>
      </c>
      <c r="D7" s="253">
        <v>12027</v>
      </c>
      <c r="E7" s="253">
        <v>16295</v>
      </c>
      <c r="F7" s="253">
        <v>14246</v>
      </c>
      <c r="G7" s="253">
        <v>15073</v>
      </c>
      <c r="H7" s="253">
        <v>16325</v>
      </c>
      <c r="I7" s="253">
        <v>17866</v>
      </c>
      <c r="J7" s="253">
        <v>18148</v>
      </c>
      <c r="K7" s="253">
        <v>14595</v>
      </c>
      <c r="L7" s="1281">
        <v>14619</v>
      </c>
      <c r="M7" s="48"/>
      <c r="N7" s="91"/>
      <c r="O7" s="3"/>
    </row>
    <row r="8" spans="1:15" ht="15" x14ac:dyDescent="0.2">
      <c r="A8" s="31" t="s">
        <v>73</v>
      </c>
      <c r="B8" s="253">
        <v>23018.59447</v>
      </c>
      <c r="C8" s="253">
        <v>33098</v>
      </c>
      <c r="D8" s="253">
        <v>48905</v>
      </c>
      <c r="E8" s="253">
        <v>55213</v>
      </c>
      <c r="F8" s="253">
        <v>16553</v>
      </c>
      <c r="G8" s="253">
        <v>14648</v>
      </c>
      <c r="H8" s="253">
        <v>22567</v>
      </c>
      <c r="I8" s="253">
        <v>20585</v>
      </c>
      <c r="J8" s="253">
        <v>20500</v>
      </c>
      <c r="K8" s="253">
        <v>21034</v>
      </c>
      <c r="L8" s="1281">
        <v>20251</v>
      </c>
      <c r="M8" s="48"/>
      <c r="N8" s="91"/>
      <c r="O8" s="3"/>
    </row>
    <row r="9" spans="1:15" ht="15.75" thickBot="1" x14ac:dyDescent="0.25">
      <c r="A9" s="28" t="s">
        <v>74</v>
      </c>
      <c r="B9" s="254">
        <v>1006405.45218</v>
      </c>
      <c r="C9" s="254">
        <v>919575</v>
      </c>
      <c r="D9" s="254">
        <v>504980</v>
      </c>
      <c r="E9" s="254">
        <v>159798</v>
      </c>
      <c r="F9" s="254">
        <v>229115</v>
      </c>
      <c r="G9" s="254">
        <v>446885</v>
      </c>
      <c r="H9" s="254">
        <v>408538</v>
      </c>
      <c r="I9" s="254">
        <v>311487</v>
      </c>
      <c r="J9" s="254">
        <v>220382</v>
      </c>
      <c r="K9" s="254">
        <v>306590</v>
      </c>
      <c r="L9" s="1282">
        <v>289634</v>
      </c>
      <c r="M9" s="48"/>
      <c r="N9" s="91"/>
      <c r="O9" s="3"/>
    </row>
    <row r="10" spans="1:15" ht="15" x14ac:dyDescent="0.2">
      <c r="A10" s="1"/>
      <c r="B10" s="64"/>
      <c r="C10" s="64"/>
      <c r="D10" s="64"/>
      <c r="E10" s="64"/>
      <c r="F10" s="77"/>
      <c r="G10" s="77"/>
      <c r="H10" s="77"/>
      <c r="M10" s="48"/>
      <c r="N10" s="163"/>
      <c r="O10" s="3"/>
    </row>
    <row r="11" spans="1:15" ht="15" x14ac:dyDescent="0.2">
      <c r="A11" s="45" t="s">
        <v>593</v>
      </c>
      <c r="F11" s="64"/>
      <c r="M11" s="48"/>
      <c r="N11" s="163"/>
      <c r="O11" s="3"/>
    </row>
    <row r="12" spans="1:15" ht="15" x14ac:dyDescent="0.2">
      <c r="A12" s="45" t="s">
        <v>594</v>
      </c>
      <c r="M12" s="48"/>
      <c r="N12" s="91"/>
    </row>
    <row r="13" spans="1:15" ht="15" x14ac:dyDescent="0.2">
      <c r="M13" s="48"/>
      <c r="N13" s="48"/>
    </row>
  </sheetData>
  <phoneticPr fontId="7" type="noConversion"/>
  <pageMargins left="0.78740157499999996" right="0.78740157499999996" top="0.984251969" bottom="0.984251969" header="0.4921259845" footer="0.4921259845"/>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2"/>
  <dimension ref="A1:O13"/>
  <sheetViews>
    <sheetView workbookViewId="0"/>
  </sheetViews>
  <sheetFormatPr defaultColWidth="9.140625" defaultRowHeight="12.75" x14ac:dyDescent="0.2"/>
  <cols>
    <col min="1" max="1" width="41" style="483" customWidth="1"/>
    <col min="2" max="12" width="11" style="483" customWidth="1"/>
    <col min="13" max="16384" width="9.140625" style="483"/>
  </cols>
  <sheetData>
    <row r="1" spans="1:15" s="392" customFormat="1" ht="13.5" thickBot="1" x14ac:dyDescent="0.25">
      <c r="A1" s="392" t="s">
        <v>1334</v>
      </c>
    </row>
    <row r="2" spans="1:15" s="392" customFormat="1" ht="13.5" thickBot="1" x14ac:dyDescent="0.25">
      <c r="A2" s="564"/>
      <c r="B2" s="565">
        <v>2013</v>
      </c>
      <c r="C2" s="565">
        <v>2014</v>
      </c>
      <c r="D2" s="565">
        <v>2015</v>
      </c>
      <c r="E2" s="565">
        <v>2016</v>
      </c>
      <c r="F2" s="565">
        <v>2017</v>
      </c>
      <c r="G2" s="566">
        <v>2018</v>
      </c>
      <c r="H2" s="566">
        <v>2019</v>
      </c>
      <c r="I2" s="566">
        <v>2020</v>
      </c>
      <c r="J2" s="566">
        <v>2021</v>
      </c>
      <c r="K2" s="566">
        <v>2022</v>
      </c>
      <c r="L2" s="567">
        <v>2023</v>
      </c>
      <c r="M2" s="568"/>
      <c r="N2" s="386"/>
    </row>
    <row r="3" spans="1:15" x14ac:dyDescent="0.2">
      <c r="A3" s="569" t="s">
        <v>206</v>
      </c>
      <c r="B3" s="570">
        <f t="shared" ref="B3:J3" si="0">SUM(B4,B8:B9)</f>
        <v>1446835</v>
      </c>
      <c r="C3" s="570">
        <f t="shared" si="0"/>
        <v>1603918</v>
      </c>
      <c r="D3" s="570">
        <f t="shared" si="0"/>
        <v>1815610</v>
      </c>
      <c r="E3" s="570">
        <f t="shared" si="0"/>
        <v>1687223</v>
      </c>
      <c r="F3" s="570">
        <f t="shared" si="0"/>
        <v>1878324</v>
      </c>
      <c r="G3" s="570">
        <f t="shared" si="0"/>
        <v>2094196</v>
      </c>
      <c r="H3" s="570">
        <f t="shared" si="0"/>
        <v>2571801</v>
      </c>
      <c r="I3" s="570">
        <f t="shared" si="0"/>
        <v>2858117</v>
      </c>
      <c r="J3" s="570">
        <f t="shared" si="0"/>
        <v>2754874</v>
      </c>
      <c r="K3" s="570">
        <f>SUM(K4,K8:K9)</f>
        <v>3135226</v>
      </c>
      <c r="L3" s="571">
        <f>SUM(L4,L8:L9)</f>
        <v>3191822</v>
      </c>
      <c r="M3" s="568"/>
    </row>
    <row r="4" spans="1:15" x14ac:dyDescent="0.2">
      <c r="A4" s="572" t="s">
        <v>20</v>
      </c>
      <c r="B4" s="573">
        <f t="shared" ref="B4:J4" si="1">SUM(B5:B7)</f>
        <v>728686</v>
      </c>
      <c r="C4" s="573">
        <f t="shared" si="1"/>
        <v>760648</v>
      </c>
      <c r="D4" s="573">
        <f t="shared" si="1"/>
        <v>795703</v>
      </c>
      <c r="E4" s="573">
        <f t="shared" si="1"/>
        <v>1082075</v>
      </c>
      <c r="F4" s="573">
        <f>SUM(F5:F7)</f>
        <v>1105117</v>
      </c>
      <c r="G4" s="573">
        <f t="shared" si="1"/>
        <v>1215199</v>
      </c>
      <c r="H4" s="573">
        <f t="shared" si="1"/>
        <v>1211594</v>
      </c>
      <c r="I4" s="573">
        <f t="shared" si="1"/>
        <v>1387315</v>
      </c>
      <c r="J4" s="573">
        <f t="shared" si="1"/>
        <v>1268941</v>
      </c>
      <c r="K4" s="573">
        <f>SUM(K5:K7)</f>
        <v>1456676</v>
      </c>
      <c r="L4" s="593">
        <f>SUM(L5:L7)</f>
        <v>1391794</v>
      </c>
      <c r="M4" s="568"/>
    </row>
    <row r="5" spans="1:15" x14ac:dyDescent="0.2">
      <c r="A5" s="574" t="s">
        <v>786</v>
      </c>
      <c r="B5" s="575">
        <v>527610</v>
      </c>
      <c r="C5" s="575">
        <v>526075</v>
      </c>
      <c r="D5" s="575">
        <v>528566</v>
      </c>
      <c r="E5" s="575">
        <v>564751</v>
      </c>
      <c r="F5" s="575">
        <v>603872</v>
      </c>
      <c r="G5" s="575">
        <v>714033</v>
      </c>
      <c r="H5" s="575">
        <v>721621</v>
      </c>
      <c r="I5" s="575">
        <v>812670</v>
      </c>
      <c r="J5" s="575">
        <v>881320</v>
      </c>
      <c r="K5" s="575">
        <v>1006410</v>
      </c>
      <c r="L5" s="1283">
        <v>986370</v>
      </c>
      <c r="M5" s="568"/>
    </row>
    <row r="6" spans="1:15" x14ac:dyDescent="0.2">
      <c r="A6" s="574" t="s">
        <v>23</v>
      </c>
      <c r="B6" s="575">
        <v>12667</v>
      </c>
      <c r="C6" s="575">
        <v>0</v>
      </c>
      <c r="D6" s="575">
        <v>0</v>
      </c>
      <c r="E6" s="575">
        <v>0</v>
      </c>
      <c r="F6" s="575">
        <v>0</v>
      </c>
      <c r="G6" s="575">
        <v>0</v>
      </c>
      <c r="H6" s="575">
        <v>0</v>
      </c>
      <c r="I6" s="575">
        <v>0</v>
      </c>
      <c r="J6" s="575">
        <v>0</v>
      </c>
      <c r="K6" s="575">
        <v>0</v>
      </c>
      <c r="L6" s="1283">
        <v>0</v>
      </c>
      <c r="M6" s="568"/>
    </row>
    <row r="7" spans="1:15" x14ac:dyDescent="0.2">
      <c r="A7" s="574" t="s">
        <v>76</v>
      </c>
      <c r="B7" s="575">
        <v>188409</v>
      </c>
      <c r="C7" s="575">
        <v>234573</v>
      </c>
      <c r="D7" s="575">
        <v>267137</v>
      </c>
      <c r="E7" s="575">
        <v>517324</v>
      </c>
      <c r="F7" s="575">
        <v>501245</v>
      </c>
      <c r="G7" s="575">
        <v>501166</v>
      </c>
      <c r="H7" s="575">
        <v>489973</v>
      </c>
      <c r="I7" s="575">
        <v>574645</v>
      </c>
      <c r="J7" s="575">
        <v>387621</v>
      </c>
      <c r="K7" s="575">
        <v>450266</v>
      </c>
      <c r="L7" s="1283">
        <v>405424</v>
      </c>
      <c r="M7" s="568"/>
    </row>
    <row r="8" spans="1:15" ht="15" x14ac:dyDescent="0.2">
      <c r="A8" s="572" t="s">
        <v>75</v>
      </c>
      <c r="B8" s="575">
        <v>344441</v>
      </c>
      <c r="C8" s="575">
        <v>380951</v>
      </c>
      <c r="D8" s="575">
        <v>442111</v>
      </c>
      <c r="E8" s="575">
        <v>476968</v>
      </c>
      <c r="F8" s="575">
        <v>551838</v>
      </c>
      <c r="G8" s="575">
        <v>519538</v>
      </c>
      <c r="H8" s="575">
        <v>612040</v>
      </c>
      <c r="I8" s="575">
        <v>713609</v>
      </c>
      <c r="J8" s="575">
        <v>759020</v>
      </c>
      <c r="K8" s="575">
        <v>791995</v>
      </c>
      <c r="L8" s="1283">
        <v>809406</v>
      </c>
      <c r="M8" s="568"/>
      <c r="O8" s="576"/>
    </row>
    <row r="9" spans="1:15" ht="15.75" thickBot="1" x14ac:dyDescent="0.25">
      <c r="A9" s="450" t="s">
        <v>213</v>
      </c>
      <c r="B9" s="577">
        <v>373708</v>
      </c>
      <c r="C9" s="577">
        <v>462319</v>
      </c>
      <c r="D9" s="577">
        <v>577796</v>
      </c>
      <c r="E9" s="577">
        <v>128180</v>
      </c>
      <c r="F9" s="577">
        <v>221369</v>
      </c>
      <c r="G9" s="577">
        <v>359459</v>
      </c>
      <c r="H9" s="577">
        <v>748167</v>
      </c>
      <c r="I9" s="577">
        <v>757193</v>
      </c>
      <c r="J9" s="577">
        <v>726913</v>
      </c>
      <c r="K9" s="577">
        <v>886555</v>
      </c>
      <c r="L9" s="1284">
        <v>990622</v>
      </c>
      <c r="M9" s="568"/>
      <c r="N9" s="576"/>
      <c r="O9" s="576"/>
    </row>
    <row r="10" spans="1:15" ht="15" x14ac:dyDescent="0.2">
      <c r="A10" s="392"/>
      <c r="B10" s="578"/>
      <c r="C10" s="578"/>
      <c r="D10" s="578"/>
      <c r="E10" s="578"/>
      <c r="F10" s="578"/>
      <c r="G10" s="578"/>
      <c r="H10" s="578"/>
      <c r="I10" s="578"/>
      <c r="M10" s="386"/>
      <c r="N10" s="576"/>
      <c r="O10" s="576"/>
    </row>
    <row r="11" spans="1:15" x14ac:dyDescent="0.2">
      <c r="A11" s="466" t="s">
        <v>596</v>
      </c>
      <c r="M11" s="386"/>
    </row>
    <row r="12" spans="1:15" x14ac:dyDescent="0.2">
      <c r="A12" s="466" t="s">
        <v>403</v>
      </c>
      <c r="M12" s="568"/>
    </row>
    <row r="13" spans="1:15" x14ac:dyDescent="0.2">
      <c r="A13" s="466" t="s">
        <v>595</v>
      </c>
    </row>
  </sheetData>
  <phoneticPr fontId="44" type="noConversion"/>
  <pageMargins left="0.78740157499999996" right="0.78740157499999996" top="0.984251969" bottom="0.984251969" header="0.4921259845" footer="0.4921259845"/>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List73"/>
  <dimension ref="A1:S20"/>
  <sheetViews>
    <sheetView workbookViewId="0"/>
  </sheetViews>
  <sheetFormatPr defaultColWidth="9.140625" defaultRowHeight="12.75" x14ac:dyDescent="0.2"/>
  <cols>
    <col min="1" max="1" width="24.5703125" style="9" customWidth="1"/>
    <col min="2" max="12" width="10.85546875" style="9" customWidth="1"/>
    <col min="13" max="16384" width="9.140625" style="9"/>
  </cols>
  <sheetData>
    <row r="1" spans="1:19" ht="13.5" thickBot="1" x14ac:dyDescent="0.25">
      <c r="A1" s="392" t="s">
        <v>1335</v>
      </c>
      <c r="N1" s="168"/>
    </row>
    <row r="2" spans="1:19" s="99" customFormat="1" ht="13.5" thickBot="1" x14ac:dyDescent="0.25">
      <c r="A2" s="122"/>
      <c r="B2" s="274">
        <v>2013</v>
      </c>
      <c r="C2" s="274">
        <v>2014</v>
      </c>
      <c r="D2" s="274">
        <v>2015</v>
      </c>
      <c r="E2" s="274">
        <v>2016</v>
      </c>
      <c r="F2" s="274">
        <v>2017</v>
      </c>
      <c r="G2" s="274">
        <v>2018</v>
      </c>
      <c r="H2" s="383">
        <v>2019</v>
      </c>
      <c r="I2" s="378">
        <v>2020</v>
      </c>
      <c r="J2" s="274">
        <v>2021</v>
      </c>
      <c r="K2" s="274">
        <v>2022</v>
      </c>
      <c r="L2" s="467">
        <v>2023</v>
      </c>
      <c r="M2" s="27"/>
      <c r="N2" s="163"/>
      <c r="O2" s="9"/>
      <c r="P2" s="9"/>
      <c r="S2" s="9"/>
    </row>
    <row r="3" spans="1:19" x14ac:dyDescent="0.2">
      <c r="A3" s="24" t="s">
        <v>24</v>
      </c>
      <c r="B3" s="174">
        <v>141630</v>
      </c>
      <c r="C3" s="174">
        <v>126709</v>
      </c>
      <c r="D3" s="174">
        <v>146199</v>
      </c>
      <c r="E3" s="174">
        <v>142123</v>
      </c>
      <c r="F3" s="174">
        <v>188476</v>
      </c>
      <c r="G3" s="174">
        <v>193660</v>
      </c>
      <c r="H3" s="175">
        <v>213635</v>
      </c>
      <c r="I3" s="176">
        <v>204244</v>
      </c>
      <c r="J3" s="176">
        <v>187866</v>
      </c>
      <c r="K3" s="176">
        <v>223161</v>
      </c>
      <c r="L3" s="1097">
        <v>227628</v>
      </c>
      <c r="M3" s="27"/>
    </row>
    <row r="4" spans="1:19" x14ac:dyDescent="0.2">
      <c r="A4" s="12" t="s">
        <v>25</v>
      </c>
      <c r="B4" s="118">
        <v>1509433.0230100004</v>
      </c>
      <c r="C4" s="118">
        <v>1750446</v>
      </c>
      <c r="D4" s="118">
        <v>1849374</v>
      </c>
      <c r="E4" s="118">
        <v>1930535</v>
      </c>
      <c r="F4" s="118">
        <v>1875330</v>
      </c>
      <c r="G4" s="118">
        <v>1989575</v>
      </c>
      <c r="H4" s="459">
        <v>1873667</v>
      </c>
      <c r="I4" s="173">
        <v>1815931</v>
      </c>
      <c r="J4" s="173">
        <v>1943884</v>
      </c>
      <c r="K4" s="173">
        <v>2306377</v>
      </c>
      <c r="L4" s="1098">
        <v>2823245</v>
      </c>
      <c r="M4" s="14"/>
      <c r="O4" s="14"/>
    </row>
    <row r="5" spans="1:19" s="14" customFormat="1" ht="13.5" thickBot="1" x14ac:dyDescent="0.25">
      <c r="A5" s="28" t="s">
        <v>206</v>
      </c>
      <c r="B5" s="384">
        <f t="shared" ref="B5:L5" si="0">SUM(B3:B4)</f>
        <v>1651063.0230100004</v>
      </c>
      <c r="C5" s="384">
        <f t="shared" si="0"/>
        <v>1877155</v>
      </c>
      <c r="D5" s="384">
        <f t="shared" si="0"/>
        <v>1995573</v>
      </c>
      <c r="E5" s="384">
        <f t="shared" si="0"/>
        <v>2072658</v>
      </c>
      <c r="F5" s="384">
        <f t="shared" si="0"/>
        <v>2063806</v>
      </c>
      <c r="G5" s="384">
        <f t="shared" si="0"/>
        <v>2183235</v>
      </c>
      <c r="H5" s="460">
        <f t="shared" si="0"/>
        <v>2087302</v>
      </c>
      <c r="I5" s="384">
        <f t="shared" si="0"/>
        <v>2020175</v>
      </c>
      <c r="J5" s="384">
        <f t="shared" si="0"/>
        <v>2131750</v>
      </c>
      <c r="K5" s="384">
        <f t="shared" si="0"/>
        <v>2529538</v>
      </c>
      <c r="L5" s="594">
        <f t="shared" si="0"/>
        <v>3050873</v>
      </c>
      <c r="M5" s="123"/>
      <c r="O5" s="123"/>
    </row>
    <row r="7" spans="1:19" x14ac:dyDescent="0.2">
      <c r="A7"/>
      <c r="B7"/>
      <c r="C7"/>
      <c r="D7"/>
      <c r="E7"/>
      <c r="F7"/>
      <c r="G7"/>
      <c r="H7"/>
      <c r="I7"/>
      <c r="J7"/>
      <c r="K7"/>
      <c r="L7"/>
    </row>
    <row r="8" spans="1:19" x14ac:dyDescent="0.2">
      <c r="A8"/>
      <c r="B8"/>
      <c r="C8"/>
      <c r="D8"/>
      <c r="E8"/>
      <c r="F8"/>
      <c r="G8"/>
      <c r="H8"/>
      <c r="I8"/>
      <c r="J8"/>
      <c r="K8"/>
      <c r="L8"/>
    </row>
    <row r="9" spans="1:19" x14ac:dyDescent="0.2">
      <c r="A9"/>
      <c r="B9"/>
      <c r="C9"/>
      <c r="D9"/>
      <c r="E9"/>
      <c r="F9"/>
      <c r="G9"/>
      <c r="H9"/>
      <c r="I9"/>
      <c r="J9"/>
      <c r="K9"/>
      <c r="L9"/>
    </row>
    <row r="10" spans="1:19" x14ac:dyDescent="0.2">
      <c r="A10"/>
      <c r="B10"/>
      <c r="C10"/>
      <c r="D10"/>
      <c r="E10"/>
      <c r="F10"/>
      <c r="G10"/>
      <c r="H10"/>
      <c r="I10"/>
      <c r="J10"/>
      <c r="K10"/>
      <c r="L10"/>
      <c r="N10"/>
    </row>
    <row r="11" spans="1:19" x14ac:dyDescent="0.2">
      <c r="A11"/>
      <c r="B11"/>
      <c r="C11"/>
      <c r="D11"/>
      <c r="E11"/>
      <c r="F11"/>
      <c r="G11"/>
      <c r="H11"/>
      <c r="I11"/>
      <c r="J11"/>
      <c r="K11"/>
      <c r="L11"/>
      <c r="N11"/>
    </row>
    <row r="12" spans="1:19" x14ac:dyDescent="0.2">
      <c r="A12"/>
      <c r="B12"/>
      <c r="C12"/>
      <c r="D12"/>
      <c r="E12"/>
      <c r="F12"/>
      <c r="G12"/>
      <c r="H12"/>
      <c r="I12"/>
      <c r="J12"/>
      <c r="K12"/>
      <c r="L12"/>
      <c r="N12"/>
    </row>
    <row r="13" spans="1:19" x14ac:dyDescent="0.2">
      <c r="A13"/>
      <c r="B13"/>
      <c r="C13"/>
      <c r="D13"/>
      <c r="E13"/>
      <c r="F13"/>
      <c r="G13"/>
      <c r="H13"/>
      <c r="I13"/>
      <c r="J13"/>
      <c r="K13"/>
      <c r="L13"/>
      <c r="N13"/>
    </row>
    <row r="14" spans="1:19" x14ac:dyDescent="0.2">
      <c r="A14"/>
      <c r="B14"/>
      <c r="C14"/>
      <c r="D14"/>
      <c r="E14"/>
      <c r="F14"/>
      <c r="G14"/>
      <c r="H14"/>
      <c r="I14"/>
      <c r="J14"/>
      <c r="K14"/>
      <c r="L14"/>
      <c r="N14"/>
    </row>
    <row r="15" spans="1:19" x14ac:dyDescent="0.2">
      <c r="A15"/>
      <c r="B15"/>
      <c r="C15"/>
      <c r="D15"/>
      <c r="E15"/>
      <c r="F15"/>
      <c r="G15"/>
      <c r="H15"/>
      <c r="I15"/>
      <c r="J15"/>
      <c r="K15"/>
      <c r="L15"/>
      <c r="N15"/>
    </row>
    <row r="16" spans="1:19" x14ac:dyDescent="0.2">
      <c r="A16"/>
      <c r="B16"/>
      <c r="C16"/>
      <c r="D16"/>
      <c r="E16"/>
      <c r="F16"/>
      <c r="G16"/>
      <c r="H16"/>
      <c r="I16"/>
      <c r="J16"/>
      <c r="K16"/>
      <c r="L16"/>
      <c r="N16"/>
    </row>
    <row r="17" spans="1:14" x14ac:dyDescent="0.2">
      <c r="A17"/>
      <c r="B17"/>
      <c r="C17"/>
      <c r="D17"/>
      <c r="E17"/>
      <c r="F17"/>
      <c r="G17"/>
      <c r="H17"/>
      <c r="I17"/>
      <c r="J17"/>
      <c r="K17"/>
      <c r="L17"/>
      <c r="N17"/>
    </row>
    <row r="18" spans="1:14" x14ac:dyDescent="0.2">
      <c r="A18"/>
      <c r="B18"/>
      <c r="C18"/>
      <c r="D18"/>
      <c r="E18"/>
      <c r="F18"/>
      <c r="G18"/>
      <c r="H18"/>
      <c r="I18"/>
      <c r="J18"/>
      <c r="K18"/>
      <c r="L18"/>
      <c r="N18"/>
    </row>
    <row r="19" spans="1:14" x14ac:dyDescent="0.2">
      <c r="N19"/>
    </row>
    <row r="20" spans="1:14" x14ac:dyDescent="0.2">
      <c r="N20"/>
    </row>
  </sheetData>
  <phoneticPr fontId="44" type="noConversion"/>
  <pageMargins left="0.78740157499999996" right="0.78740157499999996" top="0.984251969" bottom="0.984251969" header="0.4921259845" footer="0.4921259845"/>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4"/>
  <dimension ref="A1:Q8"/>
  <sheetViews>
    <sheetView workbookViewId="0"/>
  </sheetViews>
  <sheetFormatPr defaultColWidth="9.140625" defaultRowHeight="12.75" x14ac:dyDescent="0.2"/>
  <cols>
    <col min="1" max="1" width="21.42578125" style="9" customWidth="1"/>
    <col min="2" max="12" width="10.85546875" style="9" customWidth="1"/>
    <col min="13" max="16384" width="9.140625" style="9"/>
  </cols>
  <sheetData>
    <row r="1" spans="1:17" s="14" customFormat="1" ht="13.5" thickBot="1" x14ac:dyDescent="0.25">
      <c r="A1" s="392" t="s">
        <v>1336</v>
      </c>
      <c r="N1" s="168"/>
    </row>
    <row r="2" spans="1:17" s="14" customFormat="1" ht="13.5" thickBot="1" x14ac:dyDescent="0.25">
      <c r="A2" s="23"/>
      <c r="B2" s="274">
        <v>2013</v>
      </c>
      <c r="C2" s="274">
        <v>2014</v>
      </c>
      <c r="D2" s="274">
        <v>2015</v>
      </c>
      <c r="E2" s="274">
        <v>2016</v>
      </c>
      <c r="F2" s="274">
        <v>2017</v>
      </c>
      <c r="G2" s="378">
        <v>2018</v>
      </c>
      <c r="H2" s="378">
        <v>2019</v>
      </c>
      <c r="I2" s="378">
        <v>2020</v>
      </c>
      <c r="J2" s="378">
        <v>2021</v>
      </c>
      <c r="K2" s="378">
        <v>2022</v>
      </c>
      <c r="L2" s="275">
        <v>2023</v>
      </c>
      <c r="M2" s="153"/>
      <c r="N2" s="163"/>
      <c r="O2"/>
      <c r="P2"/>
      <c r="Q2"/>
    </row>
    <row r="3" spans="1:17" x14ac:dyDescent="0.2">
      <c r="A3" s="24" t="s">
        <v>214</v>
      </c>
      <c r="B3" s="255">
        <v>265188</v>
      </c>
      <c r="C3" s="255">
        <v>297767</v>
      </c>
      <c r="D3" s="255">
        <v>319558</v>
      </c>
      <c r="E3" s="255">
        <v>321255</v>
      </c>
      <c r="F3" s="255">
        <v>323105</v>
      </c>
      <c r="G3" s="255">
        <v>372017</v>
      </c>
      <c r="H3" s="255">
        <v>386935</v>
      </c>
      <c r="I3" s="255">
        <v>402177</v>
      </c>
      <c r="J3" s="255">
        <v>403495</v>
      </c>
      <c r="K3" s="255">
        <v>417238</v>
      </c>
      <c r="L3" s="1285">
        <v>424853</v>
      </c>
      <c r="M3" s="21"/>
      <c r="N3" s="163"/>
    </row>
    <row r="4" spans="1:17" x14ac:dyDescent="0.2">
      <c r="A4" s="12" t="s">
        <v>215</v>
      </c>
      <c r="B4" s="432">
        <f t="shared" ref="B4:L4" si="0">SUM(B5:B6)</f>
        <v>13174047.382739998</v>
      </c>
      <c r="C4" s="432">
        <f t="shared" si="0"/>
        <v>15061477</v>
      </c>
      <c r="D4" s="432">
        <f t="shared" si="0"/>
        <v>16017961</v>
      </c>
      <c r="E4" s="432">
        <f t="shared" si="0"/>
        <v>16147204</v>
      </c>
      <c r="F4" s="432">
        <f t="shared" si="0"/>
        <v>16360754</v>
      </c>
      <c r="G4" s="432">
        <f t="shared" si="0"/>
        <v>17028037</v>
      </c>
      <c r="H4" s="432">
        <f t="shared" si="0"/>
        <v>17483119</v>
      </c>
      <c r="I4" s="432">
        <f t="shared" si="0"/>
        <v>18970389</v>
      </c>
      <c r="J4" s="432">
        <f t="shared" si="0"/>
        <v>19632510</v>
      </c>
      <c r="K4" s="432">
        <f t="shared" si="0"/>
        <v>20228094</v>
      </c>
      <c r="L4" s="592">
        <f t="shared" si="0"/>
        <v>20830097</v>
      </c>
      <c r="M4" s="21"/>
      <c r="N4" s="163"/>
      <c r="O4" s="14"/>
    </row>
    <row r="5" spans="1:17" x14ac:dyDescent="0.2">
      <c r="A5" s="24" t="s">
        <v>787</v>
      </c>
      <c r="B5" s="10">
        <v>8849833.2325599995</v>
      </c>
      <c r="C5" s="10">
        <v>10043114</v>
      </c>
      <c r="D5" s="10">
        <v>10254270</v>
      </c>
      <c r="E5" s="10">
        <v>10344530</v>
      </c>
      <c r="F5" s="10">
        <v>10434982</v>
      </c>
      <c r="G5" s="10">
        <v>10702308</v>
      </c>
      <c r="H5" s="10">
        <v>10923853</v>
      </c>
      <c r="I5" s="10">
        <v>11845617</v>
      </c>
      <c r="J5" s="10">
        <v>12123165</v>
      </c>
      <c r="K5" s="10">
        <v>12440255</v>
      </c>
      <c r="L5" s="1097">
        <f>510239+12151288</f>
        <v>12661527</v>
      </c>
      <c r="M5" s="21"/>
      <c r="N5" s="163"/>
    </row>
    <row r="6" spans="1:17" x14ac:dyDescent="0.2">
      <c r="A6" s="24" t="s">
        <v>538</v>
      </c>
      <c r="B6" s="248">
        <v>4324214.1501799989</v>
      </c>
      <c r="C6" s="248">
        <v>5018363</v>
      </c>
      <c r="D6" s="248">
        <v>5763691</v>
      </c>
      <c r="E6" s="248">
        <v>5802674</v>
      </c>
      <c r="F6" s="248">
        <v>5925772</v>
      </c>
      <c r="G6" s="248">
        <v>6325729</v>
      </c>
      <c r="H6" s="248">
        <v>6559266</v>
      </c>
      <c r="I6" s="248">
        <v>7124772</v>
      </c>
      <c r="J6" s="248">
        <v>7509345</v>
      </c>
      <c r="K6" s="248">
        <v>7787839</v>
      </c>
      <c r="L6" s="954">
        <f>39958+7985424+143188</f>
        <v>8168570</v>
      </c>
      <c r="M6" s="21"/>
      <c r="N6" s="163"/>
      <c r="O6" s="14"/>
    </row>
    <row r="7" spans="1:17" s="14" customFormat="1" ht="13.5" thickBot="1" x14ac:dyDescent="0.25">
      <c r="A7" s="28" t="s">
        <v>206</v>
      </c>
      <c r="B7" s="361">
        <f t="shared" ref="B7:K7" si="1">SUM(B3:B4)</f>
        <v>13439235.382739998</v>
      </c>
      <c r="C7" s="361">
        <f t="shared" si="1"/>
        <v>15359244</v>
      </c>
      <c r="D7" s="361">
        <f t="shared" si="1"/>
        <v>16337519</v>
      </c>
      <c r="E7" s="361">
        <f t="shared" si="1"/>
        <v>16468459</v>
      </c>
      <c r="F7" s="361">
        <f t="shared" si="1"/>
        <v>16683859</v>
      </c>
      <c r="G7" s="361">
        <f t="shared" si="1"/>
        <v>17400054</v>
      </c>
      <c r="H7" s="361">
        <f t="shared" si="1"/>
        <v>17870054</v>
      </c>
      <c r="I7" s="361">
        <f t="shared" si="1"/>
        <v>19372566</v>
      </c>
      <c r="J7" s="361">
        <f t="shared" si="1"/>
        <v>20036005</v>
      </c>
      <c r="K7" s="361">
        <f t="shared" si="1"/>
        <v>20645332</v>
      </c>
      <c r="L7" s="644">
        <f t="shared" ref="L7" si="2">SUM(L3:L4)</f>
        <v>21254950</v>
      </c>
      <c r="M7" s="172"/>
      <c r="N7" s="163"/>
      <c r="O7" s="9"/>
    </row>
    <row r="8" spans="1:17" x14ac:dyDescent="0.2">
      <c r="N8" s="163"/>
    </row>
  </sheetData>
  <phoneticPr fontId="44"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BF2F-919B-4784-9C8E-9A5A440C7656}">
  <sheetPr codeName="List41"/>
  <dimension ref="A1:G84"/>
  <sheetViews>
    <sheetView workbookViewId="0"/>
  </sheetViews>
  <sheetFormatPr defaultColWidth="9.140625" defaultRowHeight="12.75" x14ac:dyDescent="0.2"/>
  <cols>
    <col min="1" max="1" width="43.5703125" style="93" customWidth="1"/>
    <col min="2" max="2" width="48.28515625" style="93" bestFit="1" customWidth="1"/>
    <col min="3" max="3" width="9.140625" style="93" customWidth="1"/>
    <col min="4" max="16384" width="9.140625" style="93"/>
  </cols>
  <sheetData>
    <row r="1" spans="1:7" ht="13.5" thickBot="1" x14ac:dyDescent="0.25">
      <c r="A1" s="94" t="s">
        <v>937</v>
      </c>
      <c r="B1" s="682"/>
      <c r="D1" s="178"/>
      <c r="E1" s="178"/>
      <c r="F1" s="178"/>
      <c r="G1" s="178"/>
    </row>
    <row r="2" spans="1:7" ht="13.5" thickBot="1" x14ac:dyDescent="0.25">
      <c r="A2" s="448" t="s">
        <v>139</v>
      </c>
      <c r="B2" s="668" t="s">
        <v>660</v>
      </c>
      <c r="D2" s="178"/>
      <c r="E2" s="178"/>
      <c r="F2" s="178"/>
      <c r="G2" s="178"/>
    </row>
    <row r="3" spans="1:7" x14ac:dyDescent="0.2">
      <c r="A3" s="852" t="s">
        <v>158</v>
      </c>
      <c r="B3" s="875" t="s">
        <v>524</v>
      </c>
      <c r="D3" s="178"/>
      <c r="E3" s="178"/>
      <c r="F3" s="178"/>
      <c r="G3" s="178"/>
    </row>
    <row r="4" spans="1:7" x14ac:dyDescent="0.2">
      <c r="A4" s="1479" t="s">
        <v>515</v>
      </c>
      <c r="B4" s="1480"/>
      <c r="D4" s="178"/>
      <c r="E4" s="178"/>
      <c r="F4" s="178"/>
      <c r="G4" s="178"/>
    </row>
    <row r="5" spans="1:7" x14ac:dyDescent="0.2">
      <c r="A5" s="852" t="s">
        <v>516</v>
      </c>
      <c r="B5" s="875" t="s">
        <v>807</v>
      </c>
    </row>
    <row r="6" spans="1:7" x14ac:dyDescent="0.2">
      <c r="A6" s="852" t="s">
        <v>517</v>
      </c>
      <c r="B6" s="875" t="s">
        <v>526</v>
      </c>
    </row>
    <row r="7" spans="1:7" x14ac:dyDescent="0.2">
      <c r="A7" s="852" t="s">
        <v>518</v>
      </c>
      <c r="B7" s="875" t="s">
        <v>164</v>
      </c>
    </row>
    <row r="8" spans="1:7" x14ac:dyDescent="0.2">
      <c r="A8" s="852" t="s">
        <v>519</v>
      </c>
      <c r="B8" s="875" t="s">
        <v>526</v>
      </c>
    </row>
    <row r="9" spans="1:7" x14ac:dyDescent="0.2">
      <c r="A9" s="852" t="s">
        <v>808</v>
      </c>
      <c r="B9" s="875" t="s">
        <v>166</v>
      </c>
    </row>
    <row r="10" spans="1:7" x14ac:dyDescent="0.2">
      <c r="A10" s="852" t="s">
        <v>948</v>
      </c>
      <c r="B10" s="875" t="s">
        <v>545</v>
      </c>
    </row>
    <row r="11" spans="1:7" x14ac:dyDescent="0.2">
      <c r="A11" s="852" t="s">
        <v>950</v>
      </c>
      <c r="B11" s="875" t="s">
        <v>166</v>
      </c>
    </row>
    <row r="12" spans="1:7" x14ac:dyDescent="0.2">
      <c r="A12" s="852" t="s">
        <v>520</v>
      </c>
      <c r="B12" s="875" t="s">
        <v>526</v>
      </c>
    </row>
    <row r="13" spans="1:7" x14ac:dyDescent="0.2">
      <c r="A13" s="852" t="s">
        <v>521</v>
      </c>
      <c r="B13" s="875" t="s">
        <v>527</v>
      </c>
    </row>
    <row r="14" spans="1:7" x14ac:dyDescent="0.2">
      <c r="A14" s="852" t="s">
        <v>355</v>
      </c>
      <c r="B14" s="875" t="s">
        <v>168</v>
      </c>
    </row>
    <row r="15" spans="1:7" x14ac:dyDescent="0.2">
      <c r="A15" s="852" t="s">
        <v>951</v>
      </c>
      <c r="B15" s="875" t="s">
        <v>548</v>
      </c>
    </row>
    <row r="16" spans="1:7" x14ac:dyDescent="0.2">
      <c r="A16" s="852" t="s">
        <v>946</v>
      </c>
      <c r="B16" s="875" t="s">
        <v>545</v>
      </c>
    </row>
    <row r="17" spans="1:2" x14ac:dyDescent="0.2">
      <c r="A17" s="852" t="s">
        <v>445</v>
      </c>
      <c r="B17" s="875" t="s">
        <v>167</v>
      </c>
    </row>
    <row r="18" spans="1:2" x14ac:dyDescent="0.2">
      <c r="A18" s="852" t="s">
        <v>426</v>
      </c>
      <c r="B18" s="875" t="s">
        <v>171</v>
      </c>
    </row>
    <row r="19" spans="1:2" x14ac:dyDescent="0.2">
      <c r="A19" s="852" t="s">
        <v>809</v>
      </c>
      <c r="B19" s="875" t="s">
        <v>526</v>
      </c>
    </row>
    <row r="20" spans="1:2" x14ac:dyDescent="0.2">
      <c r="A20" s="852" t="s">
        <v>810</v>
      </c>
      <c r="B20" s="875" t="s">
        <v>574</v>
      </c>
    </row>
    <row r="21" spans="1:2" x14ac:dyDescent="0.2">
      <c r="A21" s="852" t="s">
        <v>853</v>
      </c>
      <c r="B21" s="875" t="s">
        <v>751</v>
      </c>
    </row>
    <row r="22" spans="1:2" x14ac:dyDescent="0.2">
      <c r="A22" s="852" t="s">
        <v>952</v>
      </c>
      <c r="B22" s="875" t="s">
        <v>953</v>
      </c>
    </row>
    <row r="23" spans="1:2" x14ac:dyDescent="0.2">
      <c r="A23" s="852" t="s">
        <v>811</v>
      </c>
      <c r="B23" s="875" t="s">
        <v>170</v>
      </c>
    </row>
    <row r="24" spans="1:2" ht="12.75" customHeight="1" x14ac:dyDescent="0.2">
      <c r="A24" s="852" t="s">
        <v>522</v>
      </c>
      <c r="B24" s="875" t="s">
        <v>169</v>
      </c>
    </row>
    <row r="25" spans="1:2" x14ac:dyDescent="0.2">
      <c r="A25" s="876" t="s">
        <v>947</v>
      </c>
      <c r="B25" s="877" t="s">
        <v>545</v>
      </c>
    </row>
    <row r="26" spans="1:2" x14ac:dyDescent="0.2">
      <c r="A26" s="876" t="s">
        <v>812</v>
      </c>
      <c r="B26" s="877" t="s">
        <v>161</v>
      </c>
    </row>
    <row r="27" spans="1:2" x14ac:dyDescent="0.2">
      <c r="A27" s="876" t="s">
        <v>954</v>
      </c>
      <c r="B27" s="877" t="s">
        <v>162</v>
      </c>
    </row>
    <row r="28" spans="1:2" ht="13.5" thickBot="1" x14ac:dyDescent="0.25">
      <c r="A28" s="861" t="s">
        <v>523</v>
      </c>
      <c r="B28" s="878" t="s">
        <v>419</v>
      </c>
    </row>
    <row r="84" ht="117" customHeight="1" x14ac:dyDescent="0.2"/>
  </sheetData>
  <mergeCells count="1">
    <mergeCell ref="A4:B4"/>
  </mergeCells>
  <pageMargins left="0.78749999999999998" right="0.78749999999999998" top="0.98402777777777795" bottom="0.98402777777777795"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2"/>
  <dimension ref="A1:O69"/>
  <sheetViews>
    <sheetView zoomScaleNormal="100" workbookViewId="0"/>
  </sheetViews>
  <sheetFormatPr defaultColWidth="9.140625" defaultRowHeight="12.75" x14ac:dyDescent="0.2"/>
  <cols>
    <col min="1" max="1" width="50.7109375" style="483" customWidth="1"/>
    <col min="2" max="2" width="6.28515625" style="689" customWidth="1"/>
    <col min="3" max="8" width="9.140625" style="483"/>
    <col min="9" max="10" width="10.28515625" style="483" customWidth="1"/>
    <col min="11" max="16384" width="9.140625" style="483"/>
  </cols>
  <sheetData>
    <row r="1" spans="1:15" ht="13.5" thickBot="1" x14ac:dyDescent="0.25">
      <c r="A1" s="392" t="s">
        <v>1338</v>
      </c>
    </row>
    <row r="2" spans="1:15" s="447" customFormat="1" ht="38.25" customHeight="1" x14ac:dyDescent="0.2">
      <c r="A2" s="1486" t="s">
        <v>319</v>
      </c>
      <c r="B2" s="1488" t="s">
        <v>342</v>
      </c>
      <c r="C2" s="1484" t="s">
        <v>199</v>
      </c>
      <c r="D2" s="1490"/>
      <c r="E2" s="1484" t="s">
        <v>200</v>
      </c>
      <c r="F2" s="1490"/>
      <c r="G2" s="1484" t="s">
        <v>201</v>
      </c>
      <c r="H2" s="1490"/>
      <c r="I2" s="1484" t="s">
        <v>202</v>
      </c>
      <c r="J2" s="1485"/>
      <c r="K2" s="691"/>
      <c r="L2" s="692"/>
      <c r="M2" s="692"/>
      <c r="N2" s="692"/>
      <c r="O2" s="692"/>
    </row>
    <row r="3" spans="1:15" s="691" customFormat="1" ht="13.5" customHeight="1" thickBot="1" x14ac:dyDescent="0.25">
      <c r="A3" s="1487"/>
      <c r="B3" s="1489"/>
      <c r="C3" s="693" t="s">
        <v>204</v>
      </c>
      <c r="D3" s="693" t="s">
        <v>205</v>
      </c>
      <c r="E3" s="693" t="s">
        <v>204</v>
      </c>
      <c r="F3" s="693" t="s">
        <v>205</v>
      </c>
      <c r="G3" s="693" t="s">
        <v>204</v>
      </c>
      <c r="H3" s="693" t="s">
        <v>205</v>
      </c>
      <c r="I3" s="693" t="s">
        <v>204</v>
      </c>
      <c r="J3" s="694" t="s">
        <v>205</v>
      </c>
    </row>
    <row r="4" spans="1:15" s="696" customFormat="1" ht="15" customHeight="1" x14ac:dyDescent="0.2">
      <c r="A4" s="695" t="s">
        <v>162</v>
      </c>
      <c r="B4" s="1481"/>
      <c r="C4" s="1482"/>
      <c r="D4" s="1482"/>
      <c r="E4" s="1482"/>
      <c r="F4" s="1482"/>
      <c r="G4" s="1482"/>
      <c r="H4" s="1482"/>
      <c r="I4" s="1482"/>
      <c r="J4" s="1483"/>
    </row>
    <row r="5" spans="1:15" s="699" customFormat="1" x14ac:dyDescent="0.2">
      <c r="A5" s="697" t="s">
        <v>328</v>
      </c>
      <c r="B5" s="698" t="s">
        <v>329</v>
      </c>
      <c r="C5" s="879">
        <v>0</v>
      </c>
      <c r="D5" s="879">
        <v>7</v>
      </c>
      <c r="E5" s="879">
        <v>2</v>
      </c>
      <c r="F5" s="879">
        <v>0</v>
      </c>
      <c r="G5" s="879">
        <v>0</v>
      </c>
      <c r="H5" s="879">
        <v>2</v>
      </c>
      <c r="I5" s="879">
        <v>21</v>
      </c>
      <c r="J5" s="880">
        <v>21</v>
      </c>
    </row>
    <row r="6" spans="1:15" s="699" customFormat="1" ht="13.5" thickBot="1" x14ac:dyDescent="0.25">
      <c r="A6" s="700" t="s">
        <v>676</v>
      </c>
      <c r="B6" s="701"/>
      <c r="C6" s="702">
        <f t="shared" ref="C6:J6" si="0">SUM(C5:C5)</f>
        <v>0</v>
      </c>
      <c r="D6" s="702">
        <f t="shared" si="0"/>
        <v>7</v>
      </c>
      <c r="E6" s="702">
        <f t="shared" si="0"/>
        <v>2</v>
      </c>
      <c r="F6" s="702">
        <f t="shared" si="0"/>
        <v>0</v>
      </c>
      <c r="G6" s="702">
        <f t="shared" si="0"/>
        <v>0</v>
      </c>
      <c r="H6" s="702">
        <f t="shared" si="0"/>
        <v>2</v>
      </c>
      <c r="I6" s="702">
        <f t="shared" si="0"/>
        <v>21</v>
      </c>
      <c r="J6" s="703">
        <f t="shared" si="0"/>
        <v>21</v>
      </c>
    </row>
    <row r="7" spans="1:15" s="699" customFormat="1" x14ac:dyDescent="0.2">
      <c r="A7" s="704" t="s">
        <v>161</v>
      </c>
      <c r="B7" s="705"/>
      <c r="C7" s="1491"/>
      <c r="D7" s="1492"/>
      <c r="E7" s="1492"/>
      <c r="F7" s="1492"/>
      <c r="G7" s="1492"/>
      <c r="H7" s="1492"/>
      <c r="I7" s="1492"/>
      <c r="J7" s="1493"/>
    </row>
    <row r="8" spans="1:15" s="699" customFormat="1" x14ac:dyDescent="0.2">
      <c r="A8" s="706" t="s">
        <v>324</v>
      </c>
      <c r="B8" s="707" t="s">
        <v>325</v>
      </c>
      <c r="C8" s="881">
        <v>0</v>
      </c>
      <c r="D8" s="881">
        <v>0</v>
      </c>
      <c r="E8" s="881">
        <v>0</v>
      </c>
      <c r="F8" s="881">
        <v>0</v>
      </c>
      <c r="G8" s="881">
        <v>0</v>
      </c>
      <c r="H8" s="881">
        <v>0</v>
      </c>
      <c r="I8" s="881">
        <v>2</v>
      </c>
      <c r="J8" s="882">
        <v>2</v>
      </c>
    </row>
    <row r="9" spans="1:15" s="699" customFormat="1" x14ac:dyDescent="0.2">
      <c r="A9" s="706" t="s">
        <v>330</v>
      </c>
      <c r="B9" s="707" t="s">
        <v>331</v>
      </c>
      <c r="C9" s="883">
        <v>0</v>
      </c>
      <c r="D9" s="883">
        <v>0</v>
      </c>
      <c r="E9" s="883">
        <v>0</v>
      </c>
      <c r="F9" s="883">
        <v>0</v>
      </c>
      <c r="G9" s="883">
        <v>0</v>
      </c>
      <c r="H9" s="883">
        <v>0</v>
      </c>
      <c r="I9" s="883">
        <v>2</v>
      </c>
      <c r="J9" s="884">
        <v>2</v>
      </c>
    </row>
    <row r="10" spans="1:15" s="699" customFormat="1" x14ac:dyDescent="0.2">
      <c r="A10" s="706" t="s">
        <v>338</v>
      </c>
      <c r="B10" s="707" t="s">
        <v>339</v>
      </c>
      <c r="C10" s="885">
        <v>14</v>
      </c>
      <c r="D10" s="885">
        <v>4</v>
      </c>
      <c r="E10" s="885">
        <v>7</v>
      </c>
      <c r="F10" s="881">
        <v>0</v>
      </c>
      <c r="G10" s="885">
        <v>6</v>
      </c>
      <c r="H10" s="885">
        <v>3</v>
      </c>
      <c r="I10" s="885">
        <v>53</v>
      </c>
      <c r="J10" s="886">
        <v>53</v>
      </c>
    </row>
    <row r="11" spans="1:15" s="699" customFormat="1" ht="13.5" thickBot="1" x14ac:dyDescent="0.25">
      <c r="A11" s="708" t="s">
        <v>677</v>
      </c>
      <c r="B11" s="709"/>
      <c r="C11" s="710">
        <f>SUM(C8:C10)</f>
        <v>14</v>
      </c>
      <c r="D11" s="710">
        <f t="shared" ref="D11:J11" si="1">SUM(D8:D10)</f>
        <v>4</v>
      </c>
      <c r="E11" s="710">
        <f t="shared" si="1"/>
        <v>7</v>
      </c>
      <c r="F11" s="710">
        <f t="shared" si="1"/>
        <v>0</v>
      </c>
      <c r="G11" s="710">
        <f t="shared" si="1"/>
        <v>6</v>
      </c>
      <c r="H11" s="710">
        <f t="shared" si="1"/>
        <v>3</v>
      </c>
      <c r="I11" s="710">
        <f t="shared" si="1"/>
        <v>57</v>
      </c>
      <c r="J11" s="711">
        <f t="shared" si="1"/>
        <v>57</v>
      </c>
    </row>
    <row r="12" spans="1:15" s="699" customFormat="1" x14ac:dyDescent="0.2">
      <c r="A12" s="695" t="s">
        <v>167</v>
      </c>
      <c r="B12" s="712"/>
      <c r="C12" s="1481"/>
      <c r="D12" s="1482"/>
      <c r="E12" s="1482"/>
      <c r="F12" s="1482"/>
      <c r="G12" s="1482"/>
      <c r="H12" s="1482"/>
      <c r="I12" s="1482"/>
      <c r="J12" s="1483"/>
    </row>
    <row r="13" spans="1:15" s="699" customFormat="1" x14ac:dyDescent="0.2">
      <c r="A13" s="706" t="s">
        <v>322</v>
      </c>
      <c r="B13" s="707" t="s">
        <v>323</v>
      </c>
      <c r="C13" s="881">
        <v>5</v>
      </c>
      <c r="D13" s="881">
        <v>0</v>
      </c>
      <c r="E13" s="881">
        <v>0</v>
      </c>
      <c r="F13" s="881">
        <v>0</v>
      </c>
      <c r="G13" s="881">
        <v>6</v>
      </c>
      <c r="H13" s="881">
        <v>0</v>
      </c>
      <c r="I13" s="881">
        <v>0</v>
      </c>
      <c r="J13" s="882">
        <v>0</v>
      </c>
    </row>
    <row r="14" spans="1:15" s="699" customFormat="1" x14ac:dyDescent="0.2">
      <c r="A14" s="706" t="s">
        <v>326</v>
      </c>
      <c r="B14" s="707" t="s">
        <v>327</v>
      </c>
      <c r="C14" s="881">
        <v>0</v>
      </c>
      <c r="D14" s="881">
        <v>0</v>
      </c>
      <c r="E14" s="881">
        <v>0</v>
      </c>
      <c r="F14" s="881">
        <v>0</v>
      </c>
      <c r="G14" s="881">
        <v>1</v>
      </c>
      <c r="H14" s="881">
        <v>0</v>
      </c>
      <c r="I14" s="881">
        <v>2</v>
      </c>
      <c r="J14" s="882">
        <v>2</v>
      </c>
    </row>
    <row r="15" spans="1:15" s="699" customFormat="1" x14ac:dyDescent="0.2">
      <c r="A15" s="706" t="s">
        <v>330</v>
      </c>
      <c r="B15" s="707" t="s">
        <v>331</v>
      </c>
      <c r="C15" s="881">
        <v>25</v>
      </c>
      <c r="D15" s="881">
        <v>7</v>
      </c>
      <c r="E15" s="881">
        <v>0</v>
      </c>
      <c r="F15" s="881">
        <v>0</v>
      </c>
      <c r="G15" s="881">
        <v>38</v>
      </c>
      <c r="H15" s="881">
        <v>5</v>
      </c>
      <c r="I15" s="881">
        <v>46</v>
      </c>
      <c r="J15" s="882">
        <v>46</v>
      </c>
    </row>
    <row r="16" spans="1:15" s="699" customFormat="1" x14ac:dyDescent="0.2">
      <c r="A16" s="713" t="s">
        <v>334</v>
      </c>
      <c r="B16" s="714" t="s">
        <v>335</v>
      </c>
      <c r="C16" s="879">
        <v>0</v>
      </c>
      <c r="D16" s="887">
        <v>0</v>
      </c>
      <c r="E16" s="887">
        <v>0</v>
      </c>
      <c r="F16" s="887">
        <v>0</v>
      </c>
      <c r="G16" s="879">
        <v>0</v>
      </c>
      <c r="H16" s="887">
        <v>0</v>
      </c>
      <c r="I16" s="887">
        <v>1</v>
      </c>
      <c r="J16" s="888">
        <v>1</v>
      </c>
    </row>
    <row r="17" spans="1:10" s="699" customFormat="1" x14ac:dyDescent="0.2">
      <c r="A17" s="706" t="s">
        <v>338</v>
      </c>
      <c r="B17" s="707" t="s">
        <v>339</v>
      </c>
      <c r="C17" s="885">
        <v>1</v>
      </c>
      <c r="D17" s="881">
        <v>0</v>
      </c>
      <c r="E17" s="881">
        <v>0</v>
      </c>
      <c r="F17" s="881">
        <v>0</v>
      </c>
      <c r="G17" s="885">
        <v>3</v>
      </c>
      <c r="H17" s="881">
        <v>0</v>
      </c>
      <c r="I17" s="881">
        <v>0</v>
      </c>
      <c r="J17" s="882">
        <v>0</v>
      </c>
    </row>
    <row r="18" spans="1:10" s="699" customFormat="1" ht="13.5" thickBot="1" x14ac:dyDescent="0.25">
      <c r="A18" s="700" t="s">
        <v>678</v>
      </c>
      <c r="B18" s="701"/>
      <c r="C18" s="702">
        <f>SUM(C13:C17)</f>
        <v>31</v>
      </c>
      <c r="D18" s="702">
        <f t="shared" ref="D18:J18" si="2">SUM(D13:D17)</f>
        <v>7</v>
      </c>
      <c r="E18" s="702">
        <f t="shared" si="2"/>
        <v>0</v>
      </c>
      <c r="F18" s="702">
        <f t="shared" si="2"/>
        <v>0</v>
      </c>
      <c r="G18" s="702">
        <f t="shared" si="2"/>
        <v>48</v>
      </c>
      <c r="H18" s="702">
        <f t="shared" si="2"/>
        <v>5</v>
      </c>
      <c r="I18" s="702">
        <f t="shared" si="2"/>
        <v>49</v>
      </c>
      <c r="J18" s="715">
        <f t="shared" si="2"/>
        <v>49</v>
      </c>
    </row>
    <row r="19" spans="1:10" s="699" customFormat="1" x14ac:dyDescent="0.2">
      <c r="A19" s="695" t="s">
        <v>170</v>
      </c>
      <c r="B19" s="712"/>
      <c r="C19" s="1481"/>
      <c r="D19" s="1482"/>
      <c r="E19" s="1482"/>
      <c r="F19" s="1482"/>
      <c r="G19" s="1482"/>
      <c r="H19" s="1482"/>
      <c r="I19" s="1482"/>
      <c r="J19" s="1483"/>
    </row>
    <row r="20" spans="1:10" s="699" customFormat="1" x14ac:dyDescent="0.2">
      <c r="A20" s="706" t="s">
        <v>322</v>
      </c>
      <c r="B20" s="707" t="s">
        <v>323</v>
      </c>
      <c r="C20" s="881">
        <v>4</v>
      </c>
      <c r="D20" s="881">
        <v>2</v>
      </c>
      <c r="E20" s="881">
        <v>0</v>
      </c>
      <c r="F20" s="881">
        <v>0</v>
      </c>
      <c r="G20" s="881">
        <v>17</v>
      </c>
      <c r="H20" s="881">
        <v>11</v>
      </c>
      <c r="I20" s="881">
        <v>3</v>
      </c>
      <c r="J20" s="882">
        <v>3</v>
      </c>
    </row>
    <row r="21" spans="1:10" s="699" customFormat="1" x14ac:dyDescent="0.2">
      <c r="A21" s="706" t="s">
        <v>324</v>
      </c>
      <c r="B21" s="707" t="s">
        <v>325</v>
      </c>
      <c r="C21" s="881">
        <v>48</v>
      </c>
      <c r="D21" s="881">
        <v>13</v>
      </c>
      <c r="E21" s="881">
        <v>0</v>
      </c>
      <c r="F21" s="881">
        <v>0</v>
      </c>
      <c r="G21" s="881">
        <v>48</v>
      </c>
      <c r="H21" s="881">
        <v>11</v>
      </c>
      <c r="I21" s="881">
        <v>41</v>
      </c>
      <c r="J21" s="882">
        <v>38</v>
      </c>
    </row>
    <row r="22" spans="1:10" s="699" customFormat="1" x14ac:dyDescent="0.2">
      <c r="A22" s="706" t="s">
        <v>326</v>
      </c>
      <c r="B22" s="707" t="s">
        <v>327</v>
      </c>
      <c r="C22" s="881">
        <v>7</v>
      </c>
      <c r="D22" s="881">
        <v>4</v>
      </c>
      <c r="E22" s="881">
        <v>1</v>
      </c>
      <c r="F22" s="881">
        <v>1</v>
      </c>
      <c r="G22" s="881">
        <v>8</v>
      </c>
      <c r="H22" s="881">
        <v>3</v>
      </c>
      <c r="I22" s="881">
        <v>3</v>
      </c>
      <c r="J22" s="882">
        <v>3</v>
      </c>
    </row>
    <row r="23" spans="1:10" s="699" customFormat="1" x14ac:dyDescent="0.2">
      <c r="A23" s="706" t="s">
        <v>328</v>
      </c>
      <c r="B23" s="707" t="s">
        <v>329</v>
      </c>
      <c r="C23" s="881">
        <v>0</v>
      </c>
      <c r="D23" s="881">
        <v>0</v>
      </c>
      <c r="E23" s="881">
        <v>0</v>
      </c>
      <c r="F23" s="881">
        <v>0</v>
      </c>
      <c r="G23" s="881">
        <v>1</v>
      </c>
      <c r="H23" s="881">
        <v>1</v>
      </c>
      <c r="I23" s="881">
        <v>0</v>
      </c>
      <c r="J23" s="882">
        <v>0</v>
      </c>
    </row>
    <row r="24" spans="1:10" s="718" customFormat="1" x14ac:dyDescent="0.2">
      <c r="A24" s="716" t="s">
        <v>330</v>
      </c>
      <c r="B24" s="717" t="s">
        <v>331</v>
      </c>
      <c r="C24" s="883">
        <v>3</v>
      </c>
      <c r="D24" s="883">
        <v>0</v>
      </c>
      <c r="E24" s="883">
        <v>0</v>
      </c>
      <c r="F24" s="883">
        <v>0</v>
      </c>
      <c r="G24" s="883">
        <v>3</v>
      </c>
      <c r="H24" s="883">
        <v>0</v>
      </c>
      <c r="I24" s="883">
        <v>0</v>
      </c>
      <c r="J24" s="884">
        <v>0</v>
      </c>
    </row>
    <row r="25" spans="1:10" s="699" customFormat="1" ht="13.5" thickBot="1" x14ac:dyDescent="0.25">
      <c r="A25" s="700" t="s">
        <v>679</v>
      </c>
      <c r="B25" s="701"/>
      <c r="C25" s="702">
        <f>SUM(C20:C24)</f>
        <v>62</v>
      </c>
      <c r="D25" s="702">
        <f t="shared" ref="D25:I25" si="3">SUM(D20:D24)</f>
        <v>19</v>
      </c>
      <c r="E25" s="702">
        <f t="shared" si="3"/>
        <v>1</v>
      </c>
      <c r="F25" s="702">
        <f t="shared" si="3"/>
        <v>1</v>
      </c>
      <c r="G25" s="702">
        <f t="shared" si="3"/>
        <v>77</v>
      </c>
      <c r="H25" s="702">
        <f t="shared" si="3"/>
        <v>26</v>
      </c>
      <c r="I25" s="702">
        <f t="shared" si="3"/>
        <v>47</v>
      </c>
      <c r="J25" s="715">
        <f>SUM(J20:J24)</f>
        <v>44</v>
      </c>
    </row>
    <row r="26" spans="1:10" s="699" customFormat="1" x14ac:dyDescent="0.2">
      <c r="A26" s="695" t="s">
        <v>171</v>
      </c>
      <c r="B26" s="712"/>
      <c r="C26" s="1481"/>
      <c r="D26" s="1482"/>
      <c r="E26" s="1482"/>
      <c r="F26" s="1482"/>
      <c r="G26" s="1482"/>
      <c r="H26" s="1482"/>
      <c r="I26" s="1482"/>
      <c r="J26" s="1483"/>
    </row>
    <row r="27" spans="1:10" s="699" customFormat="1" x14ac:dyDescent="0.2">
      <c r="A27" s="706" t="s">
        <v>322</v>
      </c>
      <c r="B27" s="707" t="s">
        <v>323</v>
      </c>
      <c r="C27" s="881">
        <v>28</v>
      </c>
      <c r="D27" s="881">
        <v>16</v>
      </c>
      <c r="E27" s="881">
        <v>2</v>
      </c>
      <c r="F27" s="881">
        <v>2</v>
      </c>
      <c r="G27" s="881">
        <v>26</v>
      </c>
      <c r="H27" s="881">
        <v>18</v>
      </c>
      <c r="I27" s="881">
        <v>19</v>
      </c>
      <c r="J27" s="882">
        <v>19</v>
      </c>
    </row>
    <row r="28" spans="1:10" s="699" customFormat="1" x14ac:dyDescent="0.2">
      <c r="A28" s="706" t="s">
        <v>324</v>
      </c>
      <c r="B28" s="707" t="s">
        <v>325</v>
      </c>
      <c r="C28" s="881">
        <v>1</v>
      </c>
      <c r="D28" s="881">
        <v>0</v>
      </c>
      <c r="E28" s="881">
        <v>0</v>
      </c>
      <c r="F28" s="881">
        <v>0</v>
      </c>
      <c r="G28" s="881">
        <v>0</v>
      </c>
      <c r="H28" s="881">
        <v>0</v>
      </c>
      <c r="I28" s="881">
        <v>1</v>
      </c>
      <c r="J28" s="882">
        <v>1</v>
      </c>
    </row>
    <row r="29" spans="1:10" s="699" customFormat="1" x14ac:dyDescent="0.2">
      <c r="A29" s="706" t="s">
        <v>338</v>
      </c>
      <c r="B29" s="707" t="s">
        <v>339</v>
      </c>
      <c r="C29" s="885">
        <v>1</v>
      </c>
      <c r="D29" s="885">
        <v>2</v>
      </c>
      <c r="E29" s="881">
        <v>0</v>
      </c>
      <c r="F29" s="881">
        <v>0</v>
      </c>
      <c r="G29" s="885">
        <v>1</v>
      </c>
      <c r="H29" s="885">
        <v>1</v>
      </c>
      <c r="I29" s="881">
        <v>0</v>
      </c>
      <c r="J29" s="882">
        <v>0</v>
      </c>
    </row>
    <row r="30" spans="1:10" s="699" customFormat="1" ht="13.5" thickBot="1" x14ac:dyDescent="0.25">
      <c r="A30" s="700" t="s">
        <v>680</v>
      </c>
      <c r="B30" s="701"/>
      <c r="C30" s="702">
        <f>SUM(C27:C29)</f>
        <v>30</v>
      </c>
      <c r="D30" s="702">
        <f t="shared" ref="D30:J30" si="4">SUM(D27:D29)</f>
        <v>18</v>
      </c>
      <c r="E30" s="702">
        <f t="shared" si="4"/>
        <v>2</v>
      </c>
      <c r="F30" s="702">
        <f t="shared" si="4"/>
        <v>2</v>
      </c>
      <c r="G30" s="702">
        <f t="shared" si="4"/>
        <v>27</v>
      </c>
      <c r="H30" s="702">
        <f t="shared" si="4"/>
        <v>19</v>
      </c>
      <c r="I30" s="702">
        <f t="shared" si="4"/>
        <v>20</v>
      </c>
      <c r="J30" s="715">
        <f t="shared" si="4"/>
        <v>20</v>
      </c>
    </row>
    <row r="31" spans="1:10" s="699" customFormat="1" x14ac:dyDescent="0.2">
      <c r="A31" s="695" t="s">
        <v>419</v>
      </c>
      <c r="B31" s="712"/>
      <c r="C31" s="1481"/>
      <c r="D31" s="1482"/>
      <c r="E31" s="1482"/>
      <c r="F31" s="1482"/>
      <c r="G31" s="1482"/>
      <c r="H31" s="1482"/>
      <c r="I31" s="1482"/>
      <c r="J31" s="1483"/>
    </row>
    <row r="32" spans="1:10" s="699" customFormat="1" x14ac:dyDescent="0.2">
      <c r="A32" s="713" t="s">
        <v>338</v>
      </c>
      <c r="B32" s="714" t="s">
        <v>339</v>
      </c>
      <c r="C32" s="879">
        <v>1</v>
      </c>
      <c r="D32" s="879">
        <v>0</v>
      </c>
      <c r="E32" s="887">
        <v>2</v>
      </c>
      <c r="F32" s="887">
        <v>0</v>
      </c>
      <c r="G32" s="879">
        <v>0</v>
      </c>
      <c r="H32" s="879">
        <v>0</v>
      </c>
      <c r="I32" s="879">
        <v>8</v>
      </c>
      <c r="J32" s="880">
        <v>8</v>
      </c>
    </row>
    <row r="33" spans="1:10" s="699" customFormat="1" ht="13.5" thickBot="1" x14ac:dyDescent="0.25">
      <c r="A33" s="700" t="s">
        <v>681</v>
      </c>
      <c r="B33" s="701"/>
      <c r="C33" s="702">
        <f t="shared" ref="C33:J33" si="5">SUM(C32:C32)</f>
        <v>1</v>
      </c>
      <c r="D33" s="702">
        <f t="shared" si="5"/>
        <v>0</v>
      </c>
      <c r="E33" s="702">
        <f t="shared" si="5"/>
        <v>2</v>
      </c>
      <c r="F33" s="702">
        <f t="shared" si="5"/>
        <v>0</v>
      </c>
      <c r="G33" s="702">
        <f t="shared" si="5"/>
        <v>0</v>
      </c>
      <c r="H33" s="702">
        <f t="shared" si="5"/>
        <v>0</v>
      </c>
      <c r="I33" s="702">
        <f t="shared" si="5"/>
        <v>8</v>
      </c>
      <c r="J33" s="715">
        <f t="shared" si="5"/>
        <v>8</v>
      </c>
    </row>
    <row r="34" spans="1:10" s="699" customFormat="1" x14ac:dyDescent="0.2">
      <c r="A34" s="695" t="s">
        <v>169</v>
      </c>
      <c r="B34" s="712"/>
      <c r="C34" s="1481"/>
      <c r="D34" s="1482"/>
      <c r="E34" s="1482"/>
      <c r="F34" s="1482"/>
      <c r="G34" s="1482"/>
      <c r="H34" s="1482"/>
      <c r="I34" s="1482"/>
      <c r="J34" s="1483"/>
    </row>
    <row r="35" spans="1:10" s="699" customFormat="1" x14ac:dyDescent="0.2">
      <c r="A35" s="706" t="s">
        <v>326</v>
      </c>
      <c r="B35" s="707" t="s">
        <v>327</v>
      </c>
      <c r="C35" s="881">
        <v>8</v>
      </c>
      <c r="D35" s="881">
        <v>4</v>
      </c>
      <c r="E35" s="881">
        <v>4</v>
      </c>
      <c r="F35" s="881">
        <v>0</v>
      </c>
      <c r="G35" s="881">
        <v>12</v>
      </c>
      <c r="H35" s="881">
        <v>4</v>
      </c>
      <c r="I35" s="881">
        <v>8</v>
      </c>
      <c r="J35" s="882">
        <v>8</v>
      </c>
    </row>
    <row r="36" spans="1:10" s="699" customFormat="1" x14ac:dyDescent="0.2">
      <c r="A36" s="706" t="s">
        <v>328</v>
      </c>
      <c r="B36" s="707" t="s">
        <v>329</v>
      </c>
      <c r="C36" s="881">
        <v>6</v>
      </c>
      <c r="D36" s="881">
        <v>6</v>
      </c>
      <c r="E36" s="881">
        <v>0</v>
      </c>
      <c r="F36" s="881">
        <v>0</v>
      </c>
      <c r="G36" s="881">
        <v>8</v>
      </c>
      <c r="H36" s="881">
        <v>3</v>
      </c>
      <c r="I36" s="881">
        <v>5</v>
      </c>
      <c r="J36" s="882">
        <v>5</v>
      </c>
    </row>
    <row r="37" spans="1:10" s="699" customFormat="1" x14ac:dyDescent="0.2">
      <c r="A37" s="706" t="s">
        <v>330</v>
      </c>
      <c r="B37" s="707" t="s">
        <v>331</v>
      </c>
      <c r="C37" s="881">
        <v>0</v>
      </c>
      <c r="D37" s="881">
        <v>0</v>
      </c>
      <c r="E37" s="881">
        <v>0</v>
      </c>
      <c r="F37" s="881">
        <v>0</v>
      </c>
      <c r="G37" s="881">
        <v>1</v>
      </c>
      <c r="H37" s="881">
        <v>0</v>
      </c>
      <c r="I37" s="881">
        <v>0</v>
      </c>
      <c r="J37" s="882">
        <v>0</v>
      </c>
    </row>
    <row r="38" spans="1:10" s="699" customFormat="1" x14ac:dyDescent="0.2">
      <c r="A38" s="706" t="s">
        <v>332</v>
      </c>
      <c r="B38" s="707" t="s">
        <v>333</v>
      </c>
      <c r="C38" s="881">
        <v>0</v>
      </c>
      <c r="D38" s="881">
        <v>1</v>
      </c>
      <c r="E38" s="881">
        <v>0</v>
      </c>
      <c r="F38" s="881">
        <v>0</v>
      </c>
      <c r="G38" s="881">
        <v>1</v>
      </c>
      <c r="H38" s="881">
        <v>0</v>
      </c>
      <c r="I38" s="881">
        <v>0</v>
      </c>
      <c r="J38" s="882">
        <v>0</v>
      </c>
    </row>
    <row r="39" spans="1:10" s="699" customFormat="1" ht="13.5" thickBot="1" x14ac:dyDescent="0.25">
      <c r="A39" s="700" t="s">
        <v>682</v>
      </c>
      <c r="B39" s="701"/>
      <c r="C39" s="702">
        <f>SUM(C35:C38)</f>
        <v>14</v>
      </c>
      <c r="D39" s="702">
        <f t="shared" ref="D39:I39" si="6">SUM(D35:D38)</f>
        <v>11</v>
      </c>
      <c r="E39" s="702">
        <f t="shared" si="6"/>
        <v>4</v>
      </c>
      <c r="F39" s="702">
        <f t="shared" si="6"/>
        <v>0</v>
      </c>
      <c r="G39" s="702">
        <f t="shared" si="6"/>
        <v>22</v>
      </c>
      <c r="H39" s="702">
        <f t="shared" si="6"/>
        <v>7</v>
      </c>
      <c r="I39" s="702">
        <f t="shared" si="6"/>
        <v>13</v>
      </c>
      <c r="J39" s="715">
        <f>SUM(J35:J38)</f>
        <v>13</v>
      </c>
    </row>
    <row r="40" spans="1:10" s="699" customFormat="1" x14ac:dyDescent="0.2">
      <c r="A40" s="695" t="s">
        <v>164</v>
      </c>
      <c r="B40" s="712"/>
      <c r="C40" s="1481"/>
      <c r="D40" s="1482"/>
      <c r="E40" s="1482"/>
      <c r="F40" s="1482"/>
      <c r="G40" s="1482"/>
      <c r="H40" s="1482"/>
      <c r="I40" s="1482"/>
      <c r="J40" s="1483"/>
    </row>
    <row r="41" spans="1:10" s="699" customFormat="1" x14ac:dyDescent="0.2">
      <c r="A41" s="706" t="s">
        <v>322</v>
      </c>
      <c r="B41" s="707" t="s">
        <v>323</v>
      </c>
      <c r="C41" s="881">
        <v>1</v>
      </c>
      <c r="D41" s="881">
        <v>0</v>
      </c>
      <c r="E41" s="881">
        <v>0</v>
      </c>
      <c r="F41" s="881">
        <v>0</v>
      </c>
      <c r="G41" s="881">
        <v>1</v>
      </c>
      <c r="H41" s="881">
        <v>0</v>
      </c>
      <c r="I41" s="881">
        <v>0</v>
      </c>
      <c r="J41" s="882">
        <v>0</v>
      </c>
    </row>
    <row r="42" spans="1:10" s="699" customFormat="1" x14ac:dyDescent="0.2">
      <c r="A42" s="706" t="s">
        <v>332</v>
      </c>
      <c r="B42" s="707" t="s">
        <v>333</v>
      </c>
      <c r="C42" s="881">
        <v>5</v>
      </c>
      <c r="D42" s="881">
        <v>0</v>
      </c>
      <c r="E42" s="881">
        <v>0</v>
      </c>
      <c r="F42" s="881">
        <v>0</v>
      </c>
      <c r="G42" s="881">
        <v>12</v>
      </c>
      <c r="H42" s="881">
        <v>0</v>
      </c>
      <c r="I42" s="881">
        <v>3</v>
      </c>
      <c r="J42" s="882">
        <v>3</v>
      </c>
    </row>
    <row r="43" spans="1:10" s="699" customFormat="1" ht="13.5" thickBot="1" x14ac:dyDescent="0.25">
      <c r="A43" s="700" t="s">
        <v>683</v>
      </c>
      <c r="B43" s="701"/>
      <c r="C43" s="702">
        <f t="shared" ref="C43:J43" si="7">SUM(C41:C42)</f>
        <v>6</v>
      </c>
      <c r="D43" s="702">
        <f t="shared" si="7"/>
        <v>0</v>
      </c>
      <c r="E43" s="702">
        <f t="shared" si="7"/>
        <v>0</v>
      </c>
      <c r="F43" s="702">
        <f t="shared" si="7"/>
        <v>0</v>
      </c>
      <c r="G43" s="702">
        <f t="shared" si="7"/>
        <v>13</v>
      </c>
      <c r="H43" s="702">
        <f t="shared" si="7"/>
        <v>0</v>
      </c>
      <c r="I43" s="702">
        <f t="shared" si="7"/>
        <v>3</v>
      </c>
      <c r="J43" s="715">
        <f t="shared" si="7"/>
        <v>3</v>
      </c>
    </row>
    <row r="44" spans="1:10" s="699" customFormat="1" x14ac:dyDescent="0.2">
      <c r="A44" s="695" t="s">
        <v>166</v>
      </c>
      <c r="B44" s="712"/>
      <c r="C44" s="1481"/>
      <c r="D44" s="1482"/>
      <c r="E44" s="1482"/>
      <c r="F44" s="1482"/>
      <c r="G44" s="1482"/>
      <c r="H44" s="1482"/>
      <c r="I44" s="1482"/>
      <c r="J44" s="1483"/>
    </row>
    <row r="45" spans="1:10" s="719" customFormat="1" x14ac:dyDescent="0.2">
      <c r="A45" s="716" t="s">
        <v>324</v>
      </c>
      <c r="B45" s="717" t="s">
        <v>325</v>
      </c>
      <c r="C45" s="883">
        <v>1</v>
      </c>
      <c r="D45" s="883">
        <v>1</v>
      </c>
      <c r="E45" s="883">
        <v>0</v>
      </c>
      <c r="F45" s="883">
        <v>0</v>
      </c>
      <c r="G45" s="883">
        <v>0</v>
      </c>
      <c r="H45" s="883">
        <v>0</v>
      </c>
      <c r="I45" s="883">
        <v>0</v>
      </c>
      <c r="J45" s="884">
        <v>0</v>
      </c>
    </row>
    <row r="46" spans="1:10" s="699" customFormat="1" x14ac:dyDescent="0.2">
      <c r="A46" s="706" t="s">
        <v>326</v>
      </c>
      <c r="B46" s="707" t="s">
        <v>327</v>
      </c>
      <c r="C46" s="881">
        <v>19</v>
      </c>
      <c r="D46" s="881">
        <v>6</v>
      </c>
      <c r="E46" s="881">
        <v>0</v>
      </c>
      <c r="F46" s="881">
        <v>0</v>
      </c>
      <c r="G46" s="881">
        <v>24</v>
      </c>
      <c r="H46" s="881">
        <v>4</v>
      </c>
      <c r="I46" s="881">
        <v>17</v>
      </c>
      <c r="J46" s="882">
        <v>17</v>
      </c>
    </row>
    <row r="47" spans="1:10" s="699" customFormat="1" x14ac:dyDescent="0.2">
      <c r="A47" s="706" t="s">
        <v>338</v>
      </c>
      <c r="B47" s="707" t="s">
        <v>339</v>
      </c>
      <c r="C47" s="885">
        <v>1</v>
      </c>
      <c r="D47" s="885">
        <v>0</v>
      </c>
      <c r="E47" s="881">
        <v>0</v>
      </c>
      <c r="F47" s="881">
        <v>0</v>
      </c>
      <c r="G47" s="885">
        <v>1</v>
      </c>
      <c r="H47" s="885">
        <v>1</v>
      </c>
      <c r="I47" s="885">
        <v>2</v>
      </c>
      <c r="J47" s="886">
        <v>2</v>
      </c>
    </row>
    <row r="48" spans="1:10" s="699" customFormat="1" ht="13.5" thickBot="1" x14ac:dyDescent="0.25">
      <c r="A48" s="700" t="s">
        <v>684</v>
      </c>
      <c r="B48" s="701"/>
      <c r="C48" s="702">
        <f>SUM(C45:C47)</f>
        <v>21</v>
      </c>
      <c r="D48" s="702">
        <f t="shared" ref="D48:J48" si="8">SUM(D45:D47)</f>
        <v>7</v>
      </c>
      <c r="E48" s="702">
        <f t="shared" si="8"/>
        <v>0</v>
      </c>
      <c r="F48" s="702">
        <f t="shared" si="8"/>
        <v>0</v>
      </c>
      <c r="G48" s="702">
        <f t="shared" si="8"/>
        <v>25</v>
      </c>
      <c r="H48" s="702">
        <f t="shared" si="8"/>
        <v>5</v>
      </c>
      <c r="I48" s="702">
        <f t="shared" si="8"/>
        <v>19</v>
      </c>
      <c r="J48" s="715">
        <f t="shared" si="8"/>
        <v>19</v>
      </c>
    </row>
    <row r="49" spans="1:11" s="696" customFormat="1" x14ac:dyDescent="0.2">
      <c r="A49" s="704" t="s">
        <v>168</v>
      </c>
      <c r="B49" s="705"/>
      <c r="C49" s="1491"/>
      <c r="D49" s="1492"/>
      <c r="E49" s="1492"/>
      <c r="F49" s="1492"/>
      <c r="G49" s="1492"/>
      <c r="H49" s="1492"/>
      <c r="I49" s="1492"/>
      <c r="J49" s="1493"/>
      <c r="K49" s="699"/>
    </row>
    <row r="50" spans="1:11" s="699" customFormat="1" x14ac:dyDescent="0.2">
      <c r="A50" s="706" t="s">
        <v>322</v>
      </c>
      <c r="B50" s="707" t="s">
        <v>323</v>
      </c>
      <c r="C50" s="881">
        <v>1</v>
      </c>
      <c r="D50" s="881">
        <v>1</v>
      </c>
      <c r="E50" s="881">
        <v>0</v>
      </c>
      <c r="F50" s="881">
        <v>0</v>
      </c>
      <c r="G50" s="881">
        <v>1</v>
      </c>
      <c r="H50" s="881">
        <v>2</v>
      </c>
      <c r="I50" s="881">
        <v>1</v>
      </c>
      <c r="J50" s="882">
        <v>1</v>
      </c>
    </row>
    <row r="51" spans="1:11" s="699" customFormat="1" x14ac:dyDescent="0.2">
      <c r="A51" s="706" t="s">
        <v>328</v>
      </c>
      <c r="B51" s="707" t="s">
        <v>329</v>
      </c>
      <c r="C51" s="881">
        <v>0</v>
      </c>
      <c r="D51" s="881">
        <v>0</v>
      </c>
      <c r="E51" s="881">
        <v>0</v>
      </c>
      <c r="F51" s="881">
        <v>0</v>
      </c>
      <c r="G51" s="881">
        <v>1</v>
      </c>
      <c r="H51" s="881">
        <v>1</v>
      </c>
      <c r="I51" s="881">
        <v>0</v>
      </c>
      <c r="J51" s="882">
        <v>0</v>
      </c>
    </row>
    <row r="52" spans="1:11" s="699" customFormat="1" ht="12.75" customHeight="1" x14ac:dyDescent="0.2">
      <c r="A52" s="706" t="s">
        <v>338</v>
      </c>
      <c r="B52" s="707" t="s">
        <v>339</v>
      </c>
      <c r="C52" s="885">
        <v>1</v>
      </c>
      <c r="D52" s="881">
        <v>0</v>
      </c>
      <c r="E52" s="881">
        <v>0</v>
      </c>
      <c r="F52" s="881">
        <v>0</v>
      </c>
      <c r="G52" s="881">
        <v>0</v>
      </c>
      <c r="H52" s="881">
        <v>0</v>
      </c>
      <c r="I52" s="881">
        <v>0</v>
      </c>
      <c r="J52" s="882">
        <v>0</v>
      </c>
    </row>
    <row r="53" spans="1:11" s="699" customFormat="1" x14ac:dyDescent="0.2">
      <c r="A53" s="706" t="s">
        <v>340</v>
      </c>
      <c r="B53" s="707" t="s">
        <v>341</v>
      </c>
      <c r="C53" s="885">
        <v>2</v>
      </c>
      <c r="D53" s="885">
        <v>2</v>
      </c>
      <c r="E53" s="881">
        <v>0</v>
      </c>
      <c r="F53" s="881">
        <v>0</v>
      </c>
      <c r="G53" s="885">
        <v>1</v>
      </c>
      <c r="H53" s="885">
        <v>2</v>
      </c>
      <c r="I53" s="885">
        <v>2</v>
      </c>
      <c r="J53" s="886">
        <v>2</v>
      </c>
    </row>
    <row r="54" spans="1:11" s="699" customFormat="1" ht="13.5" thickBot="1" x14ac:dyDescent="0.25">
      <c r="A54" s="708" t="s">
        <v>685</v>
      </c>
      <c r="B54" s="709"/>
      <c r="C54" s="710">
        <f>SUM(C50:C53)</f>
        <v>4</v>
      </c>
      <c r="D54" s="710">
        <f t="shared" ref="D54:J54" si="9">SUM(D50:D53)</f>
        <v>3</v>
      </c>
      <c r="E54" s="710">
        <f t="shared" si="9"/>
        <v>0</v>
      </c>
      <c r="F54" s="710">
        <f t="shared" si="9"/>
        <v>0</v>
      </c>
      <c r="G54" s="710">
        <f t="shared" si="9"/>
        <v>3</v>
      </c>
      <c r="H54" s="710">
        <f t="shared" si="9"/>
        <v>5</v>
      </c>
      <c r="I54" s="710">
        <f t="shared" si="9"/>
        <v>3</v>
      </c>
      <c r="J54" s="711">
        <f t="shared" si="9"/>
        <v>3</v>
      </c>
    </row>
    <row r="55" spans="1:11" s="699" customFormat="1" x14ac:dyDescent="0.2">
      <c r="A55" s="695" t="s">
        <v>178</v>
      </c>
      <c r="B55" s="712"/>
      <c r="C55" s="1481"/>
      <c r="D55" s="1482"/>
      <c r="E55" s="1482"/>
      <c r="F55" s="1482"/>
      <c r="G55" s="1482"/>
      <c r="H55" s="1482"/>
      <c r="I55" s="1482"/>
      <c r="J55" s="1483"/>
    </row>
    <row r="56" spans="1:11" s="699" customFormat="1" x14ac:dyDescent="0.2">
      <c r="A56" s="706" t="s">
        <v>320</v>
      </c>
      <c r="B56" s="707" t="s">
        <v>321</v>
      </c>
      <c r="C56" s="881">
        <v>0</v>
      </c>
      <c r="D56" s="881">
        <v>0</v>
      </c>
      <c r="E56" s="881">
        <v>0</v>
      </c>
      <c r="F56" s="881">
        <v>0</v>
      </c>
      <c r="G56" s="881">
        <v>0</v>
      </c>
      <c r="H56" s="881">
        <v>0</v>
      </c>
      <c r="I56" s="881">
        <v>0</v>
      </c>
      <c r="J56" s="882">
        <v>0</v>
      </c>
    </row>
    <row r="57" spans="1:11" s="699" customFormat="1" x14ac:dyDescent="0.2">
      <c r="A57" s="706" t="s">
        <v>322</v>
      </c>
      <c r="B57" s="707" t="s">
        <v>323</v>
      </c>
      <c r="C57" s="881">
        <v>39</v>
      </c>
      <c r="D57" s="881">
        <v>19</v>
      </c>
      <c r="E57" s="881">
        <v>2</v>
      </c>
      <c r="F57" s="881">
        <v>2</v>
      </c>
      <c r="G57" s="881">
        <v>51</v>
      </c>
      <c r="H57" s="881">
        <v>31</v>
      </c>
      <c r="I57" s="881">
        <v>23</v>
      </c>
      <c r="J57" s="882">
        <v>23</v>
      </c>
    </row>
    <row r="58" spans="1:11" s="699" customFormat="1" x14ac:dyDescent="0.2">
      <c r="A58" s="706" t="s">
        <v>324</v>
      </c>
      <c r="B58" s="707" t="s">
        <v>325</v>
      </c>
      <c r="C58" s="881">
        <v>50</v>
      </c>
      <c r="D58" s="881">
        <v>14</v>
      </c>
      <c r="E58" s="881">
        <v>0</v>
      </c>
      <c r="F58" s="881">
        <v>0</v>
      </c>
      <c r="G58" s="881">
        <v>48</v>
      </c>
      <c r="H58" s="881">
        <v>11</v>
      </c>
      <c r="I58" s="881">
        <v>44</v>
      </c>
      <c r="J58" s="882">
        <v>41</v>
      </c>
    </row>
    <row r="59" spans="1:11" s="699" customFormat="1" x14ac:dyDescent="0.2">
      <c r="A59" s="706" t="s">
        <v>326</v>
      </c>
      <c r="B59" s="707" t="s">
        <v>327</v>
      </c>
      <c r="C59" s="881">
        <v>34</v>
      </c>
      <c r="D59" s="881">
        <v>14</v>
      </c>
      <c r="E59" s="881">
        <v>5</v>
      </c>
      <c r="F59" s="881">
        <v>1</v>
      </c>
      <c r="G59" s="881">
        <v>45</v>
      </c>
      <c r="H59" s="881">
        <v>11</v>
      </c>
      <c r="I59" s="881">
        <v>30</v>
      </c>
      <c r="J59" s="882">
        <v>30</v>
      </c>
    </row>
    <row r="60" spans="1:11" s="699" customFormat="1" x14ac:dyDescent="0.2">
      <c r="A60" s="706" t="s">
        <v>328</v>
      </c>
      <c r="B60" s="707" t="s">
        <v>329</v>
      </c>
      <c r="C60" s="881">
        <v>6</v>
      </c>
      <c r="D60" s="881">
        <v>13</v>
      </c>
      <c r="E60" s="881">
        <v>2</v>
      </c>
      <c r="F60" s="881">
        <v>0</v>
      </c>
      <c r="G60" s="881">
        <v>10</v>
      </c>
      <c r="H60" s="881">
        <v>7</v>
      </c>
      <c r="I60" s="881">
        <v>26</v>
      </c>
      <c r="J60" s="882">
        <v>26</v>
      </c>
    </row>
    <row r="61" spans="1:11" s="699" customFormat="1" x14ac:dyDescent="0.2">
      <c r="A61" s="706" t="s">
        <v>330</v>
      </c>
      <c r="B61" s="707" t="s">
        <v>331</v>
      </c>
      <c r="C61" s="881">
        <v>28</v>
      </c>
      <c r="D61" s="881">
        <v>7</v>
      </c>
      <c r="E61" s="881">
        <v>0</v>
      </c>
      <c r="F61" s="881">
        <v>0</v>
      </c>
      <c r="G61" s="881">
        <v>42</v>
      </c>
      <c r="H61" s="881">
        <v>5</v>
      </c>
      <c r="I61" s="881">
        <v>48</v>
      </c>
      <c r="J61" s="882">
        <v>48</v>
      </c>
    </row>
    <row r="62" spans="1:11" s="699" customFormat="1" x14ac:dyDescent="0.2">
      <c r="A62" s="706" t="s">
        <v>332</v>
      </c>
      <c r="B62" s="707" t="s">
        <v>333</v>
      </c>
      <c r="C62" s="881">
        <v>5</v>
      </c>
      <c r="D62" s="881">
        <v>1</v>
      </c>
      <c r="E62" s="881">
        <v>0</v>
      </c>
      <c r="F62" s="881">
        <v>0</v>
      </c>
      <c r="G62" s="881">
        <v>13</v>
      </c>
      <c r="H62" s="881">
        <v>0</v>
      </c>
      <c r="I62" s="881">
        <v>3</v>
      </c>
      <c r="J62" s="882">
        <v>3</v>
      </c>
    </row>
    <row r="63" spans="1:11" s="699" customFormat="1" x14ac:dyDescent="0.2">
      <c r="A63" s="706" t="s">
        <v>334</v>
      </c>
      <c r="B63" s="707" t="s">
        <v>335</v>
      </c>
      <c r="C63" s="881">
        <v>0</v>
      </c>
      <c r="D63" s="881">
        <v>0</v>
      </c>
      <c r="E63" s="881">
        <v>0</v>
      </c>
      <c r="F63" s="881">
        <v>0</v>
      </c>
      <c r="G63" s="881">
        <v>0</v>
      </c>
      <c r="H63" s="881">
        <v>0</v>
      </c>
      <c r="I63" s="881">
        <v>1</v>
      </c>
      <c r="J63" s="882">
        <v>1</v>
      </c>
    </row>
    <row r="64" spans="1:11" s="699" customFormat="1" x14ac:dyDescent="0.2">
      <c r="A64" s="706" t="s">
        <v>336</v>
      </c>
      <c r="B64" s="707" t="s">
        <v>337</v>
      </c>
      <c r="C64" s="881">
        <v>0</v>
      </c>
      <c r="D64" s="881">
        <v>0</v>
      </c>
      <c r="E64" s="881">
        <v>0</v>
      </c>
      <c r="F64" s="881">
        <v>0</v>
      </c>
      <c r="G64" s="881">
        <v>0</v>
      </c>
      <c r="H64" s="881">
        <v>0</v>
      </c>
      <c r="I64" s="881">
        <v>0</v>
      </c>
      <c r="J64" s="882">
        <v>0</v>
      </c>
    </row>
    <row r="65" spans="1:10" s="699" customFormat="1" ht="12.75" customHeight="1" x14ac:dyDescent="0.2">
      <c r="A65" s="706" t="s">
        <v>338</v>
      </c>
      <c r="B65" s="707" t="s">
        <v>339</v>
      </c>
      <c r="C65" s="881">
        <v>19</v>
      </c>
      <c r="D65" s="881">
        <v>6</v>
      </c>
      <c r="E65" s="881">
        <v>9</v>
      </c>
      <c r="F65" s="881">
        <v>0</v>
      </c>
      <c r="G65" s="881">
        <v>11</v>
      </c>
      <c r="H65" s="881">
        <v>5</v>
      </c>
      <c r="I65" s="881">
        <v>63</v>
      </c>
      <c r="J65" s="882">
        <v>63</v>
      </c>
    </row>
    <row r="66" spans="1:10" s="699" customFormat="1" x14ac:dyDescent="0.2">
      <c r="A66" s="706" t="s">
        <v>340</v>
      </c>
      <c r="B66" s="707" t="s">
        <v>341</v>
      </c>
      <c r="C66" s="889">
        <v>2</v>
      </c>
      <c r="D66" s="889">
        <v>2</v>
      </c>
      <c r="E66" s="889">
        <v>0</v>
      </c>
      <c r="F66" s="889">
        <v>0</v>
      </c>
      <c r="G66" s="889">
        <v>1</v>
      </c>
      <c r="H66" s="889">
        <v>2</v>
      </c>
      <c r="I66" s="889">
        <v>2</v>
      </c>
      <c r="J66" s="882">
        <v>2</v>
      </c>
    </row>
    <row r="67" spans="1:10" s="699" customFormat="1" ht="13.5" thickBot="1" x14ac:dyDescent="0.25">
      <c r="A67" s="720" t="s">
        <v>206</v>
      </c>
      <c r="B67" s="721"/>
      <c r="C67" s="722">
        <f t="shared" ref="C67:I67" si="10">SUM(C6,C11,C18,C25,C30,C33,C39,C43,C48,C54)</f>
        <v>183</v>
      </c>
      <c r="D67" s="722">
        <f t="shared" si="10"/>
        <v>76</v>
      </c>
      <c r="E67" s="722">
        <f t="shared" si="10"/>
        <v>18</v>
      </c>
      <c r="F67" s="722">
        <f t="shared" si="10"/>
        <v>3</v>
      </c>
      <c r="G67" s="722">
        <f t="shared" si="10"/>
        <v>221</v>
      </c>
      <c r="H67" s="722">
        <f t="shared" si="10"/>
        <v>72</v>
      </c>
      <c r="I67" s="722">
        <f t="shared" si="10"/>
        <v>240</v>
      </c>
      <c r="J67" s="715">
        <f>SUM(J6,J11,J18,J25,J30,J33,J39,J43,J48,J54)</f>
        <v>237</v>
      </c>
    </row>
    <row r="69" spans="1:10" x14ac:dyDescent="0.2">
      <c r="A69" s="483" t="s">
        <v>207</v>
      </c>
    </row>
  </sheetData>
  <mergeCells count="17">
    <mergeCell ref="C49:J49"/>
    <mergeCell ref="C55:J55"/>
    <mergeCell ref="C34:J34"/>
    <mergeCell ref="C40:J40"/>
    <mergeCell ref="C44:J44"/>
    <mergeCell ref="C31:J31"/>
    <mergeCell ref="I2:J2"/>
    <mergeCell ref="A2:A3"/>
    <mergeCell ref="B2:B3"/>
    <mergeCell ref="C2:D2"/>
    <mergeCell ref="E2:F2"/>
    <mergeCell ref="G2:H2"/>
    <mergeCell ref="C7:J7"/>
    <mergeCell ref="C12:J12"/>
    <mergeCell ref="C19:J19"/>
    <mergeCell ref="C26:J26"/>
    <mergeCell ref="B4:J4"/>
  </mergeCells>
  <phoneticPr fontId="44" type="noConversion"/>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78f24f-3f33-40ee-be27-a65176c5d561" xsi:nil="true"/>
    <lcf76f155ced4ddcb4097134ff3c332f xmlns="58e9af5f-a3ab-4c34-93fb-44b3008fae2f">
      <Terms xmlns="http://schemas.microsoft.com/office/infopath/2007/PartnerControls"/>
    </lcf76f155ced4ddcb4097134ff3c332f>
    <Datum xmlns="58e9af5f-a3ab-4c34-93fb-44b3008fae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073939E3EBDDA4C997FF3BAE767D422" ma:contentTypeVersion="15" ma:contentTypeDescription="Vytvoří nový dokument" ma:contentTypeScope="" ma:versionID="939b17f31d8a57d5d6bcdb4189ac2290">
  <xsd:schema xmlns:xsd="http://www.w3.org/2001/XMLSchema" xmlns:xs="http://www.w3.org/2001/XMLSchema" xmlns:p="http://schemas.microsoft.com/office/2006/metadata/properties" xmlns:ns2="58e9af5f-a3ab-4c34-93fb-44b3008fae2f" xmlns:ns3="8978f24f-3f33-40ee-be27-a65176c5d561" targetNamespace="http://schemas.microsoft.com/office/2006/metadata/properties" ma:root="true" ma:fieldsID="fd27e2a560b37f7f1b33e8791d18ffea" ns2:_="" ns3:_="">
    <xsd:import namespace="58e9af5f-a3ab-4c34-93fb-44b3008fae2f"/>
    <xsd:import namespace="8978f24f-3f33-40ee-be27-a65176c5d5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2: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e9af5f-a3ab-4c34-93fb-44b3008fa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Značky obrázků" ma:readOnly="false" ma:fieldId="{5cf76f15-5ced-4ddc-b409-7134ff3c332f}" ma:taxonomyMulti="true" ma:sspId="05144c32-5194-445f-8fa8-b47f4d440b8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Datum" ma:index="21" nillable="true" ma:displayName="Datum" ma:format="DateOnly" ma:internalNam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978f24f-3f33-40ee-be27-a65176c5d56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d11344e-0195-4232-a596-73de16ecbb62}" ma:internalName="TaxCatchAll" ma:showField="CatchAllData" ma:web="8978f24f-3f33-40ee-be27-a65176c5d5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E42F7-1730-42D3-9485-297505810090}">
  <ds:schemaRefs>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8978f24f-3f33-40ee-be27-a65176c5d561"/>
    <ds:schemaRef ds:uri="58e9af5f-a3ab-4c34-93fb-44b3008fae2f"/>
    <ds:schemaRef ds:uri="http://purl.org/dc/dcmitype/"/>
  </ds:schemaRefs>
</ds:datastoreItem>
</file>

<file path=customXml/itemProps2.xml><?xml version="1.0" encoding="utf-8"?>
<ds:datastoreItem xmlns:ds="http://schemas.openxmlformats.org/officeDocument/2006/customXml" ds:itemID="{30DD6AE9-4940-4907-95DC-C182BA132956}"/>
</file>

<file path=customXml/itemProps3.xml><?xml version="1.0" encoding="utf-8"?>
<ds:datastoreItem xmlns:ds="http://schemas.openxmlformats.org/officeDocument/2006/customXml" ds:itemID="{4D19040D-6668-46AD-A070-A53A503061AF}">
  <ds:schemaRefs>
    <ds:schemaRef ds:uri="http://schemas.microsoft.com/sharepoint/v3/contenttype/forms"/>
  </ds:schemaRefs>
</ds:datastoreItem>
</file>

<file path=docMetadata/LabelInfo.xml><?xml version="1.0" encoding="utf-8"?>
<clbl:labelList xmlns:clbl="http://schemas.microsoft.com/office/2020/mipLabelMetadata">
  <clbl:label id="{11904f23-f0db-4cdc-96f7-390bd55fcee8}" enabled="0" method="" siteId="{11904f23-f0db-4cdc-96f7-390bd55fce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78</vt:i4>
      </vt:variant>
      <vt:variant>
        <vt:lpstr>Pojmenované oblasti</vt:lpstr>
      </vt:variant>
      <vt:variant>
        <vt:i4>2</vt:i4>
      </vt:variant>
    </vt:vector>
  </HeadingPairs>
  <TitlesOfParts>
    <vt:vector size="80" baseType="lpstr">
      <vt:lpstr>OBSAH</vt:lpstr>
      <vt:lpstr>Tab. 1</vt:lpstr>
      <vt:lpstr>Tab. 2</vt:lpstr>
      <vt:lpstr>Tab. 3</vt:lpstr>
      <vt:lpstr>Tab. 4</vt:lpstr>
      <vt:lpstr>Tab. 5</vt:lpstr>
      <vt:lpstr>Tab. 6</vt:lpstr>
      <vt:lpstr>Tab. 7</vt:lpstr>
      <vt:lpstr>Tab. 8 (MŠMT 2.1)</vt:lpstr>
      <vt:lpstr>Tab. 9 (MŠMT 2.2)</vt:lpstr>
      <vt:lpstr>Tab. 10</vt:lpstr>
      <vt:lpstr>Tab. 11 (MŠMT 2.3)</vt:lpstr>
      <vt:lpstr>Tab. 12 (MŠMT 2.4)</vt:lpstr>
      <vt:lpstr>Tab. 13 (MŠMT 2.6)</vt:lpstr>
      <vt:lpstr>Tab. 14 (MŠMT 2.8)</vt:lpstr>
      <vt:lpstr>Tab. 15 (MŠMT 8.3)</vt:lpstr>
      <vt:lpstr>Tab. 16 (MŠMT 8.2)</vt:lpstr>
      <vt:lpstr>Tab. 17 (MŠMT 3.1)</vt:lpstr>
      <vt:lpstr>Tab. 18 (MŠMT 3.2)</vt:lpstr>
      <vt:lpstr>Tab. 19</vt:lpstr>
      <vt:lpstr>Tab. 20</vt:lpstr>
      <vt:lpstr>Tab. 21</vt:lpstr>
      <vt:lpstr>Tab. 22</vt:lpstr>
      <vt:lpstr>Tab. 23</vt:lpstr>
      <vt:lpstr>Tab. 24</vt:lpstr>
      <vt:lpstr>Tab. 25 (MŠMT 3.5)</vt:lpstr>
      <vt:lpstr>Tab. 26 (MŠMT 5.1)</vt:lpstr>
      <vt:lpstr>Tab. 27</vt:lpstr>
      <vt:lpstr>Tab. 28</vt:lpstr>
      <vt:lpstr>Tab. 29 (MŠMT 2.7)</vt:lpstr>
      <vt:lpstr>Tab. 30 (MŠMT 3.4)</vt:lpstr>
      <vt:lpstr>Tab. 31 (MŠMT 4.1)</vt:lpstr>
      <vt:lpstr>Tab. 32</vt:lpstr>
      <vt:lpstr>Tab. 33 (MŠMT 3.3)</vt:lpstr>
      <vt:lpstr>Tab. 34 (MŠMT 3.6)</vt:lpstr>
      <vt:lpstr>Tab. 35</vt:lpstr>
      <vt:lpstr>Tab. 36</vt:lpstr>
      <vt:lpstr>Tab. 37</vt:lpstr>
      <vt:lpstr>Tab. 38</vt:lpstr>
      <vt:lpstr>Tab. 39</vt:lpstr>
      <vt:lpstr>Tab. 40 (MŠMT 6.6)</vt:lpstr>
      <vt:lpstr>Tab. 41 (MŠMT 6.1)</vt:lpstr>
      <vt:lpstr>Tab. 42</vt:lpstr>
      <vt:lpstr>Tab. 43 (MŠMT 6.2)</vt:lpstr>
      <vt:lpstr>Tab. 44 (MŠMT 6.5)</vt:lpstr>
      <vt:lpstr>Tab. 45 (MŠMT 6.3)</vt:lpstr>
      <vt:lpstr>Tab. 46</vt:lpstr>
      <vt:lpstr>Tab. 47</vt:lpstr>
      <vt:lpstr>Tab. 48</vt:lpstr>
      <vt:lpstr>Tab. 49 (MŠMT 6.4)</vt:lpstr>
      <vt:lpstr>Tab. 50 (MŠMT 7.2)</vt:lpstr>
      <vt:lpstr>Tab. 51 (MŠMT 7.3)</vt:lpstr>
      <vt:lpstr>Tab. 52</vt:lpstr>
      <vt:lpstr>Tab. 53</vt:lpstr>
      <vt:lpstr>Tab. 54</vt:lpstr>
      <vt:lpstr>Tab. 55</vt:lpstr>
      <vt:lpstr>Tab. 56</vt:lpstr>
      <vt:lpstr>Tab. 57</vt:lpstr>
      <vt:lpstr>Tab. 58</vt:lpstr>
      <vt:lpstr>Tab. 59</vt:lpstr>
      <vt:lpstr>Tab. 60</vt:lpstr>
      <vt:lpstr>Tab. 61</vt:lpstr>
      <vt:lpstr>Tab. 62 (MŠMT 7.1)</vt:lpstr>
      <vt:lpstr>Tab. 63</vt:lpstr>
      <vt:lpstr>Tab. 64 (MŠMT 8.1)</vt:lpstr>
      <vt:lpstr>Tab. 65 (MŠMT 8.4)</vt:lpstr>
      <vt:lpstr>Tab. 66</vt:lpstr>
      <vt:lpstr>Tab. 67</vt:lpstr>
      <vt:lpstr>Tab. 68</vt:lpstr>
      <vt:lpstr>Tab. 69</vt:lpstr>
      <vt:lpstr>Tab. 70 (MŠMT 12.2)</vt:lpstr>
      <vt:lpstr>Tab. 71</vt:lpstr>
      <vt:lpstr>Tab. 72 (MŠMT 12.1)</vt:lpstr>
      <vt:lpstr>Tab. 73</vt:lpstr>
      <vt:lpstr>Tab. 74</vt:lpstr>
      <vt:lpstr>Tab. 75</vt:lpstr>
      <vt:lpstr>Tab. 76</vt:lpstr>
      <vt:lpstr>Tab. 77</vt:lpstr>
      <vt:lpstr>'Tab. 27'!_GoBack</vt:lpstr>
      <vt:lpstr>'Tab. 43 (MŠMT 6.2)'!Oblast_tisku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Tabulková_příloha_VZoČ_MU</dc:title>
  <dc:creator>Odbor pro strategii MUNI</dc:creator>
  <cp:lastModifiedBy>Jitka Hyršovská</cp:lastModifiedBy>
  <cp:lastPrinted>2020-02-11T10:12:59Z</cp:lastPrinted>
  <dcterms:created xsi:type="dcterms:W3CDTF">2015-05-11T15:42:20Z</dcterms:created>
  <dcterms:modified xsi:type="dcterms:W3CDTF">2024-07-23T14:45:39Z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0x010100B073939E3EBDDA4C997FF3BAE767D422</vt:lpwstr>
  </property>
  <property fmtid="{D5CDD505-2E9C-101B-9397-08002B2CF9AE}" pid="3" name="MediaServiceImageTags">
    <vt:lpwstr/>
  </property>
</Properties>
</file>