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priklad1" sheetId="1" r:id="rId1"/>
    <sheet name="priklad2" sheetId="2" r:id="rId2"/>
    <sheet name="priklad3" sheetId="3" r:id="rId3"/>
    <sheet name="priklad4" sheetId="4" r:id="rId4"/>
  </sheets>
  <calcPr calcId="145621"/>
</workbook>
</file>

<file path=xl/calcChain.xml><?xml version="1.0" encoding="utf-8"?>
<calcChain xmlns="http://schemas.openxmlformats.org/spreadsheetml/2006/main">
  <c r="C27" i="4" l="1"/>
  <c r="D27" i="4"/>
  <c r="E27" i="4"/>
  <c r="F27" i="4"/>
  <c r="B27" i="4"/>
  <c r="C26" i="4"/>
  <c r="D26" i="4"/>
  <c r="E26" i="4"/>
  <c r="F26" i="4"/>
  <c r="B26" i="4"/>
  <c r="C23" i="4"/>
  <c r="D23" i="4"/>
  <c r="E23" i="4"/>
  <c r="F23" i="4"/>
  <c r="B23" i="4"/>
  <c r="C22" i="4"/>
  <c r="D22" i="4"/>
  <c r="E22" i="4"/>
  <c r="F22" i="4"/>
  <c r="B22" i="4"/>
  <c r="C19" i="4"/>
  <c r="D19" i="4"/>
  <c r="E19" i="4"/>
  <c r="F19" i="4"/>
  <c r="B19" i="4"/>
  <c r="C18" i="4"/>
  <c r="D18" i="4"/>
  <c r="E18" i="4"/>
  <c r="F18" i="4"/>
  <c r="B18" i="4"/>
  <c r="C15" i="4"/>
  <c r="D15" i="4"/>
  <c r="E15" i="4"/>
  <c r="F15" i="4"/>
  <c r="B15" i="4"/>
  <c r="C14" i="4"/>
  <c r="D14" i="4"/>
  <c r="E14" i="4"/>
  <c r="F14" i="4"/>
  <c r="B14" i="4"/>
  <c r="L52" i="3" a="1"/>
  <c r="L52" i="3" s="1"/>
  <c r="B52" i="3" a="1"/>
  <c r="B52" i="3" s="1"/>
  <c r="B41" i="3"/>
  <c r="C41" i="3"/>
  <c r="D41" i="3"/>
  <c r="E41" i="3"/>
  <c r="F41" i="3"/>
  <c r="G41" i="3"/>
  <c r="H41" i="3"/>
  <c r="B42" i="3"/>
  <c r="C42" i="3"/>
  <c r="D42" i="3"/>
  <c r="E42" i="3"/>
  <c r="F42" i="3"/>
  <c r="G42" i="3"/>
  <c r="H42" i="3"/>
  <c r="B43" i="3"/>
  <c r="C43" i="3"/>
  <c r="D43" i="3"/>
  <c r="E43" i="3"/>
  <c r="F43" i="3"/>
  <c r="G43" i="3"/>
  <c r="H43" i="3"/>
  <c r="B44" i="3"/>
  <c r="C44" i="3"/>
  <c r="D44" i="3"/>
  <c r="E44" i="3"/>
  <c r="F44" i="3"/>
  <c r="G44" i="3"/>
  <c r="H44" i="3"/>
  <c r="B45" i="3"/>
  <c r="C45" i="3"/>
  <c r="D45" i="3"/>
  <c r="E45" i="3"/>
  <c r="F45" i="3"/>
  <c r="G45" i="3"/>
  <c r="H45" i="3"/>
  <c r="B46" i="3"/>
  <c r="C46" i="3"/>
  <c r="D46" i="3"/>
  <c r="E46" i="3"/>
  <c r="F46" i="3"/>
  <c r="G46" i="3"/>
  <c r="H46" i="3"/>
  <c r="C40" i="3"/>
  <c r="D40" i="3"/>
  <c r="E40" i="3"/>
  <c r="F40" i="3"/>
  <c r="G40" i="3"/>
  <c r="H40" i="3"/>
  <c r="B40" i="3"/>
  <c r="L59" i="3" l="1"/>
  <c r="L57" i="3"/>
  <c r="L55" i="3"/>
  <c r="L53" i="3"/>
  <c r="L60" i="3"/>
  <c r="L58" i="3"/>
  <c r="L56" i="3"/>
  <c r="L54" i="3"/>
  <c r="I60" i="3"/>
  <c r="G60" i="3"/>
  <c r="E60" i="3"/>
  <c r="C60" i="3"/>
  <c r="J59" i="3"/>
  <c r="H59" i="3"/>
  <c r="F59" i="3"/>
  <c r="D59" i="3"/>
  <c r="B59" i="3"/>
  <c r="I58" i="3"/>
  <c r="G58" i="3"/>
  <c r="E58" i="3"/>
  <c r="C58" i="3"/>
  <c r="J57" i="3"/>
  <c r="H57" i="3"/>
  <c r="F57" i="3"/>
  <c r="D57" i="3"/>
  <c r="B57" i="3"/>
  <c r="I56" i="3"/>
  <c r="G56" i="3"/>
  <c r="E56" i="3"/>
  <c r="C56" i="3"/>
  <c r="J55" i="3"/>
  <c r="H55" i="3"/>
  <c r="F55" i="3"/>
  <c r="D55" i="3"/>
  <c r="B55" i="3"/>
  <c r="I54" i="3"/>
  <c r="G54" i="3"/>
  <c r="E54" i="3"/>
  <c r="C54" i="3"/>
  <c r="J53" i="3"/>
  <c r="H53" i="3"/>
  <c r="F53" i="3"/>
  <c r="D53" i="3"/>
  <c r="B53" i="3"/>
  <c r="I52" i="3"/>
  <c r="G52" i="3"/>
  <c r="E52" i="3"/>
  <c r="C52" i="3"/>
  <c r="J60" i="3"/>
  <c r="H60" i="3"/>
  <c r="F60" i="3"/>
  <c r="D60" i="3"/>
  <c r="B60" i="3"/>
  <c r="I59" i="3"/>
  <c r="G59" i="3"/>
  <c r="E59" i="3"/>
  <c r="C59" i="3"/>
  <c r="J58" i="3"/>
  <c r="H58" i="3"/>
  <c r="F58" i="3"/>
  <c r="D58" i="3"/>
  <c r="B58" i="3"/>
  <c r="I57" i="3"/>
  <c r="G57" i="3"/>
  <c r="E57" i="3"/>
  <c r="C57" i="3"/>
  <c r="J56" i="3"/>
  <c r="H56" i="3"/>
  <c r="F56" i="3"/>
  <c r="D56" i="3"/>
  <c r="B56" i="3"/>
  <c r="I55" i="3"/>
  <c r="G55" i="3"/>
  <c r="E55" i="3"/>
  <c r="C55" i="3"/>
  <c r="J54" i="3"/>
  <c r="H54" i="3"/>
  <c r="F54" i="3"/>
  <c r="D54" i="3"/>
  <c r="B54" i="3"/>
  <c r="I53" i="3"/>
  <c r="G53" i="3"/>
  <c r="E53" i="3"/>
  <c r="C53" i="3"/>
  <c r="J52" i="3"/>
  <c r="H52" i="3"/>
  <c r="F52" i="3"/>
  <c r="D52" i="3"/>
  <c r="K27" i="3" a="1"/>
  <c r="K27" i="3" s="1"/>
  <c r="B27" i="3" a="1"/>
  <c r="B27" i="3" s="1"/>
  <c r="B17" i="3"/>
  <c r="C17" i="3"/>
  <c r="D17" i="3"/>
  <c r="E17" i="3"/>
  <c r="F17" i="3"/>
  <c r="G17" i="3"/>
  <c r="H17" i="3"/>
  <c r="B18" i="3"/>
  <c r="C18" i="3"/>
  <c r="D18" i="3"/>
  <c r="E18" i="3"/>
  <c r="F18" i="3"/>
  <c r="G18" i="3"/>
  <c r="H18" i="3"/>
  <c r="B19" i="3"/>
  <c r="C19" i="3"/>
  <c r="D19" i="3"/>
  <c r="E19" i="3"/>
  <c r="F19" i="3"/>
  <c r="G19" i="3"/>
  <c r="H19" i="3"/>
  <c r="B20" i="3"/>
  <c r="C20" i="3"/>
  <c r="D20" i="3"/>
  <c r="E20" i="3"/>
  <c r="F20" i="3"/>
  <c r="G20" i="3"/>
  <c r="H20" i="3"/>
  <c r="B21" i="3"/>
  <c r="C21" i="3"/>
  <c r="D21" i="3"/>
  <c r="E21" i="3"/>
  <c r="F21" i="3"/>
  <c r="G21" i="3"/>
  <c r="H21" i="3"/>
  <c r="B22" i="3"/>
  <c r="C22" i="3"/>
  <c r="D22" i="3"/>
  <c r="E22" i="3"/>
  <c r="F22" i="3"/>
  <c r="G22" i="3"/>
  <c r="H22" i="3"/>
  <c r="C16" i="3"/>
  <c r="D16" i="3"/>
  <c r="E16" i="3"/>
  <c r="F16" i="3"/>
  <c r="G16" i="3"/>
  <c r="H16" i="3"/>
  <c r="B16" i="3"/>
  <c r="E42" i="2"/>
  <c r="B42" i="2"/>
  <c r="S34" i="2" a="1"/>
  <c r="S34" i="2" s="1"/>
  <c r="L35" i="2" a="1"/>
  <c r="L35" i="2" s="1"/>
  <c r="E37" i="2"/>
  <c r="E36" i="2"/>
  <c r="E35" i="2"/>
  <c r="D37" i="2"/>
  <c r="D36" i="2"/>
  <c r="D35" i="2"/>
  <c r="C37" i="2"/>
  <c r="C36" i="2"/>
  <c r="C35" i="2"/>
  <c r="E28" i="2"/>
  <c r="B28" i="2"/>
  <c r="S20" i="2" a="1"/>
  <c r="S20" i="2"/>
  <c r="S21" i="2"/>
  <c r="S22" i="2"/>
  <c r="S23" i="2"/>
  <c r="L21" i="2" a="1"/>
  <c r="L21" i="2" s="1"/>
  <c r="E23" i="2"/>
  <c r="E22" i="2"/>
  <c r="E21" i="2"/>
  <c r="D23" i="2"/>
  <c r="D22" i="2"/>
  <c r="D21" i="2"/>
  <c r="C23" i="2"/>
  <c r="C22" i="2"/>
  <c r="C21" i="2"/>
  <c r="E16" i="2"/>
  <c r="D16" i="2"/>
  <c r="E15" i="2"/>
  <c r="D15" i="2"/>
  <c r="C16" i="2"/>
  <c r="C15" i="2"/>
  <c r="E14" i="2"/>
  <c r="D14" i="2"/>
  <c r="C14" i="2"/>
  <c r="K34" i="3" l="1"/>
  <c r="K32" i="3"/>
  <c r="K30" i="3"/>
  <c r="K28" i="3"/>
  <c r="K33" i="3"/>
  <c r="K31" i="3"/>
  <c r="K29" i="3"/>
  <c r="I34" i="3"/>
  <c r="G34" i="3"/>
  <c r="E34" i="3"/>
  <c r="C34" i="3"/>
  <c r="I33" i="3"/>
  <c r="G33" i="3"/>
  <c r="E33" i="3"/>
  <c r="C33" i="3"/>
  <c r="I32" i="3"/>
  <c r="G32" i="3"/>
  <c r="E32" i="3"/>
  <c r="C32" i="3"/>
  <c r="I31" i="3"/>
  <c r="G31" i="3"/>
  <c r="E31" i="3"/>
  <c r="C31" i="3"/>
  <c r="I30" i="3"/>
  <c r="G30" i="3"/>
  <c r="E30" i="3"/>
  <c r="C30" i="3"/>
  <c r="I29" i="3"/>
  <c r="G29" i="3"/>
  <c r="E29" i="3"/>
  <c r="C29" i="3"/>
  <c r="I28" i="3"/>
  <c r="G28" i="3"/>
  <c r="E28" i="3"/>
  <c r="C28" i="3"/>
  <c r="I27" i="3"/>
  <c r="G27" i="3"/>
  <c r="E27" i="3"/>
  <c r="C27" i="3"/>
  <c r="H34" i="3"/>
  <c r="F34" i="3"/>
  <c r="D34" i="3"/>
  <c r="B34" i="3"/>
  <c r="H33" i="3"/>
  <c r="F33" i="3"/>
  <c r="D33" i="3"/>
  <c r="B33" i="3"/>
  <c r="H32" i="3"/>
  <c r="F32" i="3"/>
  <c r="D32" i="3"/>
  <c r="B32" i="3"/>
  <c r="H31" i="3"/>
  <c r="F31" i="3"/>
  <c r="D31" i="3"/>
  <c r="B31" i="3"/>
  <c r="H30" i="3"/>
  <c r="F30" i="3"/>
  <c r="D30" i="3"/>
  <c r="B30" i="3"/>
  <c r="H29" i="3"/>
  <c r="F29" i="3"/>
  <c r="D29" i="3"/>
  <c r="B29" i="3"/>
  <c r="H28" i="3"/>
  <c r="F28" i="3"/>
  <c r="D28" i="3"/>
  <c r="B28" i="3"/>
  <c r="H27" i="3"/>
  <c r="F27" i="3"/>
  <c r="D27" i="3"/>
  <c r="S37" i="2"/>
  <c r="S35" i="2"/>
  <c r="S38" i="2"/>
  <c r="S36" i="2"/>
  <c r="O39" i="2"/>
  <c r="M39" i="2"/>
  <c r="P38" i="2"/>
  <c r="N38" i="2"/>
  <c r="L38" i="2"/>
  <c r="O37" i="2"/>
  <c r="M37" i="2"/>
  <c r="P36" i="2"/>
  <c r="N36" i="2"/>
  <c r="L36" i="2"/>
  <c r="O35" i="2"/>
  <c r="M35" i="2"/>
  <c r="P39" i="2"/>
  <c r="N39" i="2"/>
  <c r="L39" i="2"/>
  <c r="O38" i="2"/>
  <c r="M38" i="2"/>
  <c r="P37" i="2"/>
  <c r="N37" i="2"/>
  <c r="L37" i="2"/>
  <c r="O36" i="2"/>
  <c r="M36" i="2"/>
  <c r="P35" i="2"/>
  <c r="N35" i="2"/>
  <c r="O24" i="2"/>
  <c r="M24" i="2"/>
  <c r="O23" i="2"/>
  <c r="M23" i="2"/>
  <c r="O22" i="2"/>
  <c r="M22" i="2"/>
  <c r="O21" i="2"/>
  <c r="M21" i="2"/>
  <c r="N24" i="2"/>
  <c r="L24" i="2"/>
  <c r="N23" i="2"/>
  <c r="L23" i="2"/>
  <c r="N22" i="2"/>
  <c r="L22" i="2"/>
  <c r="N21" i="2"/>
  <c r="F81" i="1"/>
  <c r="F79" i="1"/>
  <c r="F77" i="1"/>
  <c r="D80" i="1"/>
  <c r="D78" i="1"/>
  <c r="D76" i="1"/>
  <c r="E71" i="1"/>
  <c r="B71" i="1"/>
  <c r="O65" i="1" a="1"/>
  <c r="O65" i="1" s="1"/>
  <c r="J66" i="1" a="1"/>
  <c r="J66" i="1" s="1"/>
  <c r="D67" i="1"/>
  <c r="D66" i="1"/>
  <c r="C67" i="1"/>
  <c r="C66" i="1"/>
  <c r="D62" i="1"/>
  <c r="C62" i="1"/>
  <c r="D61" i="1"/>
  <c r="C61" i="1"/>
  <c r="E52" i="1"/>
  <c r="B52" i="1"/>
  <c r="O46" i="1" a="1"/>
  <c r="O46" i="1" s="1"/>
  <c r="O47" i="1"/>
  <c r="J47" i="1" a="1"/>
  <c r="J47" i="1" s="1"/>
  <c r="D48" i="1"/>
  <c r="D47" i="1"/>
  <c r="C48" i="1"/>
  <c r="C47" i="1"/>
  <c r="C43" i="1"/>
  <c r="D42" i="1"/>
  <c r="D43" i="1"/>
  <c r="C42" i="1"/>
  <c r="E32" i="1"/>
  <c r="B32" i="1"/>
  <c r="O26" i="1" a="1"/>
  <c r="O26" i="1" s="1"/>
  <c r="J27" i="1" a="1"/>
  <c r="J27" i="1" s="1"/>
  <c r="C27" i="1"/>
  <c r="D28" i="1"/>
  <c r="D27" i="1"/>
  <c r="C28" i="1"/>
  <c r="D23" i="1"/>
  <c r="C23" i="1"/>
  <c r="D22" i="1"/>
  <c r="C22" i="1"/>
  <c r="O66" i="1" l="1"/>
  <c r="O67" i="1"/>
  <c r="K68" i="1"/>
  <c r="L67" i="1"/>
  <c r="J67" i="1"/>
  <c r="K66" i="1"/>
  <c r="L68" i="1"/>
  <c r="J68" i="1"/>
  <c r="K67" i="1"/>
  <c r="L66" i="1"/>
  <c r="O48" i="1"/>
  <c r="K49" i="1"/>
  <c r="L48" i="1"/>
  <c r="J48" i="1"/>
  <c r="K47" i="1"/>
  <c r="L49" i="1"/>
  <c r="J49" i="1"/>
  <c r="K48" i="1"/>
  <c r="L47" i="1"/>
  <c r="O27" i="1"/>
  <c r="O28" i="1"/>
  <c r="K29" i="1"/>
  <c r="L28" i="1"/>
  <c r="J28" i="1"/>
  <c r="K27" i="1"/>
  <c r="L29" i="1"/>
  <c r="J29" i="1"/>
  <c r="K28" i="1"/>
  <c r="L27" i="1"/>
</calcChain>
</file>

<file path=xl/sharedStrings.xml><?xml version="1.0" encoding="utf-8"?>
<sst xmlns="http://schemas.openxmlformats.org/spreadsheetml/2006/main" count="254" uniqueCount="82">
  <si>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Je zadaná  tabulka s portfolii CP A a B na třech trzích.</t>
    </r>
  </si>
  <si>
    <t>Trh</t>
  </si>
  <si>
    <t>CP</t>
  </si>
  <si>
    <r>
      <t>r</t>
    </r>
    <r>
      <rPr>
        <b/>
        <vertAlign val="subscript"/>
        <sz val="12"/>
        <color theme="1"/>
        <rFont val="Times New Roman"/>
        <family val="1"/>
        <charset val="238"/>
      </rPr>
      <t>i</t>
    </r>
  </si>
  <si>
    <t>riziko</t>
  </si>
  <si>
    <r>
      <t>korelace</t>
    </r>
    <r>
      <rPr>
        <b/>
        <vertAlign val="subscript"/>
        <sz val="12"/>
        <color theme="1"/>
        <rFont val="Times New Roman"/>
        <family val="1"/>
        <charset val="238"/>
      </rPr>
      <t>A,B</t>
    </r>
  </si>
  <si>
    <t>I</t>
  </si>
  <si>
    <t>A</t>
  </si>
  <si>
    <t>B</t>
  </si>
  <si>
    <t>II</t>
  </si>
  <si>
    <t>III</t>
  </si>
  <si>
    <t>a) Pro každý trh určete portfolio s minimálním rizikem.</t>
  </si>
  <si>
    <r>
      <t>b) Vypočítejte pro tato portfolia očekávanou výnosnost r</t>
    </r>
    <r>
      <rPr>
        <vertAlign val="subscript"/>
        <sz val="12"/>
        <color theme="1"/>
        <rFont val="Times New Roman"/>
        <family val="1"/>
        <charset val="238"/>
      </rPr>
      <t>p</t>
    </r>
    <r>
      <rPr>
        <sz val="12"/>
        <color theme="1"/>
        <rFont val="Times New Roman"/>
        <family val="1"/>
        <charset val="238"/>
      </rPr>
      <t>.</t>
    </r>
  </si>
  <si>
    <t>c) Určete, na kterém trhu je nejvýhodnější investovat.</t>
  </si>
  <si>
    <t>I. Trh</t>
  </si>
  <si>
    <t>korelace</t>
  </si>
  <si>
    <t>kovariancni matice</t>
  </si>
  <si>
    <t>matice soustavy</t>
  </si>
  <si>
    <t>XA</t>
  </si>
  <si>
    <t>XB</t>
  </si>
  <si>
    <t>lambda1</t>
  </si>
  <si>
    <t>inverzni matice</t>
  </si>
  <si>
    <t>výsledné váhy</t>
  </si>
  <si>
    <t>vektor pravých stran</t>
  </si>
  <si>
    <t>II. Trh</t>
  </si>
  <si>
    <t>ri</t>
  </si>
  <si>
    <t>výnos portfolia</t>
  </si>
  <si>
    <t>riziko portfolia</t>
  </si>
  <si>
    <t>III. Trh</t>
  </si>
  <si>
    <t>Srovnáni portfolií</t>
  </si>
  <si>
    <t>výnosnost k riziku</t>
  </si>
  <si>
    <t>riziko k výnosnosti (= variační koeficient)</t>
  </si>
  <si>
    <t>výnosnost</t>
  </si>
  <si>
    <r>
      <t>1.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Je zadaná tabulka investičních možností:</t>
    </r>
  </si>
  <si>
    <t>Firma 1</t>
  </si>
  <si>
    <t>Firma 2</t>
  </si>
  <si>
    <t>Firma 3</t>
  </si>
  <si>
    <t>Kovariance</t>
  </si>
  <si>
    <t>m</t>
  </si>
  <si>
    <r>
      <t>s</t>
    </r>
    <r>
      <rPr>
        <b/>
        <vertAlign val="subscript"/>
        <sz val="10"/>
        <color indexed="8"/>
        <rFont val="Symbol"/>
        <family val="1"/>
        <charset val="2"/>
      </rPr>
      <t>1,2</t>
    </r>
  </si>
  <si>
    <t>s</t>
  </si>
  <si>
    <r>
      <t>s</t>
    </r>
    <r>
      <rPr>
        <b/>
        <vertAlign val="subscript"/>
        <sz val="10"/>
        <color indexed="8"/>
        <rFont val="Symbol"/>
        <family val="1"/>
        <charset val="2"/>
      </rPr>
      <t>1,3</t>
    </r>
  </si>
  <si>
    <r>
      <t>s</t>
    </r>
    <r>
      <rPr>
        <b/>
        <vertAlign val="subscript"/>
        <sz val="10"/>
        <color indexed="8"/>
        <rFont val="Symbol"/>
        <family val="1"/>
        <charset val="2"/>
      </rPr>
      <t>2,3</t>
    </r>
  </si>
  <si>
    <t>a) Formulujte a řešte zadanou úlohu s prodejem CP nakrátko Lagrangeovou metodou.</t>
  </si>
  <si>
    <t>b) Řešte předchozí model s předem určenou výnosností 15%.</t>
  </si>
  <si>
    <t>c) Vždy spočítejte výnosnost a riziko sestaveného portfolia.</t>
  </si>
  <si>
    <t>a)</t>
  </si>
  <si>
    <t>F1</t>
  </si>
  <si>
    <t>F2</t>
  </si>
  <si>
    <t>F3</t>
  </si>
  <si>
    <t>výnosy</t>
  </si>
  <si>
    <t>b)</t>
  </si>
  <si>
    <t>lambda2</t>
  </si>
  <si>
    <r>
      <t>1.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Je dána kovarianční matice a vektor očekávaných výnosností:</t>
    </r>
  </si>
  <si>
    <t>Emise</t>
  </si>
  <si>
    <r>
      <t>CP</t>
    </r>
    <r>
      <rPr>
        <vertAlign val="subscript"/>
        <sz val="10"/>
        <color indexed="8"/>
        <rFont val="Arial"/>
        <family val="2"/>
        <charset val="238"/>
      </rPr>
      <t>1</t>
    </r>
  </si>
  <si>
    <r>
      <t>CP</t>
    </r>
    <r>
      <rPr>
        <vertAlign val="subscript"/>
        <sz val="10"/>
        <color indexed="8"/>
        <rFont val="Arial"/>
        <family val="2"/>
        <charset val="238"/>
      </rPr>
      <t>2</t>
    </r>
  </si>
  <si>
    <r>
      <t>CP</t>
    </r>
    <r>
      <rPr>
        <vertAlign val="subscript"/>
        <sz val="10"/>
        <color indexed="8"/>
        <rFont val="Arial"/>
        <family val="2"/>
        <charset val="238"/>
      </rPr>
      <t>3</t>
    </r>
  </si>
  <si>
    <r>
      <t>CP</t>
    </r>
    <r>
      <rPr>
        <vertAlign val="subscript"/>
        <sz val="10"/>
        <color indexed="8"/>
        <rFont val="Arial"/>
        <family val="2"/>
        <charset val="238"/>
      </rPr>
      <t>4</t>
    </r>
  </si>
  <si>
    <r>
      <t>CP</t>
    </r>
    <r>
      <rPr>
        <vertAlign val="subscript"/>
        <sz val="10"/>
        <color indexed="8"/>
        <rFont val="Arial"/>
        <family val="2"/>
        <charset val="238"/>
      </rPr>
      <t>5</t>
    </r>
  </si>
  <si>
    <r>
      <t>CP</t>
    </r>
    <r>
      <rPr>
        <vertAlign val="subscript"/>
        <sz val="10"/>
        <color indexed="8"/>
        <rFont val="Arial"/>
        <family val="2"/>
        <charset val="238"/>
      </rPr>
      <t>6</t>
    </r>
  </si>
  <si>
    <r>
      <t>CP</t>
    </r>
    <r>
      <rPr>
        <vertAlign val="subscript"/>
        <sz val="10"/>
        <color indexed="8"/>
        <rFont val="Arial"/>
        <family val="2"/>
        <charset val="238"/>
      </rPr>
      <t>7</t>
    </r>
  </si>
  <si>
    <r>
      <t>r</t>
    </r>
    <r>
      <rPr>
        <vertAlign val="subscript"/>
        <sz val="10"/>
        <color indexed="8"/>
        <rFont val="Arial"/>
        <family val="2"/>
        <charset val="238"/>
      </rPr>
      <t>i</t>
    </r>
    <r>
      <rPr>
        <sz val="10"/>
        <color indexed="8"/>
        <rFont val="Arial"/>
        <family val="2"/>
        <charset val="238"/>
      </rPr>
      <t xml:space="preserve"> (v %)</t>
    </r>
  </si>
  <si>
    <t>a) Vypočítejte podíly cenných papírů v portfoliu, je-li povolen sell short, při minimalizaci rizika</t>
  </si>
  <si>
    <t>b) Očekávaná výnosnost portfolia nechť je 5%.</t>
  </si>
  <si>
    <t>CP1</t>
  </si>
  <si>
    <t>CP2</t>
  </si>
  <si>
    <t>CP3</t>
  </si>
  <si>
    <t>CP4</t>
  </si>
  <si>
    <t>CP5</t>
  </si>
  <si>
    <t>CP6</t>
  </si>
  <si>
    <t>CP7</t>
  </si>
  <si>
    <t>inverze</t>
  </si>
  <si>
    <r>
      <t>1.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 xml:space="preserve">Mějme bezrizikové aktivum s výnosností </t>
    </r>
  </si>
  <si>
    <t xml:space="preserve"> a portfolia umístněná na efektivní množině. Sestrojte graf umístnění jednotlivých portfolií, jestliže budeme měnit podíly investování do bezrizikového aktiva a rizikového portfolia.</t>
  </si>
  <si>
    <t>Riziková portfolia</t>
  </si>
  <si>
    <t>C</t>
  </si>
  <si>
    <t>D</t>
  </si>
  <si>
    <t>rf</t>
  </si>
  <si>
    <t>U všech portfolií budeme volit podíly (váhy) takto:</t>
  </si>
  <si>
    <t>Portfolio</t>
  </si>
  <si>
    <t>výnos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</si>
</sst>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vertAlign val="subscript"/>
      <sz val="10"/>
      <color indexed="8"/>
      <name val="Symbol"/>
      <family val="1"/>
      <charset val="2"/>
    </font>
    <font>
      <vertAlign val="subscript"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 indent="2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5"/>
    </xf>
    <xf numFmtId="0" fontId="2" fillId="2" borderId="0" xfId="1"/>
    <xf numFmtId="0" fontId="1" fillId="3" borderId="0" xfId="2"/>
    <xf numFmtId="0" fontId="0" fillId="4" borderId="0" xfId="0" applyFill="1"/>
    <xf numFmtId="0" fontId="3" fillId="0" borderId="0" xfId="0" applyFont="1"/>
    <xf numFmtId="0" fontId="2" fillId="5" borderId="0" xfId="1" applyFill="1"/>
    <xf numFmtId="0" fontId="0" fillId="0" borderId="0" xfId="0"/>
    <xf numFmtId="0" fontId="0" fillId="0" borderId="0" xfId="0"/>
    <xf numFmtId="0" fontId="4" fillId="0" borderId="0" xfId="0" applyFont="1" applyAlignment="1">
      <alignment horizontal="left" vertical="center" indent="2"/>
    </xf>
    <xf numFmtId="0" fontId="14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/>
    <xf numFmtId="0" fontId="4" fillId="0" borderId="0" xfId="0" applyFont="1" applyAlignment="1">
      <alignment horizontal="left" vertical="center" indent="2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3">
    <cellStyle name="40 % – Zvýraznění6" xfId="2" builtinId="51"/>
    <cellStyle name="Chybně" xfId="1" builtinId="2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Portflia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</c:v>
          </c:tx>
          <c:xVal>
            <c:numRef>
              <c:f>priklad4!$B$15:$F$15</c:f>
              <c:numCache>
                <c:formatCode>General</c:formatCode>
                <c:ptCount val="5"/>
                <c:pt idx="0">
                  <c:v>0.11599999999999999</c:v>
                </c:pt>
                <c:pt idx="1">
                  <c:v>8.6999999999999994E-2</c:v>
                </c:pt>
                <c:pt idx="2">
                  <c:v>7.2499999999999995E-2</c:v>
                </c:pt>
                <c:pt idx="3">
                  <c:v>5.7999999999999996E-2</c:v>
                </c:pt>
                <c:pt idx="4">
                  <c:v>2.8999999999999998E-2</c:v>
                </c:pt>
              </c:numCache>
            </c:numRef>
          </c:xVal>
          <c:yVal>
            <c:numRef>
              <c:f>priklad4!$B$14:$F$14</c:f>
              <c:numCache>
                <c:formatCode>General</c:formatCode>
                <c:ptCount val="5"/>
                <c:pt idx="0">
                  <c:v>5.6600000000000004E-2</c:v>
                </c:pt>
                <c:pt idx="1">
                  <c:v>5.1199999999999996E-2</c:v>
                </c:pt>
                <c:pt idx="2">
                  <c:v>4.8500000000000001E-2</c:v>
                </c:pt>
                <c:pt idx="3">
                  <c:v>4.5800000000000007E-2</c:v>
                </c:pt>
                <c:pt idx="4">
                  <c:v>4.0400000000000005E-2</c:v>
                </c:pt>
              </c:numCache>
            </c:numRef>
          </c:yVal>
          <c:smooth val="1"/>
        </c:ser>
        <c:ser>
          <c:idx val="1"/>
          <c:order val="1"/>
          <c:tx>
            <c:v>B</c:v>
          </c:tx>
          <c:xVal>
            <c:numRef>
              <c:f>priklad4!$B$19:$F$19</c:f>
              <c:numCache>
                <c:formatCode>General</c:formatCode>
                <c:ptCount val="5"/>
                <c:pt idx="0">
                  <c:v>7.7600000000000002E-2</c:v>
                </c:pt>
                <c:pt idx="1">
                  <c:v>5.8200000000000002E-2</c:v>
                </c:pt>
                <c:pt idx="2">
                  <c:v>4.8500000000000001E-2</c:v>
                </c:pt>
                <c:pt idx="3">
                  <c:v>3.8800000000000001E-2</c:v>
                </c:pt>
                <c:pt idx="4">
                  <c:v>1.9400000000000001E-2</c:v>
                </c:pt>
              </c:numCache>
            </c:numRef>
          </c:xVal>
          <c:yVal>
            <c:numRef>
              <c:f>priklad4!$B$18:$F$18</c:f>
              <c:numCache>
                <c:formatCode>General</c:formatCode>
                <c:ptCount val="5"/>
                <c:pt idx="0">
                  <c:v>3.9E-2</c:v>
                </c:pt>
                <c:pt idx="1">
                  <c:v>3.8000000000000006E-2</c:v>
                </c:pt>
                <c:pt idx="2">
                  <c:v>3.7500000000000006E-2</c:v>
                </c:pt>
                <c:pt idx="3">
                  <c:v>3.7000000000000005E-2</c:v>
                </c:pt>
                <c:pt idx="4">
                  <c:v>3.6000000000000004E-2</c:v>
                </c:pt>
              </c:numCache>
            </c:numRef>
          </c:yVal>
          <c:smooth val="1"/>
        </c:ser>
        <c:ser>
          <c:idx val="2"/>
          <c:order val="2"/>
          <c:tx>
            <c:v>C</c:v>
          </c:tx>
          <c:xVal>
            <c:numRef>
              <c:f>priklad4!$B$23:$F$23</c:f>
              <c:numCache>
                <c:formatCode>General</c:formatCode>
                <c:ptCount val="5"/>
                <c:pt idx="0">
                  <c:v>0.13600000000000001</c:v>
                </c:pt>
                <c:pt idx="1">
                  <c:v>0.10200000000000001</c:v>
                </c:pt>
                <c:pt idx="2">
                  <c:v>8.5000000000000006E-2</c:v>
                </c:pt>
                <c:pt idx="3">
                  <c:v>6.8000000000000005E-2</c:v>
                </c:pt>
                <c:pt idx="4">
                  <c:v>3.4000000000000002E-2</c:v>
                </c:pt>
              </c:numCache>
            </c:numRef>
          </c:xVal>
          <c:yVal>
            <c:numRef>
              <c:f>priklad4!$B$22:$F$22</c:f>
              <c:numCache>
                <c:formatCode>General</c:formatCode>
                <c:ptCount val="5"/>
                <c:pt idx="0">
                  <c:v>6.7000000000000004E-2</c:v>
                </c:pt>
                <c:pt idx="1">
                  <c:v>5.8999999999999997E-2</c:v>
                </c:pt>
                <c:pt idx="2">
                  <c:v>5.5E-2</c:v>
                </c:pt>
                <c:pt idx="3">
                  <c:v>5.1000000000000004E-2</c:v>
                </c:pt>
                <c:pt idx="4">
                  <c:v>4.3000000000000003E-2</c:v>
                </c:pt>
              </c:numCache>
            </c:numRef>
          </c:yVal>
          <c:smooth val="1"/>
        </c:ser>
        <c:ser>
          <c:idx val="3"/>
          <c:order val="3"/>
          <c:tx>
            <c:v>D</c:v>
          </c:tx>
          <c:xVal>
            <c:numRef>
              <c:f>priklad4!$B$27:$F$27</c:f>
              <c:numCache>
                <c:formatCode>General</c:formatCode>
                <c:ptCount val="5"/>
                <c:pt idx="0">
                  <c:v>0.16000000000000003</c:v>
                </c:pt>
                <c:pt idx="1">
                  <c:v>0.12</c:v>
                </c:pt>
                <c:pt idx="2">
                  <c:v>0.1</c:v>
                </c:pt>
                <c:pt idx="3">
                  <c:v>8.0000000000000016E-2</c:v>
                </c:pt>
                <c:pt idx="4">
                  <c:v>4.0000000000000008E-2</c:v>
                </c:pt>
              </c:numCache>
            </c:numRef>
          </c:xVal>
          <c:yVal>
            <c:numRef>
              <c:f>priklad4!$B$26:$F$26</c:f>
              <c:numCache>
                <c:formatCode>General</c:formatCode>
                <c:ptCount val="5"/>
                <c:pt idx="0">
                  <c:v>7.4200000000000016E-2</c:v>
                </c:pt>
                <c:pt idx="1">
                  <c:v>6.4399999999999999E-2</c:v>
                </c:pt>
                <c:pt idx="2">
                  <c:v>5.9500000000000004E-2</c:v>
                </c:pt>
                <c:pt idx="3">
                  <c:v>5.460000000000001E-2</c:v>
                </c:pt>
                <c:pt idx="4">
                  <c:v>4.4800000000000006E-2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20224"/>
        <c:axId val="88973696"/>
      </c:scatterChart>
      <c:valAx>
        <c:axId val="8922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riziko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8973696"/>
        <c:crosses val="autoZero"/>
        <c:crossBetween val="midCat"/>
      </c:valAx>
      <c:valAx>
        <c:axId val="88973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Výnos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3708351560221639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92202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514350</xdr:colOff>
      <xdr:row>14</xdr:row>
      <xdr:rowOff>147637</xdr:rowOff>
    </xdr:from>
    <xdr:ext cx="914400" cy="3820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/>
            <xdr:cNvSpPr txBox="1"/>
          </xdr:nvSpPr>
          <xdr:spPr>
            <a:xfrm>
              <a:off x="1123950" y="3052762"/>
              <a:ext cx="914400" cy="3820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cs-CZ" sz="1200" b="1" i="1">
                            <a:latin typeface="Cambria Math"/>
                          </a:rPr>
                        </m:ctrlPr>
                      </m:sSubPr>
                      <m:e>
                        <m:r>
                          <a:rPr lang="cs-CZ" sz="1200" b="1" i="0">
                            <a:latin typeface="Cambria Math"/>
                          </a:rPr>
                          <m:t>𝐫</m:t>
                        </m:r>
                      </m:e>
                      <m:sub>
                        <m:eqArr>
                          <m:eqArrPr>
                            <m:ctrlPr>
                              <a:rPr lang="cs-CZ" sz="1200" b="1" i="1">
                                <a:latin typeface="Cambria Math"/>
                              </a:rPr>
                            </m:ctrlPr>
                          </m:eqArrPr>
                          <m:e>
                            <m:r>
                              <a:rPr lang="cs-CZ" sz="1200" b="1" i="0">
                                <a:latin typeface="Cambria Math"/>
                              </a:rPr>
                              <m:t>𝐢</m:t>
                            </m:r>
                          </m:e>
                          <m:e/>
                        </m:eqArr>
                      </m:sub>
                    </m:sSub>
                  </m:oMath>
                </m:oMathPara>
              </a14:m>
              <a:endParaRPr lang="cs-CZ" sz="1200" b="1" i="0"/>
            </a:p>
          </xdr:txBody>
        </xdr:sp>
      </mc:Choice>
      <mc:Fallback xmlns="">
        <xdr:sp macro="" textlink="">
          <xdr:nvSpPr>
            <xdr:cNvPr id="2" name="TextovéPole 1"/>
            <xdr:cNvSpPr txBox="1"/>
          </xdr:nvSpPr>
          <xdr:spPr>
            <a:xfrm>
              <a:off x="1123950" y="3052762"/>
              <a:ext cx="914400" cy="3820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cs-CZ" sz="1200" b="1" i="0">
                  <a:latin typeface="Cambria Math"/>
                </a:rPr>
                <a:t>𝐫_█(𝐢@)</a:t>
              </a:r>
              <a:endParaRPr lang="cs-CZ" sz="1200" b="1" i="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0</xdr:row>
          <xdr:rowOff>0</xdr:rowOff>
        </xdr:from>
        <xdr:to>
          <xdr:col>5</xdr:col>
          <xdr:colOff>523875</xdr:colOff>
          <xdr:row>1</xdr:row>
          <xdr:rowOff>19050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161925</xdr:colOff>
          <xdr:row>4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0</xdr:rowOff>
        </xdr:from>
        <xdr:to>
          <xdr:col>0</xdr:col>
          <xdr:colOff>219075</xdr:colOff>
          <xdr:row>5</xdr:row>
          <xdr:rowOff>28575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152400</xdr:colOff>
          <xdr:row>9</xdr:row>
          <xdr:rowOff>9525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0</xdr:row>
          <xdr:rowOff>0</xdr:rowOff>
        </xdr:from>
        <xdr:to>
          <xdr:col>5</xdr:col>
          <xdr:colOff>523875</xdr:colOff>
          <xdr:row>1</xdr:row>
          <xdr:rowOff>19050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161925</xdr:colOff>
          <xdr:row>4</xdr:row>
          <xdr:rowOff>28575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0</xdr:rowOff>
        </xdr:from>
        <xdr:to>
          <xdr:col>0</xdr:col>
          <xdr:colOff>219075</xdr:colOff>
          <xdr:row>5</xdr:row>
          <xdr:rowOff>28575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152400</xdr:colOff>
          <xdr:row>9</xdr:row>
          <xdr:rowOff>9525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9</xdr:col>
      <xdr:colOff>85725</xdr:colOff>
      <xdr:row>5</xdr:row>
      <xdr:rowOff>119062</xdr:rowOff>
    </xdr:from>
    <xdr:to>
      <xdr:col>16</xdr:col>
      <xdr:colOff>390525</xdr:colOff>
      <xdr:row>19</xdr:row>
      <xdr:rowOff>109537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7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6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5.bin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4.bin"/><Relationship Id="rId1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workbookViewId="0">
      <selection activeCell="E31" sqref="E31:F31"/>
    </sheetView>
  </sheetViews>
  <sheetFormatPr defaultRowHeight="15" x14ac:dyDescent="0.25"/>
  <cols>
    <col min="15" max="15" width="11.85546875" bestFit="1" customWidth="1"/>
  </cols>
  <sheetData>
    <row r="1" spans="1:5" ht="16.5" thickBot="1" x14ac:dyDescent="0.3">
      <c r="A1" s="1" t="s">
        <v>0</v>
      </c>
    </row>
    <row r="2" spans="1:5" ht="18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16.5" thickBot="1" x14ac:dyDescent="0.3">
      <c r="A3" s="41" t="s">
        <v>6</v>
      </c>
      <c r="B3" s="4" t="s">
        <v>7</v>
      </c>
      <c r="C3" s="5">
        <v>0.22</v>
      </c>
      <c r="D3" s="5">
        <v>0.3</v>
      </c>
      <c r="E3" s="43">
        <v>0.15</v>
      </c>
    </row>
    <row r="4" spans="1:5" ht="16.5" thickBot="1" x14ac:dyDescent="0.3">
      <c r="A4" s="42"/>
      <c r="B4" s="4" t="s">
        <v>8</v>
      </c>
      <c r="C4" s="5">
        <v>0.31</v>
      </c>
      <c r="D4" s="5">
        <v>0.32</v>
      </c>
      <c r="E4" s="44"/>
    </row>
    <row r="5" spans="1:5" ht="16.5" thickBot="1" x14ac:dyDescent="0.3">
      <c r="A5" s="41" t="s">
        <v>9</v>
      </c>
      <c r="B5" s="4" t="s">
        <v>7</v>
      </c>
      <c r="C5" s="5">
        <v>0.26</v>
      </c>
      <c r="D5" s="5">
        <v>0.28999999999999998</v>
      </c>
      <c r="E5" s="43">
        <v>-0.06</v>
      </c>
    </row>
    <row r="6" spans="1:5" ht="16.5" thickBot="1" x14ac:dyDescent="0.3">
      <c r="A6" s="42"/>
      <c r="B6" s="4" t="s">
        <v>8</v>
      </c>
      <c r="C6" s="5">
        <v>0.34</v>
      </c>
      <c r="D6" s="5">
        <v>0.33</v>
      </c>
      <c r="E6" s="44"/>
    </row>
    <row r="7" spans="1:5" ht="16.5" thickBot="1" x14ac:dyDescent="0.3">
      <c r="A7" s="41" t="s">
        <v>10</v>
      </c>
      <c r="B7" s="4" t="s">
        <v>7</v>
      </c>
      <c r="C7" s="5">
        <v>0.18</v>
      </c>
      <c r="D7" s="5">
        <v>0.2</v>
      </c>
      <c r="E7" s="43">
        <v>0.09</v>
      </c>
    </row>
    <row r="8" spans="1:5" ht="16.5" thickBot="1" x14ac:dyDescent="0.3">
      <c r="A8" s="42"/>
      <c r="B8" s="4" t="s">
        <v>8</v>
      </c>
      <c r="C8" s="5">
        <v>0.41</v>
      </c>
      <c r="D8" s="5">
        <v>0.38</v>
      </c>
      <c r="E8" s="44"/>
    </row>
    <row r="9" spans="1:5" ht="15.75" x14ac:dyDescent="0.25">
      <c r="A9" s="6" t="s">
        <v>11</v>
      </c>
    </row>
    <row r="10" spans="1:5" ht="18.75" x14ac:dyDescent="0.25">
      <c r="A10" s="6" t="s">
        <v>12</v>
      </c>
    </row>
    <row r="11" spans="1:5" ht="15.75" x14ac:dyDescent="0.25">
      <c r="A11" s="6" t="s">
        <v>13</v>
      </c>
    </row>
    <row r="16" spans="1:5" x14ac:dyDescent="0.25">
      <c r="A16" s="7" t="s">
        <v>14</v>
      </c>
      <c r="D16" t="s">
        <v>4</v>
      </c>
      <c r="E16" t="s">
        <v>15</v>
      </c>
    </row>
    <row r="17" spans="2:15" x14ac:dyDescent="0.25">
      <c r="B17" t="s">
        <v>7</v>
      </c>
      <c r="C17">
        <v>0.22</v>
      </c>
      <c r="D17">
        <v>0.3</v>
      </c>
      <c r="E17" s="40">
        <v>0.15</v>
      </c>
    </row>
    <row r="18" spans="2:15" x14ac:dyDescent="0.25">
      <c r="B18" t="s">
        <v>8</v>
      </c>
      <c r="C18">
        <v>0.31</v>
      </c>
      <c r="D18">
        <v>0.32</v>
      </c>
      <c r="E18" s="40"/>
    </row>
    <row r="20" spans="2:15" x14ac:dyDescent="0.25">
      <c r="C20" s="8" t="s">
        <v>16</v>
      </c>
      <c r="D20" s="8"/>
    </row>
    <row r="21" spans="2:15" x14ac:dyDescent="0.25">
      <c r="C21" t="s">
        <v>7</v>
      </c>
      <c r="D21" t="s">
        <v>8</v>
      </c>
    </row>
    <row r="22" spans="2:15" x14ac:dyDescent="0.25">
      <c r="B22" t="s">
        <v>7</v>
      </c>
      <c r="C22">
        <f>D17^2</f>
        <v>0.09</v>
      </c>
      <c r="D22">
        <f>D17*D18*E17</f>
        <v>1.44E-2</v>
      </c>
    </row>
    <row r="23" spans="2:15" x14ac:dyDescent="0.25">
      <c r="B23" t="s">
        <v>8</v>
      </c>
      <c r="C23">
        <f>D22</f>
        <v>1.44E-2</v>
      </c>
      <c r="D23">
        <f>D18^2</f>
        <v>0.1024</v>
      </c>
    </row>
    <row r="25" spans="2:15" x14ac:dyDescent="0.25">
      <c r="C25" s="8" t="s">
        <v>17</v>
      </c>
      <c r="D25" s="8"/>
      <c r="G25" s="8" t="s">
        <v>23</v>
      </c>
      <c r="H25" s="8"/>
      <c r="J25" s="8" t="s">
        <v>21</v>
      </c>
      <c r="K25" s="8"/>
      <c r="N25" s="8" t="s">
        <v>22</v>
      </c>
      <c r="O25" s="8"/>
    </row>
    <row r="26" spans="2:15" x14ac:dyDescent="0.25">
      <c r="C26" t="s">
        <v>18</v>
      </c>
      <c r="D26" t="s">
        <v>19</v>
      </c>
      <c r="E26" t="s">
        <v>20</v>
      </c>
      <c r="N26" t="s">
        <v>18</v>
      </c>
      <c r="O26" s="9">
        <f t="array" ref="O26:O28">MMULT(J27:L29,G27:G29)</f>
        <v>0.53789731051344747</v>
      </c>
    </row>
    <row r="27" spans="2:15" x14ac:dyDescent="0.25">
      <c r="B27" t="s">
        <v>18</v>
      </c>
      <c r="C27">
        <f>2*C22</f>
        <v>0.18</v>
      </c>
      <c r="D27">
        <f>2*D22</f>
        <v>2.8799999999999999E-2</v>
      </c>
      <c r="E27">
        <v>1</v>
      </c>
      <c r="G27">
        <v>0</v>
      </c>
      <c r="J27">
        <f t="array" ref="J27:L29">MINVERSE(C27:E29)</f>
        <v>3.0562347188264058</v>
      </c>
      <c r="K27">
        <v>-3.0562347188264058</v>
      </c>
      <c r="L27">
        <v>0.53789731051344747</v>
      </c>
      <c r="N27" t="s">
        <v>19</v>
      </c>
      <c r="O27" s="9">
        <v>0.46210268948655248</v>
      </c>
    </row>
    <row r="28" spans="2:15" x14ac:dyDescent="0.25">
      <c r="B28" t="s">
        <v>19</v>
      </c>
      <c r="C28">
        <f>2*D22</f>
        <v>2.8799999999999999E-2</v>
      </c>
      <c r="D28">
        <f>2*D23</f>
        <v>0.20480000000000001</v>
      </c>
      <c r="E28">
        <v>1</v>
      </c>
      <c r="G28">
        <v>0</v>
      </c>
      <c r="J28">
        <v>-3.0562347188264058</v>
      </c>
      <c r="K28">
        <v>3.0562347188264058</v>
      </c>
      <c r="L28">
        <v>0.46210268948655248</v>
      </c>
      <c r="N28" t="s">
        <v>20</v>
      </c>
      <c r="O28">
        <v>-0.11013007334963325</v>
      </c>
    </row>
    <row r="29" spans="2:15" x14ac:dyDescent="0.25">
      <c r="B29" t="s">
        <v>20</v>
      </c>
      <c r="C29">
        <v>1</v>
      </c>
      <c r="D29">
        <v>1</v>
      </c>
      <c r="E29">
        <v>0</v>
      </c>
      <c r="G29">
        <v>1</v>
      </c>
      <c r="J29">
        <v>0.53789731051344747</v>
      </c>
      <c r="K29">
        <v>0.46210268948655259</v>
      </c>
      <c r="L29">
        <v>-0.11013007334963325</v>
      </c>
    </row>
    <row r="31" spans="2:15" x14ac:dyDescent="0.25">
      <c r="B31" s="8" t="s">
        <v>26</v>
      </c>
      <c r="C31" s="8"/>
      <c r="E31" s="8" t="s">
        <v>27</v>
      </c>
      <c r="F31" s="8"/>
    </row>
    <row r="32" spans="2:15" x14ac:dyDescent="0.25">
      <c r="B32" s="9">
        <f>SUMPRODUCT(O26:O27,C17:C18)</f>
        <v>0.26158924205378975</v>
      </c>
      <c r="E32" s="9">
        <f>(O26^2*C22+O27^2*D23+2*D22*O26*O27)^0.5</f>
        <v>0.2346594056815465</v>
      </c>
    </row>
    <row r="33" spans="1:15" x14ac:dyDescent="0.25">
      <c r="A33" s="11"/>
    </row>
    <row r="34" spans="1:15" x14ac:dyDescent="0.25">
      <c r="C34" s="10"/>
    </row>
    <row r="35" spans="1:15" x14ac:dyDescent="0.25">
      <c r="A35" s="7" t="s">
        <v>24</v>
      </c>
    </row>
    <row r="36" spans="1:15" x14ac:dyDescent="0.25">
      <c r="C36" s="10" t="s">
        <v>25</v>
      </c>
      <c r="D36" t="s">
        <v>4</v>
      </c>
      <c r="E36" t="s">
        <v>15</v>
      </c>
    </row>
    <row r="37" spans="1:15" x14ac:dyDescent="0.25">
      <c r="B37" t="s">
        <v>7</v>
      </c>
      <c r="C37">
        <v>0.26</v>
      </c>
      <c r="D37">
        <v>0.28999999999999998</v>
      </c>
      <c r="E37" s="40">
        <v>-0.06</v>
      </c>
    </row>
    <row r="38" spans="1:15" x14ac:dyDescent="0.25">
      <c r="B38" t="s">
        <v>8</v>
      </c>
      <c r="C38">
        <v>0.34</v>
      </c>
      <c r="D38">
        <v>0.33</v>
      </c>
      <c r="E38" s="40"/>
    </row>
    <row r="40" spans="1:15" x14ac:dyDescent="0.25">
      <c r="A40" s="11"/>
      <c r="C40" s="8" t="s">
        <v>16</v>
      </c>
      <c r="D40" s="8"/>
    </row>
    <row r="41" spans="1:15" x14ac:dyDescent="0.25">
      <c r="C41" t="s">
        <v>7</v>
      </c>
      <c r="D41" t="s">
        <v>8</v>
      </c>
    </row>
    <row r="42" spans="1:15" x14ac:dyDescent="0.25">
      <c r="B42" t="s">
        <v>7</v>
      </c>
      <c r="C42">
        <f>D37^2</f>
        <v>8.4099999999999994E-2</v>
      </c>
      <c r="D42">
        <f>D37*D38*E37</f>
        <v>-5.7419999999999997E-3</v>
      </c>
    </row>
    <row r="43" spans="1:15" x14ac:dyDescent="0.25">
      <c r="B43" t="s">
        <v>8</v>
      </c>
      <c r="C43">
        <f>D42</f>
        <v>-5.7419999999999997E-3</v>
      </c>
      <c r="D43">
        <f>D38^2</f>
        <v>0.10890000000000001</v>
      </c>
    </row>
    <row r="45" spans="1:15" x14ac:dyDescent="0.25">
      <c r="C45" s="8" t="s">
        <v>17</v>
      </c>
      <c r="D45" s="8"/>
      <c r="G45" s="8" t="s">
        <v>23</v>
      </c>
      <c r="H45" s="8"/>
      <c r="J45" s="8" t="s">
        <v>21</v>
      </c>
      <c r="K45" s="8"/>
      <c r="N45" s="8" t="s">
        <v>22</v>
      </c>
      <c r="O45" s="8"/>
    </row>
    <row r="46" spans="1:15" x14ac:dyDescent="0.25">
      <c r="C46" t="s">
        <v>18</v>
      </c>
      <c r="D46" t="s">
        <v>19</v>
      </c>
      <c r="E46" t="s">
        <v>20</v>
      </c>
      <c r="N46" t="s">
        <v>18</v>
      </c>
      <c r="O46" s="9">
        <f t="array" ref="O46:O48">MMULT(J47:L49,G47:G49)</f>
        <v>0.56064044130592128</v>
      </c>
    </row>
    <row r="47" spans="1:15" x14ac:dyDescent="0.25">
      <c r="B47" t="s">
        <v>18</v>
      </c>
      <c r="C47">
        <f>2*C42</f>
        <v>0.16819999999999999</v>
      </c>
      <c r="D47">
        <f>2*D42</f>
        <v>-1.1483999999999999E-2</v>
      </c>
      <c r="E47">
        <v>1</v>
      </c>
      <c r="G47">
        <v>0</v>
      </c>
      <c r="J47">
        <f t="array" ref="J47:L49">MINVERSE(C47:E49)</f>
        <v>2.4451790849161794</v>
      </c>
      <c r="K47">
        <v>-2.4451790849161794</v>
      </c>
      <c r="L47">
        <v>0.56064044130592128</v>
      </c>
      <c r="N47" t="s">
        <v>19</v>
      </c>
      <c r="O47" s="9">
        <v>0.43935955869407872</v>
      </c>
    </row>
    <row r="48" spans="1:15" x14ac:dyDescent="0.25">
      <c r="B48" t="s">
        <v>19</v>
      </c>
      <c r="C48">
        <f>2*C43</f>
        <v>-1.1483999999999999E-2</v>
      </c>
      <c r="D48">
        <f>2*D43</f>
        <v>0.21780000000000002</v>
      </c>
      <c r="E48">
        <v>1</v>
      </c>
      <c r="G48">
        <v>0</v>
      </c>
      <c r="J48">
        <v>-2.4451790849161794</v>
      </c>
      <c r="K48">
        <v>2.4451790849161794</v>
      </c>
      <c r="L48">
        <v>0.43935955869407872</v>
      </c>
      <c r="N48" t="s">
        <v>20</v>
      </c>
      <c r="O48">
        <v>-8.9254117055613161E-2</v>
      </c>
    </row>
    <row r="49" spans="1:15" x14ac:dyDescent="0.25">
      <c r="B49" t="s">
        <v>20</v>
      </c>
      <c r="C49">
        <v>1</v>
      </c>
      <c r="D49">
        <v>1</v>
      </c>
      <c r="E49">
        <v>0</v>
      </c>
      <c r="G49">
        <v>1</v>
      </c>
      <c r="J49">
        <v>0.56064044130592128</v>
      </c>
      <c r="K49">
        <v>0.43935955869407872</v>
      </c>
      <c r="L49">
        <v>-8.9254117055613161E-2</v>
      </c>
    </row>
    <row r="51" spans="1:15" x14ac:dyDescent="0.25">
      <c r="B51" s="8" t="s">
        <v>26</v>
      </c>
      <c r="C51" s="8"/>
      <c r="E51" s="8" t="s">
        <v>27</v>
      </c>
      <c r="F51" s="8"/>
    </row>
    <row r="52" spans="1:15" x14ac:dyDescent="0.25">
      <c r="B52" s="9">
        <f>SUMPRODUCT(C37:C38,O46:O47)</f>
        <v>0.29514876469552631</v>
      </c>
      <c r="E52" s="9">
        <f>(O46^2*C42+O47^2*D43+2*C43*O47*O46)^0.5</f>
        <v>0.2112511740270491</v>
      </c>
    </row>
    <row r="54" spans="1:15" x14ac:dyDescent="0.25">
      <c r="A54" s="7" t="s">
        <v>28</v>
      </c>
    </row>
    <row r="55" spans="1:15" x14ac:dyDescent="0.25">
      <c r="C55" s="10" t="s">
        <v>25</v>
      </c>
      <c r="D55" t="s">
        <v>4</v>
      </c>
      <c r="E55" t="s">
        <v>15</v>
      </c>
    </row>
    <row r="56" spans="1:15" x14ac:dyDescent="0.25">
      <c r="B56" t="s">
        <v>7</v>
      </c>
      <c r="C56">
        <v>0.18</v>
      </c>
      <c r="D56">
        <v>0.2</v>
      </c>
      <c r="E56" s="40">
        <v>0.09</v>
      </c>
    </row>
    <row r="57" spans="1:15" x14ac:dyDescent="0.25">
      <c r="B57" t="s">
        <v>8</v>
      </c>
      <c r="C57">
        <v>0.41</v>
      </c>
      <c r="D57">
        <v>0.38</v>
      </c>
      <c r="E57" s="40"/>
    </row>
    <row r="59" spans="1:15" x14ac:dyDescent="0.25">
      <c r="C59" s="8" t="s">
        <v>16</v>
      </c>
      <c r="D59" s="8"/>
    </row>
    <row r="60" spans="1:15" x14ac:dyDescent="0.25">
      <c r="C60" t="s">
        <v>7</v>
      </c>
      <c r="D60" t="s">
        <v>8</v>
      </c>
    </row>
    <row r="61" spans="1:15" x14ac:dyDescent="0.25">
      <c r="B61" t="s">
        <v>7</v>
      </c>
      <c r="C61">
        <f>D56^2</f>
        <v>4.0000000000000008E-2</v>
      </c>
      <c r="D61">
        <f>D56*D57*E56</f>
        <v>6.8400000000000006E-3</v>
      </c>
    </row>
    <row r="62" spans="1:15" x14ac:dyDescent="0.25">
      <c r="B62" t="s">
        <v>8</v>
      </c>
      <c r="C62">
        <f>D61</f>
        <v>6.8400000000000006E-3</v>
      </c>
      <c r="D62">
        <f>D57^2</f>
        <v>0.1444</v>
      </c>
    </row>
    <row r="64" spans="1:15" x14ac:dyDescent="0.25">
      <c r="C64" s="8" t="s">
        <v>17</v>
      </c>
      <c r="D64" s="8"/>
      <c r="G64" s="8" t="s">
        <v>23</v>
      </c>
      <c r="H64" s="8"/>
      <c r="J64" s="8" t="s">
        <v>21</v>
      </c>
      <c r="K64" s="8"/>
      <c r="N64" s="8" t="s">
        <v>22</v>
      </c>
      <c r="O64" s="8"/>
    </row>
    <row r="65" spans="1:15" x14ac:dyDescent="0.25">
      <c r="C65" t="s">
        <v>18</v>
      </c>
      <c r="D65" t="s">
        <v>19</v>
      </c>
      <c r="E65" t="s">
        <v>20</v>
      </c>
      <c r="N65" t="s">
        <v>18</v>
      </c>
      <c r="O65" s="9">
        <f t="array" ref="O65:O67">MMULT(J66:L68,G66:G68)</f>
        <v>0.80576382380506084</v>
      </c>
    </row>
    <row r="66" spans="1:15" x14ac:dyDescent="0.25">
      <c r="B66" t="s">
        <v>18</v>
      </c>
      <c r="C66">
        <f>2*C61</f>
        <v>8.0000000000000016E-2</v>
      </c>
      <c r="D66">
        <f>2*D61</f>
        <v>1.3680000000000001E-2</v>
      </c>
      <c r="E66">
        <v>1</v>
      </c>
      <c r="G66">
        <v>0</v>
      </c>
      <c r="J66">
        <f t="array" ref="J66:L68">MINVERSE(C66:E68)</f>
        <v>2.9287722586691665</v>
      </c>
      <c r="K66">
        <v>-2.928772258669166</v>
      </c>
      <c r="L66">
        <v>0.80576382380506084</v>
      </c>
      <c r="N66" t="s">
        <v>19</v>
      </c>
      <c r="O66" s="9">
        <v>0.19423617619493916</v>
      </c>
    </row>
    <row r="67" spans="1:15" x14ac:dyDescent="0.25">
      <c r="B67" t="s">
        <v>19</v>
      </c>
      <c r="C67">
        <f>2*C62</f>
        <v>1.3680000000000001E-2</v>
      </c>
      <c r="D67">
        <f>2*D62</f>
        <v>0.2888</v>
      </c>
      <c r="E67">
        <v>1</v>
      </c>
      <c r="G67">
        <v>0</v>
      </c>
      <c r="J67">
        <v>-2.9287722586691665</v>
      </c>
      <c r="K67">
        <v>2.928772258669166</v>
      </c>
      <c r="L67">
        <v>0.19423617619493916</v>
      </c>
      <c r="N67" t="s">
        <v>20</v>
      </c>
      <c r="O67">
        <v>-6.7118256794751655E-2</v>
      </c>
    </row>
    <row r="68" spans="1:15" x14ac:dyDescent="0.25">
      <c r="B68" t="s">
        <v>20</v>
      </c>
      <c r="C68">
        <v>1</v>
      </c>
      <c r="D68">
        <v>1</v>
      </c>
      <c r="E68">
        <v>0</v>
      </c>
      <c r="G68">
        <v>1</v>
      </c>
      <c r="J68">
        <v>0.80576382380506095</v>
      </c>
      <c r="K68">
        <v>0.19423617619493916</v>
      </c>
      <c r="L68">
        <v>-6.7118256794751655E-2</v>
      </c>
    </row>
    <row r="70" spans="1:15" x14ac:dyDescent="0.25">
      <c r="B70" s="8" t="s">
        <v>26</v>
      </c>
      <c r="C70" s="8"/>
      <c r="E70" s="8" t="s">
        <v>27</v>
      </c>
      <c r="F70" s="8"/>
    </row>
    <row r="71" spans="1:15" x14ac:dyDescent="0.25">
      <c r="B71" s="9">
        <f>SUMPRODUCT(C56:C57,O65:O66)</f>
        <v>0.22467432052483599</v>
      </c>
      <c r="E71" s="9">
        <f>(O65^2*C61+O66^2*D62+2*C62*O66*O65)^0.5</f>
        <v>0.18319150743791543</v>
      </c>
    </row>
    <row r="74" spans="1:15" x14ac:dyDescent="0.25">
      <c r="A74" s="9" t="s">
        <v>29</v>
      </c>
      <c r="B74" s="9"/>
    </row>
    <row r="75" spans="1:15" x14ac:dyDescent="0.25">
      <c r="A75" s="12"/>
      <c r="B75" s="12"/>
      <c r="C75" s="12"/>
      <c r="D75" s="12" t="s">
        <v>30</v>
      </c>
      <c r="E75" s="12"/>
      <c r="F75" s="12" t="s">
        <v>31</v>
      </c>
    </row>
    <row r="76" spans="1:15" x14ac:dyDescent="0.25">
      <c r="A76" s="39" t="s">
        <v>6</v>
      </c>
      <c r="B76" s="12" t="s">
        <v>32</v>
      </c>
      <c r="C76" s="12">
        <v>0.26158924205378975</v>
      </c>
      <c r="D76" s="12">
        <f>C76/C77</f>
        <v>1.1147613763617445</v>
      </c>
      <c r="E76" s="12"/>
      <c r="F76" s="12"/>
    </row>
    <row r="77" spans="1:15" x14ac:dyDescent="0.25">
      <c r="A77" s="39"/>
      <c r="B77" s="12" t="s">
        <v>4</v>
      </c>
      <c r="C77" s="12">
        <v>0.2346594056815465</v>
      </c>
      <c r="D77" s="12"/>
      <c r="E77" s="12"/>
      <c r="F77" s="12">
        <f>C77/C76</f>
        <v>0.89705296685440239</v>
      </c>
    </row>
    <row r="78" spans="1:15" x14ac:dyDescent="0.25">
      <c r="A78" s="39" t="s">
        <v>9</v>
      </c>
      <c r="B78" s="12" t="s">
        <v>32</v>
      </c>
      <c r="C78" s="12">
        <v>0.29514876469552631</v>
      </c>
      <c r="D78" s="9">
        <f>C78/C79</f>
        <v>1.3971461510445133</v>
      </c>
      <c r="E78" s="12"/>
      <c r="F78" s="12"/>
    </row>
    <row r="79" spans="1:15" x14ac:dyDescent="0.25">
      <c r="A79" s="39"/>
      <c r="B79" s="12" t="s">
        <v>4</v>
      </c>
      <c r="C79" s="12">
        <v>0.2112511740270491</v>
      </c>
      <c r="D79" s="12"/>
      <c r="E79" s="12"/>
      <c r="F79" s="9">
        <f>C79/C78</f>
        <v>0.71574473382930992</v>
      </c>
    </row>
    <row r="80" spans="1:15" x14ac:dyDescent="0.25">
      <c r="A80" s="39" t="s">
        <v>10</v>
      </c>
      <c r="B80" s="12" t="s">
        <v>32</v>
      </c>
      <c r="C80" s="12">
        <v>0.22467432052483599</v>
      </c>
      <c r="D80" s="12">
        <f>C80/C81</f>
        <v>1.2264450665158662</v>
      </c>
      <c r="E80" s="12"/>
      <c r="F80" s="12"/>
    </row>
    <row r="81" spans="1:6" x14ac:dyDescent="0.25">
      <c r="A81" s="39"/>
      <c r="B81" s="12" t="s">
        <v>4</v>
      </c>
      <c r="C81" s="12">
        <v>0.18319150743791543</v>
      </c>
      <c r="D81" s="12"/>
      <c r="E81" s="12"/>
      <c r="F81" s="12">
        <f>C81/C80</f>
        <v>0.81536468880814994</v>
      </c>
    </row>
  </sheetData>
  <mergeCells count="12">
    <mergeCell ref="A3:A4"/>
    <mergeCell ref="E3:E4"/>
    <mergeCell ref="A5:A6"/>
    <mergeCell ref="E5:E6"/>
    <mergeCell ref="A7:A8"/>
    <mergeCell ref="E7:E8"/>
    <mergeCell ref="A80:A81"/>
    <mergeCell ref="E17:E18"/>
    <mergeCell ref="E37:E38"/>
    <mergeCell ref="E56:E57"/>
    <mergeCell ref="A76:A77"/>
    <mergeCell ref="A78:A7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B12" workbookViewId="0">
      <selection activeCell="B19" sqref="B19:C19"/>
    </sheetView>
  </sheetViews>
  <sheetFormatPr defaultRowHeight="15" x14ac:dyDescent="0.25"/>
  <sheetData>
    <row r="1" spans="1:10" ht="16.5" thickBot="1" x14ac:dyDescent="0.3">
      <c r="A1" s="14" t="s">
        <v>33</v>
      </c>
      <c r="B1" s="13"/>
      <c r="C1" s="13"/>
      <c r="D1" s="13"/>
      <c r="E1" s="13"/>
      <c r="F1" s="13"/>
      <c r="G1" s="13"/>
      <c r="H1" s="13"/>
    </row>
    <row r="2" spans="1:10" ht="15.75" thickBot="1" x14ac:dyDescent="0.3">
      <c r="A2" s="15"/>
      <c r="B2" s="16" t="s">
        <v>34</v>
      </c>
      <c r="C2" s="16" t="s">
        <v>35</v>
      </c>
      <c r="D2" s="16" t="s">
        <v>36</v>
      </c>
      <c r="E2" s="17"/>
      <c r="F2" s="45" t="s">
        <v>37</v>
      </c>
      <c r="G2" s="46"/>
      <c r="H2" s="13"/>
      <c r="J2" t="s">
        <v>50</v>
      </c>
    </row>
    <row r="3" spans="1:10" ht="15.75" thickBot="1" x14ac:dyDescent="0.3">
      <c r="A3" s="18" t="s">
        <v>38</v>
      </c>
      <c r="B3" s="19">
        <v>0.8</v>
      </c>
      <c r="C3" s="19">
        <v>0.3</v>
      </c>
      <c r="D3" s="19">
        <v>0.6</v>
      </c>
      <c r="E3" s="20"/>
      <c r="F3" s="21" t="s">
        <v>39</v>
      </c>
      <c r="G3" s="19">
        <v>-0.1</v>
      </c>
      <c r="H3" s="13"/>
      <c r="J3">
        <v>0.8</v>
      </c>
    </row>
    <row r="4" spans="1:10" ht="15.75" thickBot="1" x14ac:dyDescent="0.3">
      <c r="A4" s="18" t="s">
        <v>40</v>
      </c>
      <c r="B4" s="19">
        <v>1.2</v>
      </c>
      <c r="C4" s="19">
        <v>0.8</v>
      </c>
      <c r="D4" s="19">
        <v>1.1000000000000001</v>
      </c>
      <c r="E4" s="20"/>
      <c r="F4" s="21" t="s">
        <v>41</v>
      </c>
      <c r="G4" s="19">
        <v>-0.5</v>
      </c>
      <c r="H4" s="13"/>
      <c r="J4">
        <v>0.3</v>
      </c>
    </row>
    <row r="5" spans="1:10" ht="15.75" thickBot="1" x14ac:dyDescent="0.3">
      <c r="A5" s="22"/>
      <c r="B5" s="20"/>
      <c r="C5" s="20"/>
      <c r="D5" s="20"/>
      <c r="E5" s="20"/>
      <c r="F5" s="21" t="s">
        <v>42</v>
      </c>
      <c r="G5" s="19">
        <v>0.3</v>
      </c>
      <c r="H5" s="13"/>
      <c r="J5">
        <v>0.6</v>
      </c>
    </row>
    <row r="6" spans="1:10" ht="15.75" x14ac:dyDescent="0.25">
      <c r="A6" s="23" t="s">
        <v>43</v>
      </c>
      <c r="B6" s="13"/>
      <c r="C6" s="13"/>
      <c r="D6" s="13"/>
      <c r="E6" s="13"/>
      <c r="F6" s="13"/>
      <c r="G6" s="13"/>
      <c r="H6" s="13"/>
    </row>
    <row r="7" spans="1:10" ht="15.75" x14ac:dyDescent="0.25">
      <c r="A7" s="23" t="s">
        <v>44</v>
      </c>
      <c r="B7" s="13"/>
      <c r="C7" s="13"/>
      <c r="D7" s="13"/>
      <c r="E7" s="13"/>
      <c r="F7" s="13"/>
      <c r="G7" s="13"/>
      <c r="H7" s="13"/>
    </row>
    <row r="8" spans="1:10" ht="15.75" x14ac:dyDescent="0.25">
      <c r="A8" s="23" t="s">
        <v>45</v>
      </c>
      <c r="B8" s="13"/>
      <c r="C8" s="13"/>
      <c r="D8" s="13"/>
      <c r="E8" s="13"/>
      <c r="F8" s="13"/>
      <c r="G8" s="13"/>
      <c r="H8" s="13"/>
    </row>
    <row r="11" spans="1:10" ht="15.75" x14ac:dyDescent="0.25">
      <c r="A11" s="23" t="s">
        <v>46</v>
      </c>
    </row>
    <row r="12" spans="1:10" x14ac:dyDescent="0.25">
      <c r="B12" s="8" t="s">
        <v>16</v>
      </c>
      <c r="C12" s="8"/>
    </row>
    <row r="13" spans="1:10" x14ac:dyDescent="0.25">
      <c r="C13" t="s">
        <v>47</v>
      </c>
      <c r="D13" t="s">
        <v>48</v>
      </c>
      <c r="E13" t="s">
        <v>49</v>
      </c>
    </row>
    <row r="14" spans="1:10" x14ac:dyDescent="0.25">
      <c r="B14" t="s">
        <v>47</v>
      </c>
      <c r="C14">
        <f>B4^2</f>
        <v>1.44</v>
      </c>
      <c r="D14">
        <f>G3</f>
        <v>-0.1</v>
      </c>
      <c r="E14">
        <f>G4</f>
        <v>-0.5</v>
      </c>
    </row>
    <row r="15" spans="1:10" x14ac:dyDescent="0.25">
      <c r="B15" t="s">
        <v>48</v>
      </c>
      <c r="C15">
        <f>G3</f>
        <v>-0.1</v>
      </c>
      <c r="D15">
        <f>C4^2</f>
        <v>0.64000000000000012</v>
      </c>
      <c r="E15">
        <f>G5</f>
        <v>0.3</v>
      </c>
    </row>
    <row r="16" spans="1:10" x14ac:dyDescent="0.25">
      <c r="B16" t="s">
        <v>49</v>
      </c>
      <c r="C16">
        <f>G4</f>
        <v>-0.5</v>
      </c>
      <c r="D16">
        <f>E15</f>
        <v>0.3</v>
      </c>
      <c r="E16">
        <f>D4^2</f>
        <v>1.2100000000000002</v>
      </c>
    </row>
    <row r="19" spans="1:19" x14ac:dyDescent="0.25">
      <c r="B19" s="8" t="s">
        <v>17</v>
      </c>
      <c r="C19" s="8"/>
      <c r="I19" s="8" t="s">
        <v>23</v>
      </c>
      <c r="J19" s="8"/>
      <c r="L19" s="8" t="s">
        <v>21</v>
      </c>
      <c r="M19" s="8"/>
      <c r="R19" s="8" t="s">
        <v>22</v>
      </c>
      <c r="S19" s="8"/>
    </row>
    <row r="20" spans="1:19" x14ac:dyDescent="0.25">
      <c r="C20" s="13" t="s">
        <v>47</v>
      </c>
      <c r="D20" s="13" t="s">
        <v>48</v>
      </c>
      <c r="E20" s="13" t="s">
        <v>49</v>
      </c>
      <c r="F20" t="s">
        <v>20</v>
      </c>
      <c r="R20" s="13" t="s">
        <v>47</v>
      </c>
      <c r="S20" s="9">
        <f t="array" ref="S20:S23">MMULT(L21:O24,I21:I24)</f>
        <v>0.33213884204609329</v>
      </c>
    </row>
    <row r="21" spans="1:19" x14ac:dyDescent="0.25">
      <c r="B21" s="13" t="s">
        <v>47</v>
      </c>
      <c r="C21">
        <f t="shared" ref="C21:E23" si="0">2*C14</f>
        <v>2.88</v>
      </c>
      <c r="D21">
        <f t="shared" si="0"/>
        <v>-0.2</v>
      </c>
      <c r="E21">
        <f t="shared" si="0"/>
        <v>-1</v>
      </c>
      <c r="F21">
        <v>1</v>
      </c>
      <c r="I21">
        <v>0</v>
      </c>
      <c r="L21">
        <f t="array" ref="L21:O24">MINVERSE(C21:F24)</f>
        <v>0.21957560427206296</v>
      </c>
      <c r="M21" s="13">
        <v>-0.23011523327712188</v>
      </c>
      <c r="N21" s="13">
        <v>1.0539629005058991E-2</v>
      </c>
      <c r="O21" s="13">
        <v>0.33213884204609329</v>
      </c>
      <c r="R21" s="13" t="s">
        <v>48</v>
      </c>
      <c r="S21" s="9">
        <v>0.37991849353569412</v>
      </c>
    </row>
    <row r="22" spans="1:19" x14ac:dyDescent="0.25">
      <c r="B22" s="13" t="s">
        <v>48</v>
      </c>
      <c r="C22">
        <f t="shared" si="0"/>
        <v>-0.2</v>
      </c>
      <c r="D22">
        <f t="shared" si="0"/>
        <v>1.2800000000000002</v>
      </c>
      <c r="E22">
        <f t="shared" si="0"/>
        <v>0.6</v>
      </c>
      <c r="F22">
        <v>1</v>
      </c>
      <c r="I22">
        <v>0</v>
      </c>
      <c r="L22" s="13">
        <v>-0.23011523327712186</v>
      </c>
      <c r="M22" s="13">
        <v>0.64116076447442361</v>
      </c>
      <c r="N22" s="13">
        <v>-0.41104553119730169</v>
      </c>
      <c r="O22" s="13">
        <v>0.37991849353569412</v>
      </c>
      <c r="R22" s="13" t="s">
        <v>49</v>
      </c>
      <c r="S22" s="9">
        <v>0.28794266441821248</v>
      </c>
    </row>
    <row r="23" spans="1:19" x14ac:dyDescent="0.25">
      <c r="B23" s="13" t="s">
        <v>49</v>
      </c>
      <c r="C23">
        <f t="shared" si="0"/>
        <v>-1</v>
      </c>
      <c r="D23">
        <f t="shared" si="0"/>
        <v>0.6</v>
      </c>
      <c r="E23">
        <f t="shared" si="0"/>
        <v>2.4200000000000004</v>
      </c>
      <c r="F23">
        <v>1</v>
      </c>
      <c r="I23">
        <v>0</v>
      </c>
      <c r="L23" s="13">
        <v>1.0539629005058962E-2</v>
      </c>
      <c r="M23" s="13">
        <v>-0.41104553119730169</v>
      </c>
      <c r="N23" s="13">
        <v>0.40050590219224269</v>
      </c>
      <c r="O23" s="13">
        <v>0.28794266441821248</v>
      </c>
      <c r="R23" s="13" t="s">
        <v>20</v>
      </c>
      <c r="S23" s="13">
        <v>-0.59263350196739739</v>
      </c>
    </row>
    <row r="24" spans="1:19" x14ac:dyDescent="0.25">
      <c r="B24" t="s">
        <v>20</v>
      </c>
      <c r="C24">
        <v>1</v>
      </c>
      <c r="D24">
        <v>1</v>
      </c>
      <c r="E24">
        <v>1</v>
      </c>
      <c r="F24">
        <v>0</v>
      </c>
      <c r="I24">
        <v>1</v>
      </c>
      <c r="L24" s="13">
        <v>0.33213884204609329</v>
      </c>
      <c r="M24" s="13">
        <v>0.37991849353569407</v>
      </c>
      <c r="N24" s="13">
        <v>0.28794266441821248</v>
      </c>
      <c r="O24" s="13">
        <v>-0.59263350196739739</v>
      </c>
    </row>
    <row r="27" spans="1:19" x14ac:dyDescent="0.25">
      <c r="B27" s="8" t="s">
        <v>26</v>
      </c>
      <c r="C27" s="8"/>
      <c r="E27" s="8" t="s">
        <v>27</v>
      </c>
      <c r="F27" s="8"/>
    </row>
    <row r="28" spans="1:19" x14ac:dyDescent="0.25">
      <c r="B28" s="9">
        <f>SUMPRODUCT(S20:S22,J3:J5)</f>
        <v>0.55245222034851027</v>
      </c>
      <c r="E28" s="9">
        <f>(S20^2*C14+S21^2*D15+S22^2*E16+2*(S20*S21*D14+S20*S22*E14+S21*S22*E15))^0.5</f>
        <v>0.54434984245767781</v>
      </c>
    </row>
    <row r="32" spans="1:19" x14ac:dyDescent="0.25">
      <c r="A32" t="s">
        <v>51</v>
      </c>
    </row>
    <row r="33" spans="2:19" x14ac:dyDescent="0.25">
      <c r="B33" s="8" t="s">
        <v>17</v>
      </c>
      <c r="C33" s="8"/>
      <c r="D33" s="13"/>
      <c r="E33" s="13"/>
      <c r="F33" s="13"/>
      <c r="I33" s="8" t="s">
        <v>23</v>
      </c>
      <c r="J33" s="8"/>
      <c r="L33" s="8" t="s">
        <v>21</v>
      </c>
      <c r="M33" s="8"/>
      <c r="R33" s="8" t="s">
        <v>22</v>
      </c>
      <c r="S33" s="8"/>
    </row>
    <row r="34" spans="2:19" x14ac:dyDescent="0.25">
      <c r="B34" s="13"/>
      <c r="C34" s="13" t="s">
        <v>47</v>
      </c>
      <c r="D34" s="13" t="s">
        <v>48</v>
      </c>
      <c r="E34" s="13" t="s">
        <v>49</v>
      </c>
      <c r="F34" s="13" t="s">
        <v>20</v>
      </c>
      <c r="G34" t="s">
        <v>52</v>
      </c>
      <c r="I34" s="13"/>
      <c r="J34" s="13"/>
      <c r="R34" s="13" t="s">
        <v>47</v>
      </c>
      <c r="S34">
        <f t="array" ref="S34:S38">MMULT(L35:P39,I35:I39)</f>
        <v>-0.15092402464065707</v>
      </c>
    </row>
    <row r="35" spans="2:19" x14ac:dyDescent="0.25">
      <c r="B35" s="13" t="s">
        <v>47</v>
      </c>
      <c r="C35" s="13">
        <f>2*C14</f>
        <v>2.88</v>
      </c>
      <c r="D35" s="13">
        <f t="shared" ref="D35:E37" si="1">D21</f>
        <v>-0.2</v>
      </c>
      <c r="E35" s="13">
        <f t="shared" si="1"/>
        <v>-1</v>
      </c>
      <c r="F35" s="13">
        <v>1</v>
      </c>
      <c r="G35">
        <v>0.8</v>
      </c>
      <c r="I35" s="13">
        <v>0</v>
      </c>
      <c r="J35" s="13"/>
      <c r="L35">
        <f t="array" ref="L35:P39">MINVERSE(C35:G39)</f>
        <v>8.4002240059735014E-2</v>
      </c>
      <c r="M35">
        <v>5.6001493373156498E-2</v>
      </c>
      <c r="N35">
        <v>-0.14000373343289146</v>
      </c>
      <c r="O35">
        <v>-0.33096882583535553</v>
      </c>
      <c r="P35">
        <v>1.2002986746313231</v>
      </c>
      <c r="R35" s="13" t="s">
        <v>48</v>
      </c>
      <c r="S35">
        <v>1.3993839835728941</v>
      </c>
    </row>
    <row r="36" spans="2:19" x14ac:dyDescent="0.25">
      <c r="B36" s="13" t="s">
        <v>48</v>
      </c>
      <c r="C36" s="13">
        <f>2*C15</f>
        <v>-0.2</v>
      </c>
      <c r="D36" s="13">
        <f t="shared" si="1"/>
        <v>1.2800000000000002</v>
      </c>
      <c r="E36" s="13">
        <f t="shared" si="1"/>
        <v>0.6</v>
      </c>
      <c r="F36" s="13">
        <v>1</v>
      </c>
      <c r="G36">
        <v>0.3</v>
      </c>
      <c r="I36" s="13">
        <v>0</v>
      </c>
      <c r="J36" s="13"/>
      <c r="L36">
        <v>5.6001493373156519E-2</v>
      </c>
      <c r="M36">
        <v>3.7334328915438648E-2</v>
      </c>
      <c r="N36">
        <v>-9.3335822288594814E-2</v>
      </c>
      <c r="O36">
        <v>1.7793541161097615</v>
      </c>
      <c r="P36">
        <v>-2.5331342169124489</v>
      </c>
      <c r="R36" s="13" t="s">
        <v>49</v>
      </c>
      <c r="S36">
        <v>-0.24845995893223735</v>
      </c>
    </row>
    <row r="37" spans="2:19" x14ac:dyDescent="0.25">
      <c r="B37" s="13" t="s">
        <v>49</v>
      </c>
      <c r="C37" s="13">
        <f>2*C16</f>
        <v>-1</v>
      </c>
      <c r="D37" s="13">
        <f t="shared" si="1"/>
        <v>0.6</v>
      </c>
      <c r="E37" s="13">
        <f t="shared" si="1"/>
        <v>2.4200000000000004</v>
      </c>
      <c r="F37" s="13">
        <v>1</v>
      </c>
      <c r="G37">
        <v>0.6</v>
      </c>
      <c r="I37" s="13">
        <v>0</v>
      </c>
      <c r="J37" s="13"/>
      <c r="L37">
        <v>-0.14000373343289144</v>
      </c>
      <c r="M37">
        <v>-9.333582228859473E-2</v>
      </c>
      <c r="N37">
        <v>0.2333395557214861</v>
      </c>
      <c r="O37">
        <v>-0.44838529027440627</v>
      </c>
      <c r="P37">
        <v>1.3328355422811262</v>
      </c>
      <c r="R37" s="13" t="s">
        <v>20</v>
      </c>
      <c r="S37">
        <v>-2.9553593429158105</v>
      </c>
    </row>
    <row r="38" spans="2:19" x14ac:dyDescent="0.25">
      <c r="B38" s="13" t="s">
        <v>20</v>
      </c>
      <c r="C38" s="13">
        <v>1</v>
      </c>
      <c r="D38" s="13">
        <v>1</v>
      </c>
      <c r="E38" s="13">
        <v>1</v>
      </c>
      <c r="F38" s="13">
        <v>0</v>
      </c>
      <c r="G38">
        <v>0</v>
      </c>
      <c r="I38" s="13">
        <v>1</v>
      </c>
      <c r="J38" s="13"/>
      <c r="L38">
        <v>-0.33096882583535547</v>
      </c>
      <c r="M38">
        <v>1.7793541161097612</v>
      </c>
      <c r="N38">
        <v>-0.44838529027440638</v>
      </c>
      <c r="O38">
        <v>-3.8359828262086979</v>
      </c>
      <c r="P38">
        <v>5.8708232219525831</v>
      </c>
      <c r="R38" t="s">
        <v>52</v>
      </c>
      <c r="S38">
        <v>4.2767967145790546</v>
      </c>
    </row>
    <row r="39" spans="2:19" x14ac:dyDescent="0.25">
      <c r="B39" t="s">
        <v>52</v>
      </c>
      <c r="C39">
        <v>0.8</v>
      </c>
      <c r="D39">
        <v>0.3</v>
      </c>
      <c r="E39">
        <v>0.6</v>
      </c>
      <c r="F39">
        <v>0</v>
      </c>
      <c r="G39">
        <v>0</v>
      </c>
      <c r="I39">
        <v>0.15</v>
      </c>
      <c r="L39">
        <v>1.2002986746313233</v>
      </c>
      <c r="M39">
        <v>-2.5331342169124484</v>
      </c>
      <c r="N39">
        <v>1.332835542281126</v>
      </c>
      <c r="O39">
        <v>5.870823221952584</v>
      </c>
      <c r="P39">
        <v>-10.626843382490197</v>
      </c>
    </row>
    <row r="41" spans="2:19" x14ac:dyDescent="0.25">
      <c r="B41" s="8" t="s">
        <v>26</v>
      </c>
      <c r="C41" s="8"/>
      <c r="E41" s="8" t="s">
        <v>27</v>
      </c>
      <c r="F41" s="8"/>
    </row>
    <row r="42" spans="2:19" x14ac:dyDescent="0.25">
      <c r="B42" s="9">
        <f>SUMPRODUCT(S34:S36,J3:J5)</f>
        <v>0.15000000000000013</v>
      </c>
      <c r="E42" s="9">
        <f>(S34^2*C14+S35^2*D15+S36^2*E16+2*(S34*S35*D14+S34*S36*E14+S35*S36*E15))^0.5</f>
        <v>1.0756021187523177</v>
      </c>
    </row>
  </sheetData>
  <mergeCells count="1">
    <mergeCell ref="F2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activeCell="L52" sqref="L52:L58"/>
    </sheetView>
  </sheetViews>
  <sheetFormatPr defaultRowHeight="15" x14ac:dyDescent="0.25"/>
  <sheetData>
    <row r="1" spans="1:12" ht="16.5" thickBot="1" x14ac:dyDescent="0.3">
      <c r="A1" s="25" t="s">
        <v>53</v>
      </c>
      <c r="B1" s="24"/>
      <c r="C1" s="24"/>
      <c r="D1" s="24"/>
      <c r="E1" s="24"/>
      <c r="F1" s="24"/>
      <c r="G1" s="24"/>
      <c r="H1" s="24"/>
      <c r="I1" s="24"/>
    </row>
    <row r="2" spans="1:12" ht="16.5" thickBot="1" x14ac:dyDescent="0.3">
      <c r="A2" s="29" t="s">
        <v>54</v>
      </c>
      <c r="B2" s="26" t="s">
        <v>55</v>
      </c>
      <c r="C2" s="26" t="s">
        <v>56</v>
      </c>
      <c r="D2" s="26" t="s">
        <v>57</v>
      </c>
      <c r="E2" s="26" t="s">
        <v>58</v>
      </c>
      <c r="F2" s="26" t="s">
        <v>59</v>
      </c>
      <c r="G2" s="26" t="s">
        <v>60</v>
      </c>
      <c r="H2" s="26" t="s">
        <v>61</v>
      </c>
      <c r="I2" s="26" t="s">
        <v>62</v>
      </c>
    </row>
    <row r="3" spans="1:12" ht="16.5" thickBot="1" x14ac:dyDescent="0.3">
      <c r="A3" s="28" t="s">
        <v>55</v>
      </c>
      <c r="B3" s="27">
        <v>80.5</v>
      </c>
      <c r="C3" s="27">
        <v>82.7</v>
      </c>
      <c r="D3" s="27">
        <v>85.3</v>
      </c>
      <c r="E3" s="27">
        <v>85.1</v>
      </c>
      <c r="F3" s="27">
        <v>123.9</v>
      </c>
      <c r="G3" s="27">
        <v>22</v>
      </c>
      <c r="H3" s="27">
        <v>3.5</v>
      </c>
      <c r="I3" s="27">
        <v>1.9</v>
      </c>
    </row>
    <row r="4" spans="1:12" ht="16.5" thickBot="1" x14ac:dyDescent="0.3">
      <c r="A4" s="28" t="s">
        <v>56</v>
      </c>
      <c r="B4" s="27">
        <v>82.7</v>
      </c>
      <c r="C4" s="27">
        <v>184.7</v>
      </c>
      <c r="D4" s="27">
        <v>131.5</v>
      </c>
      <c r="E4" s="27">
        <v>69.400000000000006</v>
      </c>
      <c r="F4" s="27">
        <v>49.5</v>
      </c>
      <c r="G4" s="27">
        <v>58</v>
      </c>
      <c r="H4" s="27">
        <v>-9.9</v>
      </c>
      <c r="I4" s="27">
        <v>6.1</v>
      </c>
    </row>
    <row r="5" spans="1:12" ht="16.5" thickBot="1" x14ac:dyDescent="0.3">
      <c r="A5" s="28" t="s">
        <v>57</v>
      </c>
      <c r="B5" s="27">
        <v>85.3</v>
      </c>
      <c r="C5" s="27">
        <v>131.5</v>
      </c>
      <c r="D5" s="27">
        <v>374.2</v>
      </c>
      <c r="E5" s="27">
        <v>384.5</v>
      </c>
      <c r="F5" s="27">
        <v>366.5</v>
      </c>
      <c r="G5" s="27">
        <v>103.8</v>
      </c>
      <c r="H5" s="27">
        <v>343.5</v>
      </c>
      <c r="I5" s="27">
        <v>2.9</v>
      </c>
    </row>
    <row r="6" spans="1:12" ht="16.5" thickBot="1" x14ac:dyDescent="0.3">
      <c r="A6" s="28" t="s">
        <v>58</v>
      </c>
      <c r="B6" s="27">
        <v>85.1</v>
      </c>
      <c r="C6" s="27">
        <v>69.400000000000006</v>
      </c>
      <c r="D6" s="27">
        <v>384.5</v>
      </c>
      <c r="E6" s="27">
        <v>684.8</v>
      </c>
      <c r="F6" s="27">
        <v>599.1</v>
      </c>
      <c r="G6" s="27">
        <v>51.6</v>
      </c>
      <c r="H6" s="27">
        <v>502.7</v>
      </c>
      <c r="I6" s="27">
        <v>4</v>
      </c>
    </row>
    <row r="7" spans="1:12" ht="16.5" thickBot="1" x14ac:dyDescent="0.3">
      <c r="A7" s="28" t="s">
        <v>59</v>
      </c>
      <c r="B7" s="27">
        <v>123.9</v>
      </c>
      <c r="C7" s="27">
        <v>49.5</v>
      </c>
      <c r="D7" s="27">
        <v>366.5</v>
      </c>
      <c r="E7" s="27">
        <v>599.1</v>
      </c>
      <c r="F7" s="27">
        <v>871.4</v>
      </c>
      <c r="G7" s="27">
        <v>-21.2</v>
      </c>
      <c r="H7" s="27">
        <v>520.4</v>
      </c>
      <c r="I7" s="27">
        <v>5.7</v>
      </c>
    </row>
    <row r="8" spans="1:12" ht="16.5" thickBot="1" x14ac:dyDescent="0.3">
      <c r="A8" s="28" t="s">
        <v>60</v>
      </c>
      <c r="B8" s="27">
        <v>22</v>
      </c>
      <c r="C8" s="27">
        <v>58</v>
      </c>
      <c r="D8" s="27">
        <v>103.8</v>
      </c>
      <c r="E8" s="27">
        <v>51.6</v>
      </c>
      <c r="F8" s="27">
        <v>-21.2</v>
      </c>
      <c r="G8" s="27">
        <v>89.7</v>
      </c>
      <c r="H8" s="27">
        <v>74.400000000000006</v>
      </c>
      <c r="I8" s="27">
        <v>3.4</v>
      </c>
    </row>
    <row r="9" spans="1:12" ht="16.5" thickBot="1" x14ac:dyDescent="0.3">
      <c r="A9" s="28" t="s">
        <v>61</v>
      </c>
      <c r="B9" s="27">
        <v>3.5</v>
      </c>
      <c r="C9" s="27">
        <v>-9.9</v>
      </c>
      <c r="D9" s="27">
        <v>343.5</v>
      </c>
      <c r="E9" s="27">
        <v>502.7</v>
      </c>
      <c r="F9" s="27">
        <v>520.4</v>
      </c>
      <c r="G9" s="27">
        <v>74.400000000000006</v>
      </c>
      <c r="H9" s="27">
        <v>574.6</v>
      </c>
      <c r="I9" s="27">
        <v>4.9000000000000004</v>
      </c>
    </row>
    <row r="10" spans="1:12" ht="15.75" x14ac:dyDescent="0.25">
      <c r="A10" s="30" t="s">
        <v>63</v>
      </c>
      <c r="B10" s="24"/>
      <c r="C10" s="24"/>
      <c r="D10" s="24"/>
      <c r="E10" s="24"/>
      <c r="F10" s="24"/>
      <c r="G10" s="24"/>
      <c r="H10" s="24"/>
      <c r="I10" s="24"/>
    </row>
    <row r="11" spans="1:12" ht="15.75" x14ac:dyDescent="0.25">
      <c r="A11" s="30" t="s">
        <v>64</v>
      </c>
      <c r="B11" s="24"/>
      <c r="C11" s="24"/>
      <c r="D11" s="24"/>
      <c r="E11" s="24"/>
      <c r="F11" s="24"/>
      <c r="G11" s="24"/>
      <c r="H11" s="24"/>
      <c r="I11" s="24"/>
    </row>
    <row r="13" spans="1:12" x14ac:dyDescent="0.25">
      <c r="A13" t="s">
        <v>46</v>
      </c>
    </row>
    <row r="14" spans="1:12" x14ac:dyDescent="0.25">
      <c r="A14" s="8" t="s">
        <v>17</v>
      </c>
      <c r="B14" s="8"/>
      <c r="K14" s="8" t="s">
        <v>23</v>
      </c>
      <c r="L14" s="8"/>
    </row>
    <row r="15" spans="1:12" x14ac:dyDescent="0.25">
      <c r="B15" t="s">
        <v>65</v>
      </c>
      <c r="C15" t="s">
        <v>66</v>
      </c>
      <c r="D15" t="s">
        <v>67</v>
      </c>
      <c r="E15" t="s">
        <v>68</v>
      </c>
      <c r="F15" t="s">
        <v>69</v>
      </c>
      <c r="G15" t="s">
        <v>70</v>
      </c>
      <c r="H15" t="s">
        <v>71</v>
      </c>
      <c r="I15" t="s">
        <v>20</v>
      </c>
    </row>
    <row r="16" spans="1:12" x14ac:dyDescent="0.25">
      <c r="A16" t="s">
        <v>65</v>
      </c>
      <c r="B16">
        <f>2*B3</f>
        <v>161</v>
      </c>
      <c r="C16" s="24">
        <f t="shared" ref="C16:H16" si="0">2*C3</f>
        <v>165.4</v>
      </c>
      <c r="D16" s="24">
        <f t="shared" si="0"/>
        <v>170.6</v>
      </c>
      <c r="E16" s="24">
        <f t="shared" si="0"/>
        <v>170.2</v>
      </c>
      <c r="F16" s="24">
        <f t="shared" si="0"/>
        <v>247.8</v>
      </c>
      <c r="G16" s="24">
        <f t="shared" si="0"/>
        <v>44</v>
      </c>
      <c r="H16" s="24">
        <f t="shared" si="0"/>
        <v>7</v>
      </c>
      <c r="I16">
        <v>1</v>
      </c>
      <c r="L16">
        <v>0</v>
      </c>
    </row>
    <row r="17" spans="1:12" x14ac:dyDescent="0.25">
      <c r="A17" t="s">
        <v>66</v>
      </c>
      <c r="B17" s="24">
        <f t="shared" ref="B17:H17" si="1">2*B4</f>
        <v>165.4</v>
      </c>
      <c r="C17" s="24">
        <f t="shared" si="1"/>
        <v>369.4</v>
      </c>
      <c r="D17" s="24">
        <f t="shared" si="1"/>
        <v>263</v>
      </c>
      <c r="E17" s="24">
        <f t="shared" si="1"/>
        <v>138.80000000000001</v>
      </c>
      <c r="F17" s="24">
        <f t="shared" si="1"/>
        <v>99</v>
      </c>
      <c r="G17" s="24">
        <f t="shared" si="1"/>
        <v>116</v>
      </c>
      <c r="H17" s="24">
        <f t="shared" si="1"/>
        <v>-19.8</v>
      </c>
      <c r="I17" s="24">
        <v>1</v>
      </c>
      <c r="L17" s="24">
        <v>0</v>
      </c>
    </row>
    <row r="18" spans="1:12" x14ac:dyDescent="0.25">
      <c r="A18" t="s">
        <v>67</v>
      </c>
      <c r="B18" s="24">
        <f t="shared" ref="B18:H18" si="2">2*B5</f>
        <v>170.6</v>
      </c>
      <c r="C18" s="24">
        <f t="shared" si="2"/>
        <v>263</v>
      </c>
      <c r="D18" s="24">
        <f t="shared" si="2"/>
        <v>748.4</v>
      </c>
      <c r="E18" s="24">
        <f t="shared" si="2"/>
        <v>769</v>
      </c>
      <c r="F18" s="24">
        <f t="shared" si="2"/>
        <v>733</v>
      </c>
      <c r="G18" s="24">
        <f t="shared" si="2"/>
        <v>207.6</v>
      </c>
      <c r="H18" s="24">
        <f t="shared" si="2"/>
        <v>687</v>
      </c>
      <c r="I18" s="24">
        <v>1</v>
      </c>
      <c r="L18" s="24">
        <v>0</v>
      </c>
    </row>
    <row r="19" spans="1:12" x14ac:dyDescent="0.25">
      <c r="A19" t="s">
        <v>68</v>
      </c>
      <c r="B19" s="24">
        <f t="shared" ref="B19:H19" si="3">2*B6</f>
        <v>170.2</v>
      </c>
      <c r="C19" s="24">
        <f t="shared" si="3"/>
        <v>138.80000000000001</v>
      </c>
      <c r="D19" s="24">
        <f t="shared" si="3"/>
        <v>769</v>
      </c>
      <c r="E19" s="24">
        <f t="shared" si="3"/>
        <v>1369.6</v>
      </c>
      <c r="F19" s="24">
        <f t="shared" si="3"/>
        <v>1198.2</v>
      </c>
      <c r="G19" s="24">
        <f t="shared" si="3"/>
        <v>103.2</v>
      </c>
      <c r="H19" s="24">
        <f t="shared" si="3"/>
        <v>1005.4</v>
      </c>
      <c r="I19" s="24">
        <v>1</v>
      </c>
      <c r="L19" s="24">
        <v>0</v>
      </c>
    </row>
    <row r="20" spans="1:12" x14ac:dyDescent="0.25">
      <c r="A20" t="s">
        <v>69</v>
      </c>
      <c r="B20" s="24">
        <f t="shared" ref="B20:H20" si="4">2*B7</f>
        <v>247.8</v>
      </c>
      <c r="C20" s="24">
        <f t="shared" si="4"/>
        <v>99</v>
      </c>
      <c r="D20" s="24">
        <f t="shared" si="4"/>
        <v>733</v>
      </c>
      <c r="E20" s="24">
        <f t="shared" si="4"/>
        <v>1198.2</v>
      </c>
      <c r="F20" s="24">
        <f t="shared" si="4"/>
        <v>1742.8</v>
      </c>
      <c r="G20" s="24">
        <f t="shared" si="4"/>
        <v>-42.4</v>
      </c>
      <c r="H20" s="24">
        <f t="shared" si="4"/>
        <v>1040.8</v>
      </c>
      <c r="I20" s="24">
        <v>1</v>
      </c>
      <c r="L20" s="24">
        <v>0</v>
      </c>
    </row>
    <row r="21" spans="1:12" x14ac:dyDescent="0.25">
      <c r="A21" t="s">
        <v>70</v>
      </c>
      <c r="B21" s="24">
        <f t="shared" ref="B21:H21" si="5">2*B8</f>
        <v>44</v>
      </c>
      <c r="C21" s="24">
        <f t="shared" si="5"/>
        <v>116</v>
      </c>
      <c r="D21" s="24">
        <f t="shared" si="5"/>
        <v>207.6</v>
      </c>
      <c r="E21" s="24">
        <f t="shared" si="5"/>
        <v>103.2</v>
      </c>
      <c r="F21" s="24">
        <f t="shared" si="5"/>
        <v>-42.4</v>
      </c>
      <c r="G21" s="24">
        <f t="shared" si="5"/>
        <v>179.4</v>
      </c>
      <c r="H21" s="24">
        <f t="shared" si="5"/>
        <v>148.80000000000001</v>
      </c>
      <c r="I21" s="24">
        <v>1</v>
      </c>
      <c r="L21" s="24">
        <v>0</v>
      </c>
    </row>
    <row r="22" spans="1:12" x14ac:dyDescent="0.25">
      <c r="A22" t="s">
        <v>71</v>
      </c>
      <c r="B22" s="24">
        <f t="shared" ref="B22:H22" si="6">2*B9</f>
        <v>7</v>
      </c>
      <c r="C22" s="24">
        <f t="shared" si="6"/>
        <v>-19.8</v>
      </c>
      <c r="D22" s="24">
        <f t="shared" si="6"/>
        <v>687</v>
      </c>
      <c r="E22" s="24">
        <f t="shared" si="6"/>
        <v>1005.4</v>
      </c>
      <c r="F22" s="24">
        <f t="shared" si="6"/>
        <v>1040.8</v>
      </c>
      <c r="G22" s="24">
        <f t="shared" si="6"/>
        <v>148.80000000000001</v>
      </c>
      <c r="H22" s="24">
        <f t="shared" si="6"/>
        <v>1149.2</v>
      </c>
      <c r="I22" s="24">
        <v>1</v>
      </c>
      <c r="L22" s="24">
        <v>0</v>
      </c>
    </row>
    <row r="23" spans="1:12" x14ac:dyDescent="0.25">
      <c r="A23" t="s">
        <v>20</v>
      </c>
      <c r="B23">
        <v>1</v>
      </c>
      <c r="C23" s="24">
        <v>1</v>
      </c>
      <c r="D23" s="24">
        <v>1</v>
      </c>
      <c r="E23" s="24">
        <v>1</v>
      </c>
      <c r="F23" s="24">
        <v>1</v>
      </c>
      <c r="G23" s="24">
        <v>1</v>
      </c>
      <c r="H23" s="24">
        <v>1</v>
      </c>
      <c r="I23">
        <v>0</v>
      </c>
      <c r="L23">
        <v>1</v>
      </c>
    </row>
    <row r="26" spans="1:12" x14ac:dyDescent="0.25">
      <c r="A26" s="8" t="s">
        <v>72</v>
      </c>
      <c r="K26" s="8" t="s">
        <v>22</v>
      </c>
      <c r="L26" s="8"/>
    </row>
    <row r="27" spans="1:12" x14ac:dyDescent="0.25">
      <c r="B27">
        <f t="array" ref="B27:I34">MINVERSE(B16:I23)</f>
        <v>7.7541972135672932E-2</v>
      </c>
      <c r="C27">
        <v>-6.1867287801396819E-3</v>
      </c>
      <c r="D27">
        <v>8.7884370989865148E-3</v>
      </c>
      <c r="E27">
        <v>-9.7098519637296276E-3</v>
      </c>
      <c r="F27">
        <v>-3.7687458357494111E-2</v>
      </c>
      <c r="G27">
        <v>-7.7748273977969518E-2</v>
      </c>
      <c r="H27">
        <v>4.5001903844673563E-2</v>
      </c>
      <c r="I27">
        <v>2.1371997706364434</v>
      </c>
      <c r="K27" s="9">
        <f t="array" ref="K27:K34">MMULT(B27:I34,L16:L23)</f>
        <v>2.1371997706364434</v>
      </c>
    </row>
    <row r="28" spans="1:12" x14ac:dyDescent="0.25">
      <c r="B28">
        <v>-6.1867287801396758E-3</v>
      </c>
      <c r="C28">
        <v>7.8030964488774862E-3</v>
      </c>
      <c r="D28">
        <v>-3.6166669747582608E-3</v>
      </c>
      <c r="E28">
        <v>1.6749741242662311E-4</v>
      </c>
      <c r="F28">
        <v>1.0562122322255593E-3</v>
      </c>
      <c r="G28">
        <v>-4.7766840729457241E-4</v>
      </c>
      <c r="H28">
        <v>1.2542580686628064E-3</v>
      </c>
      <c r="I28">
        <v>4.4434719551724663E-2</v>
      </c>
      <c r="K28" s="9">
        <v>4.4434719551724663E-2</v>
      </c>
    </row>
    <row r="29" spans="1:12" x14ac:dyDescent="0.25">
      <c r="B29">
        <v>8.7884370989864923E-3</v>
      </c>
      <c r="C29">
        <v>-3.6166669747582638E-3</v>
      </c>
      <c r="D29">
        <v>7.5439437839265409E-3</v>
      </c>
      <c r="E29">
        <v>-2.2862793656756196E-3</v>
      </c>
      <c r="F29">
        <v>-4.259006318125153E-3</v>
      </c>
      <c r="G29">
        <v>-8.7937880025464495E-3</v>
      </c>
      <c r="H29">
        <v>2.6233597781924281E-3</v>
      </c>
      <c r="I29">
        <v>-0.29066879751558022</v>
      </c>
      <c r="K29" s="9">
        <v>-0.29066879751558022</v>
      </c>
    </row>
    <row r="30" spans="1:12" x14ac:dyDescent="0.25">
      <c r="B30">
        <v>-9.7098519637296172E-3</v>
      </c>
      <c r="C30">
        <v>1.6749741242662834E-4</v>
      </c>
      <c r="D30">
        <v>-2.28627936567562E-3</v>
      </c>
      <c r="E30">
        <v>4.2780444048604272E-3</v>
      </c>
      <c r="F30">
        <v>4.0717684774882702E-3</v>
      </c>
      <c r="G30">
        <v>1.0660407260979341E-2</v>
      </c>
      <c r="H30">
        <v>-7.1815862263494264E-3</v>
      </c>
      <c r="I30">
        <v>-0.23027284839811862</v>
      </c>
      <c r="K30" s="9">
        <v>-0.23027284839811862</v>
      </c>
    </row>
    <row r="31" spans="1:12" x14ac:dyDescent="0.25">
      <c r="B31">
        <v>-3.7687458357494166E-2</v>
      </c>
      <c r="C31">
        <v>1.0562122322255671E-3</v>
      </c>
      <c r="D31">
        <v>-4.2590063181251513E-3</v>
      </c>
      <c r="E31">
        <v>4.071768477488278E-3</v>
      </c>
      <c r="F31">
        <v>2.0580109972797054E-2</v>
      </c>
      <c r="G31">
        <v>4.0174615610874098E-2</v>
      </c>
      <c r="H31">
        <v>-2.3936241617765686E-2</v>
      </c>
      <c r="I31">
        <v>-0.7733258714631146</v>
      </c>
      <c r="K31" s="9">
        <v>-0.7733258714631146</v>
      </c>
    </row>
    <row r="32" spans="1:12" x14ac:dyDescent="0.25">
      <c r="B32">
        <v>-7.7748273977969531E-2</v>
      </c>
      <c r="C32">
        <v>-4.7766840729452932E-4</v>
      </c>
      <c r="D32">
        <v>-8.7937880025464755E-3</v>
      </c>
      <c r="E32">
        <v>1.0660407260979351E-2</v>
      </c>
      <c r="F32">
        <v>4.017461561087407E-2</v>
      </c>
      <c r="G32">
        <v>8.6382110570312823E-2</v>
      </c>
      <c r="H32">
        <v>-5.0197403054355737E-2</v>
      </c>
      <c r="I32">
        <v>-1.1224034096525217</v>
      </c>
      <c r="K32" s="9">
        <v>-1.1224034096525217</v>
      </c>
    </row>
    <row r="33" spans="1:13" x14ac:dyDescent="0.25">
      <c r="B33">
        <v>4.5001903844673612E-2</v>
      </c>
      <c r="C33">
        <v>1.2542580686627908E-3</v>
      </c>
      <c r="D33">
        <v>2.6233597781924545E-3</v>
      </c>
      <c r="E33">
        <v>-7.1815862263494403E-3</v>
      </c>
      <c r="F33">
        <v>-2.3936241617765686E-2</v>
      </c>
      <c r="G33">
        <v>-5.0197403054355771E-2</v>
      </c>
      <c r="H33">
        <v>3.2435709206942061E-2</v>
      </c>
      <c r="I33">
        <v>1.2350364368411666</v>
      </c>
      <c r="K33" s="9">
        <v>1.2350364368411666</v>
      </c>
    </row>
    <row r="34" spans="1:13" x14ac:dyDescent="0.25">
      <c r="B34">
        <v>2.1371997706364412</v>
      </c>
      <c r="C34">
        <v>4.4434719551724261E-2</v>
      </c>
      <c r="D34">
        <v>-0.29066879751558017</v>
      </c>
      <c r="E34">
        <v>-0.23027284839811846</v>
      </c>
      <c r="F34">
        <v>-0.77332587146311238</v>
      </c>
      <c r="G34">
        <v>-1.1224034096525184</v>
      </c>
      <c r="H34">
        <v>1.2350364368411642</v>
      </c>
      <c r="I34">
        <v>-30.287484117422572</v>
      </c>
      <c r="K34">
        <v>-30.287484117422572</v>
      </c>
    </row>
    <row r="37" spans="1:13" x14ac:dyDescent="0.25">
      <c r="A37" t="s">
        <v>51</v>
      </c>
    </row>
    <row r="38" spans="1:13" x14ac:dyDescent="0.25">
      <c r="A38" s="8" t="s">
        <v>17</v>
      </c>
      <c r="B38" s="8"/>
      <c r="C38" s="24"/>
      <c r="D38" s="24"/>
      <c r="E38" s="24"/>
      <c r="F38" s="24"/>
      <c r="G38" s="24"/>
      <c r="H38" s="24"/>
      <c r="I38" s="24"/>
      <c r="L38" s="8" t="s">
        <v>23</v>
      </c>
      <c r="M38" s="8"/>
    </row>
    <row r="39" spans="1:13" x14ac:dyDescent="0.25">
      <c r="A39" s="24"/>
      <c r="B39" s="24" t="s">
        <v>65</v>
      </c>
      <c r="C39" s="24" t="s">
        <v>66</v>
      </c>
      <c r="D39" s="24" t="s">
        <v>67</v>
      </c>
      <c r="E39" s="24" t="s">
        <v>68</v>
      </c>
      <c r="F39" s="24" t="s">
        <v>69</v>
      </c>
      <c r="G39" s="24" t="s">
        <v>70</v>
      </c>
      <c r="H39" s="24" t="s">
        <v>71</v>
      </c>
      <c r="I39" s="24" t="s">
        <v>20</v>
      </c>
      <c r="J39" t="s">
        <v>52</v>
      </c>
      <c r="L39" s="24"/>
      <c r="M39" s="24"/>
    </row>
    <row r="40" spans="1:13" x14ac:dyDescent="0.25">
      <c r="A40" s="24" t="s">
        <v>65</v>
      </c>
      <c r="B40" s="24">
        <f>2*B3</f>
        <v>161</v>
      </c>
      <c r="C40" s="24">
        <f t="shared" ref="C40:H40" si="7">2*C3</f>
        <v>165.4</v>
      </c>
      <c r="D40" s="24">
        <f t="shared" si="7"/>
        <v>170.6</v>
      </c>
      <c r="E40" s="24">
        <f t="shared" si="7"/>
        <v>170.2</v>
      </c>
      <c r="F40" s="24">
        <f t="shared" si="7"/>
        <v>247.8</v>
      </c>
      <c r="G40" s="24">
        <f t="shared" si="7"/>
        <v>44</v>
      </c>
      <c r="H40" s="24">
        <f t="shared" si="7"/>
        <v>7</v>
      </c>
      <c r="I40" s="24">
        <v>1</v>
      </c>
      <c r="J40">
        <v>1.9</v>
      </c>
      <c r="L40" s="24"/>
      <c r="M40" s="24">
        <v>0</v>
      </c>
    </row>
    <row r="41" spans="1:13" x14ac:dyDescent="0.25">
      <c r="A41" s="24" t="s">
        <v>66</v>
      </c>
      <c r="B41" s="24">
        <f t="shared" ref="B41:H41" si="8">2*B4</f>
        <v>165.4</v>
      </c>
      <c r="C41" s="24">
        <f t="shared" si="8"/>
        <v>369.4</v>
      </c>
      <c r="D41" s="24">
        <f t="shared" si="8"/>
        <v>263</v>
      </c>
      <c r="E41" s="24">
        <f t="shared" si="8"/>
        <v>138.80000000000001</v>
      </c>
      <c r="F41" s="24">
        <f t="shared" si="8"/>
        <v>99</v>
      </c>
      <c r="G41" s="24">
        <f t="shared" si="8"/>
        <v>116</v>
      </c>
      <c r="H41" s="24">
        <f t="shared" si="8"/>
        <v>-19.8</v>
      </c>
      <c r="I41" s="24">
        <v>1</v>
      </c>
      <c r="J41">
        <v>6.1</v>
      </c>
      <c r="L41" s="24"/>
      <c r="M41" s="24">
        <v>0</v>
      </c>
    </row>
    <row r="42" spans="1:13" x14ac:dyDescent="0.25">
      <c r="A42" s="24" t="s">
        <v>67</v>
      </c>
      <c r="B42" s="24">
        <f t="shared" ref="B42:H42" si="9">2*B5</f>
        <v>170.6</v>
      </c>
      <c r="C42" s="24">
        <f t="shared" si="9"/>
        <v>263</v>
      </c>
      <c r="D42" s="24">
        <f t="shared" si="9"/>
        <v>748.4</v>
      </c>
      <c r="E42" s="24">
        <f t="shared" si="9"/>
        <v>769</v>
      </c>
      <c r="F42" s="24">
        <f t="shared" si="9"/>
        <v>733</v>
      </c>
      <c r="G42" s="24">
        <f t="shared" si="9"/>
        <v>207.6</v>
      </c>
      <c r="H42" s="24">
        <f t="shared" si="9"/>
        <v>687</v>
      </c>
      <c r="I42" s="24">
        <v>1</v>
      </c>
      <c r="J42">
        <v>2.9</v>
      </c>
      <c r="L42" s="24"/>
      <c r="M42" s="24">
        <v>0</v>
      </c>
    </row>
    <row r="43" spans="1:13" x14ac:dyDescent="0.25">
      <c r="A43" s="24" t="s">
        <v>68</v>
      </c>
      <c r="B43" s="24">
        <f t="shared" ref="B43:H43" si="10">2*B6</f>
        <v>170.2</v>
      </c>
      <c r="C43" s="24">
        <f t="shared" si="10"/>
        <v>138.80000000000001</v>
      </c>
      <c r="D43" s="24">
        <f t="shared" si="10"/>
        <v>769</v>
      </c>
      <c r="E43" s="24">
        <f t="shared" si="10"/>
        <v>1369.6</v>
      </c>
      <c r="F43" s="24">
        <f t="shared" si="10"/>
        <v>1198.2</v>
      </c>
      <c r="G43" s="24">
        <f t="shared" si="10"/>
        <v>103.2</v>
      </c>
      <c r="H43" s="24">
        <f t="shared" si="10"/>
        <v>1005.4</v>
      </c>
      <c r="I43" s="24">
        <v>1</v>
      </c>
      <c r="J43">
        <v>4</v>
      </c>
      <c r="L43" s="24"/>
      <c r="M43" s="24">
        <v>0</v>
      </c>
    </row>
    <row r="44" spans="1:13" x14ac:dyDescent="0.25">
      <c r="A44" s="24" t="s">
        <v>69</v>
      </c>
      <c r="B44" s="24">
        <f t="shared" ref="B44:H44" si="11">2*B7</f>
        <v>247.8</v>
      </c>
      <c r="C44" s="24">
        <f t="shared" si="11"/>
        <v>99</v>
      </c>
      <c r="D44" s="24">
        <f t="shared" si="11"/>
        <v>733</v>
      </c>
      <c r="E44" s="24">
        <f t="shared" si="11"/>
        <v>1198.2</v>
      </c>
      <c r="F44" s="24">
        <f t="shared" si="11"/>
        <v>1742.8</v>
      </c>
      <c r="G44" s="24">
        <f t="shared" si="11"/>
        <v>-42.4</v>
      </c>
      <c r="H44" s="24">
        <f t="shared" si="11"/>
        <v>1040.8</v>
      </c>
      <c r="I44" s="24">
        <v>1</v>
      </c>
      <c r="J44">
        <v>5.7</v>
      </c>
      <c r="L44" s="24"/>
      <c r="M44" s="24">
        <v>0</v>
      </c>
    </row>
    <row r="45" spans="1:13" x14ac:dyDescent="0.25">
      <c r="A45" s="24" t="s">
        <v>70</v>
      </c>
      <c r="B45" s="24">
        <f t="shared" ref="B45:H45" si="12">2*B8</f>
        <v>44</v>
      </c>
      <c r="C45" s="24">
        <f t="shared" si="12"/>
        <v>116</v>
      </c>
      <c r="D45" s="24">
        <f t="shared" si="12"/>
        <v>207.6</v>
      </c>
      <c r="E45" s="24">
        <f t="shared" si="12"/>
        <v>103.2</v>
      </c>
      <c r="F45" s="24">
        <f t="shared" si="12"/>
        <v>-42.4</v>
      </c>
      <c r="G45" s="24">
        <f t="shared" si="12"/>
        <v>179.4</v>
      </c>
      <c r="H45" s="24">
        <f t="shared" si="12"/>
        <v>148.80000000000001</v>
      </c>
      <c r="I45" s="24">
        <v>1</v>
      </c>
      <c r="J45">
        <v>3.4</v>
      </c>
      <c r="L45" s="24"/>
      <c r="M45" s="24">
        <v>0</v>
      </c>
    </row>
    <row r="46" spans="1:13" x14ac:dyDescent="0.25">
      <c r="A46" s="24" t="s">
        <v>71</v>
      </c>
      <c r="B46" s="24">
        <f t="shared" ref="B46:H46" si="13">2*B9</f>
        <v>7</v>
      </c>
      <c r="C46" s="24">
        <f t="shared" si="13"/>
        <v>-19.8</v>
      </c>
      <c r="D46" s="24">
        <f t="shared" si="13"/>
        <v>687</v>
      </c>
      <c r="E46" s="24">
        <f t="shared" si="13"/>
        <v>1005.4</v>
      </c>
      <c r="F46" s="24">
        <f t="shared" si="13"/>
        <v>1040.8</v>
      </c>
      <c r="G46" s="24">
        <f t="shared" si="13"/>
        <v>148.80000000000001</v>
      </c>
      <c r="H46" s="24">
        <f t="shared" si="13"/>
        <v>1149.2</v>
      </c>
      <c r="I46" s="24">
        <v>1</v>
      </c>
      <c r="J46">
        <v>4.9000000000000004</v>
      </c>
      <c r="L46" s="24"/>
      <c r="M46" s="24">
        <v>0</v>
      </c>
    </row>
    <row r="47" spans="1:13" x14ac:dyDescent="0.25">
      <c r="A47" s="24" t="s">
        <v>20</v>
      </c>
      <c r="B47" s="24">
        <v>1</v>
      </c>
      <c r="C47" s="24">
        <v>1</v>
      </c>
      <c r="D47" s="24">
        <v>1</v>
      </c>
      <c r="E47" s="24">
        <v>1</v>
      </c>
      <c r="F47" s="24">
        <v>1</v>
      </c>
      <c r="G47" s="24">
        <v>1</v>
      </c>
      <c r="H47" s="24">
        <v>1</v>
      </c>
      <c r="I47" s="24">
        <v>0</v>
      </c>
      <c r="J47">
        <v>0</v>
      </c>
      <c r="L47" s="24"/>
      <c r="M47" s="24">
        <v>1</v>
      </c>
    </row>
    <row r="48" spans="1:13" x14ac:dyDescent="0.25">
      <c r="A48" t="s">
        <v>52</v>
      </c>
      <c r="B48">
        <v>1.9</v>
      </c>
      <c r="C48">
        <v>6.1</v>
      </c>
      <c r="D48">
        <v>2.9</v>
      </c>
      <c r="E48">
        <v>4</v>
      </c>
      <c r="F48">
        <v>5.7</v>
      </c>
      <c r="G48">
        <v>3.4</v>
      </c>
      <c r="H48">
        <v>4.9000000000000004</v>
      </c>
      <c r="I48">
        <v>0</v>
      </c>
      <c r="J48">
        <v>0</v>
      </c>
      <c r="M48">
        <v>5</v>
      </c>
    </row>
    <row r="51" spans="1:13" x14ac:dyDescent="0.25">
      <c r="A51" s="8" t="s">
        <v>72</v>
      </c>
      <c r="L51" s="8" t="s">
        <v>22</v>
      </c>
      <c r="M51" s="8"/>
    </row>
    <row r="52" spans="1:13" x14ac:dyDescent="0.25">
      <c r="B52">
        <f t="array" ref="B52:J60">MINVERSE(B40:J48)</f>
        <v>1.6039415746455687E-2</v>
      </c>
      <c r="C52" s="24">
        <v>7.6606091850020732E-3</v>
      </c>
      <c r="D52" s="24">
        <v>-4.0683312322288834E-3</v>
      </c>
      <c r="E52" s="24">
        <v>-3.1513402401296326E-3</v>
      </c>
      <c r="F52" s="24">
        <v>-9.1409574850019066E-3</v>
      </c>
      <c r="G52" s="24">
        <v>-2.351027568319447E-2</v>
      </c>
      <c r="H52" s="24">
        <v>1.61708797090971E-2</v>
      </c>
      <c r="I52" s="24">
        <v>2.2868706632220293</v>
      </c>
      <c r="J52" s="24">
        <v>-0.37867405454319775</v>
      </c>
      <c r="L52" s="9">
        <f t="array" ref="L52:L60">MMULT(B52:J60,M40:M48)</f>
        <v>0.39350039050604058</v>
      </c>
    </row>
    <row r="53" spans="1:13" x14ac:dyDescent="0.25">
      <c r="B53" s="24">
        <v>7.6606091850020576E-3</v>
      </c>
      <c r="C53" s="24">
        <v>4.6853598867193386E-3</v>
      </c>
      <c r="D53" s="24">
        <v>-7.2195776795390832E-4</v>
      </c>
      <c r="E53" s="24">
        <v>-1.3091554897762462E-3</v>
      </c>
      <c r="F53" s="24">
        <v>-5.3710497957462945E-3</v>
      </c>
      <c r="G53" s="24">
        <v>-1.2689386700555723E-2</v>
      </c>
      <c r="H53" s="24">
        <v>7.7455806823107818E-3</v>
      </c>
      <c r="I53" s="24">
        <v>1.0736227084827217E-2</v>
      </c>
      <c r="J53" s="24">
        <v>8.5258693617644474E-2</v>
      </c>
      <c r="L53" s="9">
        <v>0.43702969517304963</v>
      </c>
    </row>
    <row r="54" spans="1:13" x14ac:dyDescent="0.25">
      <c r="B54" s="24">
        <v>-4.0683312322288799E-3</v>
      </c>
      <c r="C54" s="24">
        <v>-7.2195776795390919E-4</v>
      </c>
      <c r="D54" s="24">
        <v>4.8563076655761287E-3</v>
      </c>
      <c r="E54" s="24">
        <v>-9.1525886216580474E-4</v>
      </c>
      <c r="F54" s="24">
        <v>1.7084813755866655E-3</v>
      </c>
      <c r="G54" s="24">
        <v>2.5443647469388462E-3</v>
      </c>
      <c r="H54" s="24">
        <v>-3.4036059257530481E-3</v>
      </c>
      <c r="I54" s="24">
        <v>-0.25938092746801222</v>
      </c>
      <c r="J54" s="24">
        <v>-7.9159711045075951E-2</v>
      </c>
      <c r="L54" s="9">
        <v>-0.65517948269339199</v>
      </c>
    </row>
    <row r="55" spans="1:13" x14ac:dyDescent="0.25">
      <c r="B55" s="24">
        <v>-3.1513402401296231E-3</v>
      </c>
      <c r="C55" s="24">
        <v>-1.3091554897762454E-3</v>
      </c>
      <c r="D55" s="24">
        <v>-9.152588621658055E-4</v>
      </c>
      <c r="E55" s="24">
        <v>3.57865760610063E-3</v>
      </c>
      <c r="F55" s="24">
        <v>1.0276257355969424E-3</v>
      </c>
      <c r="G55" s="24">
        <v>4.8765737333173204E-3</v>
      </c>
      <c r="H55" s="24">
        <v>-4.1071024829432137E-3</v>
      </c>
      <c r="I55" s="24">
        <v>-0.24623345818955697</v>
      </c>
      <c r="J55" s="24">
        <v>4.0381056852786847E-2</v>
      </c>
      <c r="L55" s="9">
        <v>-4.4328173925622744E-2</v>
      </c>
    </row>
    <row r="56" spans="1:13" x14ac:dyDescent="0.25">
      <c r="B56" s="24">
        <v>-9.1409574850019135E-3</v>
      </c>
      <c r="C56" s="24">
        <v>-5.3710497957462989E-3</v>
      </c>
      <c r="D56" s="24">
        <v>1.7084813755866735E-3</v>
      </c>
      <c r="E56" s="24">
        <v>1.0276257355969457E-3</v>
      </c>
      <c r="F56" s="24">
        <v>7.3302101327625858E-3</v>
      </c>
      <c r="G56" s="24">
        <v>1.4999969928739787E-2</v>
      </c>
      <c r="H56" s="24">
        <v>-1.0554279891937763E-2</v>
      </c>
      <c r="I56" s="24">
        <v>-0.84279583363415322</v>
      </c>
      <c r="J56" s="24">
        <v>0.1757621123908728</v>
      </c>
      <c r="L56" s="9">
        <v>3.6014728320210798E-2</v>
      </c>
    </row>
    <row r="57" spans="1:13" x14ac:dyDescent="0.25">
      <c r="B57" s="24">
        <v>-2.3510275683194422E-2</v>
      </c>
      <c r="C57" s="24">
        <v>-1.2689386700555746E-2</v>
      </c>
      <c r="D57" s="24">
        <v>2.5443647469388553E-3</v>
      </c>
      <c r="E57" s="24">
        <v>4.8765737333173213E-3</v>
      </c>
      <c r="F57" s="24">
        <v>1.4999969928739762E-2</v>
      </c>
      <c r="G57" s="24">
        <v>3.855059539869661E-2</v>
      </c>
      <c r="H57" s="24">
        <v>-2.4771841423942363E-2</v>
      </c>
      <c r="I57" s="24">
        <v>-1.2543954778433273</v>
      </c>
      <c r="J57" s="24">
        <v>0.33394583787073989</v>
      </c>
      <c r="L57" s="9">
        <v>0.41533371151037213</v>
      </c>
    </row>
    <row r="58" spans="1:13" x14ac:dyDescent="0.25">
      <c r="B58" s="24">
        <v>1.6170879709097093E-2</v>
      </c>
      <c r="C58" s="24">
        <v>7.7455806823107896E-3</v>
      </c>
      <c r="D58" s="24">
        <v>-3.4036059257530572E-3</v>
      </c>
      <c r="E58" s="24">
        <v>-4.1071024829432163E-3</v>
      </c>
      <c r="F58" s="24">
        <v>-1.0554279891937756E-2</v>
      </c>
      <c r="G58" s="24">
        <v>-2.4771841423942384E-2</v>
      </c>
      <c r="H58" s="24">
        <v>1.8920369333168513E-2</v>
      </c>
      <c r="I58" s="24">
        <v>1.3051988068281941</v>
      </c>
      <c r="J58" s="24">
        <v>-0.17751393514377004</v>
      </c>
      <c r="L58" s="9">
        <v>0.41762913110934397</v>
      </c>
    </row>
    <row r="59" spans="1:13" x14ac:dyDescent="0.25">
      <c r="B59" s="24">
        <v>2.286870663222027</v>
      </c>
      <c r="C59" s="24">
        <v>1.0736227084825831E-2</v>
      </c>
      <c r="D59" s="24">
        <v>-0.25938092746801139</v>
      </c>
      <c r="E59" s="24">
        <v>-0.24623345818955694</v>
      </c>
      <c r="F59" s="24">
        <v>-0.84279583363415123</v>
      </c>
      <c r="G59" s="24">
        <v>-1.2543954778433242</v>
      </c>
      <c r="H59" s="24">
        <v>1.3051988068281917</v>
      </c>
      <c r="I59" s="24">
        <v>-30.651718994841318</v>
      </c>
      <c r="J59" s="24">
        <v>0.92153053580094491</v>
      </c>
      <c r="L59">
        <v>-26.044066315836595</v>
      </c>
    </row>
    <row r="60" spans="1:13" x14ac:dyDescent="0.25">
      <c r="B60" s="24">
        <v>-0.37867405454319786</v>
      </c>
      <c r="C60" s="24">
        <v>8.525869361764471E-2</v>
      </c>
      <c r="D60" s="24">
        <v>-7.9159711045075937E-2</v>
      </c>
      <c r="E60" s="24">
        <v>4.0381056852786854E-2</v>
      </c>
      <c r="F60" s="24">
        <v>0.1757621123908725</v>
      </c>
      <c r="G60" s="24">
        <v>0.33394583787073939</v>
      </c>
      <c r="H60" s="24">
        <v>-0.17751393514376965</v>
      </c>
      <c r="I60" s="24">
        <v>0.92153053580093713</v>
      </c>
      <c r="J60" s="24">
        <v>-2.3315134850122301</v>
      </c>
      <c r="L60">
        <v>-10.736036889260214</v>
      </c>
    </row>
    <row r="61" spans="1:13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7"/>
  <sheetViews>
    <sheetView topLeftCell="A2" workbookViewId="0">
      <selection activeCell="P21" sqref="P21"/>
    </sheetView>
  </sheetViews>
  <sheetFormatPr defaultRowHeight="15" x14ac:dyDescent="0.25"/>
  <sheetData>
    <row r="1" spans="1:17" ht="15.75" x14ac:dyDescent="0.25">
      <c r="A1" s="25" t="s">
        <v>73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6.5" thickBot="1" x14ac:dyDescent="0.3">
      <c r="A2" s="25" t="s">
        <v>74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6.25" thickBot="1" x14ac:dyDescent="0.3">
      <c r="A3" s="31" t="s">
        <v>75</v>
      </c>
      <c r="B3" s="32" t="s">
        <v>7</v>
      </c>
      <c r="C3" s="32" t="s">
        <v>8</v>
      </c>
      <c r="D3" s="32" t="s">
        <v>76</v>
      </c>
      <c r="E3" s="32" t="s">
        <v>77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6.5" thickBot="1" x14ac:dyDescent="0.3">
      <c r="A4" s="33"/>
      <c r="B4" s="34">
        <v>6.2E-2</v>
      </c>
      <c r="C4" s="35">
        <v>0.04</v>
      </c>
      <c r="D4" s="34">
        <v>7.4999999999999997E-2</v>
      </c>
      <c r="E4" s="34">
        <v>8.4000000000000005E-2</v>
      </c>
      <c r="F4" s="24"/>
      <c r="G4" s="24" t="s">
        <v>78</v>
      </c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16.5" thickBot="1" x14ac:dyDescent="0.3">
      <c r="A5" s="33"/>
      <c r="B5" s="34">
        <v>0.14499999999999999</v>
      </c>
      <c r="C5" s="34">
        <v>9.7000000000000003E-2</v>
      </c>
      <c r="D5" s="35">
        <v>0.17</v>
      </c>
      <c r="E5" s="35">
        <v>0.2</v>
      </c>
      <c r="F5" s="24"/>
      <c r="G5" s="24">
        <v>3.5000000000000003E-2</v>
      </c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15.75" x14ac:dyDescent="0.25">
      <c r="A6" s="30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ht="16.5" thickBot="1" x14ac:dyDescent="0.3">
      <c r="A7" s="30" t="s">
        <v>79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7" ht="16.5" thickBot="1" x14ac:dyDescent="0.3">
      <c r="A8" s="36"/>
      <c r="B8" s="32">
        <v>1</v>
      </c>
      <c r="C8" s="32">
        <v>2</v>
      </c>
      <c r="D8" s="32">
        <v>3</v>
      </c>
      <c r="E8" s="32">
        <v>4</v>
      </c>
      <c r="F8" s="32">
        <v>5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7" ht="16.5" thickBot="1" x14ac:dyDescent="0.3">
      <c r="A9" s="33"/>
      <c r="B9" s="37">
        <v>0.2</v>
      </c>
      <c r="C9" s="37">
        <v>0.4</v>
      </c>
      <c r="D9" s="37">
        <v>0.5</v>
      </c>
      <c r="E9" s="37">
        <v>0.6</v>
      </c>
      <c r="F9" s="37">
        <v>0.8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16.5" thickBot="1" x14ac:dyDescent="0.3">
      <c r="A10" s="38" t="s">
        <v>80</v>
      </c>
      <c r="B10" s="37">
        <v>0.8</v>
      </c>
      <c r="C10" s="37">
        <v>0.6</v>
      </c>
      <c r="D10" s="37">
        <v>0.5</v>
      </c>
      <c r="E10" s="37">
        <v>0.4</v>
      </c>
      <c r="F10" s="37">
        <v>0.2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3" spans="1:17" x14ac:dyDescent="0.25">
      <c r="A13" t="s">
        <v>7</v>
      </c>
    </row>
    <row r="14" spans="1:17" x14ac:dyDescent="0.25">
      <c r="A14" t="s">
        <v>81</v>
      </c>
      <c r="B14">
        <f>B$9*$G$5+B$10*$B$4</f>
        <v>5.6600000000000004E-2</v>
      </c>
      <c r="C14" s="24">
        <f t="shared" ref="C14:F14" si="0">C$9*$G$5+C$10*$B$4</f>
        <v>5.1199999999999996E-2</v>
      </c>
      <c r="D14" s="24">
        <f t="shared" si="0"/>
        <v>4.8500000000000001E-2</v>
      </c>
      <c r="E14" s="24">
        <f t="shared" si="0"/>
        <v>4.5800000000000007E-2</v>
      </c>
      <c r="F14" s="24">
        <f t="shared" si="0"/>
        <v>4.0400000000000005E-2</v>
      </c>
    </row>
    <row r="15" spans="1:17" x14ac:dyDescent="0.25">
      <c r="A15" t="s">
        <v>4</v>
      </c>
      <c r="B15">
        <f>B10*$B$5</f>
        <v>0.11599999999999999</v>
      </c>
      <c r="C15" s="24">
        <f t="shared" ref="C15:F15" si="1">C10*$B$5</f>
        <v>8.6999999999999994E-2</v>
      </c>
      <c r="D15" s="24">
        <f t="shared" si="1"/>
        <v>7.2499999999999995E-2</v>
      </c>
      <c r="E15" s="24">
        <f t="shared" si="1"/>
        <v>5.7999999999999996E-2</v>
      </c>
      <c r="F15" s="24">
        <f t="shared" si="1"/>
        <v>2.8999999999999998E-2</v>
      </c>
    </row>
    <row r="17" spans="1:6" x14ac:dyDescent="0.25">
      <c r="A17" t="s">
        <v>8</v>
      </c>
    </row>
    <row r="18" spans="1:6" x14ac:dyDescent="0.25">
      <c r="A18" s="24" t="s">
        <v>81</v>
      </c>
      <c r="B18">
        <f>B9*$G$5+B10*$C$4</f>
        <v>3.9E-2</v>
      </c>
      <c r="C18" s="24">
        <f t="shared" ref="C18:F18" si="2">C9*$G$5+C10*$C$4</f>
        <v>3.8000000000000006E-2</v>
      </c>
      <c r="D18" s="24">
        <f t="shared" si="2"/>
        <v>3.7500000000000006E-2</v>
      </c>
      <c r="E18" s="24">
        <f t="shared" si="2"/>
        <v>3.7000000000000005E-2</v>
      </c>
      <c r="F18" s="24">
        <f t="shared" si="2"/>
        <v>3.6000000000000004E-2</v>
      </c>
    </row>
    <row r="19" spans="1:6" x14ac:dyDescent="0.25">
      <c r="A19" s="24" t="s">
        <v>4</v>
      </c>
      <c r="B19">
        <f>B10*$C$5</f>
        <v>7.7600000000000002E-2</v>
      </c>
      <c r="C19" s="24">
        <f t="shared" ref="C19:F19" si="3">C10*$C$5</f>
        <v>5.8200000000000002E-2</v>
      </c>
      <c r="D19" s="24">
        <f t="shared" si="3"/>
        <v>4.8500000000000001E-2</v>
      </c>
      <c r="E19" s="24">
        <f t="shared" si="3"/>
        <v>3.8800000000000001E-2</v>
      </c>
      <c r="F19" s="24">
        <f t="shared" si="3"/>
        <v>1.9400000000000001E-2</v>
      </c>
    </row>
    <row r="21" spans="1:6" x14ac:dyDescent="0.25">
      <c r="A21" t="s">
        <v>76</v>
      </c>
    </row>
    <row r="22" spans="1:6" x14ac:dyDescent="0.25">
      <c r="A22" s="24" t="s">
        <v>81</v>
      </c>
      <c r="B22">
        <f>B9*$G$5+B10*$D$4</f>
        <v>6.7000000000000004E-2</v>
      </c>
      <c r="C22" s="24">
        <f t="shared" ref="C22:F22" si="4">C9*$G$5+C10*$D$4</f>
        <v>5.8999999999999997E-2</v>
      </c>
      <c r="D22" s="24">
        <f t="shared" si="4"/>
        <v>5.5E-2</v>
      </c>
      <c r="E22" s="24">
        <f t="shared" si="4"/>
        <v>5.1000000000000004E-2</v>
      </c>
      <c r="F22" s="24">
        <f t="shared" si="4"/>
        <v>4.3000000000000003E-2</v>
      </c>
    </row>
    <row r="23" spans="1:6" x14ac:dyDescent="0.25">
      <c r="A23" s="24" t="s">
        <v>4</v>
      </c>
      <c r="B23">
        <f>B10*$D$5</f>
        <v>0.13600000000000001</v>
      </c>
      <c r="C23" s="24">
        <f t="shared" ref="C23:F23" si="5">C10*$D$5</f>
        <v>0.10200000000000001</v>
      </c>
      <c r="D23" s="24">
        <f t="shared" si="5"/>
        <v>8.5000000000000006E-2</v>
      </c>
      <c r="E23" s="24">
        <f t="shared" si="5"/>
        <v>6.8000000000000005E-2</v>
      </c>
      <c r="F23" s="24">
        <f t="shared" si="5"/>
        <v>3.4000000000000002E-2</v>
      </c>
    </row>
    <row r="25" spans="1:6" x14ac:dyDescent="0.25">
      <c r="A25" t="s">
        <v>77</v>
      </c>
    </row>
    <row r="26" spans="1:6" x14ac:dyDescent="0.25">
      <c r="A26" s="24" t="s">
        <v>81</v>
      </c>
      <c r="B26">
        <f>B9*$G$5+B10*$E$4</f>
        <v>7.4200000000000016E-2</v>
      </c>
      <c r="C26" s="24">
        <f t="shared" ref="C26:F26" si="6">C9*$G$5+C10*$E$4</f>
        <v>6.4399999999999999E-2</v>
      </c>
      <c r="D26" s="24">
        <f t="shared" si="6"/>
        <v>5.9500000000000004E-2</v>
      </c>
      <c r="E26" s="24">
        <f t="shared" si="6"/>
        <v>5.460000000000001E-2</v>
      </c>
      <c r="F26" s="24">
        <f t="shared" si="6"/>
        <v>4.4800000000000006E-2</v>
      </c>
    </row>
    <row r="27" spans="1:6" x14ac:dyDescent="0.25">
      <c r="A27" s="24" t="s">
        <v>4</v>
      </c>
      <c r="B27">
        <f>B10*$E$5</f>
        <v>0.16000000000000003</v>
      </c>
      <c r="C27" s="24">
        <f t="shared" ref="C27:F27" si="7">C10*$E$5</f>
        <v>0.12</v>
      </c>
      <c r="D27" s="24">
        <f t="shared" si="7"/>
        <v>0.1</v>
      </c>
      <c r="E27" s="24">
        <f t="shared" si="7"/>
        <v>8.0000000000000016E-2</v>
      </c>
      <c r="F27" s="24">
        <f t="shared" si="7"/>
        <v>4.0000000000000008E-2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097" r:id="rId3">
          <objectPr defaultSize="0" autoPict="0" r:id="rId4">
            <anchor moveWithCells="1" sizeWithCells="1">
              <from>
                <xdr:col>4</xdr:col>
                <xdr:colOff>447675</xdr:colOff>
                <xdr:row>0</xdr:row>
                <xdr:rowOff>0</xdr:rowOff>
              </from>
              <to>
                <xdr:col>5</xdr:col>
                <xdr:colOff>523875</xdr:colOff>
                <xdr:row>1</xdr:row>
                <xdr:rowOff>19050</xdr:rowOff>
              </to>
            </anchor>
          </objectPr>
        </oleObject>
      </mc:Choice>
      <mc:Fallback>
        <oleObject progId="Equation.3" shapeId="4097" r:id="rId3"/>
      </mc:Fallback>
    </mc:AlternateContent>
    <mc:AlternateContent xmlns:mc="http://schemas.openxmlformats.org/markup-compatibility/2006">
      <mc:Choice Requires="x14">
        <oleObject progId="Equation.3" shapeId="4098" r:id="rId5">
          <objectPr defaultSize="0" autoPict="0" r:id="rId6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161925</xdr:colOff>
                <xdr:row>4</xdr:row>
                <xdr:rowOff>28575</xdr:rowOff>
              </to>
            </anchor>
          </objectPr>
        </oleObject>
      </mc:Choice>
      <mc:Fallback>
        <oleObject progId="Equation.3" shapeId="4098" r:id="rId5"/>
      </mc:Fallback>
    </mc:AlternateContent>
    <mc:AlternateContent xmlns:mc="http://schemas.openxmlformats.org/markup-compatibility/2006">
      <mc:Choice Requires="x14">
        <oleObject progId="Equation.3" shapeId="4099" r:id="rId7">
          <objectPr defaultSize="0" autoPict="0" r:id="rId8">
            <anchor moveWithCells="1" siz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219075</xdr:colOff>
                <xdr:row>5</xdr:row>
                <xdr:rowOff>28575</xdr:rowOff>
              </to>
            </anchor>
          </objectPr>
        </oleObject>
      </mc:Choice>
      <mc:Fallback>
        <oleObject progId="Equation.3" shapeId="4099" r:id="rId7"/>
      </mc:Fallback>
    </mc:AlternateContent>
    <mc:AlternateContent xmlns:mc="http://schemas.openxmlformats.org/markup-compatibility/2006">
      <mc:Choice Requires="x14">
        <oleObject progId="Equation.3" shapeId="4100" r:id="rId9">
          <objectPr defaultSize="0" autoPict="0" r:id="rId10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152400</xdr:colOff>
                <xdr:row>9</xdr:row>
                <xdr:rowOff>9525</xdr:rowOff>
              </to>
            </anchor>
          </objectPr>
        </oleObject>
      </mc:Choice>
      <mc:Fallback>
        <oleObject progId="Equation.3" shapeId="4100" r:id="rId9"/>
      </mc:Fallback>
    </mc:AlternateContent>
    <mc:AlternateContent xmlns:mc="http://schemas.openxmlformats.org/markup-compatibility/2006">
      <mc:Choice Requires="x14">
        <oleObject progId="Equation.3" shapeId="4101" r:id="rId11">
          <objectPr defaultSize="0" autoPict="0" r:id="rId4">
            <anchor moveWithCells="1" sizeWithCells="1">
              <from>
                <xdr:col>4</xdr:col>
                <xdr:colOff>447675</xdr:colOff>
                <xdr:row>0</xdr:row>
                <xdr:rowOff>0</xdr:rowOff>
              </from>
              <to>
                <xdr:col>5</xdr:col>
                <xdr:colOff>523875</xdr:colOff>
                <xdr:row>1</xdr:row>
                <xdr:rowOff>19050</xdr:rowOff>
              </to>
            </anchor>
          </objectPr>
        </oleObject>
      </mc:Choice>
      <mc:Fallback>
        <oleObject progId="Equation.3" shapeId="4101" r:id="rId11"/>
      </mc:Fallback>
    </mc:AlternateContent>
    <mc:AlternateContent xmlns:mc="http://schemas.openxmlformats.org/markup-compatibility/2006">
      <mc:Choice Requires="x14">
        <oleObject progId="Equation.3" shapeId="4102" r:id="rId12">
          <objectPr defaultSize="0" autoPict="0" r:id="rId6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161925</xdr:colOff>
                <xdr:row>4</xdr:row>
                <xdr:rowOff>28575</xdr:rowOff>
              </to>
            </anchor>
          </objectPr>
        </oleObject>
      </mc:Choice>
      <mc:Fallback>
        <oleObject progId="Equation.3" shapeId="4102" r:id="rId12"/>
      </mc:Fallback>
    </mc:AlternateContent>
    <mc:AlternateContent xmlns:mc="http://schemas.openxmlformats.org/markup-compatibility/2006">
      <mc:Choice Requires="x14">
        <oleObject progId="Equation.3" shapeId="4103" r:id="rId13">
          <objectPr defaultSize="0" autoPict="0" r:id="rId8">
            <anchor moveWithCells="1" siz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219075</xdr:colOff>
                <xdr:row>5</xdr:row>
                <xdr:rowOff>28575</xdr:rowOff>
              </to>
            </anchor>
          </objectPr>
        </oleObject>
      </mc:Choice>
      <mc:Fallback>
        <oleObject progId="Equation.3" shapeId="4103" r:id="rId13"/>
      </mc:Fallback>
    </mc:AlternateContent>
    <mc:AlternateContent xmlns:mc="http://schemas.openxmlformats.org/markup-compatibility/2006">
      <mc:Choice Requires="x14">
        <oleObject progId="Equation.3" shapeId="4104" r:id="rId14">
          <objectPr defaultSize="0" autoPict="0" r:id="rId10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152400</xdr:colOff>
                <xdr:row>9</xdr:row>
                <xdr:rowOff>9525</xdr:rowOff>
              </to>
            </anchor>
          </objectPr>
        </oleObject>
      </mc:Choice>
      <mc:Fallback>
        <oleObject progId="Equation.3" shapeId="4104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priklad1</vt:lpstr>
      <vt:lpstr>priklad2</vt:lpstr>
      <vt:lpstr>priklad3</vt:lpstr>
      <vt:lpstr>priklad4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Kafková Silvie</dc:creator>
  <cp:lastModifiedBy>Kafková Silvie</cp:lastModifiedBy>
  <dcterms:created xsi:type="dcterms:W3CDTF">2013-03-14T12:59:08Z</dcterms:created>
  <dcterms:modified xsi:type="dcterms:W3CDTF">2013-03-14T15:18:25Z</dcterms:modified>
</cp:coreProperties>
</file>