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APOT_2022\"/>
    </mc:Choice>
  </mc:AlternateContent>
  <xr:revisionPtr revIDLastSave="0" documentId="8_{F1E02EB6-0C4F-473E-A47F-66B93B47D98E}" xr6:coauthVersionLast="36" xr6:coauthVersionMax="36" xr10:uidLastSave="{00000000-0000-0000-0000-000000000000}"/>
  <bookViews>
    <workbookView xWindow="0" yWindow="0" windowWidth="28800" windowHeight="14025" activeTab="1" xr2:uid="{A1547FDC-EA17-40A8-B483-BC933CAEC96C}"/>
  </bookViews>
  <sheets>
    <sheet name="EX01" sheetId="1" r:id="rId1"/>
    <sheet name="Ex0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K29" i="2"/>
  <c r="J29" i="2"/>
  <c r="N29" i="2"/>
  <c r="M29" i="2"/>
  <c r="L29" i="2"/>
  <c r="I29" i="2"/>
  <c r="G43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29" i="2"/>
  <c r="F43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29" i="2"/>
  <c r="E41" i="2"/>
  <c r="E42" i="2"/>
  <c r="E30" i="2"/>
  <c r="E31" i="2"/>
  <c r="E32" i="2"/>
  <c r="E33" i="2"/>
  <c r="E34" i="2"/>
  <c r="E35" i="2"/>
  <c r="E36" i="2"/>
  <c r="E37" i="2"/>
  <c r="E38" i="2"/>
  <c r="E39" i="2"/>
  <c r="E40" i="2"/>
  <c r="E29" i="2"/>
  <c r="J20" i="2"/>
  <c r="K19" i="2"/>
  <c r="J19" i="2"/>
  <c r="N19" i="2"/>
  <c r="M19" i="2"/>
  <c r="L19" i="2"/>
  <c r="I19" i="2"/>
  <c r="G25" i="2"/>
  <c r="G20" i="2"/>
  <c r="G21" i="2"/>
  <c r="G22" i="2"/>
  <c r="G23" i="2"/>
  <c r="G24" i="2"/>
  <c r="G19" i="2"/>
  <c r="F25" i="2"/>
  <c r="F20" i="2"/>
  <c r="F21" i="2"/>
  <c r="F22" i="2"/>
  <c r="F23" i="2"/>
  <c r="F24" i="2"/>
  <c r="F19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3" i="2"/>
  <c r="I5" i="2"/>
  <c r="J5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J6" i="2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4" i="2"/>
  <c r="I4" i="2"/>
  <c r="J3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3" i="2"/>
  <c r="F5" i="2"/>
  <c r="F4" i="2"/>
  <c r="F7" i="2"/>
  <c r="F8" i="2"/>
  <c r="F6" i="2"/>
  <c r="F9" i="2"/>
  <c r="F10" i="2"/>
  <c r="F11" i="2"/>
  <c r="F13" i="2"/>
  <c r="F12" i="2"/>
  <c r="F14" i="2"/>
  <c r="F16" i="2"/>
  <c r="F15" i="2"/>
  <c r="F3" i="2"/>
  <c r="M26" i="1"/>
  <c r="N25" i="1"/>
  <c r="M25" i="1"/>
  <c r="Q25" i="1"/>
  <c r="P25" i="1"/>
  <c r="O25" i="1"/>
  <c r="L25" i="1"/>
  <c r="J35" i="1"/>
  <c r="J26" i="1"/>
  <c r="J27" i="1"/>
  <c r="J28" i="1"/>
  <c r="J29" i="1"/>
  <c r="J30" i="1"/>
  <c r="J31" i="1"/>
  <c r="J32" i="1"/>
  <c r="J33" i="1"/>
  <c r="J34" i="1"/>
  <c r="J25" i="1"/>
  <c r="I35" i="1"/>
  <c r="I26" i="1"/>
  <c r="I27" i="1"/>
  <c r="I28" i="1"/>
  <c r="I29" i="1"/>
  <c r="I30" i="1"/>
  <c r="I31" i="1"/>
  <c r="I32" i="1"/>
  <c r="I33" i="1"/>
  <c r="I34" i="1"/>
  <c r="I25" i="1"/>
  <c r="H34" i="1"/>
  <c r="H26" i="1"/>
  <c r="H27" i="1"/>
  <c r="H28" i="1"/>
  <c r="H29" i="1"/>
  <c r="H30" i="1"/>
  <c r="H31" i="1"/>
  <c r="H32" i="1"/>
  <c r="H33" i="1"/>
  <c r="H25" i="1"/>
  <c r="M16" i="1"/>
  <c r="N15" i="1"/>
  <c r="M15" i="1"/>
  <c r="Q15" i="1"/>
  <c r="P15" i="1"/>
  <c r="O15" i="1"/>
  <c r="L15" i="1"/>
  <c r="J20" i="1"/>
  <c r="J16" i="1"/>
  <c r="J17" i="1"/>
  <c r="J18" i="1"/>
  <c r="J19" i="1"/>
  <c r="J15" i="1"/>
  <c r="I20" i="1"/>
  <c r="I16" i="1"/>
  <c r="I17" i="1"/>
  <c r="I18" i="1"/>
  <c r="I19" i="1"/>
  <c r="I15" i="1"/>
  <c r="M4" i="1"/>
  <c r="M5" i="1"/>
  <c r="M6" i="1"/>
  <c r="M7" i="1"/>
  <c r="M8" i="1"/>
  <c r="M9" i="1"/>
  <c r="M10" i="1"/>
  <c r="M11" i="1"/>
  <c r="M12" i="1"/>
  <c r="M3" i="1"/>
  <c r="L4" i="1"/>
  <c r="L5" i="1"/>
  <c r="L6" i="1"/>
  <c r="L7" i="1"/>
  <c r="L8" i="1"/>
  <c r="L9" i="1"/>
  <c r="L10" i="1"/>
  <c r="L11" i="1"/>
  <c r="L12" i="1"/>
  <c r="L3" i="1"/>
  <c r="J5" i="1"/>
  <c r="J6" i="1" s="1"/>
  <c r="J7" i="1" s="1"/>
  <c r="J8" i="1" s="1"/>
  <c r="J9" i="1" s="1"/>
  <c r="J10" i="1" s="1"/>
  <c r="J11" i="1" s="1"/>
  <c r="J12" i="1" s="1"/>
  <c r="K5" i="1"/>
  <c r="K6" i="1" s="1"/>
  <c r="K7" i="1" s="1"/>
  <c r="K8" i="1" s="1"/>
  <c r="K9" i="1" s="1"/>
  <c r="K10" i="1" s="1"/>
  <c r="K11" i="1" s="1"/>
  <c r="K12" i="1" s="1"/>
  <c r="K4" i="1"/>
  <c r="J4" i="1"/>
  <c r="K3" i="1"/>
  <c r="J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I3" i="1"/>
  <c r="H3" i="1"/>
</calcChain>
</file>

<file path=xl/sharedStrings.xml><?xml version="1.0" encoding="utf-8"?>
<sst xmlns="http://schemas.openxmlformats.org/spreadsheetml/2006/main" count="69" uniqueCount="37">
  <si>
    <t>securitz</t>
  </si>
  <si>
    <t>ri</t>
  </si>
  <si>
    <t>ri-rf</t>
  </si>
  <si>
    <t>beta</t>
  </si>
  <si>
    <t>var_esp</t>
  </si>
  <si>
    <t>(ri-rf)/beta</t>
  </si>
  <si>
    <t>nominator</t>
  </si>
  <si>
    <t>denomin.</t>
  </si>
  <si>
    <t>cum_sum</t>
  </si>
  <si>
    <t>cum_sum2</t>
  </si>
  <si>
    <t xml:space="preserve">varM </t>
  </si>
  <si>
    <t>Ci</t>
  </si>
  <si>
    <t>selection</t>
  </si>
  <si>
    <t>C*</t>
  </si>
  <si>
    <t>Zi</t>
  </si>
  <si>
    <t>sum_Zi</t>
  </si>
  <si>
    <t>wi</t>
  </si>
  <si>
    <t>Rp</t>
  </si>
  <si>
    <t>VarP</t>
  </si>
  <si>
    <t>SigmP</t>
  </si>
  <si>
    <t>BetaP</t>
  </si>
  <si>
    <t>SysVarP</t>
  </si>
  <si>
    <t>UnsysVarP</t>
  </si>
  <si>
    <t>ratio</t>
  </si>
  <si>
    <t>ONLY LONG POSITIONS</t>
  </si>
  <si>
    <t>SHORT SELL ALLOWED</t>
  </si>
  <si>
    <t>C**</t>
  </si>
  <si>
    <t>SUM_Zi</t>
  </si>
  <si>
    <t>sec</t>
  </si>
  <si>
    <t>beta_i</t>
  </si>
  <si>
    <t>var_eps_i</t>
  </si>
  <si>
    <t>rf</t>
  </si>
  <si>
    <t>varM</t>
  </si>
  <si>
    <t>(ri-rf)/beta_i</t>
  </si>
  <si>
    <t>cum_sum1</t>
  </si>
  <si>
    <t>SigmaP</t>
  </si>
  <si>
    <t>betaP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</si>
</sst>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2A12-5561-482A-B2AC-E6FBA372BF4E}">
  <dimension ref="A2:Q35"/>
  <sheetViews>
    <sheetView workbookViewId="0">
      <selection activeCell="M26" sqref="M26"/>
    </sheetView>
  </sheetViews>
  <sheetFormatPr defaultRowHeight="15" x14ac:dyDescent="0.25"/>
  <sheetData>
    <row r="2" spans="1:17" ht="15.75" thickBot="1" x14ac:dyDescent="0.3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11</v>
      </c>
      <c r="M2" t="s">
        <v>12</v>
      </c>
    </row>
    <row r="3" spans="1:17" ht="16.5" thickBot="1" x14ac:dyDescent="0.3">
      <c r="B3" s="1">
        <v>1</v>
      </c>
      <c r="C3" s="2">
        <v>15</v>
      </c>
      <c r="D3" s="2">
        <v>10</v>
      </c>
      <c r="E3" s="2">
        <v>1</v>
      </c>
      <c r="F3" s="2">
        <v>50</v>
      </c>
      <c r="G3" s="2">
        <v>10</v>
      </c>
      <c r="H3">
        <f>(D3*E3)/F3</f>
        <v>0.2</v>
      </c>
      <c r="I3">
        <f>E3^2/F3</f>
        <v>0.02</v>
      </c>
      <c r="J3">
        <f>H3</f>
        <v>0.2</v>
      </c>
      <c r="K3">
        <f>I3</f>
        <v>0.02</v>
      </c>
      <c r="L3">
        <f>$B$15*J3/(1+$B$15*K3)</f>
        <v>1.6666666666666667</v>
      </c>
      <c r="M3" t="str">
        <f>IF(L3&lt;G3,"long","short")</f>
        <v>long</v>
      </c>
    </row>
    <row r="4" spans="1:17" ht="16.5" thickBot="1" x14ac:dyDescent="0.3">
      <c r="B4" s="3">
        <v>2</v>
      </c>
      <c r="C4" s="4">
        <v>17</v>
      </c>
      <c r="D4" s="4">
        <v>12</v>
      </c>
      <c r="E4" s="4">
        <v>1.5</v>
      </c>
      <c r="F4" s="4">
        <v>40</v>
      </c>
      <c r="G4" s="4">
        <v>8</v>
      </c>
      <c r="H4">
        <f t="shared" ref="H4:H12" si="0">(D4*E4)/F4</f>
        <v>0.45</v>
      </c>
      <c r="I4">
        <f t="shared" ref="I4:I12" si="1">E4^2/F4</f>
        <v>5.6250000000000001E-2</v>
      </c>
      <c r="J4">
        <f>J3+H4</f>
        <v>0.65</v>
      </c>
      <c r="K4">
        <f>K3+I4</f>
        <v>7.6249999999999998E-2</v>
      </c>
      <c r="L4">
        <f t="shared" ref="L4:L12" si="2">$B$15*J4/(1+$B$15*K4)</f>
        <v>3.6879432624113475</v>
      </c>
      <c r="M4" t="str">
        <f t="shared" ref="M4:M12" si="3">IF(L4&lt;G4,"long","short")</f>
        <v>long</v>
      </c>
    </row>
    <row r="5" spans="1:17" ht="16.5" thickBot="1" x14ac:dyDescent="0.3">
      <c r="B5" s="3">
        <v>3</v>
      </c>
      <c r="C5" s="4">
        <v>12</v>
      </c>
      <c r="D5" s="4">
        <v>7</v>
      </c>
      <c r="E5" s="4">
        <v>1</v>
      </c>
      <c r="F5" s="4">
        <v>20</v>
      </c>
      <c r="G5" s="4">
        <v>7</v>
      </c>
      <c r="H5">
        <f t="shared" si="0"/>
        <v>0.35</v>
      </c>
      <c r="I5">
        <f t="shared" si="1"/>
        <v>0.05</v>
      </c>
      <c r="J5">
        <f t="shared" ref="J5:J12" si="4">J4+H5</f>
        <v>1</v>
      </c>
      <c r="K5">
        <f t="shared" ref="K5:K12" si="5">K4+I5</f>
        <v>0.12625</v>
      </c>
      <c r="L5">
        <f t="shared" si="2"/>
        <v>4.4198895027624303</v>
      </c>
      <c r="M5" t="str">
        <f t="shared" si="3"/>
        <v>long</v>
      </c>
    </row>
    <row r="6" spans="1:17" ht="16.5" thickBot="1" x14ac:dyDescent="0.3">
      <c r="B6" s="3">
        <v>4</v>
      </c>
      <c r="C6" s="4">
        <v>17</v>
      </c>
      <c r="D6" s="4">
        <v>12</v>
      </c>
      <c r="E6" s="4">
        <v>2</v>
      </c>
      <c r="F6" s="4">
        <v>10</v>
      </c>
      <c r="G6" s="4">
        <v>6</v>
      </c>
      <c r="H6">
        <f t="shared" si="0"/>
        <v>2.4</v>
      </c>
      <c r="I6">
        <f t="shared" si="1"/>
        <v>0.4</v>
      </c>
      <c r="J6">
        <f t="shared" si="4"/>
        <v>3.4</v>
      </c>
      <c r="K6">
        <f t="shared" si="5"/>
        <v>0.52625</v>
      </c>
      <c r="L6">
        <f t="shared" si="2"/>
        <v>5.4291417165668658</v>
      </c>
      <c r="M6" t="str">
        <f t="shared" si="3"/>
        <v>long</v>
      </c>
    </row>
    <row r="7" spans="1:17" ht="16.5" thickBot="1" x14ac:dyDescent="0.3">
      <c r="B7" s="3">
        <v>5</v>
      </c>
      <c r="C7" s="4">
        <v>11</v>
      </c>
      <c r="D7" s="4">
        <v>6</v>
      </c>
      <c r="E7" s="4">
        <v>1</v>
      </c>
      <c r="F7" s="4">
        <v>40</v>
      </c>
      <c r="G7" s="4">
        <v>6</v>
      </c>
      <c r="H7">
        <f t="shared" si="0"/>
        <v>0.15</v>
      </c>
      <c r="I7">
        <f t="shared" si="1"/>
        <v>2.5000000000000001E-2</v>
      </c>
      <c r="J7">
        <f t="shared" si="4"/>
        <v>3.55</v>
      </c>
      <c r="K7">
        <f t="shared" si="5"/>
        <v>0.55125000000000002</v>
      </c>
      <c r="L7" s="6">
        <f t="shared" si="2"/>
        <v>5.4510556621880992</v>
      </c>
      <c r="M7" t="str">
        <f t="shared" si="3"/>
        <v>long</v>
      </c>
      <c r="N7" s="6" t="s">
        <v>13</v>
      </c>
    </row>
    <row r="8" spans="1:17" ht="16.5" thickBot="1" x14ac:dyDescent="0.3">
      <c r="B8" s="3">
        <v>6</v>
      </c>
      <c r="C8" s="4">
        <v>11</v>
      </c>
      <c r="D8" s="4">
        <v>6</v>
      </c>
      <c r="E8" s="4">
        <v>1.5</v>
      </c>
      <c r="F8" s="4">
        <v>30</v>
      </c>
      <c r="G8" s="4">
        <v>4</v>
      </c>
      <c r="H8">
        <f t="shared" si="0"/>
        <v>0.3</v>
      </c>
      <c r="I8">
        <f t="shared" si="1"/>
        <v>7.4999999999999997E-2</v>
      </c>
      <c r="J8">
        <f t="shared" si="4"/>
        <v>3.8499999999999996</v>
      </c>
      <c r="K8">
        <f t="shared" si="5"/>
        <v>0.62624999999999997</v>
      </c>
      <c r="L8">
        <f t="shared" si="2"/>
        <v>5.3012048192771086</v>
      </c>
      <c r="M8" t="str">
        <f t="shared" si="3"/>
        <v>short</v>
      </c>
    </row>
    <row r="9" spans="1:17" ht="16.5" thickBot="1" x14ac:dyDescent="0.3">
      <c r="B9" s="3">
        <v>7</v>
      </c>
      <c r="C9" s="4">
        <v>11</v>
      </c>
      <c r="D9" s="4">
        <v>6</v>
      </c>
      <c r="E9" s="4">
        <v>2</v>
      </c>
      <c r="F9" s="4">
        <v>40</v>
      </c>
      <c r="G9" s="4">
        <v>3</v>
      </c>
      <c r="H9">
        <f t="shared" si="0"/>
        <v>0.3</v>
      </c>
      <c r="I9">
        <f t="shared" si="1"/>
        <v>0.1</v>
      </c>
      <c r="J9">
        <f t="shared" si="4"/>
        <v>4.1499999999999995</v>
      </c>
      <c r="K9">
        <f t="shared" si="5"/>
        <v>0.72624999999999995</v>
      </c>
      <c r="L9">
        <f t="shared" si="2"/>
        <v>5.0226928895612701</v>
      </c>
      <c r="M9" t="str">
        <f t="shared" si="3"/>
        <v>short</v>
      </c>
    </row>
    <row r="10" spans="1:17" ht="16.5" thickBot="1" x14ac:dyDescent="0.3">
      <c r="B10" s="3">
        <v>8</v>
      </c>
      <c r="C10" s="4">
        <v>7</v>
      </c>
      <c r="D10" s="4">
        <v>2</v>
      </c>
      <c r="E10" s="4">
        <v>0.8</v>
      </c>
      <c r="F10" s="4">
        <v>16</v>
      </c>
      <c r="G10" s="4">
        <v>2.5</v>
      </c>
      <c r="H10">
        <f t="shared" si="0"/>
        <v>0.1</v>
      </c>
      <c r="I10">
        <f t="shared" si="1"/>
        <v>4.0000000000000008E-2</v>
      </c>
      <c r="J10">
        <f t="shared" si="4"/>
        <v>4.2499999999999991</v>
      </c>
      <c r="K10">
        <f t="shared" si="5"/>
        <v>0.76624999999999999</v>
      </c>
      <c r="L10">
        <f t="shared" si="2"/>
        <v>4.9062049062049056</v>
      </c>
      <c r="M10" t="str">
        <f t="shared" si="3"/>
        <v>short</v>
      </c>
    </row>
    <row r="11" spans="1:17" ht="16.5" thickBot="1" x14ac:dyDescent="0.3">
      <c r="B11" s="3">
        <v>9</v>
      </c>
      <c r="C11" s="4">
        <v>7</v>
      </c>
      <c r="D11" s="4">
        <v>2</v>
      </c>
      <c r="E11" s="4">
        <v>1</v>
      </c>
      <c r="F11" s="4">
        <v>20</v>
      </c>
      <c r="G11" s="4">
        <v>2</v>
      </c>
      <c r="H11">
        <f t="shared" si="0"/>
        <v>0.1</v>
      </c>
      <c r="I11">
        <f t="shared" si="1"/>
        <v>0.05</v>
      </c>
      <c r="J11">
        <f t="shared" si="4"/>
        <v>4.3499999999999988</v>
      </c>
      <c r="K11">
        <f t="shared" si="5"/>
        <v>0.81625000000000003</v>
      </c>
      <c r="L11">
        <f t="shared" si="2"/>
        <v>4.7476125511596168</v>
      </c>
      <c r="M11" t="str">
        <f t="shared" si="3"/>
        <v>short</v>
      </c>
    </row>
    <row r="12" spans="1:17" ht="16.5" thickBot="1" x14ac:dyDescent="0.3">
      <c r="B12" s="3">
        <v>10</v>
      </c>
      <c r="C12" s="4">
        <v>5.6</v>
      </c>
      <c r="D12" s="4">
        <v>0.6</v>
      </c>
      <c r="E12" s="4">
        <v>0.6</v>
      </c>
      <c r="F12" s="4">
        <v>6</v>
      </c>
      <c r="G12" s="4">
        <v>1</v>
      </c>
      <c r="H12">
        <f t="shared" si="0"/>
        <v>0.06</v>
      </c>
      <c r="I12">
        <f t="shared" si="1"/>
        <v>0.06</v>
      </c>
      <c r="J12">
        <f t="shared" si="4"/>
        <v>4.4099999999999984</v>
      </c>
      <c r="K12">
        <f t="shared" si="5"/>
        <v>0.87624999999999997</v>
      </c>
      <c r="L12" s="7">
        <f t="shared" si="2"/>
        <v>4.5172855313700371</v>
      </c>
      <c r="M12" t="str">
        <f t="shared" si="3"/>
        <v>short</v>
      </c>
      <c r="N12" s="7" t="s">
        <v>26</v>
      </c>
    </row>
    <row r="14" spans="1:17" x14ac:dyDescent="0.25">
      <c r="F14" t="s">
        <v>24</v>
      </c>
      <c r="I14" t="s">
        <v>14</v>
      </c>
      <c r="J14" t="s">
        <v>16</v>
      </c>
      <c r="L14" t="s">
        <v>17</v>
      </c>
      <c r="M14" t="s">
        <v>18</v>
      </c>
      <c r="N14" t="s">
        <v>19</v>
      </c>
      <c r="O14" t="s">
        <v>20</v>
      </c>
      <c r="P14" t="s">
        <v>21</v>
      </c>
      <c r="Q14" t="s">
        <v>22</v>
      </c>
    </row>
    <row r="15" spans="1:17" ht="15.75" x14ac:dyDescent="0.25">
      <c r="A15" t="s">
        <v>10</v>
      </c>
      <c r="B15" s="5">
        <v>10</v>
      </c>
      <c r="H15">
        <v>1</v>
      </c>
      <c r="I15">
        <f>E3/F3*(G3-$L$7)</f>
        <v>9.0978886756238012E-2</v>
      </c>
      <c r="J15">
        <f>I15/$I$20</f>
        <v>0.2347696879643387</v>
      </c>
      <c r="L15">
        <f>SUMPRODUCT(J15:J19,C3:C7)</f>
        <v>15.318722139673106</v>
      </c>
      <c r="M15">
        <f>P15+Q15</f>
        <v>26.62731171257894</v>
      </c>
      <c r="N15">
        <f>M15^0.5</f>
        <v>5.1601658609563064</v>
      </c>
      <c r="O15">
        <f>SUMPRODUCT(J15:J19,E3:E7)</f>
        <v>1.406636948984646</v>
      </c>
      <c r="P15">
        <f>O15^2*B15</f>
        <v>19.786275062488336</v>
      </c>
      <c r="Q15">
        <f>SUMPRODUCT(J15:J19,J15:J19,F3:F7)</f>
        <v>6.8410366500906044</v>
      </c>
    </row>
    <row r="16" spans="1:17" x14ac:dyDescent="0.25">
      <c r="H16">
        <v>2</v>
      </c>
      <c r="I16">
        <f t="shared" ref="I16:I19" si="6">E4/F4*(G4-$L$7)</f>
        <v>9.5585412667946276E-2</v>
      </c>
      <c r="J16">
        <f t="shared" ref="J16:J19" si="7">I16/$I$20</f>
        <v>0.24665676077265966</v>
      </c>
      <c r="L16" t="s">
        <v>23</v>
      </c>
      <c r="M16">
        <f>L15/N15</f>
        <v>2.9686491776514656</v>
      </c>
    </row>
    <row r="17" spans="6:17" x14ac:dyDescent="0.25">
      <c r="H17">
        <v>3</v>
      </c>
      <c r="I17">
        <f t="shared" si="6"/>
        <v>7.7447216890595041E-2</v>
      </c>
      <c r="J17">
        <f t="shared" si="7"/>
        <v>0.19985141158989597</v>
      </c>
    </row>
    <row r="18" spans="6:17" x14ac:dyDescent="0.25">
      <c r="H18">
        <v>4</v>
      </c>
      <c r="I18">
        <f t="shared" si="6"/>
        <v>0.10978886756238015</v>
      </c>
      <c r="J18">
        <f t="shared" si="7"/>
        <v>0.28330856859831616</v>
      </c>
    </row>
    <row r="19" spans="6:17" x14ac:dyDescent="0.25">
      <c r="H19">
        <v>5</v>
      </c>
      <c r="I19">
        <f t="shared" si="6"/>
        <v>1.3723608445297519E-2</v>
      </c>
      <c r="J19">
        <f t="shared" si="7"/>
        <v>3.541357107478952E-2</v>
      </c>
    </row>
    <row r="20" spans="6:17" x14ac:dyDescent="0.25">
      <c r="H20" t="s">
        <v>15</v>
      </c>
      <c r="I20">
        <f>SUM(I15:I19)</f>
        <v>0.38752399232245699</v>
      </c>
      <c r="J20">
        <f>SUM(J15:J19)</f>
        <v>0.99999999999999989</v>
      </c>
    </row>
    <row r="24" spans="6:17" x14ac:dyDescent="0.25">
      <c r="F24" t="s">
        <v>25</v>
      </c>
      <c r="I24" t="s">
        <v>14</v>
      </c>
      <c r="J24" t="s">
        <v>16</v>
      </c>
      <c r="L24" t="s">
        <v>17</v>
      </c>
      <c r="M24" t="s">
        <v>18</v>
      </c>
      <c r="N24" t="s">
        <v>19</v>
      </c>
      <c r="O24" t="s">
        <v>20</v>
      </c>
      <c r="P24" t="s">
        <v>21</v>
      </c>
      <c r="Q24" t="s">
        <v>22</v>
      </c>
    </row>
    <row r="25" spans="6:17" x14ac:dyDescent="0.25">
      <c r="H25">
        <f>B3</f>
        <v>1</v>
      </c>
      <c r="I25">
        <f>E3/F3*(G3-$L$12)</f>
        <v>0.10965428937259926</v>
      </c>
      <c r="J25">
        <f>I25/$I$35</f>
        <v>6.1545095220981842</v>
      </c>
      <c r="L25">
        <f>SUMPRODUCT(J25:J34,C3:C12)</f>
        <v>343.93496227091583</v>
      </c>
      <c r="M25">
        <f>P25+Q25</f>
        <v>19023.227131410276</v>
      </c>
      <c r="N25">
        <f>M25^0.5</f>
        <v>137.92471544799457</v>
      </c>
      <c r="O25">
        <f>SUMPRODUCT(J25:J34,E3:E12)</f>
        <v>25.353934602945408</v>
      </c>
      <c r="P25">
        <f>O25^2*B15</f>
        <v>6428.2199985043262</v>
      </c>
      <c r="Q25">
        <f>SUMPRODUCT(J25:J34,J25:J34,F3:F12)</f>
        <v>12595.00713290595</v>
      </c>
    </row>
    <row r="26" spans="6:17" x14ac:dyDescent="0.25">
      <c r="H26">
        <f t="shared" ref="H26:H33" si="8">B4</f>
        <v>2</v>
      </c>
      <c r="I26">
        <f t="shared" ref="I26:I34" si="9">E4/F4*(G4-$L$12)</f>
        <v>0.13060179257362362</v>
      </c>
      <c r="J26">
        <f t="shared" ref="J26:J34" si="10">I26/$I$35</f>
        <v>7.3302191879263772</v>
      </c>
      <c r="L26" t="s">
        <v>23</v>
      </c>
      <c r="M26">
        <f>L25/N25</f>
        <v>2.4936427177230525</v>
      </c>
    </row>
    <row r="27" spans="6:17" x14ac:dyDescent="0.25">
      <c r="H27">
        <f t="shared" si="8"/>
        <v>3</v>
      </c>
      <c r="I27">
        <f t="shared" si="9"/>
        <v>0.12413572343149815</v>
      </c>
      <c r="J27">
        <f t="shared" si="10"/>
        <v>6.9673014732300231</v>
      </c>
    </row>
    <row r="28" spans="6:17" x14ac:dyDescent="0.25">
      <c r="H28">
        <f t="shared" si="8"/>
        <v>4</v>
      </c>
      <c r="I28">
        <f t="shared" si="9"/>
        <v>0.29654289372599257</v>
      </c>
      <c r="J28">
        <f t="shared" si="10"/>
        <v>16.64390945023284</v>
      </c>
    </row>
    <row r="29" spans="6:17" x14ac:dyDescent="0.25">
      <c r="H29">
        <f t="shared" si="8"/>
        <v>5</v>
      </c>
      <c r="I29">
        <f t="shared" si="9"/>
        <v>3.7067861715749072E-2</v>
      </c>
      <c r="J29">
        <f t="shared" si="10"/>
        <v>2.080488681279105</v>
      </c>
    </row>
    <row r="30" spans="6:17" x14ac:dyDescent="0.25">
      <c r="H30">
        <f t="shared" si="8"/>
        <v>6</v>
      </c>
      <c r="I30">
        <f t="shared" si="9"/>
        <v>-2.5864276568501855E-2</v>
      </c>
      <c r="J30">
        <f t="shared" si="10"/>
        <v>-1.4516708587854155</v>
      </c>
    </row>
    <row r="31" spans="6:17" x14ac:dyDescent="0.25">
      <c r="H31">
        <f t="shared" si="8"/>
        <v>7</v>
      </c>
      <c r="I31">
        <f t="shared" si="9"/>
        <v>-7.5864276568501865E-2</v>
      </c>
      <c r="J31">
        <f t="shared" si="10"/>
        <v>-4.2579949694572292</v>
      </c>
    </row>
    <row r="32" spans="6:17" x14ac:dyDescent="0.25">
      <c r="H32">
        <f t="shared" si="8"/>
        <v>8</v>
      </c>
      <c r="I32">
        <f t="shared" si="9"/>
        <v>-0.10086427656850186</v>
      </c>
      <c r="J32">
        <f t="shared" si="10"/>
        <v>-5.6611570247931349</v>
      </c>
    </row>
    <row r="33" spans="8:10" x14ac:dyDescent="0.25">
      <c r="H33">
        <f t="shared" si="8"/>
        <v>9</v>
      </c>
      <c r="I33">
        <f t="shared" si="9"/>
        <v>-0.12586427656850185</v>
      </c>
      <c r="J33">
        <f t="shared" si="10"/>
        <v>-7.0643190801290414</v>
      </c>
    </row>
    <row r="34" spans="8:10" x14ac:dyDescent="0.25">
      <c r="H34">
        <f>B12</f>
        <v>10</v>
      </c>
      <c r="I34">
        <f t="shared" si="9"/>
        <v>-0.35172855313700369</v>
      </c>
      <c r="J34">
        <f t="shared" si="10"/>
        <v>-19.741286381601707</v>
      </c>
    </row>
    <row r="35" spans="8:10" x14ac:dyDescent="0.25">
      <c r="H35" t="s">
        <v>27</v>
      </c>
      <c r="I35">
        <f>SUM(I25:I34)</f>
        <v>1.7816901408451491E-2</v>
      </c>
      <c r="J35">
        <f>SUM(J25:J34)</f>
        <v>1.0000000000000071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58C87-1377-41A1-B76D-9C53F1C3ABAF}">
  <dimension ref="A2:N43"/>
  <sheetViews>
    <sheetView tabSelected="1" topLeftCell="A2" workbookViewId="0">
      <selection activeCell="K23" sqref="K23"/>
    </sheetView>
  </sheetViews>
  <sheetFormatPr defaultRowHeight="15" x14ac:dyDescent="0.25"/>
  <sheetData>
    <row r="2" spans="2:13" ht="15.75" thickBot="1" x14ac:dyDescent="0.3">
      <c r="B2" t="s">
        <v>28</v>
      </c>
      <c r="C2" t="s">
        <v>1</v>
      </c>
      <c r="D2" t="s">
        <v>29</v>
      </c>
      <c r="E2" t="s">
        <v>30</v>
      </c>
      <c r="F2" t="s">
        <v>33</v>
      </c>
      <c r="I2" t="s">
        <v>34</v>
      </c>
      <c r="J2" t="s">
        <v>9</v>
      </c>
      <c r="K2" t="s">
        <v>11</v>
      </c>
      <c r="L2" t="s">
        <v>12</v>
      </c>
    </row>
    <row r="3" spans="2:13" ht="16.5" thickBot="1" x14ac:dyDescent="0.3">
      <c r="B3" s="1">
        <v>1</v>
      </c>
      <c r="C3" s="2">
        <v>19</v>
      </c>
      <c r="D3" s="2">
        <v>1</v>
      </c>
      <c r="E3" s="2">
        <v>20</v>
      </c>
      <c r="F3">
        <f>(C3-$B$18)/D3</f>
        <v>16</v>
      </c>
      <c r="G3">
        <f>(C3-$B$18)*D3/E3</f>
        <v>0.8</v>
      </c>
      <c r="H3">
        <f>D3^2/E3</f>
        <v>0.05</v>
      </c>
      <c r="I3">
        <f>G3</f>
        <v>0.8</v>
      </c>
      <c r="J3">
        <f>H3</f>
        <v>0.05</v>
      </c>
      <c r="K3">
        <f>$B$19*I3/(1+$B$19*J3)</f>
        <v>5.333333333333333</v>
      </c>
      <c r="L3" s="6" t="str">
        <f>IF(K3&lt;F3,"long","short")</f>
        <v>long</v>
      </c>
    </row>
    <row r="4" spans="2:13" ht="16.5" thickBot="1" x14ac:dyDescent="0.3">
      <c r="B4" s="3">
        <v>3</v>
      </c>
      <c r="C4" s="4">
        <v>11</v>
      </c>
      <c r="D4" s="4">
        <v>0.5</v>
      </c>
      <c r="E4" s="4">
        <v>10</v>
      </c>
      <c r="F4">
        <f>(C4-$B$18)/D4</f>
        <v>16</v>
      </c>
      <c r="G4">
        <f t="shared" ref="G4:G16" si="0">(C4-$B$18)*D4/E4</f>
        <v>0.4</v>
      </c>
      <c r="H4">
        <f t="shared" ref="H4:H16" si="1">D4^2/E4</f>
        <v>2.5000000000000001E-2</v>
      </c>
      <c r="I4">
        <f>I3+G4</f>
        <v>1.2000000000000002</v>
      </c>
      <c r="J4">
        <f>J3+H4</f>
        <v>7.5000000000000011E-2</v>
      </c>
      <c r="K4">
        <f t="shared" ref="K4:K16" si="2">$B$19*I4/(1+$B$19*J4)</f>
        <v>6.8571428571428585</v>
      </c>
      <c r="L4" s="6" t="str">
        <f t="shared" ref="L4:L16" si="3">IF(K4&lt;F4,"long","short")</f>
        <v>long</v>
      </c>
    </row>
    <row r="5" spans="2:13" ht="16.5" thickBot="1" x14ac:dyDescent="0.3">
      <c r="B5" s="3">
        <v>2</v>
      </c>
      <c r="C5" s="4">
        <v>23</v>
      </c>
      <c r="D5" s="4">
        <v>1.5</v>
      </c>
      <c r="E5" s="4">
        <v>30</v>
      </c>
      <c r="F5">
        <f>(C5-$B$18)/D5</f>
        <v>13.333333333333334</v>
      </c>
      <c r="G5">
        <f t="shared" si="0"/>
        <v>1</v>
      </c>
      <c r="H5">
        <f t="shared" si="1"/>
        <v>7.4999999999999997E-2</v>
      </c>
      <c r="I5">
        <f t="shared" ref="I5:I16" si="4">I4+G5</f>
        <v>2.2000000000000002</v>
      </c>
      <c r="J5">
        <f t="shared" ref="J5:J16" si="5">J4+H5</f>
        <v>0.15000000000000002</v>
      </c>
      <c r="K5">
        <f t="shared" si="2"/>
        <v>8.8000000000000007</v>
      </c>
      <c r="L5" s="6" t="str">
        <f t="shared" si="3"/>
        <v>long</v>
      </c>
    </row>
    <row r="6" spans="2:13" ht="16.5" thickBot="1" x14ac:dyDescent="0.3">
      <c r="B6" s="3">
        <v>6</v>
      </c>
      <c r="C6" s="4">
        <v>9</v>
      </c>
      <c r="D6" s="4">
        <v>0.5</v>
      </c>
      <c r="E6" s="4">
        <v>50</v>
      </c>
      <c r="F6">
        <f>(C6-$B$18)/D6</f>
        <v>12</v>
      </c>
      <c r="G6">
        <f t="shared" si="0"/>
        <v>0.06</v>
      </c>
      <c r="H6">
        <f t="shared" si="1"/>
        <v>5.0000000000000001E-3</v>
      </c>
      <c r="I6">
        <f t="shared" si="4"/>
        <v>2.2600000000000002</v>
      </c>
      <c r="J6">
        <f t="shared" si="5"/>
        <v>0.15500000000000003</v>
      </c>
      <c r="K6">
        <f t="shared" si="2"/>
        <v>8.8627450980392162</v>
      </c>
      <c r="L6" s="6" t="str">
        <f t="shared" si="3"/>
        <v>long</v>
      </c>
    </row>
    <row r="7" spans="2:13" ht="16.5" thickBot="1" x14ac:dyDescent="0.3">
      <c r="B7" s="3">
        <v>4</v>
      </c>
      <c r="C7" s="4">
        <v>25</v>
      </c>
      <c r="D7" s="4">
        <v>2</v>
      </c>
      <c r="E7" s="4">
        <v>40</v>
      </c>
      <c r="F7">
        <f>(C7-$B$18)/D7</f>
        <v>11</v>
      </c>
      <c r="G7">
        <f t="shared" si="0"/>
        <v>1.1000000000000001</v>
      </c>
      <c r="H7">
        <f t="shared" si="1"/>
        <v>0.1</v>
      </c>
      <c r="I7">
        <f t="shared" si="4"/>
        <v>3.3600000000000003</v>
      </c>
      <c r="J7">
        <f t="shared" si="5"/>
        <v>0.255</v>
      </c>
      <c r="K7">
        <f t="shared" si="2"/>
        <v>9.4647887323943678</v>
      </c>
      <c r="L7" s="6" t="str">
        <f t="shared" si="3"/>
        <v>long</v>
      </c>
    </row>
    <row r="8" spans="2:13" ht="16.5" thickBot="1" x14ac:dyDescent="0.3">
      <c r="B8" s="3">
        <v>5</v>
      </c>
      <c r="C8" s="4">
        <v>13</v>
      </c>
      <c r="D8" s="4">
        <v>1</v>
      </c>
      <c r="E8" s="4">
        <v>20</v>
      </c>
      <c r="F8">
        <f>(C8-$B$18)/D8</f>
        <v>10</v>
      </c>
      <c r="G8">
        <f t="shared" si="0"/>
        <v>0.5</v>
      </c>
      <c r="H8">
        <f t="shared" si="1"/>
        <v>0.05</v>
      </c>
      <c r="I8">
        <f t="shared" si="4"/>
        <v>3.8600000000000003</v>
      </c>
      <c r="J8">
        <f t="shared" si="5"/>
        <v>0.30499999999999999</v>
      </c>
      <c r="K8" s="8">
        <f t="shared" si="2"/>
        <v>9.5308641975308657</v>
      </c>
      <c r="L8" s="6" t="str">
        <f t="shared" si="3"/>
        <v>long</v>
      </c>
      <c r="M8" s="8" t="s">
        <v>13</v>
      </c>
    </row>
    <row r="9" spans="2:13" ht="16.5" thickBot="1" x14ac:dyDescent="0.3">
      <c r="B9" s="3">
        <v>7</v>
      </c>
      <c r="C9" s="4">
        <v>14</v>
      </c>
      <c r="D9" s="4">
        <v>1.5</v>
      </c>
      <c r="E9" s="4">
        <v>30</v>
      </c>
      <c r="F9">
        <f>(C9-$B$18)/D9</f>
        <v>7.333333333333333</v>
      </c>
      <c r="G9">
        <f t="shared" si="0"/>
        <v>0.55000000000000004</v>
      </c>
      <c r="H9">
        <f t="shared" si="1"/>
        <v>7.4999999999999997E-2</v>
      </c>
      <c r="I9">
        <f t="shared" si="4"/>
        <v>4.41</v>
      </c>
      <c r="J9">
        <f t="shared" si="5"/>
        <v>0.38</v>
      </c>
      <c r="K9">
        <f t="shared" si="2"/>
        <v>9.1875</v>
      </c>
      <c r="L9" t="str">
        <f t="shared" si="3"/>
        <v>short</v>
      </c>
    </row>
    <row r="10" spans="2:13" ht="16.5" thickBot="1" x14ac:dyDescent="0.3">
      <c r="B10" s="3">
        <v>8</v>
      </c>
      <c r="C10" s="4">
        <v>10</v>
      </c>
      <c r="D10" s="4">
        <v>1</v>
      </c>
      <c r="E10" s="4">
        <v>50</v>
      </c>
      <c r="F10">
        <f>(C10-$B$18)/D10</f>
        <v>7</v>
      </c>
      <c r="G10">
        <f t="shared" si="0"/>
        <v>0.14000000000000001</v>
      </c>
      <c r="H10">
        <f t="shared" si="1"/>
        <v>0.02</v>
      </c>
      <c r="I10">
        <f t="shared" si="4"/>
        <v>4.55</v>
      </c>
      <c r="J10">
        <f t="shared" si="5"/>
        <v>0.4</v>
      </c>
      <c r="K10">
        <f t="shared" si="2"/>
        <v>9.1</v>
      </c>
      <c r="L10" t="str">
        <f t="shared" si="3"/>
        <v>short</v>
      </c>
    </row>
    <row r="11" spans="2:13" ht="16.5" thickBot="1" x14ac:dyDescent="0.3">
      <c r="B11" s="3">
        <v>9</v>
      </c>
      <c r="C11" s="4">
        <v>9.5</v>
      </c>
      <c r="D11" s="4">
        <v>1</v>
      </c>
      <c r="E11" s="4">
        <v>50</v>
      </c>
      <c r="F11">
        <f>(C11-$B$18)/D11</f>
        <v>6.5</v>
      </c>
      <c r="G11">
        <f t="shared" si="0"/>
        <v>0.13</v>
      </c>
      <c r="H11">
        <f t="shared" si="1"/>
        <v>0.02</v>
      </c>
      <c r="I11">
        <f t="shared" si="4"/>
        <v>4.68</v>
      </c>
      <c r="J11">
        <f t="shared" si="5"/>
        <v>0.42000000000000004</v>
      </c>
      <c r="K11">
        <f t="shared" si="2"/>
        <v>9</v>
      </c>
      <c r="L11" t="str">
        <f t="shared" si="3"/>
        <v>short</v>
      </c>
    </row>
    <row r="12" spans="2:13" ht="16.5" thickBot="1" x14ac:dyDescent="0.3">
      <c r="B12" s="3">
        <v>11</v>
      </c>
      <c r="C12" s="4">
        <v>11</v>
      </c>
      <c r="D12" s="4">
        <v>1.5</v>
      </c>
      <c r="E12" s="4">
        <v>30</v>
      </c>
      <c r="F12">
        <f>(C12-$B$18)/D12</f>
        <v>5.333333333333333</v>
      </c>
      <c r="G12">
        <f t="shared" si="0"/>
        <v>0.4</v>
      </c>
      <c r="H12">
        <f t="shared" si="1"/>
        <v>7.4999999999999997E-2</v>
      </c>
      <c r="I12">
        <f t="shared" si="4"/>
        <v>5.08</v>
      </c>
      <c r="J12">
        <f t="shared" si="5"/>
        <v>0.49500000000000005</v>
      </c>
      <c r="K12">
        <f t="shared" si="2"/>
        <v>8.53781512605042</v>
      </c>
      <c r="L12" t="str">
        <f t="shared" si="3"/>
        <v>short</v>
      </c>
    </row>
    <row r="13" spans="2:13" ht="16.5" thickBot="1" x14ac:dyDescent="0.3">
      <c r="B13" s="3">
        <v>10</v>
      </c>
      <c r="C13" s="4">
        <v>13</v>
      </c>
      <c r="D13" s="4">
        <v>2</v>
      </c>
      <c r="E13" s="4">
        <v>20</v>
      </c>
      <c r="F13">
        <f>(C13-$B$18)/D13</f>
        <v>5</v>
      </c>
      <c r="G13">
        <f t="shared" si="0"/>
        <v>1</v>
      </c>
      <c r="H13">
        <f t="shared" si="1"/>
        <v>0.2</v>
      </c>
      <c r="I13">
        <f t="shared" si="4"/>
        <v>6.08</v>
      </c>
      <c r="J13">
        <f t="shared" si="5"/>
        <v>0.69500000000000006</v>
      </c>
      <c r="K13">
        <f t="shared" si="2"/>
        <v>7.6477987421383631</v>
      </c>
      <c r="L13" t="str">
        <f t="shared" si="3"/>
        <v>short</v>
      </c>
    </row>
    <row r="14" spans="2:13" ht="16.5" thickBot="1" x14ac:dyDescent="0.3">
      <c r="B14" s="3">
        <v>12</v>
      </c>
      <c r="C14" s="4">
        <v>8</v>
      </c>
      <c r="D14" s="4">
        <v>1</v>
      </c>
      <c r="E14" s="4">
        <v>20</v>
      </c>
      <c r="F14">
        <f>(C14-$B$18)/D14</f>
        <v>5</v>
      </c>
      <c r="G14">
        <f t="shared" si="0"/>
        <v>0.25</v>
      </c>
      <c r="H14">
        <f t="shared" si="1"/>
        <v>0.05</v>
      </c>
      <c r="I14">
        <f t="shared" si="4"/>
        <v>6.33</v>
      </c>
      <c r="J14">
        <f t="shared" si="5"/>
        <v>0.74500000000000011</v>
      </c>
      <c r="K14">
        <f t="shared" si="2"/>
        <v>7.4911242603550283</v>
      </c>
      <c r="L14" t="str">
        <f t="shared" si="3"/>
        <v>short</v>
      </c>
    </row>
    <row r="15" spans="2:13" ht="16.5" thickBot="1" x14ac:dyDescent="0.3">
      <c r="B15" s="3">
        <v>14</v>
      </c>
      <c r="C15" s="4">
        <v>7</v>
      </c>
      <c r="D15" s="4">
        <v>1</v>
      </c>
      <c r="E15" s="4">
        <v>20</v>
      </c>
      <c r="F15">
        <f>(C15-$B$18)/D15</f>
        <v>4</v>
      </c>
      <c r="G15">
        <f t="shared" si="0"/>
        <v>0.2</v>
      </c>
      <c r="H15">
        <f t="shared" si="1"/>
        <v>0.05</v>
      </c>
      <c r="I15">
        <f t="shared" si="4"/>
        <v>6.53</v>
      </c>
      <c r="J15">
        <f t="shared" si="5"/>
        <v>0.79500000000000015</v>
      </c>
      <c r="K15">
        <f t="shared" si="2"/>
        <v>7.2960893854748594</v>
      </c>
      <c r="L15" t="str">
        <f t="shared" si="3"/>
        <v>short</v>
      </c>
    </row>
    <row r="16" spans="2:13" ht="16.5" thickBot="1" x14ac:dyDescent="0.3">
      <c r="B16" s="3">
        <v>13</v>
      </c>
      <c r="C16" s="4">
        <v>10</v>
      </c>
      <c r="D16" s="4">
        <v>2</v>
      </c>
      <c r="E16" s="4">
        <v>40</v>
      </c>
      <c r="F16">
        <f>(C16-$B$18)/D16</f>
        <v>3.5</v>
      </c>
      <c r="G16">
        <f t="shared" si="0"/>
        <v>0.35</v>
      </c>
      <c r="H16">
        <f t="shared" si="1"/>
        <v>0.1</v>
      </c>
      <c r="I16">
        <f t="shared" si="4"/>
        <v>6.88</v>
      </c>
      <c r="J16">
        <f t="shared" si="5"/>
        <v>0.89500000000000013</v>
      </c>
      <c r="K16">
        <f t="shared" si="2"/>
        <v>6.9145728643216069</v>
      </c>
      <c r="L16" t="str">
        <f t="shared" si="3"/>
        <v>short</v>
      </c>
      <c r="M16" t="s">
        <v>26</v>
      </c>
    </row>
    <row r="18" spans="1:14" ht="15.75" x14ac:dyDescent="0.25">
      <c r="A18" t="s">
        <v>31</v>
      </c>
      <c r="B18" s="5">
        <v>3</v>
      </c>
      <c r="F18" t="s">
        <v>14</v>
      </c>
      <c r="G18" t="s">
        <v>16</v>
      </c>
      <c r="I18" t="s">
        <v>17</v>
      </c>
      <c r="J18" t="s">
        <v>18</v>
      </c>
      <c r="K18" t="s">
        <v>35</v>
      </c>
      <c r="L18" t="s">
        <v>36</v>
      </c>
      <c r="M18" t="s">
        <v>21</v>
      </c>
      <c r="N18" t="s">
        <v>22</v>
      </c>
    </row>
    <row r="19" spans="1:14" ht="15.75" x14ac:dyDescent="0.25">
      <c r="A19" t="s">
        <v>32</v>
      </c>
      <c r="B19" s="5">
        <v>10</v>
      </c>
      <c r="E19" s="5">
        <v>1</v>
      </c>
      <c r="F19">
        <f>D3/E3*(F3-$K$8)</f>
        <v>0.32345679012345674</v>
      </c>
      <c r="G19">
        <f>F19/$F$25</f>
        <v>0.33741146168705732</v>
      </c>
      <c r="I19">
        <f>SUMPRODUCT(G19:G24,C3:C8)</f>
        <v>17.14938828074694</v>
      </c>
      <c r="J19">
        <f>M19+N19</f>
        <v>14.759825508570536</v>
      </c>
      <c r="K19">
        <f>J19^0.5</f>
        <v>3.8418518332401286</v>
      </c>
      <c r="L19">
        <f>SUMPRODUCT(G19:G24,D3:D8)</f>
        <v>0.99420476497102372</v>
      </c>
      <c r="M19">
        <f>L19^2*B19</f>
        <v>9.8844311469108845</v>
      </c>
      <c r="N19">
        <f>SUMPRODUCT(G19:G24,G19:G24,E3:E8)</f>
        <v>4.8753943616596507</v>
      </c>
    </row>
    <row r="20" spans="1:14" ht="15.75" x14ac:dyDescent="0.25">
      <c r="E20" s="5">
        <v>2</v>
      </c>
      <c r="F20">
        <f t="shared" ref="F20:F24" si="6">D4/E4*(F4-$K$8)</f>
        <v>0.32345679012345674</v>
      </c>
      <c r="G20">
        <f t="shared" ref="G20:G24" si="7">F20/$F$25</f>
        <v>0.33741146168705732</v>
      </c>
      <c r="I20" s="9" t="s">
        <v>23</v>
      </c>
      <c r="J20" s="9">
        <f>I19/K19</f>
        <v>4.4638338554257944</v>
      </c>
    </row>
    <row r="21" spans="1:14" ht="15.75" x14ac:dyDescent="0.25">
      <c r="E21" s="5">
        <v>3</v>
      </c>
      <c r="F21">
        <f t="shared" si="6"/>
        <v>0.19012345679012344</v>
      </c>
      <c r="G21">
        <f t="shared" si="7"/>
        <v>0.19832582099162913</v>
      </c>
    </row>
    <row r="22" spans="1:14" ht="15.75" x14ac:dyDescent="0.25">
      <c r="E22" s="5">
        <v>4</v>
      </c>
      <c r="F22">
        <f t="shared" si="6"/>
        <v>2.4691358024691343E-2</v>
      </c>
      <c r="G22">
        <f t="shared" si="7"/>
        <v>2.5756600128782992E-2</v>
      </c>
    </row>
    <row r="23" spans="1:14" ht="15.75" x14ac:dyDescent="0.25">
      <c r="E23" s="5">
        <v>5</v>
      </c>
      <c r="F23">
        <f t="shared" si="6"/>
        <v>7.3456790123456725E-2</v>
      </c>
      <c r="G23">
        <f t="shared" si="7"/>
        <v>7.662588538312938E-2</v>
      </c>
    </row>
    <row r="24" spans="1:14" ht="15.75" x14ac:dyDescent="0.25">
      <c r="E24" s="5">
        <v>6</v>
      </c>
      <c r="F24">
        <f t="shared" si="6"/>
        <v>2.3456790123456719E-2</v>
      </c>
      <c r="G24">
        <f t="shared" si="7"/>
        <v>2.4468770122343782E-2</v>
      </c>
    </row>
    <row r="25" spans="1:14" x14ac:dyDescent="0.25">
      <c r="E25" t="s">
        <v>15</v>
      </c>
      <c r="F25">
        <f>SUM(F19:F24)</f>
        <v>0.9586419753086417</v>
      </c>
      <c r="G25">
        <f>SUM(G19:G24)</f>
        <v>1</v>
      </c>
    </row>
    <row r="28" spans="1:14" x14ac:dyDescent="0.25">
      <c r="F28" t="s">
        <v>14</v>
      </c>
      <c r="G28" t="s">
        <v>16</v>
      </c>
      <c r="I28" t="s">
        <v>17</v>
      </c>
      <c r="J28" t="s">
        <v>18</v>
      </c>
      <c r="K28" t="s">
        <v>35</v>
      </c>
      <c r="L28" t="s">
        <v>36</v>
      </c>
      <c r="M28" t="s">
        <v>21</v>
      </c>
      <c r="N28" t="s">
        <v>22</v>
      </c>
    </row>
    <row r="29" spans="1:14" x14ac:dyDescent="0.25">
      <c r="E29">
        <f>B3</f>
        <v>1</v>
      </c>
      <c r="F29">
        <f>D3/E3*(F3-$K$16)</f>
        <v>0.45427135678391972</v>
      </c>
      <c r="G29">
        <f>F29/$F$43</f>
        <v>0.46806637843995108</v>
      </c>
      <c r="I29">
        <f>SUMPRODUCT(G29:G42,C3:C16)</f>
        <v>22.626168224299061</v>
      </c>
      <c r="J29">
        <f>M29+N29</f>
        <v>20.222163132707749</v>
      </c>
      <c r="K29">
        <f>J29^0.5</f>
        <v>4.4969059510632139</v>
      </c>
      <c r="L29">
        <f>SUMPRODUCT(G29:G42,D3:D16)</f>
        <v>0.71245501851036863</v>
      </c>
      <c r="M29">
        <f>L29^2*B19</f>
        <v>5.0759215340060972</v>
      </c>
      <c r="N29">
        <f>SUMPRODUCT(G29:G42,G29:G42,E3:E16)</f>
        <v>15.146241598701653</v>
      </c>
    </row>
    <row r="30" spans="1:14" x14ac:dyDescent="0.25">
      <c r="E30">
        <f t="shared" ref="E30:E42" si="8">B4</f>
        <v>3</v>
      </c>
      <c r="F30">
        <f t="shared" ref="F30:F42" si="9">D4/E4*(F4-$K$16)</f>
        <v>0.45427135678391972</v>
      </c>
      <c r="G30">
        <f t="shared" ref="G30:G42" si="10">F30/$F$43</f>
        <v>0.46806637843995108</v>
      </c>
      <c r="I30" s="9" t="s">
        <v>23</v>
      </c>
      <c r="J30" s="9">
        <f>I29/K29</f>
        <v>5.0314968715210737</v>
      </c>
    </row>
    <row r="31" spans="1:14" x14ac:dyDescent="0.25">
      <c r="E31">
        <f t="shared" si="8"/>
        <v>2</v>
      </c>
      <c r="F31">
        <f t="shared" si="9"/>
        <v>0.32093802345058636</v>
      </c>
      <c r="G31">
        <f t="shared" si="10"/>
        <v>0.33068406382409526</v>
      </c>
    </row>
    <row r="32" spans="1:14" x14ac:dyDescent="0.25">
      <c r="E32">
        <f t="shared" si="8"/>
        <v>6</v>
      </c>
      <c r="F32">
        <f t="shared" si="9"/>
        <v>5.0854271356783935E-2</v>
      </c>
      <c r="G32">
        <f t="shared" si="10"/>
        <v>5.2398581303233466E-2</v>
      </c>
    </row>
    <row r="33" spans="5:7" x14ac:dyDescent="0.25">
      <c r="E33">
        <f t="shared" si="8"/>
        <v>4</v>
      </c>
      <c r="F33">
        <f t="shared" si="9"/>
        <v>0.20427135678391967</v>
      </c>
      <c r="G33">
        <f t="shared" si="10"/>
        <v>0.21047453853522138</v>
      </c>
    </row>
    <row r="34" spans="5:7" x14ac:dyDescent="0.25">
      <c r="E34">
        <f t="shared" si="8"/>
        <v>5</v>
      </c>
      <c r="F34">
        <f t="shared" si="9"/>
        <v>0.15427135678391968</v>
      </c>
      <c r="G34">
        <f t="shared" si="10"/>
        <v>0.15895617055427547</v>
      </c>
    </row>
    <row r="35" spans="5:7" x14ac:dyDescent="0.25">
      <c r="E35">
        <f t="shared" si="8"/>
        <v>7</v>
      </c>
      <c r="F35">
        <f t="shared" si="9"/>
        <v>2.0938023450586308E-2</v>
      </c>
      <c r="G35">
        <f t="shared" si="10"/>
        <v>2.1573855938419612E-2</v>
      </c>
    </row>
    <row r="36" spans="5:7" x14ac:dyDescent="0.25">
      <c r="E36">
        <f t="shared" si="8"/>
        <v>8</v>
      </c>
      <c r="F36">
        <f t="shared" si="9"/>
        <v>1.7085427135678621E-3</v>
      </c>
      <c r="G36">
        <f t="shared" si="10"/>
        <v>1.7604266445750603E-3</v>
      </c>
    </row>
    <row r="37" spans="5:7" x14ac:dyDescent="0.25">
      <c r="E37">
        <f t="shared" si="8"/>
        <v>9</v>
      </c>
      <c r="F37">
        <f t="shared" si="9"/>
        <v>-8.2914572864321388E-3</v>
      </c>
      <c r="G37">
        <f t="shared" si="10"/>
        <v>-8.5432469516141269E-3</v>
      </c>
    </row>
    <row r="38" spans="5:7" x14ac:dyDescent="0.25">
      <c r="E38">
        <f t="shared" si="8"/>
        <v>11</v>
      </c>
      <c r="F38">
        <f t="shared" si="9"/>
        <v>-7.9061976549413701E-2</v>
      </c>
      <c r="G38">
        <f t="shared" si="10"/>
        <v>-8.1462880023472253E-2</v>
      </c>
    </row>
    <row r="39" spans="5:7" x14ac:dyDescent="0.25">
      <c r="E39">
        <f t="shared" si="8"/>
        <v>10</v>
      </c>
      <c r="F39">
        <f t="shared" si="9"/>
        <v>-0.1914572864321607</v>
      </c>
      <c r="G39">
        <f t="shared" si="10"/>
        <v>-0.19727133870090843</v>
      </c>
    </row>
    <row r="40" spans="5:7" x14ac:dyDescent="0.25">
      <c r="E40">
        <f t="shared" si="8"/>
        <v>12</v>
      </c>
      <c r="F40">
        <f t="shared" si="9"/>
        <v>-9.572864321608035E-2</v>
      </c>
      <c r="G40">
        <f t="shared" si="10"/>
        <v>-9.8635669350454216E-2</v>
      </c>
    </row>
    <row r="41" spans="5:7" x14ac:dyDescent="0.25">
      <c r="E41">
        <f>B15</f>
        <v>14</v>
      </c>
      <c r="F41">
        <f t="shared" si="9"/>
        <v>-0.14572864321608034</v>
      </c>
      <c r="G41">
        <f t="shared" si="10"/>
        <v>-0.15015403733140012</v>
      </c>
    </row>
    <row r="42" spans="5:7" x14ac:dyDescent="0.25">
      <c r="E42">
        <f t="shared" si="8"/>
        <v>13</v>
      </c>
      <c r="F42">
        <f t="shared" si="9"/>
        <v>-0.17072864321608036</v>
      </c>
      <c r="G42">
        <f t="shared" si="10"/>
        <v>-0.17591322132187312</v>
      </c>
    </row>
    <row r="43" spans="5:7" x14ac:dyDescent="0.25">
      <c r="F43">
        <f>SUM(F29:F42)</f>
        <v>0.97052763819095555</v>
      </c>
      <c r="G43">
        <f>SUM(G29:G42)</f>
        <v>0.99999999999999989</v>
      </c>
    </row>
  </sheetData>
  <sortState ref="B3:F16">
    <sortCondition descending="1" ref="F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EX01</vt:lpstr>
      <vt:lpstr>Ex02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2022-04-12T16:07:45Z</dcterms:created>
  <dcterms:modified xsi:type="dcterms:W3CDTF">2022-04-12T17:03:47Z</dcterms:modified>
</cp:coreProperties>
</file>