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drawings/drawing2.xml" ContentType="application/vnd.openxmlformats-officedocument.drawing+xml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embeddings/oleObject20.bin" ContentType="application/vnd.openxmlformats-officedocument.oleObject"/>
  <Override PartName="/xl/embeddings/oleObject21.bin" ContentType="application/vnd.openxmlformats-officedocument.oleObject"/>
  <Override PartName="/xl/embeddings/oleObject22.bin" ContentType="application/vnd.openxmlformats-officedocument.oleObject"/>
  <Override PartName="/xl/embeddings/oleObject23.bin" ContentType="application/vnd.openxmlformats-officedocument.oleObject"/>
  <Override PartName="/xl/embeddings/oleObject24.bin" ContentType="application/vnd.openxmlformats-officedocument.oleObject"/>
  <Override PartName="/xl/drawings/drawing3.xml" ContentType="application/vnd.openxmlformats-officedocument.drawing+xml"/>
  <Override PartName="/xl/embeddings/oleObject25.bin" ContentType="application/vnd.openxmlformats-officedocument.oleObject"/>
  <Override PartName="/xl/embeddings/oleObject26.bin" ContentType="application/vnd.openxmlformats-officedocument.oleObject"/>
  <Override PartName="/xl/embeddings/oleObject27.bin" ContentType="application/vnd.openxmlformats-officedocument.oleObject"/>
  <Override PartName="/xl/embeddings/oleObject28.bin" ContentType="application/vnd.openxmlformats-officedocument.oleObject"/>
  <Override PartName="/xl/embeddings/oleObject29.bin" ContentType="application/vnd.openxmlformats-officedocument.oleObject"/>
  <Override PartName="/xl/embeddings/oleObject30.bin" ContentType="application/vnd.openxmlformats-officedocument.oleObject"/>
  <Override PartName="/xl/drawings/drawing4.xml" ContentType="application/vnd.openxmlformats-officedocument.drawing+xml"/>
  <Override PartName="/xl/embeddings/oleObject31.bin" ContentType="application/vnd.openxmlformats-officedocument.oleObject"/>
  <Override PartName="/xl/embeddings/oleObject32.bin" ContentType="application/vnd.openxmlformats-officedocument.oleObject"/>
  <Override PartName="/xl/embeddings/oleObject33.bin" ContentType="application/vnd.openxmlformats-officedocument.oleObject"/>
  <Override PartName="/xl/embeddings/oleObject34.bin" ContentType="application/vnd.openxmlformats-officedocument.oleObject"/>
  <Override PartName="/xl/embeddings/oleObject35.bin" ContentType="application/vnd.openxmlformats-officedocument.oleObject"/>
  <Override PartName="/xl/embeddings/oleObject36.bin" ContentType="application/vnd.openxmlformats-officedocument.oleObject"/>
  <Override PartName="/xl/drawings/drawing5.xml" ContentType="application/vnd.openxmlformats-officedocument.drawing+xml"/>
  <Override PartName="/xl/embeddings/oleObject37.bin" ContentType="application/vnd.openxmlformats-officedocument.oleObject"/>
  <Override PartName="/xl/embeddings/oleObject38.bin" ContentType="application/vnd.openxmlformats-officedocument.oleObject"/>
  <Override PartName="/xl/embeddings/oleObject39.bin" ContentType="application/vnd.openxmlformats-officedocument.oleObject"/>
  <Override PartName="/xl/embeddings/oleObject40.bin" ContentType="application/vnd.openxmlformats-officedocument.oleObject"/>
  <Override PartName="/xl/embeddings/oleObject41.bin" ContentType="application/vnd.openxmlformats-officedocument.oleObject"/>
  <Override PartName="/xl/embeddings/oleObject42.bin" ContentType="application/vnd.openxmlformats-officedocument.oleObject"/>
  <Override PartName="/xl/embeddings/oleObject43.bin" ContentType="application/vnd.openxmlformats-officedocument.oleObject"/>
  <Override PartName="/xl/embeddings/oleObject44.bin" ContentType="application/vnd.openxmlformats-officedocument.oleObject"/>
  <Override PartName="/xl/embeddings/oleObject45.bin" ContentType="application/vnd.openxmlformats-officedocument.oleObject"/>
  <Override PartName="/xl/embeddings/oleObject46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75970\Desktop\TEPO_dist2023\"/>
    </mc:Choice>
  </mc:AlternateContent>
  <xr:revisionPtr revIDLastSave="0" documentId="13_ncr:1_{4CF200F9-0013-4D45-AB2F-4DEB011EC392}" xr6:coauthVersionLast="47" xr6:coauthVersionMax="47" xr10:uidLastSave="{00000000-0000-0000-0000-000000000000}"/>
  <bookViews>
    <workbookView xWindow="-120" yWindow="-120" windowWidth="29040" windowHeight="15840" activeTab="7" xr2:uid="{6A94AC24-C017-4693-B6DC-3095510F650F}"/>
  </bookViews>
  <sheets>
    <sheet name="Pr01" sheetId="1" r:id="rId1"/>
    <sheet name="Pr02" sheetId="2" r:id="rId2"/>
    <sheet name="Pr03" sheetId="3" r:id="rId3"/>
    <sheet name="Pr04" sheetId="4" r:id="rId4"/>
    <sheet name="Pr05" sheetId="5" r:id="rId5"/>
    <sheet name="Pr06" sheetId="6" r:id="rId6"/>
    <sheet name="Pr07" sheetId="7" r:id="rId7"/>
    <sheet name="Pr08" sheetId="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2" i="8" l="1" a="1"/>
  <c r="H32" i="8" s="1"/>
  <c r="H27" i="8"/>
  <c r="I27" i="8"/>
  <c r="J27" i="8"/>
  <c r="K27" i="8"/>
  <c r="L27" i="8"/>
  <c r="H28" i="8"/>
  <c r="I28" i="8"/>
  <c r="J28" i="8"/>
  <c r="K28" i="8"/>
  <c r="L28" i="8"/>
  <c r="H29" i="8"/>
  <c r="I29" i="8"/>
  <c r="J29" i="8"/>
  <c r="K29" i="8"/>
  <c r="L29" i="8"/>
  <c r="H30" i="8"/>
  <c r="I30" i="8"/>
  <c r="J30" i="8"/>
  <c r="K30" i="8"/>
  <c r="L30" i="8"/>
  <c r="I26" i="8"/>
  <c r="J26" i="8"/>
  <c r="K26" i="8"/>
  <c r="L26" i="8"/>
  <c r="H26" i="8"/>
  <c r="H25" i="8" a="1"/>
  <c r="H25" i="8" s="1"/>
  <c r="K25" i="8"/>
  <c r="G27" i="8"/>
  <c r="G28" i="8"/>
  <c r="G29" i="8"/>
  <c r="G30" i="8"/>
  <c r="G26" i="8"/>
  <c r="H17" i="8"/>
  <c r="I17" i="8"/>
  <c r="J17" i="8"/>
  <c r="K17" i="8"/>
  <c r="L17" i="8"/>
  <c r="H18" i="8"/>
  <c r="I18" i="8"/>
  <c r="J18" i="8"/>
  <c r="K18" i="8"/>
  <c r="L18" i="8"/>
  <c r="H19" i="8"/>
  <c r="I19" i="8"/>
  <c r="J19" i="8"/>
  <c r="K19" i="8"/>
  <c r="L19" i="8"/>
  <c r="H20" i="8"/>
  <c r="I20" i="8"/>
  <c r="J20" i="8"/>
  <c r="K20" i="8"/>
  <c r="L20" i="8"/>
  <c r="I16" i="8"/>
  <c r="J16" i="8"/>
  <c r="K16" i="8"/>
  <c r="L16" i="8"/>
  <c r="H16" i="8"/>
  <c r="H15" i="8" a="1"/>
  <c r="H15" i="8" s="1"/>
  <c r="K15" i="8"/>
  <c r="G17" i="8"/>
  <c r="G18" i="8"/>
  <c r="G19" i="8"/>
  <c r="G20" i="8"/>
  <c r="G16" i="8"/>
  <c r="K12" i="8"/>
  <c r="J11" i="8" a="1"/>
  <c r="J11" i="8" s="1"/>
  <c r="J12" i="8"/>
  <c r="I10" i="8" a="1"/>
  <c r="I10" i="8" s="1"/>
  <c r="H9" i="8" a="1"/>
  <c r="H9" i="8" s="1"/>
  <c r="B15" i="8"/>
  <c r="B14" i="8"/>
  <c r="B12" i="8"/>
  <c r="C13" i="7"/>
  <c r="C14" i="7"/>
  <c r="C15" i="7"/>
  <c r="C16" i="7"/>
  <c r="C17" i="7"/>
  <c r="C18" i="7"/>
  <c r="C19" i="7"/>
  <c r="C20" i="7"/>
  <c r="C21" i="7"/>
  <c r="C22" i="7"/>
  <c r="C12" i="7"/>
  <c r="B13" i="7"/>
  <c r="B14" i="7"/>
  <c r="B15" i="7"/>
  <c r="B16" i="7"/>
  <c r="B17" i="7"/>
  <c r="B18" i="7"/>
  <c r="B19" i="7"/>
  <c r="B20" i="7"/>
  <c r="B21" i="7"/>
  <c r="B22" i="7"/>
  <c r="B12" i="7"/>
  <c r="B8" i="7"/>
  <c r="A14" i="7"/>
  <c r="A15" i="7"/>
  <c r="A16" i="7" s="1"/>
  <c r="A17" i="7" s="1"/>
  <c r="A18" i="7" s="1"/>
  <c r="A19" i="7" s="1"/>
  <c r="A20" i="7" s="1"/>
  <c r="A21" i="7" s="1"/>
  <c r="A22" i="7" s="1"/>
  <c r="A13" i="7"/>
  <c r="D15" i="6"/>
  <c r="E15" i="6"/>
  <c r="F15" i="6"/>
  <c r="G15" i="6"/>
  <c r="C15" i="6"/>
  <c r="D13" i="6"/>
  <c r="E13" i="6"/>
  <c r="F13" i="6"/>
  <c r="G13" i="6"/>
  <c r="C13" i="6"/>
  <c r="D12" i="6"/>
  <c r="E12" i="6"/>
  <c r="F12" i="6"/>
  <c r="G12" i="6"/>
  <c r="C12" i="6"/>
  <c r="E11" i="6"/>
  <c r="F11" i="6"/>
  <c r="G11" i="6"/>
  <c r="D11" i="6"/>
  <c r="C11" i="6"/>
  <c r="B23" i="5"/>
  <c r="C23" i="5"/>
  <c r="D23" i="5"/>
  <c r="E23" i="5"/>
  <c r="F23" i="5"/>
  <c r="G23" i="5"/>
  <c r="H23" i="5"/>
  <c r="B24" i="5"/>
  <c r="C24" i="5"/>
  <c r="D24" i="5"/>
  <c r="E24" i="5"/>
  <c r="F24" i="5"/>
  <c r="G24" i="5"/>
  <c r="H24" i="5"/>
  <c r="B25" i="5"/>
  <c r="C25" i="5"/>
  <c r="D25" i="5"/>
  <c r="E25" i="5"/>
  <c r="F25" i="5"/>
  <c r="G25" i="5"/>
  <c r="H25" i="5"/>
  <c r="B26" i="5"/>
  <c r="C26" i="5"/>
  <c r="D26" i="5"/>
  <c r="E26" i="5"/>
  <c r="F26" i="5"/>
  <c r="G26" i="5"/>
  <c r="H26" i="5"/>
  <c r="C22" i="5"/>
  <c r="D22" i="5"/>
  <c r="E22" i="5"/>
  <c r="F22" i="5"/>
  <c r="G22" i="5"/>
  <c r="H22" i="5"/>
  <c r="B22" i="5"/>
  <c r="B17" i="5"/>
  <c r="C17" i="5"/>
  <c r="D17" i="5"/>
  <c r="E17" i="5"/>
  <c r="F17" i="5"/>
  <c r="G17" i="5"/>
  <c r="H17" i="5"/>
  <c r="B18" i="5"/>
  <c r="C18" i="5"/>
  <c r="D18" i="5"/>
  <c r="E18" i="5"/>
  <c r="F18" i="5"/>
  <c r="G18" i="5"/>
  <c r="H18" i="5"/>
  <c r="B19" i="5"/>
  <c r="C19" i="5"/>
  <c r="D19" i="5"/>
  <c r="E19" i="5"/>
  <c r="F19" i="5"/>
  <c r="G19" i="5"/>
  <c r="H19" i="5"/>
  <c r="B20" i="5"/>
  <c r="C20" i="5"/>
  <c r="D20" i="5"/>
  <c r="E20" i="5"/>
  <c r="F20" i="5"/>
  <c r="G20" i="5"/>
  <c r="H20" i="5"/>
  <c r="C16" i="5"/>
  <c r="D16" i="5"/>
  <c r="E16" i="5"/>
  <c r="F16" i="5"/>
  <c r="G16" i="5"/>
  <c r="H16" i="5"/>
  <c r="B16" i="5"/>
  <c r="C11" i="5"/>
  <c r="D11" i="5"/>
  <c r="E11" i="5"/>
  <c r="F11" i="5"/>
  <c r="G11" i="5"/>
  <c r="H11" i="5"/>
  <c r="B11" i="5"/>
  <c r="H12" i="4"/>
  <c r="I12" i="4" s="1"/>
  <c r="H13" i="4"/>
  <c r="I13" i="4" s="1"/>
  <c r="H14" i="4"/>
  <c r="I14" i="4" s="1"/>
  <c r="H15" i="4"/>
  <c r="I15" i="4" s="1"/>
  <c r="H16" i="4"/>
  <c r="I16" i="4" s="1"/>
  <c r="H11" i="4"/>
  <c r="I11" i="4" s="1"/>
  <c r="G17" i="4"/>
  <c r="G12" i="4"/>
  <c r="G13" i="4"/>
  <c r="G14" i="4"/>
  <c r="G15" i="4"/>
  <c r="G16" i="4"/>
  <c r="G11" i="4"/>
  <c r="F12" i="4"/>
  <c r="F13" i="4"/>
  <c r="F14" i="4"/>
  <c r="F15" i="4"/>
  <c r="F16" i="4"/>
  <c r="F11" i="4"/>
  <c r="E2" i="3"/>
  <c r="G265" i="3"/>
  <c r="H265" i="3"/>
  <c r="F265" i="3"/>
  <c r="G264" i="3"/>
  <c r="H264" i="3"/>
  <c r="F264" i="3"/>
  <c r="G263" i="3"/>
  <c r="H263" i="3"/>
  <c r="F263" i="3"/>
  <c r="G260" i="3"/>
  <c r="H260" i="3"/>
  <c r="F260" i="3"/>
  <c r="G259" i="3"/>
  <c r="H259" i="3"/>
  <c r="F259" i="3"/>
  <c r="G258" i="3"/>
  <c r="H258" i="3"/>
  <c r="F258" i="3"/>
  <c r="J255" i="3"/>
  <c r="K255" i="3"/>
  <c r="I255" i="3"/>
  <c r="J254" i="3"/>
  <c r="K254" i="3"/>
  <c r="I254" i="3"/>
  <c r="E4" i="3"/>
  <c r="F4" i="3"/>
  <c r="G4" i="3"/>
  <c r="E5" i="3"/>
  <c r="F5" i="3"/>
  <c r="G5" i="3"/>
  <c r="E6" i="3"/>
  <c r="F6" i="3"/>
  <c r="G6" i="3"/>
  <c r="E7" i="3"/>
  <c r="F7" i="3"/>
  <c r="G7" i="3"/>
  <c r="E8" i="3"/>
  <c r="F8" i="3"/>
  <c r="G8" i="3"/>
  <c r="E9" i="3"/>
  <c r="F9" i="3"/>
  <c r="G9" i="3"/>
  <c r="E10" i="3"/>
  <c r="F10" i="3"/>
  <c r="G10" i="3"/>
  <c r="E11" i="3"/>
  <c r="F11" i="3"/>
  <c r="G11" i="3"/>
  <c r="E12" i="3"/>
  <c r="F12" i="3"/>
  <c r="G12" i="3"/>
  <c r="E13" i="3"/>
  <c r="F13" i="3"/>
  <c r="G13" i="3"/>
  <c r="E14" i="3"/>
  <c r="F14" i="3"/>
  <c r="G14" i="3"/>
  <c r="E15" i="3"/>
  <c r="F15" i="3"/>
  <c r="G15" i="3"/>
  <c r="E16" i="3"/>
  <c r="F16" i="3"/>
  <c r="G16" i="3"/>
  <c r="E17" i="3"/>
  <c r="F17" i="3"/>
  <c r="G17" i="3"/>
  <c r="E18" i="3"/>
  <c r="F18" i="3"/>
  <c r="G18" i="3"/>
  <c r="E19" i="3"/>
  <c r="F19" i="3"/>
  <c r="G19" i="3"/>
  <c r="E20" i="3"/>
  <c r="F20" i="3"/>
  <c r="G20" i="3"/>
  <c r="E21" i="3"/>
  <c r="F21" i="3"/>
  <c r="G21" i="3"/>
  <c r="E22" i="3"/>
  <c r="F22" i="3"/>
  <c r="G22" i="3"/>
  <c r="E23" i="3"/>
  <c r="F23" i="3"/>
  <c r="G23" i="3"/>
  <c r="E24" i="3"/>
  <c r="F24" i="3"/>
  <c r="G24" i="3"/>
  <c r="E25" i="3"/>
  <c r="F25" i="3"/>
  <c r="G25" i="3"/>
  <c r="E26" i="3"/>
  <c r="F26" i="3"/>
  <c r="G26" i="3"/>
  <c r="E27" i="3"/>
  <c r="F27" i="3"/>
  <c r="G27" i="3"/>
  <c r="E28" i="3"/>
  <c r="F28" i="3"/>
  <c r="G28" i="3"/>
  <c r="E29" i="3"/>
  <c r="F29" i="3"/>
  <c r="G29" i="3"/>
  <c r="E30" i="3"/>
  <c r="F30" i="3"/>
  <c r="G30" i="3"/>
  <c r="E31" i="3"/>
  <c r="F31" i="3"/>
  <c r="G31" i="3"/>
  <c r="E32" i="3"/>
  <c r="F32" i="3"/>
  <c r="G32" i="3"/>
  <c r="E33" i="3"/>
  <c r="F33" i="3"/>
  <c r="G33" i="3"/>
  <c r="E34" i="3"/>
  <c r="F34" i="3"/>
  <c r="G34" i="3"/>
  <c r="E35" i="3"/>
  <c r="F35" i="3"/>
  <c r="G35" i="3"/>
  <c r="E36" i="3"/>
  <c r="F36" i="3"/>
  <c r="G36" i="3"/>
  <c r="E37" i="3"/>
  <c r="F37" i="3"/>
  <c r="G37" i="3"/>
  <c r="E38" i="3"/>
  <c r="F38" i="3"/>
  <c r="G38" i="3"/>
  <c r="E39" i="3"/>
  <c r="F39" i="3"/>
  <c r="G39" i="3"/>
  <c r="E40" i="3"/>
  <c r="F40" i="3"/>
  <c r="G40" i="3"/>
  <c r="E41" i="3"/>
  <c r="F41" i="3"/>
  <c r="G41" i="3"/>
  <c r="E42" i="3"/>
  <c r="F42" i="3"/>
  <c r="G42" i="3"/>
  <c r="E43" i="3"/>
  <c r="F43" i="3"/>
  <c r="G43" i="3"/>
  <c r="E44" i="3"/>
  <c r="F44" i="3"/>
  <c r="G44" i="3"/>
  <c r="E45" i="3"/>
  <c r="F45" i="3"/>
  <c r="G45" i="3"/>
  <c r="E46" i="3"/>
  <c r="F46" i="3"/>
  <c r="G46" i="3"/>
  <c r="E47" i="3"/>
  <c r="F47" i="3"/>
  <c r="G47" i="3"/>
  <c r="E48" i="3"/>
  <c r="F48" i="3"/>
  <c r="G48" i="3"/>
  <c r="E49" i="3"/>
  <c r="F49" i="3"/>
  <c r="G49" i="3"/>
  <c r="E50" i="3"/>
  <c r="F50" i="3"/>
  <c r="G50" i="3"/>
  <c r="E51" i="3"/>
  <c r="F51" i="3"/>
  <c r="G51" i="3"/>
  <c r="E52" i="3"/>
  <c r="F52" i="3"/>
  <c r="G52" i="3"/>
  <c r="E53" i="3"/>
  <c r="F53" i="3"/>
  <c r="G53" i="3"/>
  <c r="E54" i="3"/>
  <c r="F54" i="3"/>
  <c r="G54" i="3"/>
  <c r="E55" i="3"/>
  <c r="F55" i="3"/>
  <c r="G55" i="3"/>
  <c r="E56" i="3"/>
  <c r="F56" i="3"/>
  <c r="G56" i="3"/>
  <c r="E57" i="3"/>
  <c r="F57" i="3"/>
  <c r="G57" i="3"/>
  <c r="E58" i="3"/>
  <c r="F58" i="3"/>
  <c r="G58" i="3"/>
  <c r="E59" i="3"/>
  <c r="F59" i="3"/>
  <c r="G59" i="3"/>
  <c r="E60" i="3"/>
  <c r="F60" i="3"/>
  <c r="G60" i="3"/>
  <c r="E61" i="3"/>
  <c r="F61" i="3"/>
  <c r="G61" i="3"/>
  <c r="E62" i="3"/>
  <c r="F62" i="3"/>
  <c r="G62" i="3"/>
  <c r="E63" i="3"/>
  <c r="F63" i="3"/>
  <c r="G63" i="3"/>
  <c r="E64" i="3"/>
  <c r="F64" i="3"/>
  <c r="G64" i="3"/>
  <c r="E65" i="3"/>
  <c r="F65" i="3"/>
  <c r="G65" i="3"/>
  <c r="E66" i="3"/>
  <c r="F66" i="3"/>
  <c r="G66" i="3"/>
  <c r="E67" i="3"/>
  <c r="F67" i="3"/>
  <c r="G67" i="3"/>
  <c r="E68" i="3"/>
  <c r="F68" i="3"/>
  <c r="G68" i="3"/>
  <c r="E69" i="3"/>
  <c r="F69" i="3"/>
  <c r="G69" i="3"/>
  <c r="E70" i="3"/>
  <c r="F70" i="3"/>
  <c r="G70" i="3"/>
  <c r="E71" i="3"/>
  <c r="F71" i="3"/>
  <c r="G71" i="3"/>
  <c r="E72" i="3"/>
  <c r="F72" i="3"/>
  <c r="G72" i="3"/>
  <c r="E73" i="3"/>
  <c r="F73" i="3"/>
  <c r="G73" i="3"/>
  <c r="E74" i="3"/>
  <c r="F74" i="3"/>
  <c r="G74" i="3"/>
  <c r="E75" i="3"/>
  <c r="F75" i="3"/>
  <c r="G75" i="3"/>
  <c r="E76" i="3"/>
  <c r="F76" i="3"/>
  <c r="G76" i="3"/>
  <c r="E77" i="3"/>
  <c r="F77" i="3"/>
  <c r="G77" i="3"/>
  <c r="E78" i="3"/>
  <c r="F78" i="3"/>
  <c r="G78" i="3"/>
  <c r="E79" i="3"/>
  <c r="F79" i="3"/>
  <c r="G79" i="3"/>
  <c r="E80" i="3"/>
  <c r="F80" i="3"/>
  <c r="G80" i="3"/>
  <c r="E81" i="3"/>
  <c r="F81" i="3"/>
  <c r="G81" i="3"/>
  <c r="E82" i="3"/>
  <c r="F82" i="3"/>
  <c r="G82" i="3"/>
  <c r="E83" i="3"/>
  <c r="F83" i="3"/>
  <c r="G83" i="3"/>
  <c r="E84" i="3"/>
  <c r="F84" i="3"/>
  <c r="G84" i="3"/>
  <c r="E85" i="3"/>
  <c r="F85" i="3"/>
  <c r="G85" i="3"/>
  <c r="E86" i="3"/>
  <c r="F86" i="3"/>
  <c r="G86" i="3"/>
  <c r="E87" i="3"/>
  <c r="F87" i="3"/>
  <c r="G87" i="3"/>
  <c r="E88" i="3"/>
  <c r="F88" i="3"/>
  <c r="G88" i="3"/>
  <c r="E89" i="3"/>
  <c r="F89" i="3"/>
  <c r="G89" i="3"/>
  <c r="E90" i="3"/>
  <c r="F90" i="3"/>
  <c r="G90" i="3"/>
  <c r="E91" i="3"/>
  <c r="F91" i="3"/>
  <c r="G91" i="3"/>
  <c r="E92" i="3"/>
  <c r="F92" i="3"/>
  <c r="G92" i="3"/>
  <c r="E93" i="3"/>
  <c r="F93" i="3"/>
  <c r="G93" i="3"/>
  <c r="E94" i="3"/>
  <c r="F94" i="3"/>
  <c r="G94" i="3"/>
  <c r="E95" i="3"/>
  <c r="F95" i="3"/>
  <c r="G95" i="3"/>
  <c r="E96" i="3"/>
  <c r="F96" i="3"/>
  <c r="G96" i="3"/>
  <c r="E97" i="3"/>
  <c r="F97" i="3"/>
  <c r="G97" i="3"/>
  <c r="E98" i="3"/>
  <c r="F98" i="3"/>
  <c r="G98" i="3"/>
  <c r="E99" i="3"/>
  <c r="F99" i="3"/>
  <c r="G99" i="3"/>
  <c r="E100" i="3"/>
  <c r="F100" i="3"/>
  <c r="G100" i="3"/>
  <c r="E101" i="3"/>
  <c r="F101" i="3"/>
  <c r="G101" i="3"/>
  <c r="E102" i="3"/>
  <c r="F102" i="3"/>
  <c r="G102" i="3"/>
  <c r="E103" i="3"/>
  <c r="F103" i="3"/>
  <c r="G103" i="3"/>
  <c r="E104" i="3"/>
  <c r="F104" i="3"/>
  <c r="G104" i="3"/>
  <c r="E105" i="3"/>
  <c r="F105" i="3"/>
  <c r="G105" i="3"/>
  <c r="E106" i="3"/>
  <c r="F106" i="3"/>
  <c r="G106" i="3"/>
  <c r="E107" i="3"/>
  <c r="F107" i="3"/>
  <c r="G107" i="3"/>
  <c r="E108" i="3"/>
  <c r="F108" i="3"/>
  <c r="G108" i="3"/>
  <c r="E109" i="3"/>
  <c r="F109" i="3"/>
  <c r="G109" i="3"/>
  <c r="E110" i="3"/>
  <c r="F110" i="3"/>
  <c r="G110" i="3"/>
  <c r="E111" i="3"/>
  <c r="F111" i="3"/>
  <c r="G111" i="3"/>
  <c r="E112" i="3"/>
  <c r="F112" i="3"/>
  <c r="G112" i="3"/>
  <c r="E113" i="3"/>
  <c r="F113" i="3"/>
  <c r="G113" i="3"/>
  <c r="E114" i="3"/>
  <c r="F114" i="3"/>
  <c r="G114" i="3"/>
  <c r="E115" i="3"/>
  <c r="F115" i="3"/>
  <c r="G115" i="3"/>
  <c r="E116" i="3"/>
  <c r="F116" i="3"/>
  <c r="G116" i="3"/>
  <c r="E117" i="3"/>
  <c r="F117" i="3"/>
  <c r="G117" i="3"/>
  <c r="E118" i="3"/>
  <c r="F118" i="3"/>
  <c r="G118" i="3"/>
  <c r="E119" i="3"/>
  <c r="F119" i="3"/>
  <c r="G119" i="3"/>
  <c r="E120" i="3"/>
  <c r="F120" i="3"/>
  <c r="G120" i="3"/>
  <c r="E121" i="3"/>
  <c r="F121" i="3"/>
  <c r="G121" i="3"/>
  <c r="E122" i="3"/>
  <c r="F122" i="3"/>
  <c r="G122" i="3"/>
  <c r="E123" i="3"/>
  <c r="F123" i="3"/>
  <c r="G123" i="3"/>
  <c r="E124" i="3"/>
  <c r="F124" i="3"/>
  <c r="G124" i="3"/>
  <c r="E125" i="3"/>
  <c r="F125" i="3"/>
  <c r="G125" i="3"/>
  <c r="E126" i="3"/>
  <c r="F126" i="3"/>
  <c r="G126" i="3"/>
  <c r="E127" i="3"/>
  <c r="F127" i="3"/>
  <c r="G127" i="3"/>
  <c r="E128" i="3"/>
  <c r="F128" i="3"/>
  <c r="G128" i="3"/>
  <c r="E129" i="3"/>
  <c r="F129" i="3"/>
  <c r="G129" i="3"/>
  <c r="E130" i="3"/>
  <c r="F130" i="3"/>
  <c r="G130" i="3"/>
  <c r="E131" i="3"/>
  <c r="F131" i="3"/>
  <c r="G131" i="3"/>
  <c r="E132" i="3"/>
  <c r="F132" i="3"/>
  <c r="G132" i="3"/>
  <c r="E133" i="3"/>
  <c r="F133" i="3"/>
  <c r="G133" i="3"/>
  <c r="E134" i="3"/>
  <c r="F134" i="3"/>
  <c r="G134" i="3"/>
  <c r="E135" i="3"/>
  <c r="F135" i="3"/>
  <c r="G135" i="3"/>
  <c r="E136" i="3"/>
  <c r="F136" i="3"/>
  <c r="G136" i="3"/>
  <c r="E137" i="3"/>
  <c r="F137" i="3"/>
  <c r="G137" i="3"/>
  <c r="E138" i="3"/>
  <c r="F138" i="3"/>
  <c r="G138" i="3"/>
  <c r="E139" i="3"/>
  <c r="F139" i="3"/>
  <c r="G139" i="3"/>
  <c r="E140" i="3"/>
  <c r="F140" i="3"/>
  <c r="G140" i="3"/>
  <c r="E141" i="3"/>
  <c r="F141" i="3"/>
  <c r="G141" i="3"/>
  <c r="E142" i="3"/>
  <c r="F142" i="3"/>
  <c r="G142" i="3"/>
  <c r="E143" i="3"/>
  <c r="F143" i="3"/>
  <c r="G143" i="3"/>
  <c r="E144" i="3"/>
  <c r="F144" i="3"/>
  <c r="G144" i="3"/>
  <c r="E145" i="3"/>
  <c r="F145" i="3"/>
  <c r="G145" i="3"/>
  <c r="E146" i="3"/>
  <c r="F146" i="3"/>
  <c r="G146" i="3"/>
  <c r="E147" i="3"/>
  <c r="F147" i="3"/>
  <c r="G147" i="3"/>
  <c r="E148" i="3"/>
  <c r="F148" i="3"/>
  <c r="G148" i="3"/>
  <c r="E149" i="3"/>
  <c r="F149" i="3"/>
  <c r="G149" i="3"/>
  <c r="E150" i="3"/>
  <c r="F150" i="3"/>
  <c r="G150" i="3"/>
  <c r="E151" i="3"/>
  <c r="F151" i="3"/>
  <c r="G151" i="3"/>
  <c r="E152" i="3"/>
  <c r="F152" i="3"/>
  <c r="G152" i="3"/>
  <c r="E153" i="3"/>
  <c r="F153" i="3"/>
  <c r="G153" i="3"/>
  <c r="E154" i="3"/>
  <c r="F154" i="3"/>
  <c r="G154" i="3"/>
  <c r="E155" i="3"/>
  <c r="F155" i="3"/>
  <c r="G155" i="3"/>
  <c r="E156" i="3"/>
  <c r="F156" i="3"/>
  <c r="G156" i="3"/>
  <c r="E157" i="3"/>
  <c r="F157" i="3"/>
  <c r="G157" i="3"/>
  <c r="E158" i="3"/>
  <c r="F158" i="3"/>
  <c r="G158" i="3"/>
  <c r="E159" i="3"/>
  <c r="F159" i="3"/>
  <c r="G159" i="3"/>
  <c r="E160" i="3"/>
  <c r="F160" i="3"/>
  <c r="G160" i="3"/>
  <c r="E161" i="3"/>
  <c r="F161" i="3"/>
  <c r="G161" i="3"/>
  <c r="E162" i="3"/>
  <c r="F162" i="3"/>
  <c r="G162" i="3"/>
  <c r="E163" i="3"/>
  <c r="F163" i="3"/>
  <c r="G163" i="3"/>
  <c r="E164" i="3"/>
  <c r="F164" i="3"/>
  <c r="G164" i="3"/>
  <c r="E165" i="3"/>
  <c r="F165" i="3"/>
  <c r="G165" i="3"/>
  <c r="E166" i="3"/>
  <c r="F166" i="3"/>
  <c r="G166" i="3"/>
  <c r="E167" i="3"/>
  <c r="F167" i="3"/>
  <c r="G167" i="3"/>
  <c r="E168" i="3"/>
  <c r="F168" i="3"/>
  <c r="G168" i="3"/>
  <c r="E169" i="3"/>
  <c r="F169" i="3"/>
  <c r="G169" i="3"/>
  <c r="E170" i="3"/>
  <c r="F170" i="3"/>
  <c r="G170" i="3"/>
  <c r="E171" i="3"/>
  <c r="F171" i="3"/>
  <c r="G171" i="3"/>
  <c r="E172" i="3"/>
  <c r="F172" i="3"/>
  <c r="G172" i="3"/>
  <c r="E173" i="3"/>
  <c r="F173" i="3"/>
  <c r="G173" i="3"/>
  <c r="E174" i="3"/>
  <c r="F174" i="3"/>
  <c r="G174" i="3"/>
  <c r="E175" i="3"/>
  <c r="F175" i="3"/>
  <c r="G175" i="3"/>
  <c r="E176" i="3"/>
  <c r="F176" i="3"/>
  <c r="G176" i="3"/>
  <c r="E177" i="3"/>
  <c r="F177" i="3"/>
  <c r="G177" i="3"/>
  <c r="E178" i="3"/>
  <c r="F178" i="3"/>
  <c r="G178" i="3"/>
  <c r="E179" i="3"/>
  <c r="F179" i="3"/>
  <c r="G179" i="3"/>
  <c r="E180" i="3"/>
  <c r="F180" i="3"/>
  <c r="G180" i="3"/>
  <c r="E181" i="3"/>
  <c r="F181" i="3"/>
  <c r="G181" i="3"/>
  <c r="E182" i="3"/>
  <c r="F182" i="3"/>
  <c r="G182" i="3"/>
  <c r="E183" i="3"/>
  <c r="F183" i="3"/>
  <c r="G183" i="3"/>
  <c r="E184" i="3"/>
  <c r="F184" i="3"/>
  <c r="G184" i="3"/>
  <c r="E185" i="3"/>
  <c r="F185" i="3"/>
  <c r="G185" i="3"/>
  <c r="E186" i="3"/>
  <c r="F186" i="3"/>
  <c r="G186" i="3"/>
  <c r="E187" i="3"/>
  <c r="F187" i="3"/>
  <c r="G187" i="3"/>
  <c r="E188" i="3"/>
  <c r="F188" i="3"/>
  <c r="G188" i="3"/>
  <c r="E189" i="3"/>
  <c r="F189" i="3"/>
  <c r="G189" i="3"/>
  <c r="E190" i="3"/>
  <c r="F190" i="3"/>
  <c r="G190" i="3"/>
  <c r="E191" i="3"/>
  <c r="F191" i="3"/>
  <c r="G191" i="3"/>
  <c r="E192" i="3"/>
  <c r="F192" i="3"/>
  <c r="G192" i="3"/>
  <c r="E193" i="3"/>
  <c r="F193" i="3"/>
  <c r="G193" i="3"/>
  <c r="E194" i="3"/>
  <c r="F194" i="3"/>
  <c r="G194" i="3"/>
  <c r="E195" i="3"/>
  <c r="F195" i="3"/>
  <c r="G195" i="3"/>
  <c r="E196" i="3"/>
  <c r="F196" i="3"/>
  <c r="G196" i="3"/>
  <c r="E197" i="3"/>
  <c r="F197" i="3"/>
  <c r="G197" i="3"/>
  <c r="E198" i="3"/>
  <c r="F198" i="3"/>
  <c r="G198" i="3"/>
  <c r="E199" i="3"/>
  <c r="F199" i="3"/>
  <c r="G199" i="3"/>
  <c r="E200" i="3"/>
  <c r="F200" i="3"/>
  <c r="G200" i="3"/>
  <c r="E201" i="3"/>
  <c r="F201" i="3"/>
  <c r="G201" i="3"/>
  <c r="E202" i="3"/>
  <c r="F202" i="3"/>
  <c r="G202" i="3"/>
  <c r="E203" i="3"/>
  <c r="F203" i="3"/>
  <c r="G203" i="3"/>
  <c r="E204" i="3"/>
  <c r="F204" i="3"/>
  <c r="G204" i="3"/>
  <c r="E205" i="3"/>
  <c r="F205" i="3"/>
  <c r="G205" i="3"/>
  <c r="E206" i="3"/>
  <c r="F206" i="3"/>
  <c r="G206" i="3"/>
  <c r="E207" i="3"/>
  <c r="F207" i="3"/>
  <c r="G207" i="3"/>
  <c r="E208" i="3"/>
  <c r="F208" i="3"/>
  <c r="G208" i="3"/>
  <c r="E209" i="3"/>
  <c r="F209" i="3"/>
  <c r="G209" i="3"/>
  <c r="E210" i="3"/>
  <c r="F210" i="3"/>
  <c r="G210" i="3"/>
  <c r="E211" i="3"/>
  <c r="F211" i="3"/>
  <c r="G211" i="3"/>
  <c r="E212" i="3"/>
  <c r="F212" i="3"/>
  <c r="G212" i="3"/>
  <c r="E213" i="3"/>
  <c r="F213" i="3"/>
  <c r="G213" i="3"/>
  <c r="E214" i="3"/>
  <c r="F214" i="3"/>
  <c r="G214" i="3"/>
  <c r="E215" i="3"/>
  <c r="F215" i="3"/>
  <c r="G215" i="3"/>
  <c r="E216" i="3"/>
  <c r="F216" i="3"/>
  <c r="G216" i="3"/>
  <c r="E217" i="3"/>
  <c r="F217" i="3"/>
  <c r="G217" i="3"/>
  <c r="E218" i="3"/>
  <c r="F218" i="3"/>
  <c r="G218" i="3"/>
  <c r="E219" i="3"/>
  <c r="F219" i="3"/>
  <c r="G219" i="3"/>
  <c r="E220" i="3"/>
  <c r="F220" i="3"/>
  <c r="G220" i="3"/>
  <c r="E221" i="3"/>
  <c r="F221" i="3"/>
  <c r="G221" i="3"/>
  <c r="E222" i="3"/>
  <c r="F222" i="3"/>
  <c r="G222" i="3"/>
  <c r="E223" i="3"/>
  <c r="F223" i="3"/>
  <c r="G223" i="3"/>
  <c r="E224" i="3"/>
  <c r="F224" i="3"/>
  <c r="G224" i="3"/>
  <c r="E225" i="3"/>
  <c r="F225" i="3"/>
  <c r="G225" i="3"/>
  <c r="E226" i="3"/>
  <c r="F226" i="3"/>
  <c r="G226" i="3"/>
  <c r="E227" i="3"/>
  <c r="F227" i="3"/>
  <c r="G227" i="3"/>
  <c r="E228" i="3"/>
  <c r="F228" i="3"/>
  <c r="G228" i="3"/>
  <c r="E229" i="3"/>
  <c r="F229" i="3"/>
  <c r="G229" i="3"/>
  <c r="E230" i="3"/>
  <c r="F230" i="3"/>
  <c r="G230" i="3"/>
  <c r="E231" i="3"/>
  <c r="F231" i="3"/>
  <c r="G231" i="3"/>
  <c r="E232" i="3"/>
  <c r="F232" i="3"/>
  <c r="G232" i="3"/>
  <c r="E233" i="3"/>
  <c r="F233" i="3"/>
  <c r="G233" i="3"/>
  <c r="E234" i="3"/>
  <c r="F234" i="3"/>
  <c r="G234" i="3"/>
  <c r="E235" i="3"/>
  <c r="F235" i="3"/>
  <c r="G235" i="3"/>
  <c r="E236" i="3"/>
  <c r="F236" i="3"/>
  <c r="G236" i="3"/>
  <c r="E237" i="3"/>
  <c r="F237" i="3"/>
  <c r="G237" i="3"/>
  <c r="E238" i="3"/>
  <c r="F238" i="3"/>
  <c r="G238" i="3"/>
  <c r="E239" i="3"/>
  <c r="F239" i="3"/>
  <c r="G239" i="3"/>
  <c r="E240" i="3"/>
  <c r="F240" i="3"/>
  <c r="G240" i="3"/>
  <c r="E241" i="3"/>
  <c r="F241" i="3"/>
  <c r="G241" i="3"/>
  <c r="E242" i="3"/>
  <c r="F242" i="3"/>
  <c r="G242" i="3"/>
  <c r="E243" i="3"/>
  <c r="F243" i="3"/>
  <c r="G243" i="3"/>
  <c r="E244" i="3"/>
  <c r="F244" i="3"/>
  <c r="G244" i="3"/>
  <c r="E245" i="3"/>
  <c r="F245" i="3"/>
  <c r="G245" i="3"/>
  <c r="E246" i="3"/>
  <c r="F246" i="3"/>
  <c r="G246" i="3"/>
  <c r="E247" i="3"/>
  <c r="F247" i="3"/>
  <c r="G247" i="3"/>
  <c r="E248" i="3"/>
  <c r="F248" i="3"/>
  <c r="G248" i="3"/>
  <c r="E249" i="3"/>
  <c r="F249" i="3"/>
  <c r="G249" i="3"/>
  <c r="E250" i="3"/>
  <c r="F250" i="3"/>
  <c r="G250" i="3"/>
  <c r="E251" i="3"/>
  <c r="F251" i="3"/>
  <c r="G251" i="3"/>
  <c r="E252" i="3"/>
  <c r="F252" i="3"/>
  <c r="G252" i="3"/>
  <c r="F3" i="3"/>
  <c r="G3" i="3"/>
  <c r="E3" i="3"/>
  <c r="L41" i="2"/>
  <c r="L42" i="2"/>
  <c r="L43" i="2"/>
  <c r="L44" i="2"/>
  <c r="L45" i="2"/>
  <c r="L46" i="2"/>
  <c r="L40" i="2"/>
  <c r="K41" i="2"/>
  <c r="K42" i="2"/>
  <c r="K43" i="2"/>
  <c r="K44" i="2"/>
  <c r="K45" i="2"/>
  <c r="K46" i="2"/>
  <c r="K40" i="2"/>
  <c r="K32" i="2"/>
  <c r="L32" i="2"/>
  <c r="M32" i="2"/>
  <c r="N32" i="2"/>
  <c r="O32" i="2"/>
  <c r="P32" i="2"/>
  <c r="Q32" i="2"/>
  <c r="K33" i="2"/>
  <c r="L33" i="2"/>
  <c r="M33" i="2"/>
  <c r="N33" i="2"/>
  <c r="O33" i="2"/>
  <c r="P33" i="2"/>
  <c r="Q33" i="2"/>
  <c r="K34" i="2"/>
  <c r="L34" i="2"/>
  <c r="M34" i="2"/>
  <c r="N34" i="2"/>
  <c r="O34" i="2"/>
  <c r="P34" i="2"/>
  <c r="Q34" i="2"/>
  <c r="K35" i="2"/>
  <c r="L35" i="2"/>
  <c r="M35" i="2"/>
  <c r="N35" i="2"/>
  <c r="O35" i="2"/>
  <c r="P35" i="2"/>
  <c r="Q35" i="2"/>
  <c r="K36" i="2"/>
  <c r="L36" i="2"/>
  <c r="M36" i="2"/>
  <c r="N36" i="2"/>
  <c r="O36" i="2"/>
  <c r="P36" i="2"/>
  <c r="Q36" i="2"/>
  <c r="K37" i="2"/>
  <c r="L37" i="2"/>
  <c r="M37" i="2"/>
  <c r="N37" i="2"/>
  <c r="O37" i="2"/>
  <c r="P37" i="2"/>
  <c r="Q37" i="2"/>
  <c r="Q31" i="2"/>
  <c r="L31" i="2"/>
  <c r="M31" i="2"/>
  <c r="N31" i="2"/>
  <c r="O31" i="2"/>
  <c r="P31" i="2"/>
  <c r="K31" i="2"/>
  <c r="K28" i="2" a="1"/>
  <c r="K28" i="2" s="1"/>
  <c r="M28" i="2"/>
  <c r="N28" i="2"/>
  <c r="Q28" i="2"/>
  <c r="I37" i="2"/>
  <c r="I32" i="2"/>
  <c r="I33" i="2"/>
  <c r="I34" i="2"/>
  <c r="I35" i="2"/>
  <c r="I36" i="2"/>
  <c r="I31" i="2"/>
  <c r="Q19" i="2"/>
  <c r="Q20" i="2"/>
  <c r="Q21" i="2"/>
  <c r="Q22" i="2"/>
  <c r="Q23" i="2"/>
  <c r="Q24" i="2"/>
  <c r="Q18" i="2"/>
  <c r="P19" i="2"/>
  <c r="P20" i="2"/>
  <c r="P21" i="2"/>
  <c r="P22" i="2"/>
  <c r="P23" i="2"/>
  <c r="P24" i="2"/>
  <c r="P18" i="2"/>
  <c r="O19" i="2"/>
  <c r="O20" i="2"/>
  <c r="O21" i="2"/>
  <c r="O22" i="2"/>
  <c r="O23" i="2"/>
  <c r="O24" i="2"/>
  <c r="O18" i="2"/>
  <c r="N19" i="2"/>
  <c r="N20" i="2"/>
  <c r="N21" i="2"/>
  <c r="N22" i="2"/>
  <c r="N23" i="2"/>
  <c r="N24" i="2"/>
  <c r="N18" i="2"/>
  <c r="M19" i="2"/>
  <c r="M20" i="2"/>
  <c r="M21" i="2"/>
  <c r="M22" i="2"/>
  <c r="M23" i="2"/>
  <c r="M24" i="2"/>
  <c r="M18" i="2"/>
  <c r="L19" i="2"/>
  <c r="L20" i="2"/>
  <c r="L21" i="2"/>
  <c r="L22" i="2"/>
  <c r="L23" i="2"/>
  <c r="L24" i="2"/>
  <c r="L18" i="2"/>
  <c r="K17" i="2" a="1"/>
  <c r="K17" i="2" s="1"/>
  <c r="J19" i="2"/>
  <c r="J20" i="2"/>
  <c r="J21" i="2"/>
  <c r="J22" i="2"/>
  <c r="J23" i="2"/>
  <c r="J24" i="2"/>
  <c r="J18" i="2"/>
  <c r="K24" i="2"/>
  <c r="K19" i="2"/>
  <c r="K20" i="2"/>
  <c r="K21" i="2"/>
  <c r="K22" i="2"/>
  <c r="K23" i="2"/>
  <c r="K18" i="2"/>
  <c r="AA34" i="2"/>
  <c r="AA36" i="2"/>
  <c r="AA35" i="2"/>
  <c r="T36" i="2"/>
  <c r="U36" i="2"/>
  <c r="V36" i="2"/>
  <c r="W36" i="2"/>
  <c r="X36" i="2"/>
  <c r="Y36" i="2"/>
  <c r="Z36" i="2"/>
  <c r="T34" i="2"/>
  <c r="U34" i="2"/>
  <c r="V34" i="2"/>
  <c r="W34" i="2"/>
  <c r="X34" i="2"/>
  <c r="Y34" i="2"/>
  <c r="Z34" i="2"/>
  <c r="U35" i="2"/>
  <c r="V35" i="2"/>
  <c r="W35" i="2"/>
  <c r="X35" i="2"/>
  <c r="Y35" i="2"/>
  <c r="Z35" i="2"/>
  <c r="T35" i="2"/>
  <c r="AA26" i="2"/>
  <c r="AA27" i="2"/>
  <c r="AA28" i="2"/>
  <c r="AA29" i="2"/>
  <c r="AA30" i="2"/>
  <c r="AA31" i="2"/>
  <c r="AA25" i="2"/>
  <c r="T26" i="2"/>
  <c r="U26" i="2"/>
  <c r="V26" i="2"/>
  <c r="W26" i="2"/>
  <c r="X26" i="2"/>
  <c r="Y26" i="2"/>
  <c r="Z26" i="2"/>
  <c r="T27" i="2"/>
  <c r="U27" i="2"/>
  <c r="V27" i="2"/>
  <c r="W27" i="2"/>
  <c r="X27" i="2"/>
  <c r="Y27" i="2"/>
  <c r="Z27" i="2"/>
  <c r="T28" i="2"/>
  <c r="U28" i="2"/>
  <c r="V28" i="2"/>
  <c r="W28" i="2"/>
  <c r="X28" i="2"/>
  <c r="Y28" i="2"/>
  <c r="Z28" i="2"/>
  <c r="T29" i="2"/>
  <c r="U29" i="2"/>
  <c r="V29" i="2"/>
  <c r="W29" i="2"/>
  <c r="X29" i="2"/>
  <c r="Y29" i="2"/>
  <c r="Z29" i="2"/>
  <c r="T30" i="2"/>
  <c r="U30" i="2"/>
  <c r="V30" i="2"/>
  <c r="W30" i="2"/>
  <c r="X30" i="2"/>
  <c r="Y30" i="2"/>
  <c r="Z30" i="2"/>
  <c r="T31" i="2"/>
  <c r="U31" i="2"/>
  <c r="V31" i="2"/>
  <c r="W31" i="2"/>
  <c r="X31" i="2"/>
  <c r="Y31" i="2"/>
  <c r="Z31" i="2"/>
  <c r="U25" i="2"/>
  <c r="V25" i="2"/>
  <c r="W25" i="2"/>
  <c r="X25" i="2"/>
  <c r="Y25" i="2"/>
  <c r="Z25" i="2"/>
  <c r="T25" i="2"/>
  <c r="T17" i="2"/>
  <c r="U17" i="2"/>
  <c r="V17" i="2"/>
  <c r="W17" i="2"/>
  <c r="X17" i="2"/>
  <c r="Y17" i="2"/>
  <c r="Z17" i="2"/>
  <c r="T18" i="2"/>
  <c r="U18" i="2"/>
  <c r="V18" i="2"/>
  <c r="W18" i="2"/>
  <c r="X18" i="2"/>
  <c r="Y18" i="2"/>
  <c r="Z18" i="2"/>
  <c r="T19" i="2"/>
  <c r="U19" i="2"/>
  <c r="V19" i="2"/>
  <c r="W19" i="2"/>
  <c r="X19" i="2"/>
  <c r="Y19" i="2"/>
  <c r="Z19" i="2"/>
  <c r="T20" i="2"/>
  <c r="U20" i="2"/>
  <c r="V20" i="2"/>
  <c r="W20" i="2"/>
  <c r="X20" i="2"/>
  <c r="Y20" i="2"/>
  <c r="Z20" i="2"/>
  <c r="T21" i="2"/>
  <c r="U21" i="2"/>
  <c r="V21" i="2"/>
  <c r="W21" i="2"/>
  <c r="X21" i="2"/>
  <c r="Y21" i="2"/>
  <c r="Z21" i="2"/>
  <c r="T22" i="2"/>
  <c r="U22" i="2"/>
  <c r="V22" i="2"/>
  <c r="W22" i="2"/>
  <c r="X22" i="2"/>
  <c r="Y22" i="2"/>
  <c r="Z22" i="2"/>
  <c r="U16" i="2"/>
  <c r="V16" i="2"/>
  <c r="W16" i="2"/>
  <c r="X16" i="2"/>
  <c r="Y16" i="2"/>
  <c r="Z16" i="2"/>
  <c r="T16" i="2"/>
  <c r="AC7" i="2"/>
  <c r="AC8" i="2"/>
  <c r="AC9" i="2"/>
  <c r="AC10" i="2"/>
  <c r="AC11" i="2"/>
  <c r="AC12" i="2"/>
  <c r="AC6" i="2"/>
  <c r="AB7" i="2"/>
  <c r="AB8" i="2"/>
  <c r="AB9" i="2"/>
  <c r="AB10" i="2"/>
  <c r="AB11" i="2"/>
  <c r="AB12" i="2"/>
  <c r="AB6" i="2"/>
  <c r="AA7" i="2" a="1"/>
  <c r="AA7" i="2" s="1"/>
  <c r="AA8" i="2" a="1"/>
  <c r="AA8" i="2"/>
  <c r="AA9" i="2" a="1"/>
  <c r="AA9" i="2"/>
  <c r="AA10" i="2" a="1"/>
  <c r="AA10" i="2"/>
  <c r="AA11" i="2" a="1"/>
  <c r="AA11" i="2"/>
  <c r="AA12" i="2" a="1"/>
  <c r="AA12" i="2"/>
  <c r="AA6" i="2" a="1"/>
  <c r="AA6" i="2" s="1"/>
  <c r="T7" i="2"/>
  <c r="U7" i="2"/>
  <c r="V7" i="2"/>
  <c r="W7" i="2"/>
  <c r="X7" i="2"/>
  <c r="Y7" i="2"/>
  <c r="Z7" i="2"/>
  <c r="T8" i="2"/>
  <c r="U8" i="2"/>
  <c r="V8" i="2"/>
  <c r="W8" i="2"/>
  <c r="X8" i="2"/>
  <c r="Y8" i="2"/>
  <c r="Z8" i="2"/>
  <c r="T9" i="2"/>
  <c r="U9" i="2"/>
  <c r="V9" i="2"/>
  <c r="W9" i="2"/>
  <c r="X9" i="2"/>
  <c r="Y9" i="2"/>
  <c r="Z9" i="2"/>
  <c r="T10" i="2"/>
  <c r="U10" i="2"/>
  <c r="V10" i="2"/>
  <c r="W10" i="2"/>
  <c r="X10" i="2"/>
  <c r="Y10" i="2"/>
  <c r="Z10" i="2"/>
  <c r="T11" i="2"/>
  <c r="U11" i="2"/>
  <c r="V11" i="2"/>
  <c r="W11" i="2"/>
  <c r="X11" i="2"/>
  <c r="Y11" i="2"/>
  <c r="Z11" i="2"/>
  <c r="T12" i="2"/>
  <c r="U12" i="2"/>
  <c r="V12" i="2"/>
  <c r="W12" i="2"/>
  <c r="X12" i="2"/>
  <c r="Y12" i="2"/>
  <c r="Z12" i="2"/>
  <c r="U6" i="2"/>
  <c r="V6" i="2"/>
  <c r="W6" i="2"/>
  <c r="X6" i="2"/>
  <c r="Y6" i="2"/>
  <c r="Z6" i="2"/>
  <c r="T6" i="2"/>
  <c r="S7" i="2"/>
  <c r="S8" i="2"/>
  <c r="S9" i="2"/>
  <c r="S10" i="2"/>
  <c r="S11" i="2"/>
  <c r="S12" i="2"/>
  <c r="S6" i="2"/>
  <c r="L7" i="2"/>
  <c r="M7" i="2"/>
  <c r="N7" i="2"/>
  <c r="O7" i="2"/>
  <c r="P7" i="2"/>
  <c r="Q7" i="2"/>
  <c r="R7" i="2"/>
  <c r="L8" i="2"/>
  <c r="M8" i="2"/>
  <c r="N8" i="2"/>
  <c r="O8" i="2"/>
  <c r="P8" i="2"/>
  <c r="Q8" i="2"/>
  <c r="R8" i="2"/>
  <c r="L9" i="2"/>
  <c r="M9" i="2"/>
  <c r="N9" i="2"/>
  <c r="O9" i="2"/>
  <c r="P9" i="2"/>
  <c r="Q9" i="2"/>
  <c r="R9" i="2"/>
  <c r="L10" i="2"/>
  <c r="M10" i="2"/>
  <c r="N10" i="2"/>
  <c r="O10" i="2"/>
  <c r="P10" i="2"/>
  <c r="Q10" i="2"/>
  <c r="R10" i="2"/>
  <c r="L11" i="2"/>
  <c r="M11" i="2"/>
  <c r="N11" i="2"/>
  <c r="O11" i="2"/>
  <c r="P11" i="2"/>
  <c r="Q11" i="2"/>
  <c r="R11" i="2"/>
  <c r="L12" i="2"/>
  <c r="M12" i="2"/>
  <c r="N12" i="2"/>
  <c r="O12" i="2"/>
  <c r="P12" i="2"/>
  <c r="Q12" i="2"/>
  <c r="R12" i="2"/>
  <c r="M6" i="2"/>
  <c r="N6" i="2"/>
  <c r="O6" i="2"/>
  <c r="P6" i="2"/>
  <c r="Q6" i="2"/>
  <c r="R6" i="2"/>
  <c r="L6" i="2"/>
  <c r="R10" i="1"/>
  <c r="S10" i="1"/>
  <c r="Q10" i="1"/>
  <c r="R9" i="1"/>
  <c r="S9" i="1"/>
  <c r="Q9" i="1"/>
  <c r="Q7" i="1"/>
  <c r="R7" i="1"/>
  <c r="S7" i="1"/>
  <c r="Q8" i="1"/>
  <c r="R8" i="1"/>
  <c r="S8" i="1"/>
  <c r="R6" i="1"/>
  <c r="S6" i="1"/>
  <c r="Q6" i="1"/>
  <c r="N9" i="1"/>
  <c r="O9" i="1"/>
  <c r="M9" i="1"/>
  <c r="M7" i="1"/>
  <c r="N7" i="1"/>
  <c r="O7" i="1"/>
  <c r="M8" i="1"/>
  <c r="N8" i="1"/>
  <c r="O8" i="1"/>
  <c r="N6" i="1"/>
  <c r="O6" i="1"/>
  <c r="M6" i="1"/>
  <c r="J12" i="1"/>
  <c r="K12" i="1"/>
  <c r="I12" i="1"/>
  <c r="I11" i="1"/>
  <c r="J11" i="1"/>
  <c r="K11" i="1"/>
  <c r="J10" i="1"/>
  <c r="K10" i="1"/>
  <c r="I10" i="1"/>
  <c r="J9" i="1"/>
  <c r="K9" i="1"/>
  <c r="I9" i="1"/>
  <c r="K3" i="1"/>
  <c r="J3" i="1"/>
  <c r="E6" i="1"/>
  <c r="F6" i="1"/>
  <c r="G6" i="1"/>
  <c r="E7" i="1"/>
  <c r="F7" i="1"/>
  <c r="G7" i="1"/>
  <c r="E8" i="1"/>
  <c r="F8" i="1"/>
  <c r="G8" i="1"/>
  <c r="F5" i="1"/>
  <c r="F9" i="1" s="1"/>
  <c r="G5" i="1"/>
  <c r="E5" i="1"/>
  <c r="F3" i="1"/>
  <c r="G3" i="1"/>
  <c r="E3" i="1"/>
  <c r="I3" i="1" s="1"/>
  <c r="J25" i="8" l="1"/>
  <c r="I25" i="8"/>
  <c r="L25" i="8"/>
  <c r="J15" i="8"/>
  <c r="I15" i="8"/>
  <c r="L15" i="8"/>
  <c r="I12" i="8"/>
  <c r="I11" i="8"/>
  <c r="H12" i="8"/>
  <c r="H10" i="8"/>
  <c r="H11" i="8"/>
  <c r="I17" i="4"/>
  <c r="J14" i="4" s="1"/>
  <c r="K14" i="4" s="1"/>
  <c r="J171" i="3"/>
  <c r="K160" i="3"/>
  <c r="J139" i="3"/>
  <c r="K128" i="3"/>
  <c r="K251" i="3"/>
  <c r="I249" i="3"/>
  <c r="J246" i="3"/>
  <c r="J242" i="3"/>
  <c r="K239" i="3"/>
  <c r="I237" i="3"/>
  <c r="J230" i="3"/>
  <c r="K227" i="3"/>
  <c r="J222" i="3"/>
  <c r="K219" i="3"/>
  <c r="I217" i="3"/>
  <c r="K211" i="3"/>
  <c r="I209" i="3"/>
  <c r="J206" i="3"/>
  <c r="I201" i="3"/>
  <c r="K199" i="3"/>
  <c r="I197" i="3"/>
  <c r="K191" i="3"/>
  <c r="I189" i="3"/>
  <c r="I181" i="3"/>
  <c r="J178" i="3"/>
  <c r="K175" i="3"/>
  <c r="K171" i="3"/>
  <c r="I169" i="3"/>
  <c r="J166" i="3"/>
  <c r="I161" i="3"/>
  <c r="K155" i="3"/>
  <c r="J150" i="3"/>
  <c r="I149" i="3"/>
  <c r="K139" i="3"/>
  <c r="I133" i="3"/>
  <c r="K127" i="3"/>
  <c r="J126" i="3"/>
  <c r="K123" i="3"/>
  <c r="J118" i="3"/>
  <c r="K115" i="3"/>
  <c r="I113" i="3"/>
  <c r="J106" i="3"/>
  <c r="K103" i="3"/>
  <c r="J98" i="3"/>
  <c r="J94" i="3"/>
  <c r="J86" i="3"/>
  <c r="K83" i="3"/>
  <c r="K79" i="3"/>
  <c r="K75" i="3"/>
  <c r="I73" i="3"/>
  <c r="K67" i="3"/>
  <c r="I65" i="3"/>
  <c r="J58" i="3"/>
  <c r="K55" i="3"/>
  <c r="I53" i="3"/>
  <c r="K47" i="3"/>
  <c r="K43" i="3"/>
  <c r="I37" i="3"/>
  <c r="K31" i="3"/>
  <c r="J22" i="3"/>
  <c r="K19" i="3"/>
  <c r="K15" i="3"/>
  <c r="K11" i="3"/>
  <c r="I5" i="3"/>
  <c r="E253" i="3"/>
  <c r="I89" i="3" s="1"/>
  <c r="J251" i="3"/>
  <c r="K248" i="3"/>
  <c r="I246" i="3"/>
  <c r="K240" i="3"/>
  <c r="J239" i="3"/>
  <c r="K236" i="3"/>
  <c r="J231" i="3"/>
  <c r="K228" i="3"/>
  <c r="J227" i="3"/>
  <c r="J219" i="3"/>
  <c r="K216" i="3"/>
  <c r="K212" i="3"/>
  <c r="J207" i="3"/>
  <c r="J203" i="3"/>
  <c r="I202" i="3"/>
  <c r="K200" i="3"/>
  <c r="K196" i="3"/>
  <c r="J195" i="3"/>
  <c r="I194" i="3"/>
  <c r="I190" i="3"/>
  <c r="K188" i="3"/>
  <c r="I186" i="3"/>
  <c r="K184" i="3"/>
  <c r="J183" i="3"/>
  <c r="K180" i="3"/>
  <c r="J179" i="3"/>
  <c r="I174" i="3"/>
  <c r="K172" i="3"/>
  <c r="I170" i="3"/>
  <c r="K164" i="3"/>
  <c r="J163" i="3"/>
  <c r="J159" i="3"/>
  <c r="K156" i="3"/>
  <c r="K152" i="3"/>
  <c r="J151" i="3"/>
  <c r="K148" i="3"/>
  <c r="I146" i="3"/>
  <c r="J143" i="3"/>
  <c r="I142" i="3"/>
  <c r="K136" i="3"/>
  <c r="J135" i="3"/>
  <c r="J131" i="3"/>
  <c r="J127" i="3"/>
  <c r="K124" i="3"/>
  <c r="I122" i="3"/>
  <c r="K120" i="3"/>
  <c r="K116" i="3"/>
  <c r="J115" i="3"/>
  <c r="I114" i="3"/>
  <c r="I110" i="3"/>
  <c r="K108" i="3"/>
  <c r="I106" i="3"/>
  <c r="K104" i="3"/>
  <c r="J103" i="3"/>
  <c r="K100" i="3"/>
  <c r="J99" i="3"/>
  <c r="J95" i="3"/>
  <c r="I94" i="3"/>
  <c r="K92" i="3"/>
  <c r="K88" i="3"/>
  <c r="J87" i="3"/>
  <c r="K84" i="3"/>
  <c r="I82" i="3"/>
  <c r="J79" i="3"/>
  <c r="I78" i="3"/>
  <c r="K76" i="3"/>
  <c r="I163" i="3"/>
  <c r="K157" i="3"/>
  <c r="J152" i="3"/>
  <c r="K141" i="3"/>
  <c r="J136" i="3"/>
  <c r="I131" i="3"/>
  <c r="J120" i="3"/>
  <c r="F253" i="3"/>
  <c r="J3" i="3"/>
  <c r="K247" i="3"/>
  <c r="I245" i="3"/>
  <c r="K235" i="3"/>
  <c r="K231" i="3"/>
  <c r="I229" i="3"/>
  <c r="K223" i="3"/>
  <c r="I221" i="3"/>
  <c r="J218" i="3"/>
  <c r="I213" i="3"/>
  <c r="J210" i="3"/>
  <c r="K207" i="3"/>
  <c r="J202" i="3"/>
  <c r="J198" i="3"/>
  <c r="J194" i="3"/>
  <c r="J190" i="3"/>
  <c r="K187" i="3"/>
  <c r="K183" i="3"/>
  <c r="K179" i="3"/>
  <c r="I177" i="3"/>
  <c r="I173" i="3"/>
  <c r="K167" i="3"/>
  <c r="J162" i="3"/>
  <c r="I157" i="3"/>
  <c r="J154" i="3"/>
  <c r="K151" i="3"/>
  <c r="I145" i="3"/>
  <c r="K143" i="3"/>
  <c r="I141" i="3"/>
  <c r="K135" i="3"/>
  <c r="J134" i="3"/>
  <c r="K131" i="3"/>
  <c r="I125" i="3"/>
  <c r="J122" i="3"/>
  <c r="K119" i="3"/>
  <c r="J114" i="3"/>
  <c r="J110" i="3"/>
  <c r="K107" i="3"/>
  <c r="J102" i="3"/>
  <c r="K99" i="3"/>
  <c r="K95" i="3"/>
  <c r="J90" i="3"/>
  <c r="K87" i="3"/>
  <c r="I85" i="3"/>
  <c r="J78" i="3"/>
  <c r="J74" i="3"/>
  <c r="I69" i="3"/>
  <c r="J66" i="3"/>
  <c r="K63" i="3"/>
  <c r="I57" i="3"/>
  <c r="J54" i="3"/>
  <c r="K51" i="3"/>
  <c r="J46" i="3"/>
  <c r="I45" i="3"/>
  <c r="J42" i="3"/>
  <c r="K35" i="3"/>
  <c r="J30" i="3"/>
  <c r="J26" i="3"/>
  <c r="K23" i="3"/>
  <c r="J14" i="3"/>
  <c r="J10" i="3"/>
  <c r="K7" i="3"/>
  <c r="G253" i="3"/>
  <c r="I250" i="3"/>
  <c r="J247" i="3"/>
  <c r="K244" i="3"/>
  <c r="J235" i="3"/>
  <c r="K232" i="3"/>
  <c r="I226" i="3"/>
  <c r="J223" i="3"/>
  <c r="K220" i="3"/>
  <c r="J215" i="3"/>
  <c r="J211" i="3"/>
  <c r="K208" i="3"/>
  <c r="I198" i="3"/>
  <c r="K176" i="3"/>
  <c r="K3" i="3"/>
  <c r="K250" i="3"/>
  <c r="I248" i="3"/>
  <c r="J245" i="3"/>
  <c r="K242" i="3"/>
  <c r="J237" i="3"/>
  <c r="K234" i="3"/>
  <c r="I232" i="3"/>
  <c r="K226" i="3"/>
  <c r="J221" i="3"/>
  <c r="K218" i="3"/>
  <c r="I216" i="3"/>
  <c r="J213" i="3"/>
  <c r="K210" i="3"/>
  <c r="J205" i="3"/>
  <c r="K202" i="3"/>
  <c r="K194" i="3"/>
  <c r="I192" i="3"/>
  <c r="J189" i="3"/>
  <c r="K186" i="3"/>
  <c r="I184" i="3"/>
  <c r="J181" i="3"/>
  <c r="K178" i="3"/>
  <c r="J173" i="3"/>
  <c r="K114" i="3"/>
  <c r="I104" i="3"/>
  <c r="J75" i="3"/>
  <c r="K72" i="3"/>
  <c r="I70" i="3"/>
  <c r="J67" i="3"/>
  <c r="K64" i="3"/>
  <c r="I62" i="3"/>
  <c r="J59" i="3"/>
  <c r="J55" i="3"/>
  <c r="K52" i="3"/>
  <c r="J51" i="3"/>
  <c r="K48" i="3"/>
  <c r="I46" i="3"/>
  <c r="J43" i="3"/>
  <c r="I42" i="3"/>
  <c r="J39" i="3"/>
  <c r="K36" i="3"/>
  <c r="J31" i="3"/>
  <c r="K28" i="3"/>
  <c r="I26" i="3"/>
  <c r="J23" i="3"/>
  <c r="K20" i="3"/>
  <c r="J19" i="3"/>
  <c r="K16" i="3"/>
  <c r="J15" i="3"/>
  <c r="I14" i="3"/>
  <c r="J11" i="3"/>
  <c r="I10" i="3"/>
  <c r="J7" i="3"/>
  <c r="I6" i="3"/>
  <c r="K4" i="3"/>
  <c r="I3" i="3"/>
  <c r="J252" i="3"/>
  <c r="I251" i="3"/>
  <c r="K249" i="3"/>
  <c r="J248" i="3"/>
  <c r="K245" i="3"/>
  <c r="J244" i="3"/>
  <c r="I243" i="3"/>
  <c r="K241" i="3"/>
  <c r="J240" i="3"/>
  <c r="I239" i="3"/>
  <c r="K237" i="3"/>
  <c r="J236" i="3"/>
  <c r="I235" i="3"/>
  <c r="K233" i="3"/>
  <c r="J232" i="3"/>
  <c r="K229" i="3"/>
  <c r="J228" i="3"/>
  <c r="I227" i="3"/>
  <c r="K225" i="3"/>
  <c r="J224" i="3"/>
  <c r="I223" i="3"/>
  <c r="K221" i="3"/>
  <c r="J220" i="3"/>
  <c r="I219" i="3"/>
  <c r="K217" i="3"/>
  <c r="J216" i="3"/>
  <c r="K213" i="3"/>
  <c r="J212" i="3"/>
  <c r="I211" i="3"/>
  <c r="K209" i="3"/>
  <c r="J208" i="3"/>
  <c r="I207" i="3"/>
  <c r="K205" i="3"/>
  <c r="J204" i="3"/>
  <c r="I203" i="3"/>
  <c r="K201" i="3"/>
  <c r="J200" i="3"/>
  <c r="K197" i="3"/>
  <c r="J196" i="3"/>
  <c r="I195" i="3"/>
  <c r="K193" i="3"/>
  <c r="J192" i="3"/>
  <c r="I191" i="3"/>
  <c r="K189" i="3"/>
  <c r="J188" i="3"/>
  <c r="I187" i="3"/>
  <c r="K185" i="3"/>
  <c r="J184" i="3"/>
  <c r="K181" i="3"/>
  <c r="J180" i="3"/>
  <c r="I179" i="3"/>
  <c r="K177" i="3"/>
  <c r="J176" i="3"/>
  <c r="I175" i="3"/>
  <c r="K173" i="3"/>
  <c r="J172" i="3"/>
  <c r="K169" i="3"/>
  <c r="I167" i="3"/>
  <c r="J164" i="3"/>
  <c r="K161" i="3"/>
  <c r="I159" i="3"/>
  <c r="J156" i="3"/>
  <c r="K153" i="3"/>
  <c r="J148" i="3"/>
  <c r="K145" i="3"/>
  <c r="I143" i="3"/>
  <c r="J140" i="3"/>
  <c r="K137" i="3"/>
  <c r="I135" i="3"/>
  <c r="J132" i="3"/>
  <c r="K129" i="3"/>
  <c r="I127" i="3"/>
  <c r="J124" i="3"/>
  <c r="K121" i="3"/>
  <c r="J116" i="3"/>
  <c r="I115" i="3"/>
  <c r="K113" i="3"/>
  <c r="J112" i="3"/>
  <c r="I111" i="3"/>
  <c r="K109" i="3"/>
  <c r="J108" i="3"/>
  <c r="K105" i="3"/>
  <c r="J104" i="3"/>
  <c r="I103" i="3"/>
  <c r="K101" i="3"/>
  <c r="J100" i="3"/>
  <c r="I99" i="3"/>
  <c r="K97" i="3"/>
  <c r="J96" i="3"/>
  <c r="I95" i="3"/>
  <c r="K93" i="3"/>
  <c r="J92" i="3"/>
  <c r="J71" i="3"/>
  <c r="K68" i="3"/>
  <c r="I66" i="3"/>
  <c r="J63" i="3"/>
  <c r="K60" i="3"/>
  <c r="I58" i="3"/>
  <c r="K56" i="3"/>
  <c r="I50" i="3"/>
  <c r="J47" i="3"/>
  <c r="K44" i="3"/>
  <c r="K40" i="3"/>
  <c r="I38" i="3"/>
  <c r="J35" i="3"/>
  <c r="K32" i="3"/>
  <c r="J27" i="3"/>
  <c r="K24" i="3"/>
  <c r="I22" i="3"/>
  <c r="K12" i="3"/>
  <c r="K8" i="3"/>
  <c r="I172" i="3"/>
  <c r="K170" i="3"/>
  <c r="J169" i="3"/>
  <c r="I168" i="3"/>
  <c r="K166" i="3"/>
  <c r="J165" i="3"/>
  <c r="I164" i="3"/>
  <c r="K162" i="3"/>
  <c r="J161" i="3"/>
  <c r="K158" i="3"/>
  <c r="J157" i="3"/>
  <c r="I156" i="3"/>
  <c r="K154" i="3"/>
  <c r="J153" i="3"/>
  <c r="I152" i="3"/>
  <c r="K150" i="3"/>
  <c r="J149" i="3"/>
  <c r="I148" i="3"/>
  <c r="K146" i="3"/>
  <c r="J145" i="3"/>
  <c r="K142" i="3"/>
  <c r="J141" i="3"/>
  <c r="I140" i="3"/>
  <c r="K138" i="3"/>
  <c r="J137" i="3"/>
  <c r="I136" i="3"/>
  <c r="K134" i="3"/>
  <c r="J133" i="3"/>
  <c r="I132" i="3"/>
  <c r="K130" i="3"/>
  <c r="J129" i="3"/>
  <c r="K126" i="3"/>
  <c r="J125" i="3"/>
  <c r="I124" i="3"/>
  <c r="K122" i="3"/>
  <c r="J121" i="3"/>
  <c r="I120" i="3"/>
  <c r="K118" i="3"/>
  <c r="J117" i="3"/>
  <c r="I116" i="3"/>
  <c r="J113" i="3"/>
  <c r="I112" i="3"/>
  <c r="K110" i="3"/>
  <c r="I108" i="3"/>
  <c r="K106" i="3"/>
  <c r="J105" i="3"/>
  <c r="K102" i="3"/>
  <c r="J101" i="3"/>
  <c r="I100" i="3"/>
  <c r="J97" i="3"/>
  <c r="K90" i="3"/>
  <c r="J85" i="3"/>
  <c r="I80" i="3"/>
  <c r="K74" i="3"/>
  <c r="J69" i="3"/>
  <c r="I64" i="3"/>
  <c r="K58" i="3"/>
  <c r="J53" i="3"/>
  <c r="I48" i="3"/>
  <c r="K42" i="3"/>
  <c r="J37" i="3"/>
  <c r="K26" i="3"/>
  <c r="J21" i="3"/>
  <c r="I16" i="3"/>
  <c r="K10" i="3"/>
  <c r="J5" i="3"/>
  <c r="I91" i="3"/>
  <c r="K89" i="3"/>
  <c r="J88" i="3"/>
  <c r="I87" i="3"/>
  <c r="K85" i="3"/>
  <c r="J84" i="3"/>
  <c r="K81" i="3"/>
  <c r="J80" i="3"/>
  <c r="I79" i="3"/>
  <c r="K77" i="3"/>
  <c r="J76" i="3"/>
  <c r="I75" i="3"/>
  <c r="K73" i="3"/>
  <c r="J72" i="3"/>
  <c r="I71" i="3"/>
  <c r="K69" i="3"/>
  <c r="J68" i="3"/>
  <c r="K65" i="3"/>
  <c r="J64" i="3"/>
  <c r="I63" i="3"/>
  <c r="K61" i="3"/>
  <c r="J60" i="3"/>
  <c r="I59" i="3"/>
  <c r="K57" i="3"/>
  <c r="J56" i="3"/>
  <c r="I55" i="3"/>
  <c r="K53" i="3"/>
  <c r="J52" i="3"/>
  <c r="K49" i="3"/>
  <c r="J48" i="3"/>
  <c r="I47" i="3"/>
  <c r="K45" i="3"/>
  <c r="J44" i="3"/>
  <c r="I43" i="3"/>
  <c r="K41" i="3"/>
  <c r="J40" i="3"/>
  <c r="I39" i="3"/>
  <c r="K37" i="3"/>
  <c r="J36" i="3"/>
  <c r="K33" i="3"/>
  <c r="J32" i="3"/>
  <c r="I31" i="3"/>
  <c r="K29" i="3"/>
  <c r="J28" i="3"/>
  <c r="I27" i="3"/>
  <c r="K25" i="3"/>
  <c r="J24" i="3"/>
  <c r="I23" i="3"/>
  <c r="K21" i="3"/>
  <c r="J20" i="3"/>
  <c r="K17" i="3"/>
  <c r="J16" i="3"/>
  <c r="I15" i="3"/>
  <c r="K13" i="3"/>
  <c r="J12" i="3"/>
  <c r="I11" i="3"/>
  <c r="K9" i="3"/>
  <c r="J8" i="3"/>
  <c r="I7" i="3"/>
  <c r="K5" i="3"/>
  <c r="J4" i="3"/>
  <c r="K94" i="3"/>
  <c r="I92" i="3"/>
  <c r="J89" i="3"/>
  <c r="K86" i="3"/>
  <c r="J81" i="3"/>
  <c r="K78" i="3"/>
  <c r="I76" i="3"/>
  <c r="J73" i="3"/>
  <c r="K70" i="3"/>
  <c r="I68" i="3"/>
  <c r="J65" i="3"/>
  <c r="K62" i="3"/>
  <c r="I60" i="3"/>
  <c r="J57" i="3"/>
  <c r="K54" i="3"/>
  <c r="J49" i="3"/>
  <c r="K46" i="3"/>
  <c r="I44" i="3"/>
  <c r="J41" i="3"/>
  <c r="K38" i="3"/>
  <c r="I36" i="3"/>
  <c r="J33" i="3"/>
  <c r="K30" i="3"/>
  <c r="I28" i="3"/>
  <c r="J25" i="3"/>
  <c r="K22" i="3"/>
  <c r="I20" i="3"/>
  <c r="J17" i="3"/>
  <c r="K14" i="3"/>
  <c r="I12" i="3"/>
  <c r="J9" i="3"/>
  <c r="K6" i="3"/>
  <c r="I4" i="3"/>
  <c r="P28" i="2"/>
  <c r="L28" i="2"/>
  <c r="O28" i="2"/>
  <c r="N17" i="2"/>
  <c r="M17" i="2"/>
  <c r="P17" i="2"/>
  <c r="L17" i="2"/>
  <c r="Q17" i="2"/>
  <c r="O17" i="2"/>
  <c r="K5" i="1"/>
  <c r="J7" i="1"/>
  <c r="J6" i="1"/>
  <c r="J5" i="1"/>
  <c r="I5" i="1"/>
  <c r="J8" i="1"/>
  <c r="I7" i="1"/>
  <c r="E9" i="1"/>
  <c r="I6" i="1" s="1"/>
  <c r="G9" i="1"/>
  <c r="J13" i="4" l="1"/>
  <c r="K13" i="4" s="1"/>
  <c r="J11" i="4"/>
  <c r="K11" i="4" s="1"/>
  <c r="K17" i="4" s="1"/>
  <c r="K18" i="4" s="1"/>
  <c r="J12" i="4"/>
  <c r="K12" i="4" s="1"/>
  <c r="J16" i="4"/>
  <c r="K16" i="4" s="1"/>
  <c r="J15" i="4"/>
  <c r="K15" i="4" s="1"/>
  <c r="I52" i="3"/>
  <c r="I84" i="3"/>
  <c r="I19" i="3"/>
  <c r="I35" i="3"/>
  <c r="I51" i="3"/>
  <c r="I67" i="3"/>
  <c r="I83" i="3"/>
  <c r="I32" i="3"/>
  <c r="I96" i="3"/>
  <c r="I128" i="3"/>
  <c r="I144" i="3"/>
  <c r="I160" i="3"/>
  <c r="I18" i="3"/>
  <c r="I30" i="3"/>
  <c r="I54" i="3"/>
  <c r="I74" i="3"/>
  <c r="I107" i="3"/>
  <c r="I119" i="3"/>
  <c r="I151" i="3"/>
  <c r="I183" i="3"/>
  <c r="I199" i="3"/>
  <c r="I215" i="3"/>
  <c r="I231" i="3"/>
  <c r="I247" i="3"/>
  <c r="I34" i="3"/>
  <c r="I176" i="3"/>
  <c r="I200" i="3"/>
  <c r="I224" i="3"/>
  <c r="I238" i="3"/>
  <c r="I21" i="3"/>
  <c r="I33" i="3"/>
  <c r="I77" i="3"/>
  <c r="I165" i="3"/>
  <c r="I241" i="3"/>
  <c r="J144" i="3"/>
  <c r="J29" i="3"/>
  <c r="J61" i="3"/>
  <c r="J93" i="3"/>
  <c r="J128" i="3"/>
  <c r="J160" i="3"/>
  <c r="J13" i="3"/>
  <c r="J253" i="3" s="1"/>
  <c r="J193" i="3"/>
  <c r="J225" i="3"/>
  <c r="J45" i="3"/>
  <c r="J109" i="3"/>
  <c r="J185" i="3"/>
  <c r="J217" i="3"/>
  <c r="J249" i="3"/>
  <c r="J77" i="3"/>
  <c r="J177" i="3"/>
  <c r="J209" i="3"/>
  <c r="J241" i="3"/>
  <c r="J123" i="3"/>
  <c r="J201" i="3"/>
  <c r="J233" i="3"/>
  <c r="J234" i="3"/>
  <c r="J214" i="3"/>
  <c r="J174" i="3"/>
  <c r="J142" i="3"/>
  <c r="J130" i="3"/>
  <c r="J82" i="3"/>
  <c r="J70" i="3"/>
  <c r="J50" i="3"/>
  <c r="J18" i="3"/>
  <c r="J243" i="3"/>
  <c r="J199" i="3"/>
  <c r="J187" i="3"/>
  <c r="J175" i="3"/>
  <c r="J147" i="3"/>
  <c r="J119" i="3"/>
  <c r="J107" i="3"/>
  <c r="J91" i="3"/>
  <c r="J168" i="3"/>
  <c r="J250" i="3"/>
  <c r="J238" i="3"/>
  <c r="J226" i="3"/>
  <c r="J182" i="3"/>
  <c r="J170" i="3"/>
  <c r="J138" i="3"/>
  <c r="J38" i="3"/>
  <c r="J229" i="3"/>
  <c r="J197" i="3"/>
  <c r="J83" i="3"/>
  <c r="I90" i="3"/>
  <c r="I98" i="3"/>
  <c r="J111" i="3"/>
  <c r="I130" i="3"/>
  <c r="I138" i="3"/>
  <c r="I158" i="3"/>
  <c r="J167" i="3"/>
  <c r="I178" i="3"/>
  <c r="J191" i="3"/>
  <c r="I210" i="3"/>
  <c r="I222" i="3"/>
  <c r="J6" i="3"/>
  <c r="J34" i="3"/>
  <c r="J62" i="3"/>
  <c r="J146" i="3"/>
  <c r="J158" i="3"/>
  <c r="J186" i="3"/>
  <c r="J155" i="3"/>
  <c r="I123" i="3"/>
  <c r="I155" i="3"/>
  <c r="I8" i="3"/>
  <c r="I253" i="3" s="1"/>
  <c r="I40" i="3"/>
  <c r="I72" i="3"/>
  <c r="I139" i="3"/>
  <c r="I171" i="3"/>
  <c r="I56" i="3"/>
  <c r="I204" i="3"/>
  <c r="I236" i="3"/>
  <c r="I24" i="3"/>
  <c r="I196" i="3"/>
  <c r="I228" i="3"/>
  <c r="I188" i="3"/>
  <c r="I220" i="3"/>
  <c r="I252" i="3"/>
  <c r="I88" i="3"/>
  <c r="I166" i="3"/>
  <c r="I180" i="3"/>
  <c r="I212" i="3"/>
  <c r="I244" i="3"/>
  <c r="I150" i="3"/>
  <c r="I118" i="3"/>
  <c r="I225" i="3"/>
  <c r="I185" i="3"/>
  <c r="I153" i="3"/>
  <c r="I121" i="3"/>
  <c r="I101" i="3"/>
  <c r="I61" i="3"/>
  <c r="I9" i="3"/>
  <c r="I234" i="3"/>
  <c r="I214" i="3"/>
  <c r="I182" i="3"/>
  <c r="I162" i="3"/>
  <c r="I154" i="3"/>
  <c r="I126" i="3"/>
  <c r="I102" i="3"/>
  <c r="I86" i="3"/>
  <c r="I147" i="3"/>
  <c r="I205" i="3"/>
  <c r="I193" i="3"/>
  <c r="I129" i="3"/>
  <c r="I117" i="3"/>
  <c r="I105" i="3"/>
  <c r="I93" i="3"/>
  <c r="I81" i="3"/>
  <c r="I49" i="3"/>
  <c r="I29" i="3"/>
  <c r="I17" i="3"/>
  <c r="I242" i="3"/>
  <c r="I230" i="3"/>
  <c r="I218" i="3"/>
  <c r="I206" i="3"/>
  <c r="I240" i="3"/>
  <c r="I208" i="3"/>
  <c r="I13" i="3"/>
  <c r="I25" i="3"/>
  <c r="I41" i="3"/>
  <c r="I97" i="3"/>
  <c r="I109" i="3"/>
  <c r="I137" i="3"/>
  <c r="I233" i="3"/>
  <c r="I134" i="3"/>
  <c r="K165" i="3"/>
  <c r="K18" i="3"/>
  <c r="K253" i="3" s="1"/>
  <c r="K50" i="3"/>
  <c r="K82" i="3"/>
  <c r="K117" i="3"/>
  <c r="K133" i="3"/>
  <c r="K149" i="3"/>
  <c r="K98" i="3"/>
  <c r="K182" i="3"/>
  <c r="K214" i="3"/>
  <c r="K246" i="3"/>
  <c r="K66" i="3"/>
  <c r="K174" i="3"/>
  <c r="K206" i="3"/>
  <c r="K238" i="3"/>
  <c r="K34" i="3"/>
  <c r="K198" i="3"/>
  <c r="K230" i="3"/>
  <c r="K144" i="3"/>
  <c r="K190" i="3"/>
  <c r="K222" i="3"/>
  <c r="K59" i="3"/>
  <c r="K71" i="3"/>
  <c r="K147" i="3"/>
  <c r="K159" i="3"/>
  <c r="K215" i="3"/>
  <c r="K125" i="3"/>
  <c r="K80" i="3"/>
  <c r="K96" i="3"/>
  <c r="K112" i="3"/>
  <c r="K132" i="3"/>
  <c r="K140" i="3"/>
  <c r="K168" i="3"/>
  <c r="K192" i="3"/>
  <c r="K204" i="3"/>
  <c r="K224" i="3"/>
  <c r="K252" i="3"/>
  <c r="K27" i="3"/>
  <c r="K39" i="3"/>
  <c r="K91" i="3"/>
  <c r="K111" i="3"/>
  <c r="K163" i="3"/>
  <c r="K195" i="3"/>
  <c r="K203" i="3"/>
  <c r="K243" i="3"/>
  <c r="K8" i="1"/>
  <c r="K7" i="1"/>
  <c r="K6" i="1"/>
  <c r="I8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<sst xmlns="http://schemas.openxmlformats.org/spreadsheetml/2006/main" count="144" uniqueCount="85">
  <si>
    <t>Kurzy akcií pro hypotetické kurzovní lístky</t>
  </si>
  <si>
    <t>Obchodní den na burze</t>
  </si>
  <si>
    <t>Kurzy akcií jednotlivých firem</t>
  </si>
  <si>
    <t>F1</t>
  </si>
  <si>
    <t>F2</t>
  </si>
  <si>
    <t>F3</t>
  </si>
  <si>
    <t>1.</t>
  </si>
  <si>
    <t>2.</t>
  </si>
  <si>
    <t>3.</t>
  </si>
  <si>
    <t>4.</t>
  </si>
  <si>
    <t>5.</t>
  </si>
  <si>
    <t>1-denní vynosnosti</t>
  </si>
  <si>
    <t>E(ri)</t>
  </si>
  <si>
    <t>Var</t>
  </si>
  <si>
    <t>Sigma</t>
  </si>
  <si>
    <t>fce</t>
  </si>
  <si>
    <t>2-denní v.</t>
  </si>
  <si>
    <t>R o k</t>
  </si>
  <si>
    <t>Emise</t>
  </si>
  <si>
    <t>I.</t>
  </si>
  <si>
    <t>II.</t>
  </si>
  <si>
    <t>III.</t>
  </si>
  <si>
    <t>IV.</t>
  </si>
  <si>
    <t>A</t>
  </si>
  <si>
    <t>B</t>
  </si>
  <si>
    <t>C</t>
  </si>
  <si>
    <t>D</t>
  </si>
  <si>
    <t>E</t>
  </si>
  <si>
    <t>F</t>
  </si>
  <si>
    <t>G</t>
  </si>
  <si>
    <t>Vynos.</t>
  </si>
  <si>
    <t>AA</t>
  </si>
  <si>
    <t>AB</t>
  </si>
  <si>
    <t>AC</t>
  </si>
  <si>
    <t>AD</t>
  </si>
  <si>
    <t>AE</t>
  </si>
  <si>
    <t>AF</t>
  </si>
  <si>
    <t>AG</t>
  </si>
  <si>
    <t>BB</t>
  </si>
  <si>
    <t xml:space="preserve">BC </t>
  </si>
  <si>
    <t>Covar</t>
  </si>
  <si>
    <t>Covar_matice</t>
  </si>
  <si>
    <t>Correl M</t>
  </si>
  <si>
    <t>sigma_i</t>
  </si>
  <si>
    <t>Date</t>
  </si>
  <si>
    <t>XOM</t>
  </si>
  <si>
    <t>GS</t>
  </si>
  <si>
    <t>APPl</t>
  </si>
  <si>
    <t>sigma</t>
  </si>
  <si>
    <t>Covar_M</t>
  </si>
  <si>
    <t>Correl_M</t>
  </si>
  <si>
    <t>Odhady 1. experta</t>
  </si>
  <si>
    <t>Odhady 2. experta</t>
  </si>
  <si>
    <t>Odhady 3. Experta</t>
  </si>
  <si>
    <r>
      <t xml:space="preserve"> </t>
    </r>
    <r>
      <rPr>
        <sz val="10"/>
        <color theme="1"/>
        <rFont val="Times New Roman"/>
        <family val="1"/>
        <charset val="238"/>
      </rPr>
      <t xml:space="preserve">v </t>
    </r>
    <r>
      <rPr>
        <b/>
        <sz val="10"/>
        <color theme="1"/>
        <rFont val="Times New Roman"/>
        <family val="1"/>
        <charset val="238"/>
      </rPr>
      <t>%</t>
    </r>
  </si>
  <si>
    <r>
      <t xml:space="preserve">  </t>
    </r>
    <r>
      <rPr>
        <sz val="10"/>
        <color theme="1"/>
        <rFont val="Times New Roman"/>
        <family val="1"/>
        <charset val="238"/>
      </rPr>
      <t xml:space="preserve">v </t>
    </r>
    <r>
      <rPr>
        <b/>
        <sz val="10"/>
        <color theme="1"/>
        <rFont val="Times New Roman"/>
        <family val="1"/>
        <charset val="238"/>
      </rPr>
      <t>%</t>
    </r>
  </si>
  <si>
    <t>P0</t>
  </si>
  <si>
    <t>P_t</t>
  </si>
  <si>
    <t>p_i1</t>
  </si>
  <si>
    <t>p_i2</t>
  </si>
  <si>
    <t>p_i3</t>
  </si>
  <si>
    <t>suma_pij</t>
  </si>
  <si>
    <t>normaci P</t>
  </si>
  <si>
    <t>ri</t>
  </si>
  <si>
    <t>ri*pi</t>
  </si>
  <si>
    <t>var_i</t>
  </si>
  <si>
    <t>var_i*pi</t>
  </si>
  <si>
    <t xml:space="preserve">     </t>
  </si>
  <si>
    <t>Rp</t>
  </si>
  <si>
    <t>Var_P</t>
  </si>
  <si>
    <t>Ro</t>
  </si>
  <si>
    <t>Sigma_P</t>
  </si>
  <si>
    <t>Portfolia</t>
  </si>
  <si>
    <t>Sigma_Pi</t>
  </si>
  <si>
    <t>Var_Pi</t>
  </si>
  <si>
    <t>Rp_i</t>
  </si>
  <si>
    <t>var_coef</t>
  </si>
  <si>
    <t>Cenný papír</t>
  </si>
  <si>
    <t>Oček. výnos</t>
  </si>
  <si>
    <t>Riziko</t>
  </si>
  <si>
    <t>Podíl v portfoliu</t>
  </si>
  <si>
    <t>VarP</t>
  </si>
  <si>
    <t>ro</t>
  </si>
  <si>
    <t>SigmaP</t>
  </si>
  <si>
    <t>wi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</si>
</sst>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4"/>
      <color theme="1"/>
      <name val="Arial"/>
      <family val="2"/>
      <charset val="238"/>
    </font>
    <font>
      <b/>
      <sz val="10"/>
      <color theme="1"/>
      <name val="Times New Roman"/>
      <family val="1"/>
      <charset val="238"/>
    </font>
    <font>
      <b/>
      <sz val="16"/>
      <color theme="1"/>
      <name val="Arial"/>
      <family val="2"/>
      <charset val="238"/>
    </font>
    <font>
      <b/>
      <i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b/>
      <i/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</fonts>
  <fills count="1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gray0625">
        <fgColor rgb="FF000000"/>
        <bgColor rgb="FFF2F2F2"/>
      </patternFill>
    </fill>
    <fill>
      <patternFill patternType="gray125">
        <fgColor rgb="FF000000"/>
        <bgColor rgb="FFE5E5E5"/>
      </patternFill>
    </fill>
    <fill>
      <patternFill patternType="gray125">
        <fgColor rgb="FF000000"/>
        <bgColor rgb="FFD9D9D9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70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double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ck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double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/>
      <top style="thick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double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2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8" fillId="0" borderId="6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0" fillId="6" borderId="0" xfId="0" applyFill="1"/>
    <xf numFmtId="14" fontId="0" fillId="7" borderId="33" xfId="0" applyNumberFormat="1" applyFill="1" applyBorder="1"/>
    <xf numFmtId="14" fontId="0" fillId="0" borderId="33" xfId="0" applyNumberFormat="1" applyBorder="1"/>
    <xf numFmtId="0" fontId="0" fillId="0" borderId="34" xfId="0" applyBorder="1"/>
    <xf numFmtId="0" fontId="0" fillId="7" borderId="34" xfId="0" applyFill="1" applyBorder="1"/>
    <xf numFmtId="0" fontId="0" fillId="8" borderId="0" xfId="0" applyFill="1"/>
    <xf numFmtId="0" fontId="0" fillId="9" borderId="0" xfId="0" applyFill="1"/>
    <xf numFmtId="0" fontId="12" fillId="0" borderId="37" xfId="0" applyFont="1" applyBorder="1" applyAlignment="1">
      <alignment vertical="top" wrapText="1"/>
    </xf>
    <xf numFmtId="0" fontId="12" fillId="0" borderId="19" xfId="0" applyFont="1" applyBorder="1" applyAlignment="1">
      <alignment vertical="center" wrapText="1"/>
    </xf>
    <xf numFmtId="0" fontId="12" fillId="0" borderId="19" xfId="0" applyFont="1" applyBorder="1" applyAlignment="1">
      <alignment vertical="top" wrapText="1"/>
    </xf>
    <xf numFmtId="0" fontId="12" fillId="0" borderId="7" xfId="0" applyFont="1" applyBorder="1" applyAlignment="1">
      <alignment vertical="center" wrapText="1"/>
    </xf>
    <xf numFmtId="0" fontId="11" fillId="0" borderId="39" xfId="0" applyFont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43" xfId="0" applyFont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10" borderId="38" xfId="0" applyFont="1" applyFill="1" applyBorder="1" applyAlignment="1">
      <alignment horizontal="center" vertical="center" wrapText="1"/>
    </xf>
    <xf numFmtId="0" fontId="11" fillId="10" borderId="41" xfId="0" applyFont="1" applyFill="1" applyBorder="1" applyAlignment="1">
      <alignment horizontal="center" vertical="center" wrapText="1"/>
    </xf>
    <xf numFmtId="0" fontId="11" fillId="10" borderId="42" xfId="0" applyFont="1" applyFill="1" applyBorder="1" applyAlignment="1">
      <alignment horizontal="center" vertical="center" wrapText="1"/>
    </xf>
    <xf numFmtId="0" fontId="11" fillId="10" borderId="39" xfId="0" applyFont="1" applyFill="1" applyBorder="1" applyAlignment="1">
      <alignment horizontal="center" vertical="center" wrapText="1"/>
    </xf>
    <xf numFmtId="0" fontId="11" fillId="10" borderId="27" xfId="0" applyFont="1" applyFill="1" applyBorder="1" applyAlignment="1">
      <alignment horizontal="center" vertical="center" wrapText="1"/>
    </xf>
    <xf numFmtId="0" fontId="11" fillId="10" borderId="28" xfId="0" applyFont="1" applyFill="1" applyBorder="1" applyAlignment="1">
      <alignment horizontal="center" vertical="center" wrapText="1"/>
    </xf>
    <xf numFmtId="0" fontId="13" fillId="0" borderId="45" xfId="0" applyFont="1" applyBorder="1" applyAlignment="1">
      <alignment horizontal="center" vertical="center" wrapText="1"/>
    </xf>
    <xf numFmtId="0" fontId="13" fillId="0" borderId="46" xfId="0" applyFont="1" applyBorder="1" applyAlignment="1">
      <alignment vertical="center" wrapText="1"/>
    </xf>
    <xf numFmtId="0" fontId="13" fillId="0" borderId="47" xfId="0" applyFont="1" applyBorder="1" applyAlignment="1">
      <alignment vertical="center" wrapText="1"/>
    </xf>
    <xf numFmtId="0" fontId="13" fillId="0" borderId="25" xfId="0" applyFont="1" applyBorder="1" applyAlignment="1">
      <alignment vertical="center" wrapText="1"/>
    </xf>
    <xf numFmtId="0" fontId="13" fillId="0" borderId="48" xfId="0" applyFont="1" applyBorder="1" applyAlignment="1">
      <alignment vertical="center" wrapText="1"/>
    </xf>
    <xf numFmtId="0" fontId="13" fillId="0" borderId="49" xfId="0" applyFont="1" applyBorder="1" applyAlignment="1">
      <alignment vertical="center" wrapText="1"/>
    </xf>
    <xf numFmtId="9" fontId="6" fillId="0" borderId="27" xfId="0" applyNumberFormat="1" applyFont="1" applyBorder="1" applyAlignment="1">
      <alignment horizontal="center" vertical="center" wrapText="1"/>
    </xf>
    <xf numFmtId="9" fontId="6" fillId="0" borderId="50" xfId="0" applyNumberFormat="1" applyFont="1" applyBorder="1" applyAlignment="1">
      <alignment horizontal="center" vertical="center" wrapText="1"/>
    </xf>
    <xf numFmtId="0" fontId="6" fillId="0" borderId="27" xfId="0" applyFont="1" applyBorder="1" applyAlignment="1">
      <alignment vertical="center" wrapText="1"/>
    </xf>
    <xf numFmtId="0" fontId="6" fillId="0" borderId="50" xfId="0" applyFont="1" applyBorder="1" applyAlignment="1">
      <alignment vertical="center" wrapText="1"/>
    </xf>
    <xf numFmtId="0" fontId="13" fillId="0" borderId="54" xfId="0" applyFont="1" applyBorder="1" applyAlignment="1">
      <alignment vertical="center" wrapText="1"/>
    </xf>
    <xf numFmtId="0" fontId="13" fillId="0" borderId="51" xfId="0" applyFont="1" applyBorder="1" applyAlignment="1">
      <alignment vertical="center" wrapText="1"/>
    </xf>
    <xf numFmtId="9" fontId="6" fillId="0" borderId="55" xfId="0" applyNumberFormat="1" applyFont="1" applyBorder="1" applyAlignment="1">
      <alignment horizontal="center" vertical="center" wrapText="1"/>
    </xf>
    <xf numFmtId="9" fontId="6" fillId="0" borderId="56" xfId="0" applyNumberFormat="1" applyFont="1" applyBorder="1" applyAlignment="1">
      <alignment horizontal="center" vertical="center" wrapText="1"/>
    </xf>
    <xf numFmtId="9" fontId="6" fillId="0" borderId="57" xfId="0" applyNumberFormat="1" applyFont="1" applyBorder="1" applyAlignment="1">
      <alignment horizontal="center" vertical="center" wrapText="1"/>
    </xf>
    <xf numFmtId="9" fontId="6" fillId="0" borderId="58" xfId="0" applyNumberFormat="1" applyFont="1" applyBorder="1" applyAlignment="1">
      <alignment horizontal="center" vertical="center" wrapText="1"/>
    </xf>
    <xf numFmtId="0" fontId="13" fillId="0" borderId="59" xfId="0" applyFont="1" applyBorder="1" applyAlignment="1">
      <alignment vertical="center" wrapText="1"/>
    </xf>
    <xf numFmtId="0" fontId="13" fillId="0" borderId="60" xfId="0" applyFont="1" applyBorder="1" applyAlignment="1">
      <alignment vertical="center" wrapText="1"/>
    </xf>
    <xf numFmtId="0" fontId="13" fillId="0" borderId="61" xfId="0" applyFont="1" applyBorder="1" applyAlignment="1">
      <alignment vertical="center" wrapText="1"/>
    </xf>
    <xf numFmtId="0" fontId="13" fillId="0" borderId="53" xfId="0" applyFont="1" applyBorder="1" applyAlignment="1">
      <alignment vertical="center" wrapText="1"/>
    </xf>
    <xf numFmtId="0" fontId="11" fillId="0" borderId="45" xfId="0" applyFont="1" applyBorder="1" applyAlignment="1">
      <alignment vertical="center" wrapText="1"/>
    </xf>
    <xf numFmtId="0" fontId="11" fillId="0" borderId="46" xfId="0" applyFont="1" applyBorder="1" applyAlignment="1">
      <alignment vertical="top" wrapText="1"/>
    </xf>
    <xf numFmtId="0" fontId="11" fillId="0" borderId="47" xfId="0" applyFont="1" applyBorder="1" applyAlignment="1">
      <alignment vertical="top" wrapText="1"/>
    </xf>
    <xf numFmtId="0" fontId="11" fillId="0" borderId="49" xfId="0" applyFont="1" applyBorder="1" applyAlignment="1">
      <alignment vertical="top" wrapText="1"/>
    </xf>
    <xf numFmtId="0" fontId="11" fillId="0" borderId="50" xfId="0" applyFont="1" applyBorder="1" applyAlignment="1">
      <alignment horizontal="center" vertical="center" wrapText="1"/>
    </xf>
    <xf numFmtId="0" fontId="11" fillId="0" borderId="51" xfId="0" applyFont="1" applyBorder="1" applyAlignment="1">
      <alignment vertical="top" wrapText="1"/>
    </xf>
    <xf numFmtId="0" fontId="11" fillId="0" borderId="52" xfId="0" applyFont="1" applyBorder="1" applyAlignment="1">
      <alignment horizontal="center" vertical="center" wrapText="1"/>
    </xf>
    <xf numFmtId="0" fontId="11" fillId="0" borderId="53" xfId="0" applyFont="1" applyBorder="1" applyAlignment="1">
      <alignment horizontal="center" vertical="center" wrapText="1"/>
    </xf>
    <xf numFmtId="2" fontId="0" fillId="0" borderId="0" xfId="0" applyNumberFormat="1"/>
    <xf numFmtId="0" fontId="1" fillId="0" borderId="2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62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3" xfId="0" applyFont="1" applyBorder="1" applyAlignment="1">
      <alignment vertical="top" wrapText="1"/>
    </xf>
    <xf numFmtId="0" fontId="3" fillId="0" borderId="6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65" xfId="0" applyFont="1" applyBorder="1" applyAlignment="1">
      <alignment vertical="top" wrapText="1"/>
    </xf>
    <xf numFmtId="0" fontId="3" fillId="0" borderId="6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67" xfId="0" applyFont="1" applyBorder="1" applyAlignment="1">
      <alignment vertical="top" wrapText="1"/>
    </xf>
    <xf numFmtId="0" fontId="3" fillId="0" borderId="68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4" fillId="11" borderId="2" xfId="0" applyFont="1" applyFill="1" applyBorder="1" applyAlignment="1">
      <alignment vertical="center" wrapText="1"/>
    </xf>
    <xf numFmtId="0" fontId="15" fillId="11" borderId="35" xfId="0" applyFont="1" applyFill="1" applyBorder="1" applyAlignment="1">
      <alignment vertical="center" wrapText="1"/>
    </xf>
    <xf numFmtId="0" fontId="15" fillId="11" borderId="36" xfId="0" applyFont="1" applyFill="1" applyBorder="1" applyAlignment="1">
      <alignment vertical="center" wrapText="1"/>
    </xf>
    <xf numFmtId="0" fontId="15" fillId="11" borderId="4" xfId="0" applyFont="1" applyFill="1" applyBorder="1" applyAlignment="1">
      <alignment vertical="center" wrapText="1"/>
    </xf>
    <xf numFmtId="0" fontId="16" fillId="12" borderId="18" xfId="0" applyFont="1" applyFill="1" applyBorder="1" applyAlignment="1">
      <alignment vertical="top" wrapText="1"/>
    </xf>
    <xf numFmtId="0" fontId="16" fillId="12" borderId="37" xfId="0" applyFont="1" applyFill="1" applyBorder="1" applyAlignment="1">
      <alignment vertical="top" wrapText="1"/>
    </xf>
    <xf numFmtId="0" fontId="16" fillId="12" borderId="19" xfId="0" applyFont="1" applyFill="1" applyBorder="1" applyAlignment="1">
      <alignment vertical="top" wrapText="1"/>
    </xf>
    <xf numFmtId="0" fontId="16" fillId="12" borderId="7" xfId="0" applyFont="1" applyFill="1" applyBorder="1" applyAlignment="1">
      <alignment vertical="top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3" fillId="0" borderId="69" xfId="0" applyFont="1" applyBorder="1" applyAlignment="1">
      <alignment vertical="top" wrapText="1"/>
    </xf>
    <xf numFmtId="0" fontId="1" fillId="0" borderId="42" xfId="0" applyFont="1" applyBorder="1" applyAlignment="1">
      <alignment horizontal="center" vertical="center" wrapText="1"/>
    </xf>
    <xf numFmtId="0" fontId="3" fillId="11" borderId="2" xfId="0" applyFont="1" applyFill="1" applyBorder="1" applyAlignment="1">
      <alignment vertical="center" wrapText="1"/>
    </xf>
    <xf numFmtId="0" fontId="16" fillId="11" borderId="35" xfId="0" applyFont="1" applyFill="1" applyBorder="1" applyAlignment="1">
      <alignment vertical="center" wrapText="1"/>
    </xf>
    <xf numFmtId="0" fontId="16" fillId="11" borderId="36" xfId="0" applyFont="1" applyFill="1" applyBorder="1" applyAlignment="1">
      <alignment vertical="center" wrapText="1"/>
    </xf>
    <xf numFmtId="0" fontId="16" fillId="11" borderId="4" xfId="0" applyFont="1" applyFill="1" applyBorder="1" applyAlignment="1">
      <alignment vertical="center" wrapText="1"/>
    </xf>
    <xf numFmtId="0" fontId="7" fillId="13" borderId="18" xfId="0" applyFont="1" applyFill="1" applyBorder="1" applyAlignment="1">
      <alignment vertical="top" wrapText="1"/>
    </xf>
    <xf numFmtId="0" fontId="7" fillId="12" borderId="37" xfId="0" applyFont="1" applyFill="1" applyBorder="1" applyAlignment="1">
      <alignment vertical="top" wrapText="1"/>
    </xf>
    <xf numFmtId="0" fontId="7" fillId="12" borderId="19" xfId="0" applyFont="1" applyFill="1" applyBorder="1" applyAlignment="1">
      <alignment vertical="top" wrapText="1"/>
    </xf>
    <xf numFmtId="0" fontId="7" fillId="12" borderId="7" xfId="0" applyFont="1" applyFill="1" applyBorder="1" applyAlignment="1">
      <alignment vertical="top" wrapText="1"/>
    </xf>
    <xf numFmtId="0" fontId="1" fillId="4" borderId="39" xfId="0" applyFont="1" applyFill="1" applyBorder="1" applyAlignment="1">
      <alignment horizontal="center" vertical="center" wrapText="1"/>
    </xf>
    <xf numFmtId="0" fontId="1" fillId="4" borderId="28" xfId="0" applyFont="1" applyFill="1" applyBorder="1" applyAlignment="1">
      <alignment horizontal="center" vertical="center" wrapText="1"/>
    </xf>
    <xf numFmtId="0" fontId="0" fillId="14" borderId="0" xfId="0" applyFill="1"/>
    <xf numFmtId="0" fontId="0" fillId="15" borderId="0" xfId="0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6" Type="http://schemas.openxmlformats.org/officeDocument/2006/relationships/image" Target="../media/image6.wmf"/><Relationship Id="rId5" Type="http://schemas.openxmlformats.org/officeDocument/2006/relationships/image" Target="../media/image5.wmf"/><Relationship Id="rId4" Type="http://schemas.openxmlformats.org/officeDocument/2006/relationships/image" Target="../media/image4.wmf"/></Relationships>
</file>

<file path=xl/drawings/_rels/vmlDrawing2.vml.rels><?xml version="1.0" encoding="UTF-8" standalone="yes"?>
<Relationships xmlns="http://schemas.openxmlformats.org/package/2006/relationships"><Relationship Id="rId8" Type="http://schemas.openxmlformats.org/officeDocument/2006/relationships/image" Target="../media/image14.wmf"/><Relationship Id="rId13" Type="http://schemas.openxmlformats.org/officeDocument/2006/relationships/image" Target="../media/image19.wmf"/><Relationship Id="rId18" Type="http://schemas.openxmlformats.org/officeDocument/2006/relationships/image" Target="../media/image24.wmf"/><Relationship Id="rId3" Type="http://schemas.openxmlformats.org/officeDocument/2006/relationships/image" Target="../media/image9.wmf"/><Relationship Id="rId7" Type="http://schemas.openxmlformats.org/officeDocument/2006/relationships/image" Target="../media/image13.wmf"/><Relationship Id="rId12" Type="http://schemas.openxmlformats.org/officeDocument/2006/relationships/image" Target="../media/image18.wmf"/><Relationship Id="rId17" Type="http://schemas.openxmlformats.org/officeDocument/2006/relationships/image" Target="../media/image23.wmf"/><Relationship Id="rId2" Type="http://schemas.openxmlformats.org/officeDocument/2006/relationships/image" Target="../media/image8.wmf"/><Relationship Id="rId16" Type="http://schemas.openxmlformats.org/officeDocument/2006/relationships/image" Target="../media/image22.wmf"/><Relationship Id="rId1" Type="http://schemas.openxmlformats.org/officeDocument/2006/relationships/image" Target="../media/image7.wmf"/><Relationship Id="rId6" Type="http://schemas.openxmlformats.org/officeDocument/2006/relationships/image" Target="../media/image12.wmf"/><Relationship Id="rId11" Type="http://schemas.openxmlformats.org/officeDocument/2006/relationships/image" Target="../media/image17.wmf"/><Relationship Id="rId5" Type="http://schemas.openxmlformats.org/officeDocument/2006/relationships/image" Target="../media/image11.wmf"/><Relationship Id="rId15" Type="http://schemas.openxmlformats.org/officeDocument/2006/relationships/image" Target="../media/image21.wmf"/><Relationship Id="rId10" Type="http://schemas.openxmlformats.org/officeDocument/2006/relationships/image" Target="../media/image16.wmf"/><Relationship Id="rId4" Type="http://schemas.openxmlformats.org/officeDocument/2006/relationships/image" Target="../media/image10.wmf"/><Relationship Id="rId9" Type="http://schemas.openxmlformats.org/officeDocument/2006/relationships/image" Target="../media/image15.wmf"/><Relationship Id="rId14" Type="http://schemas.openxmlformats.org/officeDocument/2006/relationships/image" Target="../media/image20.w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7.wmf"/><Relationship Id="rId2" Type="http://schemas.openxmlformats.org/officeDocument/2006/relationships/image" Target="../media/image26.wmf"/><Relationship Id="rId1" Type="http://schemas.openxmlformats.org/officeDocument/2006/relationships/image" Target="../media/image25.wmf"/><Relationship Id="rId6" Type="http://schemas.openxmlformats.org/officeDocument/2006/relationships/image" Target="../media/image30.wmf"/><Relationship Id="rId5" Type="http://schemas.openxmlformats.org/officeDocument/2006/relationships/image" Target="../media/image29.wmf"/><Relationship Id="rId4" Type="http://schemas.openxmlformats.org/officeDocument/2006/relationships/image" Target="../media/image28.wmf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33.wmf"/><Relationship Id="rId2" Type="http://schemas.openxmlformats.org/officeDocument/2006/relationships/image" Target="../media/image32.wmf"/><Relationship Id="rId1" Type="http://schemas.openxmlformats.org/officeDocument/2006/relationships/image" Target="../media/image31.wmf"/><Relationship Id="rId6" Type="http://schemas.openxmlformats.org/officeDocument/2006/relationships/image" Target="../media/image36.wmf"/><Relationship Id="rId5" Type="http://schemas.openxmlformats.org/officeDocument/2006/relationships/image" Target="../media/image35.wmf"/><Relationship Id="rId4" Type="http://schemas.openxmlformats.org/officeDocument/2006/relationships/image" Target="../media/image34.wmf"/></Relationships>
</file>

<file path=xl/drawings/_rels/vmlDrawing5.vml.rels><?xml version="1.0" encoding="UTF-8" standalone="yes"?>
<Relationships xmlns="http://schemas.openxmlformats.org/package/2006/relationships"><Relationship Id="rId8" Type="http://schemas.openxmlformats.org/officeDocument/2006/relationships/image" Target="../media/image39.wmf"/><Relationship Id="rId3" Type="http://schemas.openxmlformats.org/officeDocument/2006/relationships/image" Target="../media/image33.wmf"/><Relationship Id="rId7" Type="http://schemas.openxmlformats.org/officeDocument/2006/relationships/image" Target="../media/image38.wmf"/><Relationship Id="rId2" Type="http://schemas.openxmlformats.org/officeDocument/2006/relationships/image" Target="../media/image32.wmf"/><Relationship Id="rId1" Type="http://schemas.openxmlformats.org/officeDocument/2006/relationships/image" Target="../media/image31.wmf"/><Relationship Id="rId6" Type="http://schemas.openxmlformats.org/officeDocument/2006/relationships/image" Target="../media/image37.wmf"/><Relationship Id="rId5" Type="http://schemas.openxmlformats.org/officeDocument/2006/relationships/image" Target="../media/image35.wmf"/><Relationship Id="rId10" Type="http://schemas.openxmlformats.org/officeDocument/2006/relationships/image" Target="../media/image41.wmf"/><Relationship Id="rId4" Type="http://schemas.openxmlformats.org/officeDocument/2006/relationships/image" Target="../media/image34.wmf"/><Relationship Id="rId9" Type="http://schemas.openxmlformats.org/officeDocument/2006/relationships/image" Target="../media/image40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</xdr:row>
          <xdr:rowOff>0</xdr:rowOff>
        </xdr:from>
        <xdr:to>
          <xdr:col>1</xdr:col>
          <xdr:colOff>314325</xdr:colOff>
          <xdr:row>3</xdr:row>
          <xdr:rowOff>238125</xdr:rowOff>
        </xdr:to>
        <xdr:sp macro="" textlink="">
          <xdr:nvSpPr>
            <xdr:cNvPr id="4102" name="Object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91F23E6F-F57A-4495-94C5-302CA7C0034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</xdr:row>
          <xdr:rowOff>0</xdr:rowOff>
        </xdr:from>
        <xdr:to>
          <xdr:col>2</xdr:col>
          <xdr:colOff>295275</xdr:colOff>
          <xdr:row>3</xdr:row>
          <xdr:rowOff>238125</xdr:rowOff>
        </xdr:to>
        <xdr:sp macro="" textlink="">
          <xdr:nvSpPr>
            <xdr:cNvPr id="4101" name="Object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6A49B9AE-8862-45A1-9CEA-90A34622B63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</xdr:row>
          <xdr:rowOff>0</xdr:rowOff>
        </xdr:from>
        <xdr:to>
          <xdr:col>3</xdr:col>
          <xdr:colOff>314325</xdr:colOff>
          <xdr:row>3</xdr:row>
          <xdr:rowOff>238125</xdr:rowOff>
        </xdr:to>
        <xdr:sp macro="" textlink="">
          <xdr:nvSpPr>
            <xdr:cNvPr id="4100" name="Object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69D329AD-BF78-4B6D-A3D5-690A964A587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3</xdr:row>
          <xdr:rowOff>0</xdr:rowOff>
        </xdr:from>
        <xdr:to>
          <xdr:col>4</xdr:col>
          <xdr:colOff>295275</xdr:colOff>
          <xdr:row>3</xdr:row>
          <xdr:rowOff>238125</xdr:rowOff>
        </xdr:to>
        <xdr:sp macro="" textlink="">
          <xdr:nvSpPr>
            <xdr:cNvPr id="4099" name="Object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F72B8DCE-A9F0-4148-A2FA-515EEF28EF9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</xdr:row>
          <xdr:rowOff>0</xdr:rowOff>
        </xdr:from>
        <xdr:to>
          <xdr:col>5</xdr:col>
          <xdr:colOff>314325</xdr:colOff>
          <xdr:row>3</xdr:row>
          <xdr:rowOff>238125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49CF2CD8-DA7D-4D88-8CFC-B66EE4C4DA7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</xdr:row>
          <xdr:rowOff>0</xdr:rowOff>
        </xdr:from>
        <xdr:to>
          <xdr:col>6</xdr:col>
          <xdr:colOff>295275</xdr:colOff>
          <xdr:row>3</xdr:row>
          <xdr:rowOff>238125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696B4990-97D3-47C6-A526-23A8B702D72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1</xdr:col>
          <xdr:colOff>142875</xdr:colOff>
          <xdr:row>0</xdr:row>
          <xdr:rowOff>200025</xdr:rowOff>
        </xdr:to>
        <xdr:sp macro="" textlink="">
          <xdr:nvSpPr>
            <xdr:cNvPr id="5129" name="Object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D6CF0CAE-7F0E-4416-A095-191B4AC78BD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0</xdr:rowOff>
        </xdr:from>
        <xdr:to>
          <xdr:col>2</xdr:col>
          <xdr:colOff>180975</xdr:colOff>
          <xdr:row>0</xdr:row>
          <xdr:rowOff>200025</xdr:rowOff>
        </xdr:to>
        <xdr:sp macro="" textlink="">
          <xdr:nvSpPr>
            <xdr:cNvPr id="5128" name="Object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AE156CA5-87D3-467C-864C-E6E4CA7232D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457200</xdr:colOff>
          <xdr:row>0</xdr:row>
          <xdr:rowOff>219075</xdr:rowOff>
        </xdr:to>
        <xdr:sp macro="" textlink="">
          <xdr:nvSpPr>
            <xdr:cNvPr id="5127" name="Object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3473E677-1C16-4985-88C2-91213B470AD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0</xdr:row>
          <xdr:rowOff>0</xdr:rowOff>
        </xdr:from>
        <xdr:to>
          <xdr:col>4</xdr:col>
          <xdr:colOff>571500</xdr:colOff>
          <xdr:row>0</xdr:row>
          <xdr:rowOff>219075</xdr:rowOff>
        </xdr:to>
        <xdr:sp macro="" textlink="">
          <xdr:nvSpPr>
            <xdr:cNvPr id="5126" name="Object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EF3200EC-C7F3-4124-9ECE-7497D36176B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</xdr:row>
          <xdr:rowOff>0</xdr:rowOff>
        </xdr:from>
        <xdr:to>
          <xdr:col>0</xdr:col>
          <xdr:colOff>190500</xdr:colOff>
          <xdr:row>1</xdr:row>
          <xdr:rowOff>200025</xdr:rowOff>
        </xdr:to>
        <xdr:sp macro="" textlink="">
          <xdr:nvSpPr>
            <xdr:cNvPr id="5125" name="Object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9843862B-DDCF-4E27-BC34-D20C81B36CC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</xdr:row>
          <xdr:rowOff>0</xdr:rowOff>
        </xdr:from>
        <xdr:to>
          <xdr:col>3</xdr:col>
          <xdr:colOff>542925</xdr:colOff>
          <xdr:row>1</xdr:row>
          <xdr:rowOff>219075</xdr:rowOff>
        </xdr:to>
        <xdr:sp macro="" textlink="">
          <xdr:nvSpPr>
            <xdr:cNvPr id="5124" name="Object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AF2ED291-9C0B-4D4E-8CB6-00F6AF89BE5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1</xdr:row>
          <xdr:rowOff>0</xdr:rowOff>
        </xdr:from>
        <xdr:to>
          <xdr:col>5</xdr:col>
          <xdr:colOff>38100</xdr:colOff>
          <xdr:row>1</xdr:row>
          <xdr:rowOff>219075</xdr:rowOff>
        </xdr:to>
        <xdr:sp macro="" textlink="">
          <xdr:nvSpPr>
            <xdr:cNvPr id="5123" name="Object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53417D5F-5E01-4402-AD37-BFDB8DD4117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</xdr:row>
          <xdr:rowOff>0</xdr:rowOff>
        </xdr:from>
        <xdr:to>
          <xdr:col>0</xdr:col>
          <xdr:colOff>200025</xdr:colOff>
          <xdr:row>3</xdr:row>
          <xdr:rowOff>9525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BC678544-02C8-42FC-8D98-E94C5AF899D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</xdr:row>
          <xdr:rowOff>0</xdr:rowOff>
        </xdr:from>
        <xdr:to>
          <xdr:col>3</xdr:col>
          <xdr:colOff>466725</xdr:colOff>
          <xdr:row>4</xdr:row>
          <xdr:rowOff>19050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C9FD7AB1-E445-4626-8BD5-79B75C93049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6</xdr:row>
          <xdr:rowOff>0</xdr:rowOff>
        </xdr:from>
        <xdr:to>
          <xdr:col>1</xdr:col>
          <xdr:colOff>161925</xdr:colOff>
          <xdr:row>6</xdr:row>
          <xdr:rowOff>200025</xdr:rowOff>
        </xdr:to>
        <xdr:sp macro="" textlink="">
          <xdr:nvSpPr>
            <xdr:cNvPr id="5138" name="Object 18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28C9E16A-594F-4932-9586-3568FF7842D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6</xdr:row>
          <xdr:rowOff>0</xdr:rowOff>
        </xdr:from>
        <xdr:to>
          <xdr:col>2</xdr:col>
          <xdr:colOff>180975</xdr:colOff>
          <xdr:row>6</xdr:row>
          <xdr:rowOff>200025</xdr:rowOff>
        </xdr:to>
        <xdr:sp macro="" textlink="">
          <xdr:nvSpPr>
            <xdr:cNvPr id="5137" name="Object 17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67E5DA40-0D01-4B29-A809-26CF6EAAB6E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6</xdr:row>
          <xdr:rowOff>0</xdr:rowOff>
        </xdr:from>
        <xdr:to>
          <xdr:col>3</xdr:col>
          <xdr:colOff>180975</xdr:colOff>
          <xdr:row>6</xdr:row>
          <xdr:rowOff>200025</xdr:rowOff>
        </xdr:to>
        <xdr:sp macro="" textlink="">
          <xdr:nvSpPr>
            <xdr:cNvPr id="5136" name="Object 16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:a16="http://schemas.microsoft.com/office/drawing/2014/main" id="{5BB2E37B-164E-4919-80F0-5736402B34F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6</xdr:row>
          <xdr:rowOff>0</xdr:rowOff>
        </xdr:from>
        <xdr:to>
          <xdr:col>4</xdr:col>
          <xdr:colOff>180975</xdr:colOff>
          <xdr:row>6</xdr:row>
          <xdr:rowOff>200025</xdr:rowOff>
        </xdr:to>
        <xdr:sp macro="" textlink="">
          <xdr:nvSpPr>
            <xdr:cNvPr id="5135" name="Object 15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id="{20F6F227-0F12-49FE-9ACE-ECBD93A01BD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6</xdr:row>
          <xdr:rowOff>0</xdr:rowOff>
        </xdr:from>
        <xdr:to>
          <xdr:col>5</xdr:col>
          <xdr:colOff>180975</xdr:colOff>
          <xdr:row>6</xdr:row>
          <xdr:rowOff>200025</xdr:rowOff>
        </xdr:to>
        <xdr:sp macro="" textlink="">
          <xdr:nvSpPr>
            <xdr:cNvPr id="5134" name="Object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CE9D16EE-2398-4CEE-A167-EA097A48E92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</xdr:row>
          <xdr:rowOff>0</xdr:rowOff>
        </xdr:from>
        <xdr:to>
          <xdr:col>6</xdr:col>
          <xdr:colOff>180975</xdr:colOff>
          <xdr:row>6</xdr:row>
          <xdr:rowOff>200025</xdr:rowOff>
        </xdr:to>
        <xdr:sp macro="" textlink="">
          <xdr:nvSpPr>
            <xdr:cNvPr id="5133" name="Object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EDD624AF-C46F-42FE-8696-EBCDAC125A4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6</xdr:row>
          <xdr:rowOff>0</xdr:rowOff>
        </xdr:from>
        <xdr:to>
          <xdr:col>7</xdr:col>
          <xdr:colOff>180975</xdr:colOff>
          <xdr:row>6</xdr:row>
          <xdr:rowOff>200025</xdr:rowOff>
        </xdr:to>
        <xdr:sp macro="" textlink="">
          <xdr:nvSpPr>
            <xdr:cNvPr id="5132" name="Object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502C47FC-0379-40DE-8D39-283F3F32853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7</xdr:row>
          <xdr:rowOff>0</xdr:rowOff>
        </xdr:from>
        <xdr:to>
          <xdr:col>0</xdr:col>
          <xdr:colOff>200025</xdr:colOff>
          <xdr:row>7</xdr:row>
          <xdr:rowOff>200025</xdr:rowOff>
        </xdr:to>
        <xdr:sp macro="" textlink="">
          <xdr:nvSpPr>
            <xdr:cNvPr id="5131" name="Object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C2E0DA59-7C5E-4843-AB6E-8ED19776B39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8</xdr:row>
          <xdr:rowOff>0</xdr:rowOff>
        </xdr:from>
        <xdr:to>
          <xdr:col>0</xdr:col>
          <xdr:colOff>219075</xdr:colOff>
          <xdr:row>9</xdr:row>
          <xdr:rowOff>0</xdr:rowOff>
        </xdr:to>
        <xdr:sp macro="" textlink="">
          <xdr:nvSpPr>
            <xdr:cNvPr id="5130" name="Object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BDBD2247-3A55-4C00-AB72-B5CA185BB9D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</xdr:row>
          <xdr:rowOff>0</xdr:rowOff>
        </xdr:from>
        <xdr:to>
          <xdr:col>1</xdr:col>
          <xdr:colOff>523875</xdr:colOff>
          <xdr:row>3</xdr:row>
          <xdr:rowOff>57150</xdr:rowOff>
        </xdr:to>
        <xdr:sp macro="" textlink="">
          <xdr:nvSpPr>
            <xdr:cNvPr id="6148" name="Object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15960CCA-671B-4348-B9C3-B94C27CDCD6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</xdr:row>
          <xdr:rowOff>0</xdr:rowOff>
        </xdr:from>
        <xdr:to>
          <xdr:col>1</xdr:col>
          <xdr:colOff>257175</xdr:colOff>
          <xdr:row>4</xdr:row>
          <xdr:rowOff>57150</xdr:rowOff>
        </xdr:to>
        <xdr:sp macro="" textlink="">
          <xdr:nvSpPr>
            <xdr:cNvPr id="6147" name="Object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ACAE5D8F-FAD4-420E-8251-F1055C9AD28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4</xdr:row>
          <xdr:rowOff>0</xdr:rowOff>
        </xdr:from>
        <xdr:to>
          <xdr:col>1</xdr:col>
          <xdr:colOff>276225</xdr:colOff>
          <xdr:row>5</xdr:row>
          <xdr:rowOff>66675</xdr:rowOff>
        </xdr:to>
        <xdr:sp macro="" textlink="">
          <xdr:nvSpPr>
            <xdr:cNvPr id="6146" name="Object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79F211B7-6BDB-4BF7-A738-01DF4B02BC7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5</xdr:row>
          <xdr:rowOff>0</xdr:rowOff>
        </xdr:from>
        <xdr:to>
          <xdr:col>1</xdr:col>
          <xdr:colOff>276225</xdr:colOff>
          <xdr:row>6</xdr:row>
          <xdr:rowOff>66675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824FE20E-D048-49E8-968B-602A13316A5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314325</xdr:colOff>
          <xdr:row>1</xdr:row>
          <xdr:rowOff>66675</xdr:rowOff>
        </xdr:from>
        <xdr:to>
          <xdr:col>12</xdr:col>
          <xdr:colOff>361950</xdr:colOff>
          <xdr:row>4</xdr:row>
          <xdr:rowOff>133350</xdr:rowOff>
        </xdr:to>
        <xdr:sp macro="" textlink="">
          <xdr:nvSpPr>
            <xdr:cNvPr id="6149" name="Object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33F78D8B-4692-47F3-B372-494B5120374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2</xdr:row>
          <xdr:rowOff>0</xdr:rowOff>
        </xdr:from>
        <xdr:to>
          <xdr:col>16</xdr:col>
          <xdr:colOff>238125</xdr:colOff>
          <xdr:row>5</xdr:row>
          <xdr:rowOff>66675</xdr:rowOff>
        </xdr:to>
        <xdr:sp macro="" textlink="">
          <xdr:nvSpPr>
            <xdr:cNvPr id="6150" name="Object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4655CE51-830E-4844-835C-9A1E963419C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</xdr:row>
          <xdr:rowOff>0</xdr:rowOff>
        </xdr:from>
        <xdr:to>
          <xdr:col>1</xdr:col>
          <xdr:colOff>228600</xdr:colOff>
          <xdr:row>3</xdr:row>
          <xdr:rowOff>57150</xdr:rowOff>
        </xdr:to>
        <xdr:sp macro="" textlink="">
          <xdr:nvSpPr>
            <xdr:cNvPr id="7174" name="Object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734E756F-EC76-4146-AD29-5DCAC094C05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</xdr:row>
          <xdr:rowOff>0</xdr:rowOff>
        </xdr:from>
        <xdr:to>
          <xdr:col>2</xdr:col>
          <xdr:colOff>161925</xdr:colOff>
          <xdr:row>3</xdr:row>
          <xdr:rowOff>57150</xdr:rowOff>
        </xdr:to>
        <xdr:sp macro="" textlink="">
          <xdr:nvSpPr>
            <xdr:cNvPr id="7173" name="Object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EAAEDF7A-40E1-4F9C-92F0-BB69EA224FD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</xdr:row>
          <xdr:rowOff>0</xdr:rowOff>
        </xdr:from>
        <xdr:to>
          <xdr:col>3</xdr:col>
          <xdr:colOff>228600</xdr:colOff>
          <xdr:row>3</xdr:row>
          <xdr:rowOff>28575</xdr:rowOff>
        </xdr:to>
        <xdr:sp macro="" textlink="">
          <xdr:nvSpPr>
            <xdr:cNvPr id="7172" name="Object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1D82CA10-D041-444E-A296-81E24D7B05E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2</xdr:row>
          <xdr:rowOff>0</xdr:rowOff>
        </xdr:from>
        <xdr:to>
          <xdr:col>4</xdr:col>
          <xdr:colOff>238125</xdr:colOff>
          <xdr:row>3</xdr:row>
          <xdr:rowOff>57150</xdr:rowOff>
        </xdr:to>
        <xdr:sp macro="" textlink="">
          <xdr:nvSpPr>
            <xdr:cNvPr id="7171" name="Object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A4D7B0A5-5486-498E-BCA8-7BC8AB94AA4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</xdr:row>
          <xdr:rowOff>0</xdr:rowOff>
        </xdr:from>
        <xdr:to>
          <xdr:col>1</xdr:col>
          <xdr:colOff>257175</xdr:colOff>
          <xdr:row>4</xdr:row>
          <xdr:rowOff>57150</xdr:rowOff>
        </xdr:to>
        <xdr:sp macro="" textlink="">
          <xdr:nvSpPr>
            <xdr:cNvPr id="7170" name="Object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293094A5-AFB4-416E-8C3A-436B9E64DF3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4</xdr:row>
          <xdr:rowOff>0</xdr:rowOff>
        </xdr:from>
        <xdr:to>
          <xdr:col>1</xdr:col>
          <xdr:colOff>266700</xdr:colOff>
          <xdr:row>5</xdr:row>
          <xdr:rowOff>66675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9E89F3A2-7507-474B-BC3B-E77E935A0AF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</xdr:row>
          <xdr:rowOff>0</xdr:rowOff>
        </xdr:from>
        <xdr:to>
          <xdr:col>0</xdr:col>
          <xdr:colOff>228600</xdr:colOff>
          <xdr:row>2</xdr:row>
          <xdr:rowOff>9525</xdr:rowOff>
        </xdr:to>
        <xdr:sp macro="" textlink="">
          <xdr:nvSpPr>
            <xdr:cNvPr id="8201" name="Object 9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72501F91-5334-4272-86FA-53D5DABDC13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</xdr:row>
          <xdr:rowOff>0</xdr:rowOff>
        </xdr:from>
        <xdr:to>
          <xdr:col>1</xdr:col>
          <xdr:colOff>161925</xdr:colOff>
          <xdr:row>2</xdr:row>
          <xdr:rowOff>9525</xdr:rowOff>
        </xdr:to>
        <xdr:sp macro="" textlink="">
          <xdr:nvSpPr>
            <xdr:cNvPr id="8200" name="Object 8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6D1610BB-7288-4F70-B8D4-647ECF1E2EB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</xdr:row>
          <xdr:rowOff>0</xdr:rowOff>
        </xdr:from>
        <xdr:to>
          <xdr:col>2</xdr:col>
          <xdr:colOff>228600</xdr:colOff>
          <xdr:row>1</xdr:row>
          <xdr:rowOff>238125</xdr:rowOff>
        </xdr:to>
        <xdr:sp macro="" textlink="">
          <xdr:nvSpPr>
            <xdr:cNvPr id="8199" name="Object 7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B6E3456C-49A1-49F3-9F6D-828C5DF2D86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</xdr:row>
          <xdr:rowOff>0</xdr:rowOff>
        </xdr:from>
        <xdr:to>
          <xdr:col>3</xdr:col>
          <xdr:colOff>238125</xdr:colOff>
          <xdr:row>2</xdr:row>
          <xdr:rowOff>9525</xdr:rowOff>
        </xdr:to>
        <xdr:sp macro="" textlink="">
          <xdr:nvSpPr>
            <xdr:cNvPr id="8198" name="Object 6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F1973195-816C-4A1A-80F0-19BCEAB7479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</xdr:row>
          <xdr:rowOff>0</xdr:rowOff>
        </xdr:from>
        <xdr:to>
          <xdr:col>0</xdr:col>
          <xdr:colOff>257175</xdr:colOff>
          <xdr:row>3</xdr:row>
          <xdr:rowOff>57150</xdr:rowOff>
        </xdr:to>
        <xdr:sp macro="" textlink="">
          <xdr:nvSpPr>
            <xdr:cNvPr id="8197" name="Object 5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D2E73B6E-969F-4E13-AF42-FB152766BDB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</xdr:row>
          <xdr:rowOff>0</xdr:rowOff>
        </xdr:from>
        <xdr:to>
          <xdr:col>0</xdr:col>
          <xdr:colOff>266700</xdr:colOff>
          <xdr:row>4</xdr:row>
          <xdr:rowOff>66675</xdr:rowOff>
        </xdr:to>
        <xdr:sp macro="" textlink="">
          <xdr:nvSpPr>
            <xdr:cNvPr id="8196" name="Object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7CEFFE3F-01A3-4CCF-B8FE-62129683D22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</xdr:row>
          <xdr:rowOff>0</xdr:rowOff>
        </xdr:from>
        <xdr:to>
          <xdr:col>0</xdr:col>
          <xdr:colOff>266700</xdr:colOff>
          <xdr:row>5</xdr:row>
          <xdr:rowOff>57150</xdr:rowOff>
        </xdr:to>
        <xdr:sp macro="" textlink="">
          <xdr:nvSpPr>
            <xdr:cNvPr id="8195" name="Object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DF1965B6-E437-4A75-887B-E71A2D1AE2C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5</xdr:row>
          <xdr:rowOff>0</xdr:rowOff>
        </xdr:from>
        <xdr:to>
          <xdr:col>0</xdr:col>
          <xdr:colOff>266700</xdr:colOff>
          <xdr:row>6</xdr:row>
          <xdr:rowOff>57150</xdr:rowOff>
        </xdr:to>
        <xdr:sp macro="" textlink="">
          <xdr:nvSpPr>
            <xdr:cNvPr id="8194" name="Object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15C1E3F2-0B3A-458D-9F27-BB1D631851F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6</xdr:row>
          <xdr:rowOff>0</xdr:rowOff>
        </xdr:from>
        <xdr:to>
          <xdr:col>0</xdr:col>
          <xdr:colOff>266700</xdr:colOff>
          <xdr:row>7</xdr:row>
          <xdr:rowOff>57150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C4DF9672-D343-455C-BE0F-1E4660F2E68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0</xdr:row>
          <xdr:rowOff>0</xdr:rowOff>
        </xdr:from>
        <xdr:to>
          <xdr:col>11</xdr:col>
          <xdr:colOff>28575</xdr:colOff>
          <xdr:row>5</xdr:row>
          <xdr:rowOff>85725</xdr:rowOff>
        </xdr:to>
        <xdr:sp macro="" textlink="">
          <xdr:nvSpPr>
            <xdr:cNvPr id="8202" name="Object 10" hidden="1">
              <a:extLst>
                <a:ext uri="{63B3BB69-23CF-44E3-9099-C40C66FF867C}">
                  <a14:compatExt spid="_x0000_s8202"/>
                </a:ext>
                <a:ext uri="{FF2B5EF4-FFF2-40B4-BE49-F238E27FC236}">
                  <a16:creationId xmlns:a16="http://schemas.microsoft.com/office/drawing/2014/main" id="{08B1794F-8DC8-4B82-BDC0-7535A633DBD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w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wmf"/><Relationship Id="rId12" Type="http://schemas.openxmlformats.org/officeDocument/2006/relationships/oleObject" Target="../embeddings/oleObject5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wmf"/><Relationship Id="rId5" Type="http://schemas.openxmlformats.org/officeDocument/2006/relationships/image" Target="../media/image1.wmf"/><Relationship Id="rId15" Type="http://schemas.openxmlformats.org/officeDocument/2006/relationships/image" Target="../media/image6.wmf"/><Relationship Id="rId10" Type="http://schemas.openxmlformats.org/officeDocument/2006/relationships/oleObject" Target="../embeddings/oleObject4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wmf"/><Relationship Id="rId14" Type="http://schemas.openxmlformats.org/officeDocument/2006/relationships/oleObject" Target="../embeddings/oleObject6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oleObject" Target="../embeddings/oleObject12.bin"/><Relationship Id="rId18" Type="http://schemas.openxmlformats.org/officeDocument/2006/relationships/image" Target="../media/image14.wmf"/><Relationship Id="rId26" Type="http://schemas.openxmlformats.org/officeDocument/2006/relationships/image" Target="../media/image18.wmf"/><Relationship Id="rId21" Type="http://schemas.openxmlformats.org/officeDocument/2006/relationships/oleObject" Target="../embeddings/oleObject16.bin"/><Relationship Id="rId34" Type="http://schemas.openxmlformats.org/officeDocument/2006/relationships/image" Target="../media/image22.wmf"/><Relationship Id="rId7" Type="http://schemas.openxmlformats.org/officeDocument/2006/relationships/oleObject" Target="../embeddings/oleObject9.bin"/><Relationship Id="rId12" Type="http://schemas.openxmlformats.org/officeDocument/2006/relationships/image" Target="../media/image11.wmf"/><Relationship Id="rId17" Type="http://schemas.openxmlformats.org/officeDocument/2006/relationships/oleObject" Target="../embeddings/oleObject14.bin"/><Relationship Id="rId25" Type="http://schemas.openxmlformats.org/officeDocument/2006/relationships/oleObject" Target="../embeddings/oleObject18.bin"/><Relationship Id="rId33" Type="http://schemas.openxmlformats.org/officeDocument/2006/relationships/oleObject" Target="../embeddings/oleObject22.bin"/><Relationship Id="rId38" Type="http://schemas.openxmlformats.org/officeDocument/2006/relationships/image" Target="../media/image24.wmf"/><Relationship Id="rId2" Type="http://schemas.openxmlformats.org/officeDocument/2006/relationships/vmlDrawing" Target="../drawings/vmlDrawing2.vml"/><Relationship Id="rId16" Type="http://schemas.openxmlformats.org/officeDocument/2006/relationships/image" Target="../media/image13.wmf"/><Relationship Id="rId20" Type="http://schemas.openxmlformats.org/officeDocument/2006/relationships/image" Target="../media/image15.wmf"/><Relationship Id="rId29" Type="http://schemas.openxmlformats.org/officeDocument/2006/relationships/oleObject" Target="../embeddings/oleObject20.bin"/><Relationship Id="rId1" Type="http://schemas.openxmlformats.org/officeDocument/2006/relationships/drawing" Target="../drawings/drawing2.xml"/><Relationship Id="rId6" Type="http://schemas.openxmlformats.org/officeDocument/2006/relationships/image" Target="../media/image8.wmf"/><Relationship Id="rId11" Type="http://schemas.openxmlformats.org/officeDocument/2006/relationships/oleObject" Target="../embeddings/oleObject11.bin"/><Relationship Id="rId24" Type="http://schemas.openxmlformats.org/officeDocument/2006/relationships/image" Target="../media/image17.wmf"/><Relationship Id="rId32" Type="http://schemas.openxmlformats.org/officeDocument/2006/relationships/image" Target="../media/image21.wmf"/><Relationship Id="rId37" Type="http://schemas.openxmlformats.org/officeDocument/2006/relationships/oleObject" Target="../embeddings/oleObject24.bin"/><Relationship Id="rId5" Type="http://schemas.openxmlformats.org/officeDocument/2006/relationships/oleObject" Target="../embeddings/oleObject8.bin"/><Relationship Id="rId15" Type="http://schemas.openxmlformats.org/officeDocument/2006/relationships/oleObject" Target="../embeddings/oleObject13.bin"/><Relationship Id="rId23" Type="http://schemas.openxmlformats.org/officeDocument/2006/relationships/oleObject" Target="../embeddings/oleObject17.bin"/><Relationship Id="rId28" Type="http://schemas.openxmlformats.org/officeDocument/2006/relationships/image" Target="../media/image19.wmf"/><Relationship Id="rId36" Type="http://schemas.openxmlformats.org/officeDocument/2006/relationships/image" Target="../media/image23.wmf"/><Relationship Id="rId10" Type="http://schemas.openxmlformats.org/officeDocument/2006/relationships/image" Target="../media/image10.wmf"/><Relationship Id="rId19" Type="http://schemas.openxmlformats.org/officeDocument/2006/relationships/oleObject" Target="../embeddings/oleObject15.bin"/><Relationship Id="rId31" Type="http://schemas.openxmlformats.org/officeDocument/2006/relationships/oleObject" Target="../embeddings/oleObject21.bin"/><Relationship Id="rId4" Type="http://schemas.openxmlformats.org/officeDocument/2006/relationships/image" Target="../media/image7.wmf"/><Relationship Id="rId9" Type="http://schemas.openxmlformats.org/officeDocument/2006/relationships/oleObject" Target="../embeddings/oleObject10.bin"/><Relationship Id="rId14" Type="http://schemas.openxmlformats.org/officeDocument/2006/relationships/image" Target="../media/image12.wmf"/><Relationship Id="rId22" Type="http://schemas.openxmlformats.org/officeDocument/2006/relationships/image" Target="../media/image16.wmf"/><Relationship Id="rId27" Type="http://schemas.openxmlformats.org/officeDocument/2006/relationships/oleObject" Target="../embeddings/oleObject19.bin"/><Relationship Id="rId30" Type="http://schemas.openxmlformats.org/officeDocument/2006/relationships/image" Target="../media/image20.wmf"/><Relationship Id="rId35" Type="http://schemas.openxmlformats.org/officeDocument/2006/relationships/oleObject" Target="../embeddings/oleObject23.bin"/><Relationship Id="rId8" Type="http://schemas.openxmlformats.org/officeDocument/2006/relationships/image" Target="../media/image9.wmf"/><Relationship Id="rId3" Type="http://schemas.openxmlformats.org/officeDocument/2006/relationships/oleObject" Target="../embeddings/oleObject7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image" Target="../media/image27.wmf"/><Relationship Id="rId13" Type="http://schemas.openxmlformats.org/officeDocument/2006/relationships/oleObject" Target="../embeddings/oleObject30.bin"/><Relationship Id="rId3" Type="http://schemas.openxmlformats.org/officeDocument/2006/relationships/oleObject" Target="../embeddings/oleObject25.bin"/><Relationship Id="rId7" Type="http://schemas.openxmlformats.org/officeDocument/2006/relationships/oleObject" Target="../embeddings/oleObject27.bin"/><Relationship Id="rId12" Type="http://schemas.openxmlformats.org/officeDocument/2006/relationships/image" Target="../media/image29.wmf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6" Type="http://schemas.openxmlformats.org/officeDocument/2006/relationships/image" Target="../media/image26.wmf"/><Relationship Id="rId11" Type="http://schemas.openxmlformats.org/officeDocument/2006/relationships/oleObject" Target="../embeddings/oleObject29.bin"/><Relationship Id="rId5" Type="http://schemas.openxmlformats.org/officeDocument/2006/relationships/oleObject" Target="../embeddings/oleObject26.bin"/><Relationship Id="rId10" Type="http://schemas.openxmlformats.org/officeDocument/2006/relationships/image" Target="../media/image28.wmf"/><Relationship Id="rId4" Type="http://schemas.openxmlformats.org/officeDocument/2006/relationships/image" Target="../media/image25.wmf"/><Relationship Id="rId9" Type="http://schemas.openxmlformats.org/officeDocument/2006/relationships/oleObject" Target="../embeddings/oleObject28.bin"/><Relationship Id="rId14" Type="http://schemas.openxmlformats.org/officeDocument/2006/relationships/image" Target="../media/image30.wmf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image" Target="../media/image33.wmf"/><Relationship Id="rId13" Type="http://schemas.openxmlformats.org/officeDocument/2006/relationships/oleObject" Target="../embeddings/oleObject36.bin"/><Relationship Id="rId3" Type="http://schemas.openxmlformats.org/officeDocument/2006/relationships/oleObject" Target="../embeddings/oleObject31.bin"/><Relationship Id="rId7" Type="http://schemas.openxmlformats.org/officeDocument/2006/relationships/oleObject" Target="../embeddings/oleObject33.bin"/><Relationship Id="rId12" Type="http://schemas.openxmlformats.org/officeDocument/2006/relationships/image" Target="../media/image35.wmf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Relationship Id="rId6" Type="http://schemas.openxmlformats.org/officeDocument/2006/relationships/image" Target="../media/image32.wmf"/><Relationship Id="rId11" Type="http://schemas.openxmlformats.org/officeDocument/2006/relationships/oleObject" Target="../embeddings/oleObject35.bin"/><Relationship Id="rId5" Type="http://schemas.openxmlformats.org/officeDocument/2006/relationships/oleObject" Target="../embeddings/oleObject32.bin"/><Relationship Id="rId10" Type="http://schemas.openxmlformats.org/officeDocument/2006/relationships/image" Target="../media/image34.wmf"/><Relationship Id="rId4" Type="http://schemas.openxmlformats.org/officeDocument/2006/relationships/image" Target="../media/image31.wmf"/><Relationship Id="rId9" Type="http://schemas.openxmlformats.org/officeDocument/2006/relationships/oleObject" Target="../embeddings/oleObject34.bin"/><Relationship Id="rId14" Type="http://schemas.openxmlformats.org/officeDocument/2006/relationships/image" Target="../media/image36.wmf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image" Target="../media/image33.wmf"/><Relationship Id="rId13" Type="http://schemas.openxmlformats.org/officeDocument/2006/relationships/oleObject" Target="../embeddings/oleObject42.bin"/><Relationship Id="rId18" Type="http://schemas.openxmlformats.org/officeDocument/2006/relationships/image" Target="../media/image39.wmf"/><Relationship Id="rId3" Type="http://schemas.openxmlformats.org/officeDocument/2006/relationships/oleObject" Target="../embeddings/oleObject37.bin"/><Relationship Id="rId21" Type="http://schemas.openxmlformats.org/officeDocument/2006/relationships/oleObject" Target="../embeddings/oleObject46.bin"/><Relationship Id="rId7" Type="http://schemas.openxmlformats.org/officeDocument/2006/relationships/oleObject" Target="../embeddings/oleObject39.bin"/><Relationship Id="rId12" Type="http://schemas.openxmlformats.org/officeDocument/2006/relationships/image" Target="../media/image35.wmf"/><Relationship Id="rId17" Type="http://schemas.openxmlformats.org/officeDocument/2006/relationships/oleObject" Target="../embeddings/oleObject44.bin"/><Relationship Id="rId2" Type="http://schemas.openxmlformats.org/officeDocument/2006/relationships/vmlDrawing" Target="../drawings/vmlDrawing5.vml"/><Relationship Id="rId16" Type="http://schemas.openxmlformats.org/officeDocument/2006/relationships/image" Target="../media/image38.wmf"/><Relationship Id="rId20" Type="http://schemas.openxmlformats.org/officeDocument/2006/relationships/image" Target="../media/image40.wmf"/><Relationship Id="rId1" Type="http://schemas.openxmlformats.org/officeDocument/2006/relationships/drawing" Target="../drawings/drawing5.xml"/><Relationship Id="rId6" Type="http://schemas.openxmlformats.org/officeDocument/2006/relationships/image" Target="../media/image32.wmf"/><Relationship Id="rId11" Type="http://schemas.openxmlformats.org/officeDocument/2006/relationships/oleObject" Target="../embeddings/oleObject41.bin"/><Relationship Id="rId5" Type="http://schemas.openxmlformats.org/officeDocument/2006/relationships/oleObject" Target="../embeddings/oleObject38.bin"/><Relationship Id="rId15" Type="http://schemas.openxmlformats.org/officeDocument/2006/relationships/oleObject" Target="../embeddings/oleObject43.bin"/><Relationship Id="rId10" Type="http://schemas.openxmlformats.org/officeDocument/2006/relationships/image" Target="../media/image34.wmf"/><Relationship Id="rId19" Type="http://schemas.openxmlformats.org/officeDocument/2006/relationships/oleObject" Target="../embeddings/oleObject45.bin"/><Relationship Id="rId4" Type="http://schemas.openxmlformats.org/officeDocument/2006/relationships/image" Target="../media/image31.wmf"/><Relationship Id="rId9" Type="http://schemas.openxmlformats.org/officeDocument/2006/relationships/oleObject" Target="../embeddings/oleObject40.bin"/><Relationship Id="rId14" Type="http://schemas.openxmlformats.org/officeDocument/2006/relationships/image" Target="../media/image37.wmf"/><Relationship Id="rId22" Type="http://schemas.openxmlformats.org/officeDocument/2006/relationships/image" Target="../media/image41.w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A2961-3799-4BB1-9BA5-B4D4E3E6A256}">
  <dimension ref="A1:S12"/>
  <sheetViews>
    <sheetView zoomScale="130" zoomScaleNormal="130" workbookViewId="0">
      <selection activeCell="S14" sqref="S14"/>
    </sheetView>
  </sheetViews>
  <sheetFormatPr defaultRowHeight="15" x14ac:dyDescent="0.25"/>
  <sheetData>
    <row r="1" spans="1:19" ht="36" customHeight="1" thickTop="1" thickBot="1" x14ac:dyDescent="0.3">
      <c r="A1" s="10" t="s">
        <v>0</v>
      </c>
      <c r="B1" s="11"/>
      <c r="C1" s="11"/>
      <c r="D1" s="12"/>
    </row>
    <row r="2" spans="1:19" ht="31.5" customHeight="1" thickTop="1" thickBot="1" x14ac:dyDescent="0.3">
      <c r="A2" s="1"/>
      <c r="B2" s="14" t="s">
        <v>2</v>
      </c>
      <c r="C2" s="13"/>
      <c r="D2" s="15"/>
      <c r="E2" t="s">
        <v>11</v>
      </c>
      <c r="I2" t="s">
        <v>13</v>
      </c>
      <c r="M2" t="s">
        <v>16</v>
      </c>
      <c r="Q2" t="s">
        <v>13</v>
      </c>
    </row>
    <row r="3" spans="1:19" ht="64.5" thickTop="1" thickBot="1" x14ac:dyDescent="0.3">
      <c r="A3" s="2" t="s">
        <v>1</v>
      </c>
      <c r="B3" s="3" t="s">
        <v>3</v>
      </c>
      <c r="C3" s="4" t="s">
        <v>4</v>
      </c>
      <c r="D3" s="4" t="s">
        <v>5</v>
      </c>
      <c r="E3" t="str">
        <f>B3</f>
        <v>F1</v>
      </c>
      <c r="F3" t="str">
        <f t="shared" ref="F3:G3" si="0">C3</f>
        <v>F2</v>
      </c>
      <c r="G3" t="str">
        <f t="shared" si="0"/>
        <v>F3</v>
      </c>
      <c r="I3" t="str">
        <f>E3</f>
        <v>F1</v>
      </c>
      <c r="J3" t="str">
        <f t="shared" ref="J3" si="1">F3</f>
        <v>F2</v>
      </c>
      <c r="K3" t="str">
        <f t="shared" ref="K3" si="2">G3</f>
        <v>F3</v>
      </c>
      <c r="Q3" t="s">
        <v>3</v>
      </c>
      <c r="R3" t="s">
        <v>4</v>
      </c>
      <c r="S3" t="s">
        <v>5</v>
      </c>
    </row>
    <row r="4" spans="1:19" ht="20.25" thickTop="1" thickBot="1" x14ac:dyDescent="0.3">
      <c r="A4" s="5" t="s">
        <v>6</v>
      </c>
      <c r="B4" s="6">
        <v>100</v>
      </c>
      <c r="C4" s="6">
        <v>200</v>
      </c>
      <c r="D4" s="6">
        <v>1000</v>
      </c>
    </row>
    <row r="5" spans="1:19" ht="19.5" thickBot="1" x14ac:dyDescent="0.3">
      <c r="A5" s="7" t="s">
        <v>7</v>
      </c>
      <c r="B5" s="6">
        <v>110</v>
      </c>
      <c r="C5" s="6">
        <v>210</v>
      </c>
      <c r="D5" s="6">
        <v>1050</v>
      </c>
      <c r="E5">
        <f>LN(B5/B4)</f>
        <v>9.5310179804324935E-2</v>
      </c>
      <c r="F5">
        <f>LN(C5/C4)</f>
        <v>4.8790164169432049E-2</v>
      </c>
      <c r="G5">
        <f t="shared" ref="G5" si="3">LN(D5/D4)</f>
        <v>4.8790164169432049E-2</v>
      </c>
      <c r="I5">
        <f>(E5-E$9)^2</f>
        <v>1.0072301544251032E-2</v>
      </c>
      <c r="J5">
        <f t="shared" ref="J5:K5" si="4">(F5-F$9)^2</f>
        <v>1.3390200673200747E-3</v>
      </c>
      <c r="K5">
        <f t="shared" si="4"/>
        <v>3.7962218747304268E-3</v>
      </c>
    </row>
    <row r="6" spans="1:19" ht="19.5" thickBot="1" x14ac:dyDescent="0.3">
      <c r="A6" s="7" t="s">
        <v>8</v>
      </c>
      <c r="B6" s="6">
        <v>121</v>
      </c>
      <c r="C6" s="6">
        <v>205</v>
      </c>
      <c r="D6" s="6">
        <v>1080</v>
      </c>
      <c r="E6">
        <f t="shared" ref="E6:E8" si="5">LN(B6/B5)</f>
        <v>9.5310179804324935E-2</v>
      </c>
      <c r="F6">
        <f t="shared" ref="F6:F8" si="6">LN(C6/C5)</f>
        <v>-2.409755157906053E-2</v>
      </c>
      <c r="G6">
        <f t="shared" ref="G6:G8" si="7">LN(D6/D5)</f>
        <v>2.8170876966696224E-2</v>
      </c>
      <c r="I6">
        <f t="shared" ref="I6:I8" si="8">(E6-E$9)^2</f>
        <v>1.0072301544251032E-2</v>
      </c>
      <c r="J6">
        <f t="shared" ref="J6:J8" si="9">(F6-F$9)^2</f>
        <v>1.3173337483973497E-3</v>
      </c>
      <c r="K6">
        <f t="shared" ref="K6:K8" si="10">(G6-G$9)^2</f>
        <v>1.6805244798473399E-3</v>
      </c>
      <c r="M6">
        <f>LN(B6/B4)</f>
        <v>0.1906203596086497</v>
      </c>
      <c r="N6">
        <f t="shared" ref="N6:O6" si="11">LN(C6/C4)</f>
        <v>2.4692612590371414E-2</v>
      </c>
      <c r="O6">
        <f t="shared" si="11"/>
        <v>7.6961041136128394E-2</v>
      </c>
      <c r="Q6">
        <f>(M6-M$9)^2</f>
        <v>6.0625480165702537E-2</v>
      </c>
      <c r="R6">
        <f t="shared" ref="R6:S6" si="12">(N6-N$9)^2</f>
        <v>1.4541136960497466E-2</v>
      </c>
      <c r="S6">
        <f t="shared" si="12"/>
        <v>1.0758111853929827E-2</v>
      </c>
    </row>
    <row r="7" spans="1:19" ht="19.5" thickBot="1" x14ac:dyDescent="0.3">
      <c r="A7" s="7" t="s">
        <v>9</v>
      </c>
      <c r="B7" s="6">
        <v>95</v>
      </c>
      <c r="C7" s="6">
        <v>150</v>
      </c>
      <c r="D7" s="6">
        <v>1020</v>
      </c>
      <c r="E7">
        <f t="shared" si="5"/>
        <v>-0.24191365399620018</v>
      </c>
      <c r="F7">
        <f t="shared" si="6"/>
        <v>-0.31237468504215243</v>
      </c>
      <c r="G7">
        <f t="shared" si="7"/>
        <v>-5.7158413839948637E-2</v>
      </c>
      <c r="I7">
        <f t="shared" si="8"/>
        <v>5.610406995232968E-2</v>
      </c>
      <c r="J7">
        <f t="shared" si="9"/>
        <v>0.10534712994545455</v>
      </c>
      <c r="K7">
        <f t="shared" si="10"/>
        <v>1.9656002268603617E-3</v>
      </c>
      <c r="M7">
        <f t="shared" ref="M7:M8" si="13">LN(B7/B5)</f>
        <v>-0.14660347419187539</v>
      </c>
      <c r="N7">
        <f t="shared" ref="N7:N8" si="14">LN(C7/C5)</f>
        <v>-0.33647223662121289</v>
      </c>
      <c r="O7">
        <f t="shared" ref="O7:O8" si="15">LN(D7/D5)</f>
        <v>-2.8987536873252298E-2</v>
      </c>
      <c r="Q7">
        <f t="shared" ref="Q7:Q8" si="16">(M7-M$9)^2</f>
        <v>8.2812572933498793E-3</v>
      </c>
      <c r="R7">
        <f t="shared" ref="R7:R8" si="17">(N7-N$9)^2</f>
        <v>5.7877876315558408E-2</v>
      </c>
      <c r="S7">
        <f t="shared" ref="S7:S8" si="18">(O7-O$9)^2</f>
        <v>4.9606861557495154E-6</v>
      </c>
    </row>
    <row r="8" spans="1:19" ht="19.5" thickBot="1" x14ac:dyDescent="0.3">
      <c r="A8" s="8" t="s">
        <v>10</v>
      </c>
      <c r="B8" s="9">
        <v>98</v>
      </c>
      <c r="C8" s="9">
        <v>210</v>
      </c>
      <c r="D8" s="9">
        <v>950</v>
      </c>
      <c r="E8">
        <f t="shared" si="5"/>
        <v>3.1090587070031182E-2</v>
      </c>
      <c r="F8">
        <f t="shared" si="6"/>
        <v>0.33647223662121289</v>
      </c>
      <c r="G8">
        <f t="shared" si="7"/>
        <v>-7.1095921683730218E-2</v>
      </c>
      <c r="I8">
        <f t="shared" si="8"/>
        <v>1.306190956246866E-3</v>
      </c>
      <c r="J8">
        <f t="shared" si="9"/>
        <v>0.10515407819275903</v>
      </c>
      <c r="K8">
        <f t="shared" si="10"/>
        <v>3.3956956877906883E-3</v>
      </c>
      <c r="M8">
        <f t="shared" si="13"/>
        <v>-0.2108230669261692</v>
      </c>
      <c r="N8">
        <f t="shared" si="14"/>
        <v>2.4097551579060524E-2</v>
      </c>
      <c r="O8">
        <f t="shared" si="15"/>
        <v>-0.12825433552367885</v>
      </c>
      <c r="Q8">
        <f t="shared" si="16"/>
        <v>2.4093560834980671E-2</v>
      </c>
      <c r="R8">
        <f t="shared" si="17"/>
        <v>1.4397978246085337E-2</v>
      </c>
      <c r="S8">
        <f t="shared" si="18"/>
        <v>1.0301043897961328E-2</v>
      </c>
    </row>
    <row r="9" spans="1:19" ht="15.75" thickTop="1" x14ac:dyDescent="0.25">
      <c r="D9" s="16" t="s">
        <v>12</v>
      </c>
      <c r="E9" s="16">
        <f>AVERAGE(E5:E8)</f>
        <v>-5.0506768293797832E-3</v>
      </c>
      <c r="F9" s="16">
        <f t="shared" ref="F9:G9" si="19">AVERAGE(F5:F8)</f>
        <v>1.2197541042357998E-2</v>
      </c>
      <c r="G9" s="16">
        <f t="shared" si="19"/>
        <v>-1.2823323596887646E-2</v>
      </c>
      <c r="H9" t="s">
        <v>13</v>
      </c>
      <c r="I9" s="17">
        <f>SUM(I5:I8)/3</f>
        <v>2.5851621332359537E-2</v>
      </c>
      <c r="J9">
        <f t="shared" ref="J9:K9" si="20">SUM(J5:J8)/3</f>
        <v>7.1052520651310333E-2</v>
      </c>
      <c r="K9">
        <f t="shared" si="20"/>
        <v>3.6126807564096056E-3</v>
      </c>
      <c r="L9" s="16" t="s">
        <v>12</v>
      </c>
      <c r="M9" s="16">
        <f>AVERAGE(M6:M8)</f>
        <v>-5.5602060503131628E-2</v>
      </c>
      <c r="N9" s="16">
        <f t="shared" ref="N9:O9" si="21">AVERAGE(N6:N8)</f>
        <v>-9.5894024150593657E-2</v>
      </c>
      <c r="O9" s="16">
        <f t="shared" si="21"/>
        <v>-2.676027708693425E-2</v>
      </c>
      <c r="P9" t="s">
        <v>13</v>
      </c>
      <c r="Q9">
        <f>SUM(Q6:Q8)/2</f>
        <v>4.6500149147016542E-2</v>
      </c>
      <c r="R9">
        <f t="shared" ref="R9:S9" si="22">SUM(R6:R8)/2</f>
        <v>4.3408495761070608E-2</v>
      </c>
      <c r="S9">
        <f t="shared" si="22"/>
        <v>1.0532058219023453E-2</v>
      </c>
    </row>
    <row r="10" spans="1:19" x14ac:dyDescent="0.25">
      <c r="H10" t="s">
        <v>14</v>
      </c>
      <c r="I10" s="18">
        <f>I9^0.5</f>
        <v>0.16078439393286756</v>
      </c>
      <c r="J10">
        <f t="shared" ref="J10:K10" si="23">J9^0.5</f>
        <v>0.26655678691661622</v>
      </c>
      <c r="K10">
        <f t="shared" si="23"/>
        <v>6.0105580077140973E-2</v>
      </c>
      <c r="P10" s="19" t="s">
        <v>14</v>
      </c>
      <c r="Q10" s="19">
        <f>Q9^0.5</f>
        <v>0.21563893235456472</v>
      </c>
      <c r="R10" s="19">
        <f t="shared" ref="R10:S10" si="24">R9^0.5</f>
        <v>0.20834705604128562</v>
      </c>
      <c r="S10" s="19">
        <f t="shared" si="24"/>
        <v>0.10262581653279769</v>
      </c>
    </row>
    <row r="11" spans="1:19" x14ac:dyDescent="0.25">
      <c r="G11" t="s">
        <v>15</v>
      </c>
      <c r="H11" t="s">
        <v>13</v>
      </c>
      <c r="I11" s="17">
        <f>_xlfn.VAR.S(E5:E8)</f>
        <v>2.5851621332359537E-2</v>
      </c>
      <c r="J11">
        <f t="shared" ref="J11:K11" si="25">_xlfn.VAR.S(F5:F8)</f>
        <v>7.1052520651310333E-2</v>
      </c>
      <c r="K11">
        <f t="shared" si="25"/>
        <v>3.6126807564096056E-3</v>
      </c>
    </row>
    <row r="12" spans="1:19" x14ac:dyDescent="0.25">
      <c r="H12" t="s">
        <v>14</v>
      </c>
      <c r="I12" s="18">
        <f>_xlfn.STDEV.S(E5:E8)</f>
        <v>0.16078439393286756</v>
      </c>
      <c r="J12">
        <f t="shared" ref="J12:K12" si="26">_xlfn.STDEV.S(F5:F8)</f>
        <v>0.26655678691661622</v>
      </c>
      <c r="K12">
        <f t="shared" si="26"/>
        <v>6.0105580077140973E-2</v>
      </c>
    </row>
  </sheetData>
  <mergeCells count="2">
    <mergeCell ref="A1:D1"/>
    <mergeCell ref="B2:D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54635-5B84-42A7-A751-87F7877704B9}">
  <dimension ref="B1:AC46"/>
  <sheetViews>
    <sheetView topLeftCell="B1" workbookViewId="0">
      <selection activeCell="C6" sqref="C6"/>
    </sheetView>
  </sheetViews>
  <sheetFormatPr defaultRowHeight="15" x14ac:dyDescent="0.25"/>
  <cols>
    <col min="11" max="16" width="9.28515625" bestFit="1" customWidth="1"/>
    <col min="17" max="17" width="18.5703125" bestFit="1" customWidth="1"/>
  </cols>
  <sheetData>
    <row r="1" spans="2:29" ht="15.75" thickBot="1" x14ac:dyDescent="0.3"/>
    <row r="2" spans="2:29" ht="21.75" thickTop="1" thickBot="1" x14ac:dyDescent="0.3">
      <c r="B2" s="32"/>
      <c r="C2" s="36" t="s">
        <v>17</v>
      </c>
      <c r="D2" s="35"/>
      <c r="E2" s="35"/>
      <c r="F2" s="35"/>
      <c r="G2" s="35"/>
      <c r="H2" s="35"/>
      <c r="I2" s="35"/>
      <c r="J2" s="37"/>
    </row>
    <row r="3" spans="2:29" ht="15.75" thickTop="1" x14ac:dyDescent="0.25">
      <c r="B3" s="33"/>
      <c r="C3" s="39">
        <v>2020</v>
      </c>
      <c r="D3" s="38"/>
      <c r="E3" s="38"/>
      <c r="F3" s="40"/>
      <c r="G3" s="45">
        <v>2021</v>
      </c>
      <c r="H3" s="44"/>
      <c r="I3" s="44"/>
      <c r="J3" s="46"/>
    </row>
    <row r="4" spans="2:29" ht="15.75" thickBot="1" x14ac:dyDescent="0.3">
      <c r="B4" s="34"/>
      <c r="C4" s="41"/>
      <c r="D4" s="42"/>
      <c r="E4" s="42"/>
      <c r="F4" s="43"/>
      <c r="G4" s="47"/>
      <c r="H4" s="48"/>
      <c r="I4" s="48"/>
      <c r="J4" s="49"/>
      <c r="K4" t="s">
        <v>30</v>
      </c>
    </row>
    <row r="5" spans="2:29" ht="16.5" thickBot="1" x14ac:dyDescent="0.3">
      <c r="B5" s="20" t="s">
        <v>18</v>
      </c>
      <c r="C5" s="21" t="s">
        <v>19</v>
      </c>
      <c r="D5" s="22" t="s">
        <v>20</v>
      </c>
      <c r="E5" s="22" t="s">
        <v>21</v>
      </c>
      <c r="F5" s="22" t="s">
        <v>22</v>
      </c>
      <c r="G5" s="21" t="s">
        <v>19</v>
      </c>
      <c r="H5" s="21" t="s">
        <v>20</v>
      </c>
      <c r="I5" s="21" t="s">
        <v>21</v>
      </c>
      <c r="J5" s="23" t="s">
        <v>22</v>
      </c>
      <c r="S5" s="16" t="s">
        <v>12</v>
      </c>
      <c r="T5" t="s">
        <v>13</v>
      </c>
      <c r="AA5" t="s">
        <v>13</v>
      </c>
      <c r="AB5" t="s">
        <v>14</v>
      </c>
      <c r="AC5" t="s">
        <v>15</v>
      </c>
    </row>
    <row r="6" spans="2:29" ht="17.25" thickTop="1" thickBot="1" x14ac:dyDescent="0.3">
      <c r="B6" s="24" t="s">
        <v>23</v>
      </c>
      <c r="C6" s="25">
        <v>1010</v>
      </c>
      <c r="D6" s="25">
        <v>1055</v>
      </c>
      <c r="E6" s="25">
        <v>1100</v>
      </c>
      <c r="F6" s="25">
        <v>1031</v>
      </c>
      <c r="G6" s="25">
        <v>988</v>
      </c>
      <c r="H6" s="25">
        <v>1065</v>
      </c>
      <c r="I6" s="25">
        <v>918</v>
      </c>
      <c r="J6" s="26">
        <v>1060</v>
      </c>
      <c r="L6">
        <f>LN(D6/C6)</f>
        <v>4.3590436074861773E-2</v>
      </c>
      <c r="M6">
        <f t="shared" ref="M6:R6" si="0">LN(E6/D6)</f>
        <v>4.1769412876295146E-2</v>
      </c>
      <c r="N6">
        <f t="shared" si="0"/>
        <v>-6.4780974769502009E-2</v>
      </c>
      <c r="O6">
        <f t="shared" si="0"/>
        <v>-4.2601786269092085E-2</v>
      </c>
      <c r="P6">
        <f t="shared" si="0"/>
        <v>7.5047380395657767E-2</v>
      </c>
      <c r="Q6">
        <f t="shared" si="0"/>
        <v>-0.14853268752303506</v>
      </c>
      <c r="R6">
        <f t="shared" si="0"/>
        <v>0.14382679648562233</v>
      </c>
      <c r="S6" s="16">
        <f>AVERAGE(L6:R6)</f>
        <v>6.9026538958296951E-3</v>
      </c>
      <c r="T6">
        <f>(L6-$S6)^2</f>
        <v>1.3459933612161037E-3</v>
      </c>
      <c r="U6">
        <f t="shared" ref="U6:Z6" si="1">(M6-$S6)^2</f>
        <v>1.215690881801868E-3</v>
      </c>
      <c r="V6">
        <f t="shared" si="1"/>
        <v>5.1385426186291655E-3</v>
      </c>
      <c r="W6">
        <f t="shared" si="1"/>
        <v>2.4506895960423208E-3</v>
      </c>
      <c r="X6">
        <f t="shared" si="1"/>
        <v>4.6437037497363701E-3</v>
      </c>
      <c r="Y6">
        <f t="shared" si="1"/>
        <v>2.4160145361999053E-2</v>
      </c>
      <c r="Z6">
        <f t="shared" si="1"/>
        <v>1.8748220823949863E-2</v>
      </c>
      <c r="AA6" s="17" cm="1">
        <f t="array" ref="AA6">SUM(T6:Z6/6)</f>
        <v>9.6171643988957906E-3</v>
      </c>
      <c r="AB6">
        <f>AA6^0.5</f>
        <v>9.8067142300037435E-2</v>
      </c>
      <c r="AC6">
        <f>_xlfn.STDEV.S(L6:R6)</f>
        <v>9.8067142300037435E-2</v>
      </c>
    </row>
    <row r="7" spans="2:29" ht="15.75" thickBot="1" x14ac:dyDescent="0.3">
      <c r="B7" s="27" t="s">
        <v>24</v>
      </c>
      <c r="C7" s="28">
        <v>2650</v>
      </c>
      <c r="D7" s="28">
        <v>3000</v>
      </c>
      <c r="E7" s="28">
        <v>3848</v>
      </c>
      <c r="F7" s="28">
        <v>3228</v>
      </c>
      <c r="G7" s="28">
        <v>3638</v>
      </c>
      <c r="H7" s="28">
        <v>4205</v>
      </c>
      <c r="I7" s="28">
        <v>3979</v>
      </c>
      <c r="J7" s="6">
        <v>4731</v>
      </c>
      <c r="L7">
        <f t="shared" ref="L7:L12" si="2">LN(D7/C7)</f>
        <v>0.12405264866997882</v>
      </c>
      <c r="M7">
        <f t="shared" ref="M7:M12" si="3">LN(E7/D7)</f>
        <v>0.24894124413535032</v>
      </c>
      <c r="N7">
        <f t="shared" ref="N7:N12" si="4">LN(F7/E7)</f>
        <v>-0.17569078239575775</v>
      </c>
      <c r="O7">
        <f t="shared" ref="O7:O12" si="5">LN(G7/F7)</f>
        <v>0.11957132968822823</v>
      </c>
      <c r="P7">
        <f t="shared" ref="P7:P12" si="6">LN(H7/G7)</f>
        <v>0.14484021332898087</v>
      </c>
      <c r="Q7">
        <f t="shared" ref="Q7:Q12" si="7">LN(I7/H7)</f>
        <v>-5.5243761980119738E-2</v>
      </c>
      <c r="R7">
        <f t="shared" ref="R7:R12" si="8">LN(J7/I7)</f>
        <v>0.17310606520421934</v>
      </c>
      <c r="S7" s="16">
        <f t="shared" ref="S7:S12" si="9">AVERAGE(L7:R7)</f>
        <v>8.2796708092982882E-2</v>
      </c>
      <c r="T7">
        <f t="shared" ref="T7:T12" si="10">(L7-$S7)^2</f>
        <v>1.7020526328926202E-3</v>
      </c>
      <c r="U7">
        <f t="shared" ref="U7:U12" si="11">(M7-$S7)^2</f>
        <v>2.7604006856733539E-2</v>
      </c>
      <c r="V7">
        <f t="shared" ref="V7:V12" si="12">(N7-$S7)^2</f>
        <v>6.6815782739166787E-2</v>
      </c>
      <c r="W7">
        <f t="shared" ref="W7:W12" si="13">(O7-$S7)^2</f>
        <v>1.3523727934734854E-3</v>
      </c>
      <c r="X7">
        <f t="shared" ref="X7:X12" si="14">(P7-$S7)^2</f>
        <v>3.8493965419693094E-3</v>
      </c>
      <c r="Y7">
        <f t="shared" ref="Y7:Y12" si="15">(Q7-$S7)^2</f>
        <v>1.9055171378003135E-2</v>
      </c>
      <c r="Z7">
        <f t="shared" ref="Z7:Z12" si="16">(R7-$S7)^2</f>
        <v>8.1557799818448348E-3</v>
      </c>
      <c r="AA7" s="17" cm="1">
        <f t="array" ref="AA7">SUM(T7:Z7/6)</f>
        <v>2.1422427154013952E-2</v>
      </c>
      <c r="AB7">
        <f t="shared" ref="AB7:AB12" si="17">AA7^0.5</f>
        <v>0.14636402274470989</v>
      </c>
      <c r="AC7">
        <f t="shared" ref="AC7:AC12" si="18">_xlfn.STDEV.S(L7:R7)</f>
        <v>0.14636402274470986</v>
      </c>
    </row>
    <row r="8" spans="2:29" ht="16.5" thickBot="1" x14ac:dyDescent="0.3">
      <c r="B8" s="29" t="s">
        <v>25</v>
      </c>
      <c r="C8" s="28">
        <v>1505</v>
      </c>
      <c r="D8" s="28">
        <v>2030</v>
      </c>
      <c r="E8" s="28">
        <v>2190</v>
      </c>
      <c r="F8" s="28">
        <v>2325</v>
      </c>
      <c r="G8" s="28">
        <v>2250</v>
      </c>
      <c r="H8" s="28">
        <v>2443</v>
      </c>
      <c r="I8" s="28">
        <v>1700</v>
      </c>
      <c r="J8" s="6">
        <v>1796</v>
      </c>
      <c r="L8">
        <f t="shared" si="2"/>
        <v>0.29924289485285688</v>
      </c>
      <c r="M8">
        <f t="shared" si="3"/>
        <v>7.58657507747134E-2</v>
      </c>
      <c r="N8">
        <f t="shared" si="4"/>
        <v>5.9818495210910205E-2</v>
      </c>
      <c r="O8">
        <f t="shared" si="5"/>
        <v>-3.2789822822990838E-2</v>
      </c>
      <c r="P8">
        <f t="shared" si="6"/>
        <v>8.2296576059274609E-2</v>
      </c>
      <c r="Q8">
        <f t="shared" si="7"/>
        <v>-0.36259854121343293</v>
      </c>
      <c r="R8">
        <f t="shared" si="8"/>
        <v>5.4933718817837401E-2</v>
      </c>
      <c r="S8" s="16">
        <f t="shared" si="9"/>
        <v>2.5252724525595537E-2</v>
      </c>
      <c r="T8">
        <f t="shared" si="10"/>
        <v>7.5070613435961692E-2</v>
      </c>
      <c r="U8">
        <f t="shared" si="11"/>
        <v>2.5616784260938941E-3</v>
      </c>
      <c r="V8">
        <f t="shared" si="12"/>
        <v>1.1947925030697589E-3</v>
      </c>
      <c r="W8">
        <f t="shared" si="13"/>
        <v>3.368937302712891E-3</v>
      </c>
      <c r="X8">
        <f t="shared" si="14"/>
        <v>3.2540009977964201E-3</v>
      </c>
      <c r="Y8">
        <f t="shared" si="15"/>
        <v>0.15042860433536645</v>
      </c>
      <c r="Z8">
        <f t="shared" si="16"/>
        <v>8.809614221760942E-4</v>
      </c>
      <c r="AA8" cm="1">
        <f t="array" ref="AA8">SUM(T8:Z8/6)</f>
        <v>3.945993140386287E-2</v>
      </c>
      <c r="AB8">
        <f t="shared" si="17"/>
        <v>0.19864524007351111</v>
      </c>
      <c r="AC8">
        <f t="shared" si="18"/>
        <v>0.19864524007351111</v>
      </c>
    </row>
    <row r="9" spans="2:29" ht="16.5" thickBot="1" x14ac:dyDescent="0.3">
      <c r="B9" s="29" t="s">
        <v>26</v>
      </c>
      <c r="C9" s="28">
        <v>178</v>
      </c>
      <c r="D9" s="28">
        <v>300</v>
      </c>
      <c r="E9" s="28">
        <v>325</v>
      </c>
      <c r="F9" s="28">
        <v>396</v>
      </c>
      <c r="G9" s="28">
        <v>351</v>
      </c>
      <c r="H9" s="28">
        <v>370</v>
      </c>
      <c r="I9" s="28">
        <v>335</v>
      </c>
      <c r="J9" s="6">
        <v>327</v>
      </c>
      <c r="L9">
        <f t="shared" si="2"/>
        <v>0.52199892436411588</v>
      </c>
      <c r="M9">
        <f t="shared" si="3"/>
        <v>8.0042707673536356E-2</v>
      </c>
      <c r="N9">
        <f t="shared" si="4"/>
        <v>0.19758902892474309</v>
      </c>
      <c r="O9">
        <f t="shared" si="5"/>
        <v>-0.12062798778861475</v>
      </c>
      <c r="P9">
        <f t="shared" si="6"/>
        <v>5.2716782172404414E-2</v>
      </c>
      <c r="Q9">
        <f t="shared" si="7"/>
        <v>-9.9372473813203729E-2</v>
      </c>
      <c r="R9">
        <f t="shared" si="8"/>
        <v>-2.4170360927813068E-2</v>
      </c>
      <c r="S9" s="16">
        <f t="shared" si="9"/>
        <v>8.6882374372166879E-2</v>
      </c>
      <c r="T9">
        <f t="shared" si="10"/>
        <v>0.18932641207689624</v>
      </c>
      <c r="U9">
        <f t="shared" si="11"/>
        <v>4.6781040548355355E-5</v>
      </c>
      <c r="V9">
        <f t="shared" si="12"/>
        <v>1.2255963362223442E-2</v>
      </c>
      <c r="W9">
        <f t="shared" si="13"/>
        <v>4.3060550404098744E-2</v>
      </c>
      <c r="X9">
        <f t="shared" si="14"/>
        <v>1.1672876903604699E-3</v>
      </c>
      <c r="Y9">
        <f t="shared" si="15"/>
        <v>3.4690868472555453E-2</v>
      </c>
      <c r="Z9">
        <f t="shared" si="16"/>
        <v>1.2332710017607412E-2</v>
      </c>
      <c r="AA9" cm="1">
        <f t="array" ref="AA9">SUM(T9:Z9/6)</f>
        <v>4.8813428844048344E-2</v>
      </c>
      <c r="AB9">
        <f t="shared" si="17"/>
        <v>0.22093761301337611</v>
      </c>
      <c r="AC9">
        <f t="shared" si="18"/>
        <v>0.22093761301337614</v>
      </c>
    </row>
    <row r="10" spans="2:29" ht="15.75" thickBot="1" x14ac:dyDescent="0.3">
      <c r="B10" s="27" t="s">
        <v>27</v>
      </c>
      <c r="C10" s="28">
        <v>281</v>
      </c>
      <c r="D10" s="28">
        <v>372</v>
      </c>
      <c r="E10" s="28">
        <v>358</v>
      </c>
      <c r="F10" s="28">
        <v>494</v>
      </c>
      <c r="G10" s="28">
        <v>460</v>
      </c>
      <c r="H10" s="28">
        <v>539</v>
      </c>
      <c r="I10" s="28">
        <v>443</v>
      </c>
      <c r="J10" s="6">
        <v>468</v>
      </c>
      <c r="L10">
        <f t="shared" si="2"/>
        <v>0.28053918493940078</v>
      </c>
      <c r="M10">
        <f t="shared" si="3"/>
        <v>-3.8360867872446212E-2</v>
      </c>
      <c r="N10">
        <f t="shared" si="4"/>
        <v>0.32200253078722224</v>
      </c>
      <c r="O10">
        <f t="shared" si="5"/>
        <v>-7.1309027704781799E-2</v>
      </c>
      <c r="P10">
        <f t="shared" si="6"/>
        <v>0.15848908142585647</v>
      </c>
      <c r="Q10">
        <f t="shared" si="7"/>
        <v>-0.19614580086386152</v>
      </c>
      <c r="R10">
        <f t="shared" si="8"/>
        <v>5.4898525872511143E-2</v>
      </c>
      <c r="S10" s="16">
        <f t="shared" si="9"/>
        <v>7.2873375226271575E-2</v>
      </c>
      <c r="T10">
        <f t="shared" si="10"/>
        <v>4.3125088523809585E-2</v>
      </c>
      <c r="U10">
        <f t="shared" si="11"/>
        <v>1.2373056837744647E-2</v>
      </c>
      <c r="V10">
        <f t="shared" si="12"/>
        <v>6.2065336150512358E-2</v>
      </c>
      <c r="W10">
        <f t="shared" si="13"/>
        <v>2.0788565314972633E-2</v>
      </c>
      <c r="X10">
        <f t="shared" si="14"/>
        <v>7.3300491480536387E-3</v>
      </c>
      <c r="Y10">
        <f t="shared" si="15"/>
        <v>7.2371317104214031E-2</v>
      </c>
      <c r="Z10">
        <f t="shared" si="16"/>
        <v>3.2309520929038181E-4</v>
      </c>
      <c r="AA10" cm="1">
        <f t="array" ref="AA10">SUM(T10:Z10/6)</f>
        <v>3.6396084714766214E-2</v>
      </c>
      <c r="AB10">
        <f t="shared" si="17"/>
        <v>0.19077757917209826</v>
      </c>
      <c r="AC10">
        <f t="shared" si="18"/>
        <v>0.19077757917209826</v>
      </c>
    </row>
    <row r="11" spans="2:29" ht="16.5" thickBot="1" x14ac:dyDescent="0.3">
      <c r="B11" s="29" t="s">
        <v>28</v>
      </c>
      <c r="C11" s="28">
        <v>2645</v>
      </c>
      <c r="D11" s="28">
        <v>3125</v>
      </c>
      <c r="E11" s="28">
        <v>3400</v>
      </c>
      <c r="F11" s="28">
        <v>3330</v>
      </c>
      <c r="G11" s="28">
        <v>3400</v>
      </c>
      <c r="H11" s="28">
        <v>3425</v>
      </c>
      <c r="I11" s="28">
        <v>3475</v>
      </c>
      <c r="J11" s="6">
        <v>4100</v>
      </c>
      <c r="L11">
        <f t="shared" si="2"/>
        <v>0.16676321787810208</v>
      </c>
      <c r="M11">
        <f t="shared" si="3"/>
        <v>8.4341148433750956E-2</v>
      </c>
      <c r="N11">
        <f t="shared" si="4"/>
        <v>-2.0803127629763284E-2</v>
      </c>
      <c r="O11">
        <f t="shared" si="5"/>
        <v>2.0803127629763326E-2</v>
      </c>
      <c r="P11">
        <f t="shared" si="6"/>
        <v>7.3260400920728812E-3</v>
      </c>
      <c r="Q11">
        <f t="shared" si="7"/>
        <v>1.4493007302566824E-2</v>
      </c>
      <c r="R11">
        <f t="shared" si="8"/>
        <v>0.16539249469350667</v>
      </c>
      <c r="S11" s="16">
        <f t="shared" si="9"/>
        <v>6.2616558342857065E-2</v>
      </c>
      <c r="T11">
        <f t="shared" si="10"/>
        <v>1.0846526692350242E-2</v>
      </c>
      <c r="U11">
        <f t="shared" si="11"/>
        <v>4.7195781461736505E-4</v>
      </c>
      <c r="V11">
        <f t="shared" si="12"/>
        <v>6.9588440077705928E-3</v>
      </c>
      <c r="W11">
        <f t="shared" si="13"/>
        <v>1.7483629879986905E-3</v>
      </c>
      <c r="X11">
        <f t="shared" si="14"/>
        <v>3.0570414084402989E-3</v>
      </c>
      <c r="Y11">
        <f t="shared" si="15"/>
        <v>2.3158761647274202E-3</v>
      </c>
      <c r="Z11">
        <f t="shared" si="16"/>
        <v>1.0562893092752778E-2</v>
      </c>
      <c r="AA11" cm="1">
        <f t="array" ref="AA11">SUM(T11:Z11/6)</f>
        <v>5.9935836947762316E-3</v>
      </c>
      <c r="AB11">
        <f t="shared" si="17"/>
        <v>7.7418238773406825E-2</v>
      </c>
      <c r="AC11">
        <f t="shared" si="18"/>
        <v>7.7418238773406825E-2</v>
      </c>
    </row>
    <row r="12" spans="2:29" ht="15.75" thickBot="1" x14ac:dyDescent="0.3">
      <c r="B12" s="30" t="s">
        <v>29</v>
      </c>
      <c r="C12" s="31">
        <v>547</v>
      </c>
      <c r="D12" s="31">
        <v>800</v>
      </c>
      <c r="E12" s="31">
        <v>803</v>
      </c>
      <c r="F12" s="31">
        <v>1070</v>
      </c>
      <c r="G12" s="31">
        <v>975</v>
      </c>
      <c r="H12" s="31">
        <v>952</v>
      </c>
      <c r="I12" s="31">
        <v>997</v>
      </c>
      <c r="J12" s="9">
        <v>944</v>
      </c>
      <c r="L12">
        <f t="shared" si="2"/>
        <v>0.38016292524594608</v>
      </c>
      <c r="M12">
        <f t="shared" si="3"/>
        <v>3.742986278834297E-3</v>
      </c>
      <c r="N12">
        <f t="shared" si="4"/>
        <v>0.28705921350919017</v>
      </c>
      <c r="O12">
        <f t="shared" si="5"/>
        <v>-9.2976456458104637E-2</v>
      </c>
      <c r="P12">
        <f t="shared" si="6"/>
        <v>-2.3872436206481915E-2</v>
      </c>
      <c r="Q12">
        <f t="shared" si="7"/>
        <v>4.6185735170473072E-2</v>
      </c>
      <c r="R12">
        <f t="shared" si="8"/>
        <v>-5.4624603816337609E-2</v>
      </c>
      <c r="S12" s="16">
        <f t="shared" si="9"/>
        <v>7.7953909103359934E-2</v>
      </c>
      <c r="T12">
        <f t="shared" si="10"/>
        <v>9.1330289437869902E-2</v>
      </c>
      <c r="U12">
        <f t="shared" si="11"/>
        <v>5.5072610664677005E-3</v>
      </c>
      <c r="V12">
        <f t="shared" si="12"/>
        <v>4.3725028330654933E-2</v>
      </c>
      <c r="W12">
        <f t="shared" si="13"/>
        <v>2.9217189870975914E-2</v>
      </c>
      <c r="X12">
        <f t="shared" si="14"/>
        <v>1.0368604599159151E-2</v>
      </c>
      <c r="Y12">
        <f t="shared" si="15"/>
        <v>1.0092168750301523E-3</v>
      </c>
      <c r="Z12">
        <f t="shared" si="16"/>
        <v>1.7577062087998412E-2</v>
      </c>
      <c r="AA12" cm="1">
        <f t="array" ref="AA12">SUM(T12:Z12/6)</f>
        <v>3.3122442044692696E-2</v>
      </c>
      <c r="AB12">
        <f t="shared" si="17"/>
        <v>0.18199571985267318</v>
      </c>
      <c r="AC12">
        <f t="shared" si="18"/>
        <v>0.18199571985267315</v>
      </c>
    </row>
    <row r="13" spans="2:29" ht="15.75" thickTop="1" x14ac:dyDescent="0.25"/>
    <row r="15" spans="2:29" x14ac:dyDescent="0.25">
      <c r="T15" t="s">
        <v>40</v>
      </c>
    </row>
    <row r="16" spans="2:29" x14ac:dyDescent="0.25">
      <c r="K16" t="s">
        <v>41</v>
      </c>
      <c r="T16">
        <f>(L6-$S6)</f>
        <v>3.6687782179032076E-2</v>
      </c>
      <c r="U16">
        <f t="shared" ref="U16:Z16" si="19">(M6-$S6)</f>
        <v>3.486675898046545E-2</v>
      </c>
      <c r="V16">
        <f t="shared" si="19"/>
        <v>-7.1683628665331706E-2</v>
      </c>
      <c r="W16">
        <f t="shared" si="19"/>
        <v>-4.9504440164921781E-2</v>
      </c>
      <c r="X16">
        <f t="shared" si="19"/>
        <v>6.8144726499828071E-2</v>
      </c>
      <c r="Y16">
        <f t="shared" si="19"/>
        <v>-0.15543534141886475</v>
      </c>
      <c r="Z16">
        <f t="shared" si="19"/>
        <v>0.13692414258979263</v>
      </c>
    </row>
    <row r="17" spans="9:27" x14ac:dyDescent="0.25">
      <c r="K17" t="str">
        <f t="array" ref="K17:Q17">TRANSPOSE(J18:J24)</f>
        <v>A</v>
      </c>
      <c r="L17" t="str">
        <v>B</v>
      </c>
      <c r="M17" t="str">
        <v>C</v>
      </c>
      <c r="N17" t="str">
        <v>D</v>
      </c>
      <c r="O17" t="str">
        <v>E</v>
      </c>
      <c r="P17" t="str">
        <v>F</v>
      </c>
      <c r="Q17" t="str">
        <v>G</v>
      </c>
      <c r="T17">
        <f t="shared" ref="T17:T23" si="20">(L7-$S7)</f>
        <v>4.1255940576995942E-2</v>
      </c>
      <c r="U17">
        <f t="shared" ref="U17:U23" si="21">(M7-$S7)</f>
        <v>0.16614453604236745</v>
      </c>
      <c r="V17">
        <f t="shared" ref="V17:V23" si="22">(N7-$S7)</f>
        <v>-0.25848749048874065</v>
      </c>
      <c r="W17">
        <f t="shared" ref="W17:W23" si="23">(O7-$S7)</f>
        <v>3.6774621595245346E-2</v>
      </c>
      <c r="X17">
        <f t="shared" ref="X17:X23" si="24">(P7-$S7)</f>
        <v>6.2043505235997984E-2</v>
      </c>
      <c r="Y17">
        <f t="shared" ref="Y17:Y23" si="25">(Q7-$S7)</f>
        <v>-0.13804047007310261</v>
      </c>
      <c r="Z17">
        <f t="shared" ref="Z17:Z23" si="26">(R7-$S7)</f>
        <v>9.0309357111236457E-2</v>
      </c>
    </row>
    <row r="18" spans="9:27" x14ac:dyDescent="0.25">
      <c r="J18" t="str">
        <f>B6</f>
        <v>A</v>
      </c>
      <c r="K18" s="17">
        <f>_xlfn.COVARIANCE.S($L$6:$R$6,L6:R6)</f>
        <v>9.6171643988957906E-3</v>
      </c>
      <c r="L18" s="50">
        <f>_xlfn.COVARIANCE.S($L$7:$R$7,L6:R6)</f>
        <v>1.0344193544198623E-2</v>
      </c>
      <c r="M18" s="50">
        <f>_xlfn.COVARIANCE.S($L$8:$R$8,L6:R6)</f>
        <v>1.3408240680564149E-2</v>
      </c>
      <c r="N18" s="50">
        <f>_xlfn.COVARIANCE.S($L$9:$R$9,L6:R6)</f>
        <v>4.9130657015039663E-3</v>
      </c>
      <c r="O18" s="50">
        <f>_xlfn.COVARIANCE.S($L$10:$R$10,L6:R6)</f>
        <v>6.3679605401656307E-3</v>
      </c>
      <c r="P18" s="50">
        <f>_xlfn.COVARIANCE.S($L$11:$R$11,L6:R6)</f>
        <v>5.0688337639159782E-3</v>
      </c>
      <c r="Q18" s="50">
        <f>_xlfn.COVARIANCE.S($L$12:$R$12,L6:R6)</f>
        <v>-3.0303269065330382E-3</v>
      </c>
      <c r="T18">
        <f t="shared" si="20"/>
        <v>0.27399017032726136</v>
      </c>
      <c r="U18">
        <f t="shared" si="21"/>
        <v>5.0613026249117864E-2</v>
      </c>
      <c r="V18">
        <f t="shared" si="22"/>
        <v>3.4565770685314669E-2</v>
      </c>
      <c r="W18">
        <f t="shared" si="23"/>
        <v>-5.8042547348586375E-2</v>
      </c>
      <c r="X18">
        <f t="shared" si="24"/>
        <v>5.7043851533679073E-2</v>
      </c>
      <c r="Y18">
        <f t="shared" si="25"/>
        <v>-0.38785126573902845</v>
      </c>
      <c r="Z18">
        <f t="shared" si="26"/>
        <v>2.9680994292241865E-2</v>
      </c>
    </row>
    <row r="19" spans="9:27" x14ac:dyDescent="0.25">
      <c r="J19" t="str">
        <f t="shared" ref="J19:J24" si="27">B7</f>
        <v>B</v>
      </c>
      <c r="K19" s="50">
        <f t="shared" ref="K19:K23" si="28">_xlfn.COVARIANCE.S($L$6:$R$6,L7:R7)</f>
        <v>1.0344193544198623E-2</v>
      </c>
      <c r="L19" s="17">
        <f t="shared" ref="L19:L24" si="29">_xlfn.COVARIANCE.S($L$7:$R$7,L7:R7)</f>
        <v>2.1422427154013952E-2</v>
      </c>
      <c r="M19">
        <f t="shared" ref="M19:M24" si="30">_xlfn.COVARIANCE.S($L$8:$R$8,L7:R7)</f>
        <v>1.1400388494744495E-2</v>
      </c>
      <c r="N19">
        <f t="shared" ref="N19:N24" si="31">_xlfn.COVARIANCE.S($L$9:$R$9,L7:R7)</f>
        <v>-9.7846308551116472E-4</v>
      </c>
      <c r="O19">
        <f t="shared" ref="O19:O24" si="32">_xlfn.COVARIANCE.S($L$10:$R$10,L7:R7)</f>
        <v>-6.4647336650907926E-3</v>
      </c>
      <c r="P19">
        <f t="shared" ref="P19:P24" si="33">_xlfn.COVARIANCE.S($L$11:$R$11,L7:R7)</f>
        <v>6.7375952196194718E-3</v>
      </c>
      <c r="Q19">
        <f t="shared" ref="Q19:Q24" si="34">_xlfn.COVARIANCE.S($L$12:$R$12,L7:R7)</f>
        <v>-1.2350712836738076E-2</v>
      </c>
      <c r="T19">
        <f t="shared" si="20"/>
        <v>0.43511654999194899</v>
      </c>
      <c r="U19">
        <f t="shared" si="21"/>
        <v>-6.8396666986305227E-3</v>
      </c>
      <c r="V19">
        <f t="shared" si="22"/>
        <v>0.11070665455257621</v>
      </c>
      <c r="W19">
        <f t="shared" si="23"/>
        <v>-0.20751036216078161</v>
      </c>
      <c r="X19">
        <f t="shared" si="24"/>
        <v>-3.4165592199762465E-2</v>
      </c>
      <c r="Y19">
        <f t="shared" si="25"/>
        <v>-0.18625484818537061</v>
      </c>
      <c r="Z19">
        <f t="shared" si="26"/>
        <v>-0.11105273529997994</v>
      </c>
    </row>
    <row r="20" spans="9:27" x14ac:dyDescent="0.25">
      <c r="J20" t="str">
        <f t="shared" si="27"/>
        <v>C</v>
      </c>
      <c r="K20" s="50">
        <f t="shared" si="28"/>
        <v>1.3408240680564149E-2</v>
      </c>
      <c r="L20">
        <f t="shared" si="29"/>
        <v>1.1400388494744495E-2</v>
      </c>
      <c r="M20" s="17">
        <f t="shared" si="30"/>
        <v>3.9459931403862863E-2</v>
      </c>
      <c r="N20">
        <f t="shared" si="31"/>
        <v>3.3622776386190031E-2</v>
      </c>
      <c r="O20">
        <f t="shared" si="32"/>
        <v>2.9489718384458883E-2</v>
      </c>
      <c r="P20">
        <f t="shared" si="33"/>
        <v>7.9565814297197796E-3</v>
      </c>
      <c r="Q20">
        <f t="shared" si="34"/>
        <v>1.6462179620135364E-2</v>
      </c>
      <c r="T20">
        <f t="shared" si="20"/>
        <v>0.2076658097131292</v>
      </c>
      <c r="U20">
        <f t="shared" si="21"/>
        <v>-0.11123424309871779</v>
      </c>
      <c r="V20">
        <f t="shared" si="22"/>
        <v>0.24912915556095067</v>
      </c>
      <c r="W20">
        <f t="shared" si="23"/>
        <v>-0.14418240293105339</v>
      </c>
      <c r="X20">
        <f t="shared" si="24"/>
        <v>8.561570619958489E-2</v>
      </c>
      <c r="Y20">
        <f t="shared" si="25"/>
        <v>-0.26901917609013309</v>
      </c>
      <c r="Z20">
        <f t="shared" si="26"/>
        <v>-1.7974849353760432E-2</v>
      </c>
    </row>
    <row r="21" spans="9:27" x14ac:dyDescent="0.25">
      <c r="J21" t="str">
        <f t="shared" si="27"/>
        <v>D</v>
      </c>
      <c r="K21" s="50">
        <f t="shared" si="28"/>
        <v>4.9130657015039663E-3</v>
      </c>
      <c r="L21">
        <f t="shared" si="29"/>
        <v>-9.7846308551116472E-4</v>
      </c>
      <c r="M21">
        <f t="shared" si="30"/>
        <v>3.3622776386190031E-2</v>
      </c>
      <c r="N21" s="17">
        <f t="shared" si="31"/>
        <v>4.8813428844048358E-2</v>
      </c>
      <c r="O21">
        <f t="shared" si="32"/>
        <v>3.2966067420013088E-2</v>
      </c>
      <c r="P21">
        <f t="shared" si="33"/>
        <v>7.3412801941405226E-3</v>
      </c>
      <c r="Q21">
        <f t="shared" si="34"/>
        <v>3.5790338920603897E-2</v>
      </c>
      <c r="T21">
        <f t="shared" si="20"/>
        <v>0.10414665953524502</v>
      </c>
      <c r="U21">
        <f t="shared" si="21"/>
        <v>2.1724590090893892E-2</v>
      </c>
      <c r="V21">
        <f t="shared" si="22"/>
        <v>-8.3419685972620353E-2</v>
      </c>
      <c r="W21">
        <f t="shared" si="23"/>
        <v>-4.1813430713093735E-2</v>
      </c>
      <c r="X21">
        <f t="shared" si="24"/>
        <v>-5.5290518250784182E-2</v>
      </c>
      <c r="Y21">
        <f t="shared" si="25"/>
        <v>-4.8123551040290244E-2</v>
      </c>
      <c r="Z21">
        <f t="shared" si="26"/>
        <v>0.1027759363506496</v>
      </c>
    </row>
    <row r="22" spans="9:27" x14ac:dyDescent="0.25">
      <c r="J22" t="str">
        <f t="shared" si="27"/>
        <v>E</v>
      </c>
      <c r="K22" s="50">
        <f t="shared" si="28"/>
        <v>6.3679605401656307E-3</v>
      </c>
      <c r="L22">
        <f t="shared" si="29"/>
        <v>-6.4647336650907926E-3</v>
      </c>
      <c r="M22">
        <f t="shared" si="30"/>
        <v>2.9489718384458883E-2</v>
      </c>
      <c r="N22">
        <f t="shared" si="31"/>
        <v>3.2966067420013088E-2</v>
      </c>
      <c r="O22" s="17">
        <f t="shared" si="32"/>
        <v>3.6396084714766207E-2</v>
      </c>
      <c r="P22">
        <f t="shared" si="33"/>
        <v>1.8037843915856601E-3</v>
      </c>
      <c r="Q22">
        <f t="shared" si="34"/>
        <v>2.4994007821923774E-2</v>
      </c>
      <c r="T22">
        <f t="shared" si="20"/>
        <v>0.30220901614258616</v>
      </c>
      <c r="U22">
        <f t="shared" si="21"/>
        <v>-7.4210922824525641E-2</v>
      </c>
      <c r="V22">
        <f t="shared" si="22"/>
        <v>0.20910530440583025</v>
      </c>
      <c r="W22">
        <f t="shared" si="23"/>
        <v>-0.17093036556146457</v>
      </c>
      <c r="X22">
        <f t="shared" si="24"/>
        <v>-0.10182634530984185</v>
      </c>
      <c r="Y22">
        <f t="shared" si="25"/>
        <v>-3.1768173932886862E-2</v>
      </c>
      <c r="Z22">
        <f t="shared" si="26"/>
        <v>-0.13257851291969755</v>
      </c>
    </row>
    <row r="23" spans="9:27" x14ac:dyDescent="0.25">
      <c r="J23" t="str">
        <f t="shared" si="27"/>
        <v>F</v>
      </c>
      <c r="K23" s="50">
        <f t="shared" si="28"/>
        <v>5.0688337639159782E-3</v>
      </c>
      <c r="L23">
        <f t="shared" si="29"/>
        <v>6.7375952196194718E-3</v>
      </c>
      <c r="M23">
        <f t="shared" si="30"/>
        <v>7.9565814297197796E-3</v>
      </c>
      <c r="N23">
        <f t="shared" si="31"/>
        <v>7.3412801941405226E-3</v>
      </c>
      <c r="O23">
        <f t="shared" si="32"/>
        <v>1.8037843915856601E-3</v>
      </c>
      <c r="P23" s="17">
        <f t="shared" si="33"/>
        <v>5.9935836947762307E-3</v>
      </c>
      <c r="Q23" s="50">
        <f t="shared" si="34"/>
        <v>2.1830819567766643E-3</v>
      </c>
    </row>
    <row r="24" spans="9:27" x14ac:dyDescent="0.25">
      <c r="J24" t="str">
        <f t="shared" si="27"/>
        <v>G</v>
      </c>
      <c r="K24" s="50">
        <f>_xlfn.COVARIANCE.S($L$6:$R$6,L12:R12)</f>
        <v>-3.0303269065330382E-3</v>
      </c>
      <c r="L24">
        <f t="shared" si="29"/>
        <v>-1.2350712836738076E-2</v>
      </c>
      <c r="M24">
        <f t="shared" si="30"/>
        <v>1.6462179620135364E-2</v>
      </c>
      <c r="N24">
        <f t="shared" si="31"/>
        <v>3.5790338920603897E-2</v>
      </c>
      <c r="O24">
        <f t="shared" si="32"/>
        <v>2.4994007821923774E-2</v>
      </c>
      <c r="P24" s="50">
        <f t="shared" si="33"/>
        <v>2.1830819567766643E-3</v>
      </c>
      <c r="Q24" s="17">
        <f t="shared" si="34"/>
        <v>3.3122442044692689E-2</v>
      </c>
      <c r="AA24" t="s">
        <v>40</v>
      </c>
    </row>
    <row r="25" spans="9:27" x14ac:dyDescent="0.25">
      <c r="S25" t="s">
        <v>31</v>
      </c>
      <c r="T25">
        <f>T$16*T16</f>
        <v>1.3459933612161037E-3</v>
      </c>
      <c r="U25">
        <f t="shared" ref="U25:Z25" si="35">U$16*U16</f>
        <v>1.215690881801868E-3</v>
      </c>
      <c r="V25">
        <f t="shared" si="35"/>
        <v>5.1385426186291655E-3</v>
      </c>
      <c r="W25">
        <f t="shared" si="35"/>
        <v>2.4506895960423208E-3</v>
      </c>
      <c r="X25">
        <f t="shared" si="35"/>
        <v>4.6437037497363701E-3</v>
      </c>
      <c r="Y25">
        <f t="shared" si="35"/>
        <v>2.4160145361999053E-2</v>
      </c>
      <c r="Z25">
        <f t="shared" si="35"/>
        <v>1.8748220823949863E-2</v>
      </c>
      <c r="AA25" s="17">
        <f>SUM(T25:Z25)/6</f>
        <v>9.6171643988957906E-3</v>
      </c>
    </row>
    <row r="26" spans="9:27" x14ac:dyDescent="0.25">
      <c r="S26" t="s">
        <v>32</v>
      </c>
      <c r="T26" s="50">
        <f t="shared" ref="T26:Z26" si="36">T$16*T17</f>
        <v>1.513588961479918E-3</v>
      </c>
      <c r="U26" s="50">
        <f t="shared" si="36"/>
        <v>5.7929214941104812E-3</v>
      </c>
      <c r="V26" s="50">
        <f t="shared" si="36"/>
        <v>1.8529321282828345E-2</v>
      </c>
      <c r="W26" s="50">
        <f t="shared" si="36"/>
        <v>-1.8205070543494636E-3</v>
      </c>
      <c r="X26" s="50">
        <f t="shared" si="36"/>
        <v>4.2279376953977335E-3</v>
      </c>
      <c r="Y26" s="50">
        <f t="shared" si="36"/>
        <v>2.1456367595433287E-2</v>
      </c>
      <c r="Z26" s="50">
        <f t="shared" si="36"/>
        <v>1.2365531290291444E-2</v>
      </c>
      <c r="AA26">
        <f t="shared" ref="AA26:AA31" si="37">SUM(T26:Z26)/6</f>
        <v>1.0344193544198623E-2</v>
      </c>
    </row>
    <row r="27" spans="9:27" x14ac:dyDescent="0.25">
      <c r="K27" t="s">
        <v>42</v>
      </c>
      <c r="S27" t="s">
        <v>33</v>
      </c>
      <c r="T27">
        <f t="shared" ref="T27:Z27" si="38">T$16*T18</f>
        <v>1.0052091688162462E-2</v>
      </c>
      <c r="U27">
        <f t="shared" si="38"/>
        <v>1.7647121874999638E-3</v>
      </c>
      <c r="V27">
        <f t="shared" si="38"/>
        <v>-2.4777998703371051E-3</v>
      </c>
      <c r="W27">
        <f t="shared" si="38"/>
        <v>2.8733638122377335E-3</v>
      </c>
      <c r="X27">
        <f t="shared" si="38"/>
        <v>3.8872376612593585E-3</v>
      </c>
      <c r="Y27">
        <f t="shared" si="38"/>
        <v>6.0285793909884727E-2</v>
      </c>
      <c r="Z27">
        <f t="shared" si="38"/>
        <v>4.064044694677746E-3</v>
      </c>
      <c r="AA27">
        <f t="shared" si="37"/>
        <v>1.3408240680564149E-2</v>
      </c>
    </row>
    <row r="28" spans="9:27" x14ac:dyDescent="0.25">
      <c r="K28">
        <f t="array" ref="K28:Q28">TRANSPOSE(I31:I37)</f>
        <v>9.8067142300037435E-2</v>
      </c>
      <c r="L28">
        <v>0.14636402274470989</v>
      </c>
      <c r="M28">
        <v>0.19864524007351111</v>
      </c>
      <c r="N28">
        <v>0.22093761301337611</v>
      </c>
      <c r="O28">
        <v>0.19077757917209826</v>
      </c>
      <c r="P28">
        <v>7.7418238773406825E-2</v>
      </c>
      <c r="Q28">
        <v>0.18199571985267318</v>
      </c>
      <c r="S28" t="s">
        <v>34</v>
      </c>
      <c r="T28">
        <f t="shared" ref="T28:Z28" si="39">T$16*T19</f>
        <v>1.5963461208596545E-2</v>
      </c>
      <c r="U28">
        <f t="shared" si="39"/>
        <v>-2.3847701028786625E-4</v>
      </c>
      <c r="V28">
        <f t="shared" si="39"/>
        <v>-7.9358547157280263E-3</v>
      </c>
      <c r="W28">
        <f t="shared" si="39"/>
        <v>1.0272684307189662E-2</v>
      </c>
      <c r="X28">
        <f t="shared" si="39"/>
        <v>-2.3282049361574727E-3</v>
      </c>
      <c r="Y28">
        <f t="shared" si="39"/>
        <v>2.8950585918611903E-2</v>
      </c>
      <c r="Z28">
        <f t="shared" si="39"/>
        <v>-1.5205800563200951E-2</v>
      </c>
      <c r="AA28">
        <f t="shared" si="37"/>
        <v>4.9130657015039663E-3</v>
      </c>
    </row>
    <row r="29" spans="9:27" x14ac:dyDescent="0.25">
      <c r="K29" t="s">
        <v>23</v>
      </c>
      <c r="L29" t="s">
        <v>24</v>
      </c>
      <c r="M29" t="s">
        <v>25</v>
      </c>
      <c r="N29" t="s">
        <v>26</v>
      </c>
      <c r="O29" t="s">
        <v>27</v>
      </c>
      <c r="P29" t="s">
        <v>28</v>
      </c>
      <c r="Q29" t="s">
        <v>29</v>
      </c>
      <c r="S29" t="s">
        <v>35</v>
      </c>
      <c r="T29">
        <f t="shared" ref="T29:Z29" si="40">T$16*T20</f>
        <v>7.6187979927876074E-3</v>
      </c>
      <c r="U29">
        <f t="shared" si="40"/>
        <v>-3.8783775444974958E-3</v>
      </c>
      <c r="V29">
        <f t="shared" si="40"/>
        <v>-1.7858481876938843E-2</v>
      </c>
      <c r="W29">
        <f t="shared" si="40"/>
        <v>7.137669138734975E-3</v>
      </c>
      <c r="X29">
        <f t="shared" si="40"/>
        <v>5.8342588830603472E-3</v>
      </c>
      <c r="Y29">
        <f t="shared" si="40"/>
        <v>4.1815087483791535E-2</v>
      </c>
      <c r="Z29">
        <f t="shared" si="40"/>
        <v>-2.4611908359443353E-3</v>
      </c>
      <c r="AA29">
        <f t="shared" si="37"/>
        <v>6.3679605401656307E-3</v>
      </c>
    </row>
    <row r="30" spans="9:27" x14ac:dyDescent="0.25">
      <c r="I30" t="s">
        <v>43</v>
      </c>
      <c r="J30" t="s">
        <v>23</v>
      </c>
      <c r="S30" t="s">
        <v>36</v>
      </c>
      <c r="T30">
        <f t="shared" ref="T30:Z30" si="41">T$16*T21</f>
        <v>3.8209099597028831E-3</v>
      </c>
      <c r="U30">
        <f t="shared" si="41"/>
        <v>7.5746604664860527E-4</v>
      </c>
      <c r="V30">
        <f t="shared" si="41"/>
        <v>5.9798257926398975E-3</v>
      </c>
      <c r="W30">
        <f t="shared" si="41"/>
        <v>2.0699504788264517E-3</v>
      </c>
      <c r="X30">
        <f t="shared" si="41"/>
        <v>-3.7677572442334404E-3</v>
      </c>
      <c r="Y30">
        <f t="shared" si="41"/>
        <v>7.480100586235678E-3</v>
      </c>
      <c r="Z30">
        <f t="shared" si="41"/>
        <v>1.4072506963675797E-2</v>
      </c>
      <c r="AA30">
        <f t="shared" si="37"/>
        <v>5.0688337639159782E-3</v>
      </c>
    </row>
    <row r="31" spans="9:27" x14ac:dyDescent="0.25">
      <c r="I31">
        <f>AB6</f>
        <v>9.8067142300037435E-2</v>
      </c>
      <c r="J31" t="s">
        <v>24</v>
      </c>
      <c r="K31">
        <f>K18/($I31*K$28)</f>
        <v>0.99999999999999978</v>
      </c>
      <c r="L31">
        <f>L18/($I31*L$28)</f>
        <v>0.72067387759249857</v>
      </c>
      <c r="M31">
        <f>M18/($I31*M$28)</f>
        <v>0.68828786707551304</v>
      </c>
      <c r="N31">
        <f>N18/($I31*N$28)</f>
        <v>0.22675631685750877</v>
      </c>
      <c r="O31">
        <f>O18/($I31*O$28)</f>
        <v>0.34036861693674247</v>
      </c>
      <c r="P31">
        <f>P18/($I31*P$28)</f>
        <v>0.66763829796253615</v>
      </c>
      <c r="Q31">
        <f>Q18/($I31*Q$28)</f>
        <v>-0.16978713790563199</v>
      </c>
      <c r="S31" t="s">
        <v>37</v>
      </c>
      <c r="T31">
        <f t="shared" ref="T31:Z31" si="42">T$16*T22</f>
        <v>1.108737855677879E-2</v>
      </c>
      <c r="U31">
        <f t="shared" si="42"/>
        <v>-2.5874943598406578E-3</v>
      </c>
      <c r="V31">
        <f t="shared" si="42"/>
        <v>-1.4989426992978686E-2</v>
      </c>
      <c r="W31">
        <f t="shared" si="42"/>
        <v>8.4618120543057292E-3</v>
      </c>
      <c r="X31">
        <f t="shared" si="42"/>
        <v>-6.9389284516162232E-3</v>
      </c>
      <c r="Y31">
        <f t="shared" si="42"/>
        <v>4.9378969615121492E-3</v>
      </c>
      <c r="Z31">
        <f t="shared" si="42"/>
        <v>-1.8153199207359333E-2</v>
      </c>
      <c r="AA31">
        <f t="shared" si="37"/>
        <v>-3.0303269065330382E-3</v>
      </c>
    </row>
    <row r="32" spans="9:27" x14ac:dyDescent="0.25">
      <c r="I32">
        <f t="shared" ref="I32:I37" si="43">AB7</f>
        <v>0.14636402274470989</v>
      </c>
      <c r="J32" t="s">
        <v>25</v>
      </c>
      <c r="K32">
        <f>K19/($I32*K$28)</f>
        <v>0.72067387759249857</v>
      </c>
      <c r="L32">
        <f>L19/($I32*L$28)</f>
        <v>1</v>
      </c>
      <c r="M32">
        <f>M19/($I32*M$28)</f>
        <v>0.39210930712269454</v>
      </c>
      <c r="N32">
        <f>N19/($I32*N$28)</f>
        <v>-3.0258016174100275E-2</v>
      </c>
      <c r="O32">
        <f>O19/($I32*O$28)</f>
        <v>-0.23152024134848495</v>
      </c>
      <c r="P32">
        <f>P19/($I32*P$28)</f>
        <v>0.5946032675540821</v>
      </c>
      <c r="Q32">
        <f>Q19/($I32*Q$28)</f>
        <v>-0.46365667064806665</v>
      </c>
    </row>
    <row r="33" spans="9:27" x14ac:dyDescent="0.25">
      <c r="I33">
        <f t="shared" si="43"/>
        <v>0.19864524007351111</v>
      </c>
      <c r="J33" t="s">
        <v>26</v>
      </c>
      <c r="K33">
        <f>K20/($I33*K$28)</f>
        <v>0.68828786707551304</v>
      </c>
      <c r="L33">
        <f>L20/($I33*L$28)</f>
        <v>0.39210930712269454</v>
      </c>
      <c r="M33">
        <f>M20/($I33*M$28)</f>
        <v>1</v>
      </c>
      <c r="N33">
        <f>N20/($I33*N$28)</f>
        <v>0.76610051036687876</v>
      </c>
      <c r="O33">
        <f>O20/($I33*O$28)</f>
        <v>0.77815323745091303</v>
      </c>
      <c r="P33">
        <f>P20/($I33*P$28)</f>
        <v>0.51737455007543875</v>
      </c>
      <c r="Q33">
        <f>Q20/($I33*Q$28)</f>
        <v>0.45535278653647498</v>
      </c>
    </row>
    <row r="34" spans="9:27" x14ac:dyDescent="0.25">
      <c r="I34">
        <f t="shared" si="43"/>
        <v>0.22093761301337611</v>
      </c>
      <c r="J34" t="s">
        <v>27</v>
      </c>
      <c r="K34">
        <f>K21/($I34*K$28)</f>
        <v>0.22675631685750877</v>
      </c>
      <c r="L34">
        <f>L21/($I34*L$28)</f>
        <v>-3.0258016174100275E-2</v>
      </c>
      <c r="M34">
        <f>M21/($I34*M$28)</f>
        <v>0.76610051036687876</v>
      </c>
      <c r="N34">
        <f>N21/($I34*N$28)</f>
        <v>1.0000000000000002</v>
      </c>
      <c r="O34">
        <f>O21/($I34*O$28)</f>
        <v>0.78211416447875981</v>
      </c>
      <c r="P34">
        <f>P21/($I34*P$28)</f>
        <v>0.42919915210975867</v>
      </c>
      <c r="Q34">
        <f>Q21/($I34*Q$28)</f>
        <v>0.89009216654760814</v>
      </c>
      <c r="T34" s="50">
        <f>T$17*T16</f>
        <v>1.513588961479918E-3</v>
      </c>
      <c r="U34" s="50">
        <f>U$17*U16</f>
        <v>5.7929214941104812E-3</v>
      </c>
      <c r="V34" s="50">
        <f>V$17*V16</f>
        <v>1.8529321282828345E-2</v>
      </c>
      <c r="W34" s="50">
        <f>W$17*W16</f>
        <v>-1.8205070543494636E-3</v>
      </c>
      <c r="X34" s="50">
        <f>X$17*X16</f>
        <v>4.2279376953977335E-3</v>
      </c>
      <c r="Y34" s="50">
        <f>Y$17*Y16</f>
        <v>2.1456367595433287E-2</v>
      </c>
      <c r="Z34" s="50">
        <f>Z$17*Z16</f>
        <v>1.2365531290291444E-2</v>
      </c>
      <c r="AA34">
        <f>SUM(T34:Z34)/6</f>
        <v>1.0344193544198623E-2</v>
      </c>
    </row>
    <row r="35" spans="9:27" x14ac:dyDescent="0.25">
      <c r="I35">
        <f t="shared" si="43"/>
        <v>0.19077757917209826</v>
      </c>
      <c r="J35" t="s">
        <v>28</v>
      </c>
      <c r="K35">
        <f>K22/($I35*K$28)</f>
        <v>0.34036861693674247</v>
      </c>
      <c r="L35">
        <f>L22/($I35*L$28)</f>
        <v>-0.23152024134848495</v>
      </c>
      <c r="M35">
        <f>M22/($I35*M$28)</f>
        <v>0.77815323745091303</v>
      </c>
      <c r="N35">
        <f>N22/($I35*N$28)</f>
        <v>0.78211416447875981</v>
      </c>
      <c r="O35">
        <f>O22/($I35*O$28)</f>
        <v>0.99999999999999967</v>
      </c>
      <c r="P35">
        <f>P22/($I35*P$28)</f>
        <v>0.12212765097257404</v>
      </c>
      <c r="Q35">
        <f>Q22/($I35*Q$28)</f>
        <v>0.71985892473479229</v>
      </c>
      <c r="S35" t="s">
        <v>38</v>
      </c>
      <c r="T35">
        <f>T$17*T17</f>
        <v>1.7020526328926202E-3</v>
      </c>
      <c r="U35">
        <f>U$17*U17</f>
        <v>2.7604006856733539E-2</v>
      </c>
      <c r="V35">
        <f>V$17*V17</f>
        <v>6.6815782739166787E-2</v>
      </c>
      <c r="W35">
        <f>W$17*W17</f>
        <v>1.3523727934734854E-3</v>
      </c>
      <c r="X35">
        <f>X$17*X17</f>
        <v>3.8493965419693094E-3</v>
      </c>
      <c r="Y35">
        <f>Y$17*Y17</f>
        <v>1.9055171378003135E-2</v>
      </c>
      <c r="Z35">
        <f>Z$17*Z17</f>
        <v>8.1557799818448348E-3</v>
      </c>
      <c r="AA35" s="17">
        <f>SUM(T35:Z35)/6</f>
        <v>2.1422427154013952E-2</v>
      </c>
    </row>
    <row r="36" spans="9:27" x14ac:dyDescent="0.25">
      <c r="I36">
        <f t="shared" si="43"/>
        <v>7.7418238773406825E-2</v>
      </c>
      <c r="J36" t="s">
        <v>29</v>
      </c>
      <c r="K36">
        <f>K23/($I36*K$28)</f>
        <v>0.66763829796253615</v>
      </c>
      <c r="L36">
        <f>L23/($I36*L$28)</f>
        <v>0.5946032675540821</v>
      </c>
      <c r="M36">
        <f>M23/($I36*M$28)</f>
        <v>0.51737455007543875</v>
      </c>
      <c r="N36">
        <f>N23/($I36*N$28)</f>
        <v>0.42919915210975867</v>
      </c>
      <c r="O36">
        <f>O23/($I36*O$28)</f>
        <v>0.12212765097257404</v>
      </c>
      <c r="P36">
        <f>P23/($I36*P$28)</f>
        <v>0.99999999999999989</v>
      </c>
      <c r="Q36">
        <f>Q23/($I36*Q$28)</f>
        <v>0.15494072316858173</v>
      </c>
      <c r="S36" t="s">
        <v>39</v>
      </c>
      <c r="T36">
        <f>T$17*T18</f>
        <v>1.1303722185702492E-2</v>
      </c>
      <c r="U36">
        <f>U$17*U18</f>
        <v>8.409077763859853E-3</v>
      </c>
      <c r="V36">
        <f>V$17*V18</f>
        <v>-8.9348193212562665E-3</v>
      </c>
      <c r="W36">
        <f>W$17*W18</f>
        <v>-2.134492715168375E-3</v>
      </c>
      <c r="X36">
        <f>X$17*X18</f>
        <v>3.539200501311309E-3</v>
      </c>
      <c r="Y36">
        <f>Y$17*Y18</f>
        <v>5.3539171041063323E-2</v>
      </c>
      <c r="Z36">
        <f>Z$17*Z18</f>
        <v>2.6804715129546417E-3</v>
      </c>
      <c r="AA36">
        <f t="shared" ref="AA36" si="44">SUM(T36:Z36)/6</f>
        <v>1.1400388494744495E-2</v>
      </c>
    </row>
    <row r="37" spans="9:27" x14ac:dyDescent="0.25">
      <c r="I37">
        <f t="shared" si="43"/>
        <v>0.18199571985267318</v>
      </c>
      <c r="K37">
        <f>K24/($I37*K$28)</f>
        <v>-0.16978713790563199</v>
      </c>
      <c r="L37">
        <f>L24/($I37*L$28)</f>
        <v>-0.46365667064806665</v>
      </c>
      <c r="M37">
        <f>M24/($I37*M$28)</f>
        <v>0.45535278653647498</v>
      </c>
      <c r="N37">
        <f>N24/($I37*N$28)</f>
        <v>0.89009216654760814</v>
      </c>
      <c r="O37">
        <f>O24/($I37*O$28)</f>
        <v>0.71985892473479229</v>
      </c>
      <c r="P37">
        <f>P24/($I37*P$28)</f>
        <v>0.15494072316858173</v>
      </c>
      <c r="Q37">
        <f>Q24/($I37*Q$28)</f>
        <v>0.99999999999999956</v>
      </c>
    </row>
    <row r="40" spans="9:27" x14ac:dyDescent="0.25">
      <c r="K40">
        <f>CORREL($L$6:$R$6,L6:R6)</f>
        <v>1</v>
      </c>
      <c r="L40">
        <f>CORREL($L$7:$R$7,L6:R6)</f>
        <v>0.72067387759249857</v>
      </c>
    </row>
    <row r="41" spans="9:27" x14ac:dyDescent="0.25">
      <c r="K41">
        <f t="shared" ref="K41:K46" si="45">CORREL($L$6:$R$6,L7:R7)</f>
        <v>0.72067387759249857</v>
      </c>
      <c r="L41">
        <f t="shared" ref="L41:L46" si="46">CORREL($L$7:$R$7,L7:R7)</f>
        <v>1</v>
      </c>
    </row>
    <row r="42" spans="9:27" x14ac:dyDescent="0.25">
      <c r="K42">
        <f t="shared" si="45"/>
        <v>0.68828786707551315</v>
      </c>
      <c r="L42">
        <f t="shared" si="46"/>
        <v>0.39210930712269454</v>
      </c>
    </row>
    <row r="43" spans="9:27" x14ac:dyDescent="0.25">
      <c r="K43">
        <f t="shared" si="45"/>
        <v>0.22675631685750874</v>
      </c>
      <c r="L43">
        <f t="shared" si="46"/>
        <v>-3.0258016174100271E-2</v>
      </c>
    </row>
    <row r="44" spans="9:27" x14ac:dyDescent="0.25">
      <c r="K44">
        <f t="shared" si="45"/>
        <v>0.34036861693674253</v>
      </c>
      <c r="L44">
        <f t="shared" si="46"/>
        <v>-0.23152024134848501</v>
      </c>
    </row>
    <row r="45" spans="9:27" x14ac:dyDescent="0.25">
      <c r="K45">
        <f t="shared" si="45"/>
        <v>0.66763829796253615</v>
      </c>
      <c r="L45">
        <f t="shared" si="46"/>
        <v>0.59460326755408222</v>
      </c>
    </row>
    <row r="46" spans="9:27" x14ac:dyDescent="0.25">
      <c r="K46">
        <f t="shared" si="45"/>
        <v>-0.16978713790563199</v>
      </c>
      <c r="L46">
        <f t="shared" si="46"/>
        <v>-0.46365667064806665</v>
      </c>
    </row>
  </sheetData>
  <mergeCells count="4">
    <mergeCell ref="B2:B4"/>
    <mergeCell ref="C2:J2"/>
    <mergeCell ref="C3:F4"/>
    <mergeCell ref="G3:J4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8480D-6F89-4BD5-9952-E05FCE2FC07A}">
  <dimension ref="A1:K265"/>
  <sheetViews>
    <sheetView workbookViewId="0">
      <selection activeCell="G3" sqref="G3"/>
    </sheetView>
  </sheetViews>
  <sheetFormatPr defaultRowHeight="15" x14ac:dyDescent="0.25"/>
  <cols>
    <col min="1" max="1" width="10.140625" bestFit="1" customWidth="1"/>
    <col min="5" max="5" width="16.28515625" bestFit="1" customWidth="1"/>
  </cols>
  <sheetData>
    <row r="1" spans="1:11" x14ac:dyDescent="0.25">
      <c r="A1" t="s">
        <v>44</v>
      </c>
      <c r="B1" t="s">
        <v>45</v>
      </c>
      <c r="C1" t="s">
        <v>46</v>
      </c>
      <c r="D1" t="s">
        <v>47</v>
      </c>
    </row>
    <row r="2" spans="1:11" x14ac:dyDescent="0.25">
      <c r="A2" s="51">
        <v>44609</v>
      </c>
      <c r="B2" s="54">
        <v>78.230002999999996</v>
      </c>
      <c r="C2" s="54">
        <v>349.05999800000001</v>
      </c>
      <c r="D2" s="54">
        <v>168.88000500000001</v>
      </c>
      <c r="E2">
        <f>(B3-B2)/B2</f>
        <v>-1.1121078443522487E-2</v>
      </c>
    </row>
    <row r="3" spans="1:11" x14ac:dyDescent="0.25">
      <c r="A3" s="52">
        <v>44610</v>
      </c>
      <c r="B3" s="53">
        <v>77.360000999999997</v>
      </c>
      <c r="C3" s="53">
        <v>346.040009</v>
      </c>
      <c r="D3" s="53">
        <v>167.300003</v>
      </c>
      <c r="E3">
        <f>LN(B3/B2)</f>
        <v>-1.1183379973832362E-2</v>
      </c>
      <c r="F3">
        <f t="shared" ref="F3:G3" si="0">LN(C3/C2)</f>
        <v>-8.6894201462895133E-3</v>
      </c>
      <c r="G3">
        <f t="shared" si="0"/>
        <v>-9.3998072222491336E-3</v>
      </c>
      <c r="I3">
        <f>(E3-E$253)^2</f>
        <v>1.6255757009127038E-4</v>
      </c>
      <c r="J3">
        <f>(F3-F$253)^2</f>
        <v>7.9648816988373526E-5</v>
      </c>
      <c r="K3">
        <f>(G3-G$253)^2</f>
        <v>8.1420385262758886E-5</v>
      </c>
    </row>
    <row r="4" spans="1:11" x14ac:dyDescent="0.25">
      <c r="A4" s="51">
        <v>44614</v>
      </c>
      <c r="B4" s="54">
        <v>76.459998999999996</v>
      </c>
      <c r="C4" s="54">
        <v>344.26998900000001</v>
      </c>
      <c r="D4" s="54">
        <v>164.320007</v>
      </c>
      <c r="E4">
        <f t="shared" ref="E4:E67" si="1">LN(B4/B3)</f>
        <v>-1.170214888208322E-2</v>
      </c>
      <c r="F4">
        <f t="shared" ref="F4:F67" si="2">LN(C4/C3)</f>
        <v>-5.1282000382134856E-3</v>
      </c>
      <c r="G4">
        <f t="shared" ref="G4:G67" si="3">LN(D4/D3)</f>
        <v>-1.7972837144584655E-2</v>
      </c>
      <c r="I4">
        <f t="shared" ref="I4:I67" si="4">(E4-E$253)^2</f>
        <v>1.7605509784338332E-4</v>
      </c>
      <c r="J4">
        <f t="shared" ref="J4:J67" si="5">(F4-F$253)^2</f>
        <v>2.8766043282755352E-5</v>
      </c>
      <c r="K4">
        <f t="shared" ref="K4:K67" si="6">(G4-G$253)^2</f>
        <v>3.0963168940586355E-4</v>
      </c>
    </row>
    <row r="5" spans="1:11" x14ac:dyDescent="0.25">
      <c r="A5" s="52">
        <v>44615</v>
      </c>
      <c r="B5" s="53">
        <v>76.769997000000004</v>
      </c>
      <c r="C5" s="53">
        <v>341.19000199999999</v>
      </c>
      <c r="D5" s="53">
        <v>160.070007</v>
      </c>
      <c r="E5">
        <f t="shared" si="1"/>
        <v>4.0461845725090822E-3</v>
      </c>
      <c r="F5">
        <f t="shared" si="2"/>
        <v>-8.9866885562143745E-3</v>
      </c>
      <c r="G5">
        <f t="shared" si="3"/>
        <v>-2.620452549057949E-2</v>
      </c>
      <c r="I5">
        <f t="shared" si="4"/>
        <v>6.149199131327373E-6</v>
      </c>
      <c r="J5">
        <f t="shared" si="5"/>
        <v>8.5043199851162805E-5</v>
      </c>
      <c r="K5">
        <f t="shared" si="6"/>
        <v>6.6708779390235869E-4</v>
      </c>
    </row>
    <row r="6" spans="1:11" x14ac:dyDescent="0.25">
      <c r="A6" s="51">
        <v>44616</v>
      </c>
      <c r="B6" s="54">
        <v>75.800003000000004</v>
      </c>
      <c r="C6" s="54">
        <v>340.19000199999999</v>
      </c>
      <c r="D6" s="54">
        <v>162.740005</v>
      </c>
      <c r="E6">
        <f t="shared" si="1"/>
        <v>-1.271556753588003E-2</v>
      </c>
      <c r="F6">
        <f t="shared" si="2"/>
        <v>-2.9352217913353787E-3</v>
      </c>
      <c r="G6">
        <f t="shared" si="3"/>
        <v>1.6542602702891727E-2</v>
      </c>
      <c r="I6">
        <f t="shared" si="4"/>
        <v>2.0397535920939862E-4</v>
      </c>
      <c r="J6">
        <f t="shared" si="5"/>
        <v>1.005156447083804E-5</v>
      </c>
      <c r="K6">
        <f t="shared" si="6"/>
        <v>2.8625545119109492E-4</v>
      </c>
    </row>
    <row r="7" spans="1:11" x14ac:dyDescent="0.25">
      <c r="A7" s="52">
        <v>44617</v>
      </c>
      <c r="B7" s="53">
        <v>77.839995999999999</v>
      </c>
      <c r="C7" s="53">
        <v>350.11999500000002</v>
      </c>
      <c r="D7" s="53">
        <v>164.85000600000001</v>
      </c>
      <c r="E7">
        <f t="shared" si="1"/>
        <v>2.6557054264125149E-2</v>
      </c>
      <c r="F7">
        <f t="shared" si="2"/>
        <v>2.8771647648455186E-2</v>
      </c>
      <c r="G7">
        <f t="shared" si="3"/>
        <v>1.2882139922099075E-2</v>
      </c>
      <c r="I7">
        <f t="shared" si="4"/>
        <v>6.2453146630132839E-4</v>
      </c>
      <c r="J7">
        <f t="shared" si="5"/>
        <v>8.1432893317852318E-4</v>
      </c>
      <c r="K7">
        <f t="shared" si="6"/>
        <v>1.7579107408659356E-4</v>
      </c>
    </row>
    <row r="8" spans="1:11" x14ac:dyDescent="0.25">
      <c r="A8" s="51">
        <v>44620</v>
      </c>
      <c r="B8" s="54">
        <v>78.419998000000007</v>
      </c>
      <c r="C8" s="54">
        <v>341.290009</v>
      </c>
      <c r="D8" s="54">
        <v>165.11999499999999</v>
      </c>
      <c r="E8">
        <f t="shared" si="1"/>
        <v>7.4235848702003645E-3</v>
      </c>
      <c r="F8">
        <f t="shared" si="2"/>
        <v>-2.5543356465770869E-2</v>
      </c>
      <c r="G8">
        <f t="shared" si="3"/>
        <v>1.6364460977258781E-3</v>
      </c>
      <c r="I8">
        <f t="shared" si="4"/>
        <v>3.4306301889928278E-5</v>
      </c>
      <c r="J8">
        <f t="shared" si="5"/>
        <v>6.6453389325407371E-4</v>
      </c>
      <c r="K8">
        <f t="shared" si="6"/>
        <v>4.0518823828751349E-6</v>
      </c>
    </row>
    <row r="9" spans="1:11" x14ac:dyDescent="0.25">
      <c r="A9" s="52">
        <v>44621</v>
      </c>
      <c r="B9" s="53">
        <v>79.169998000000007</v>
      </c>
      <c r="C9" s="53">
        <v>328.20001200000002</v>
      </c>
      <c r="D9" s="53">
        <v>163.199997</v>
      </c>
      <c r="E9">
        <f t="shared" si="1"/>
        <v>9.5184425607606395E-3</v>
      </c>
      <c r="F9">
        <f t="shared" si="2"/>
        <v>-3.9109366898587114E-2</v>
      </c>
      <c r="G9">
        <f t="shared" si="3"/>
        <v>-1.169602786453618E-2</v>
      </c>
      <c r="I9">
        <f t="shared" si="4"/>
        <v>6.323455633013956E-5</v>
      </c>
      <c r="J9">
        <f t="shared" si="5"/>
        <v>1.5479948220245828E-3</v>
      </c>
      <c r="K9">
        <f t="shared" si="6"/>
        <v>1.2813210251737912E-4</v>
      </c>
    </row>
    <row r="10" spans="1:11" x14ac:dyDescent="0.25">
      <c r="A10" s="51">
        <v>44622</v>
      </c>
      <c r="B10" s="54">
        <v>80.529999000000004</v>
      </c>
      <c r="C10" s="54">
        <v>336.38000499999998</v>
      </c>
      <c r="D10" s="54">
        <v>166.55999800000001</v>
      </c>
      <c r="E10">
        <f t="shared" si="1"/>
        <v>1.703235946847299E-2</v>
      </c>
      <c r="F10">
        <f t="shared" si="2"/>
        <v>2.4618272944367147E-2</v>
      </c>
      <c r="G10">
        <f t="shared" si="3"/>
        <v>2.0379168711320225E-2</v>
      </c>
      <c r="I10">
        <f t="shared" si="4"/>
        <v>2.3919507655520143E-4</v>
      </c>
      <c r="J10">
        <f t="shared" si="5"/>
        <v>5.9453432207342725E-4</v>
      </c>
      <c r="K10">
        <f t="shared" si="6"/>
        <v>4.307970659017236E-4</v>
      </c>
    </row>
    <row r="11" spans="1:11" x14ac:dyDescent="0.25">
      <c r="A11" s="52">
        <v>44623</v>
      </c>
      <c r="B11" s="53">
        <v>81.040001000000004</v>
      </c>
      <c r="C11" s="53">
        <v>333.42001299999998</v>
      </c>
      <c r="D11" s="53">
        <v>166.229996</v>
      </c>
      <c r="E11">
        <f t="shared" si="1"/>
        <v>6.3130988902924245E-3</v>
      </c>
      <c r="F11">
        <f t="shared" si="2"/>
        <v>-8.8384926536816989E-3</v>
      </c>
      <c r="G11">
        <f t="shared" si="3"/>
        <v>-1.9832453746512812E-3</v>
      </c>
      <c r="I11">
        <f t="shared" si="4"/>
        <v>2.2530896930058019E-5</v>
      </c>
      <c r="J11">
        <f t="shared" si="5"/>
        <v>8.2331870142484564E-5</v>
      </c>
      <c r="K11">
        <f t="shared" si="6"/>
        <v>2.5816862621916274E-6</v>
      </c>
    </row>
    <row r="12" spans="1:11" x14ac:dyDescent="0.25">
      <c r="A12" s="51">
        <v>44624</v>
      </c>
      <c r="B12" s="54">
        <v>84.089995999999999</v>
      </c>
      <c r="C12" s="54">
        <v>329.67001299999998</v>
      </c>
      <c r="D12" s="54">
        <v>163.16999799999999</v>
      </c>
      <c r="E12">
        <f t="shared" si="1"/>
        <v>3.6944733996710326E-2</v>
      </c>
      <c r="F12">
        <f t="shared" si="2"/>
        <v>-1.1310801949432361E-2</v>
      </c>
      <c r="G12">
        <f t="shared" si="3"/>
        <v>-1.8579757638498711E-2</v>
      </c>
      <c r="I12">
        <f t="shared" si="4"/>
        <v>1.2516246275379459E-3</v>
      </c>
      <c r="J12">
        <f t="shared" si="5"/>
        <v>1.3331012509320319E-4</v>
      </c>
      <c r="K12">
        <f t="shared" si="6"/>
        <v>3.3135921814147866E-4</v>
      </c>
    </row>
    <row r="13" spans="1:11" x14ac:dyDescent="0.25">
      <c r="A13" s="52">
        <v>44627</v>
      </c>
      <c r="B13" s="53">
        <v>87.120002999999997</v>
      </c>
      <c r="C13" s="53">
        <v>321.89001500000001</v>
      </c>
      <c r="D13" s="53">
        <v>159.300003</v>
      </c>
      <c r="E13">
        <f t="shared" si="1"/>
        <v>3.5398906783242499E-2</v>
      </c>
      <c r="F13">
        <f t="shared" si="2"/>
        <v>-2.3882274686633828E-2</v>
      </c>
      <c r="G13">
        <f t="shared" si="3"/>
        <v>-2.4003354097429406E-2</v>
      </c>
      <c r="I13">
        <f t="shared" si="4"/>
        <v>1.1446367089248594E-3</v>
      </c>
      <c r="J13">
        <f t="shared" si="5"/>
        <v>5.8165251022368654E-4</v>
      </c>
      <c r="K13">
        <f t="shared" si="6"/>
        <v>5.5822905158275102E-4</v>
      </c>
    </row>
    <row r="14" spans="1:11" x14ac:dyDescent="0.25">
      <c r="A14" s="51">
        <v>44628</v>
      </c>
      <c r="B14" s="54">
        <v>87.779999000000004</v>
      </c>
      <c r="C14" s="54">
        <v>321.36999500000002</v>
      </c>
      <c r="D14" s="54">
        <v>157.44000199999999</v>
      </c>
      <c r="E14">
        <f t="shared" si="1"/>
        <v>7.5471598080052134E-3</v>
      </c>
      <c r="F14">
        <f t="shared" si="2"/>
        <v>-1.6168271156271714E-3</v>
      </c>
      <c r="G14">
        <f t="shared" si="3"/>
        <v>-1.1744789741199227E-2</v>
      </c>
      <c r="I14">
        <f t="shared" si="4"/>
        <v>3.5769168569621751E-5</v>
      </c>
      <c r="J14">
        <f t="shared" si="5"/>
        <v>3.4299986748056645E-6</v>
      </c>
      <c r="K14">
        <f t="shared" si="6"/>
        <v>1.2923840476746022E-4</v>
      </c>
    </row>
    <row r="15" spans="1:11" x14ac:dyDescent="0.25">
      <c r="A15" s="52">
        <v>44629</v>
      </c>
      <c r="B15" s="53">
        <v>82.790001000000004</v>
      </c>
      <c r="C15" s="53">
        <v>333.58999599999999</v>
      </c>
      <c r="D15" s="53">
        <v>162.949997</v>
      </c>
      <c r="E15">
        <f t="shared" si="1"/>
        <v>-5.8526379638503358E-2</v>
      </c>
      <c r="F15">
        <f t="shared" si="2"/>
        <v>3.7319590267296622E-2</v>
      </c>
      <c r="G15">
        <f t="shared" si="3"/>
        <v>3.4398940865819724E-2</v>
      </c>
      <c r="I15">
        <f t="shared" si="4"/>
        <v>3.6111453730296636E-3</v>
      </c>
      <c r="J15">
        <f t="shared" si="5"/>
        <v>1.3752521168778921E-3</v>
      </c>
      <c r="K15">
        <f t="shared" si="6"/>
        <v>1.2093300848414405E-3</v>
      </c>
    </row>
    <row r="16" spans="1:11" x14ac:dyDescent="0.25">
      <c r="A16" s="51">
        <v>44630</v>
      </c>
      <c r="B16" s="54">
        <v>85.360000999999997</v>
      </c>
      <c r="C16" s="54">
        <v>329.89999399999999</v>
      </c>
      <c r="D16" s="54">
        <v>158.520004</v>
      </c>
      <c r="E16">
        <f t="shared" si="1"/>
        <v>3.0570325479118934E-2</v>
      </c>
      <c r="F16">
        <f t="shared" si="2"/>
        <v>-1.1123121978143944E-2</v>
      </c>
      <c r="G16">
        <f t="shared" si="3"/>
        <v>-2.7562593317371986E-2</v>
      </c>
      <c r="I16">
        <f t="shared" si="4"/>
        <v>8.4122614468244543E-4</v>
      </c>
      <c r="J16">
        <f t="shared" si="5"/>
        <v>1.2901144282002406E-4</v>
      </c>
      <c r="K16">
        <f t="shared" si="6"/>
        <v>7.390846099845932E-4</v>
      </c>
    </row>
    <row r="17" spans="1:11" x14ac:dyDescent="0.25">
      <c r="A17" s="52">
        <v>44631</v>
      </c>
      <c r="B17" s="53">
        <v>84.919998000000007</v>
      </c>
      <c r="C17" s="53">
        <v>327</v>
      </c>
      <c r="D17" s="53">
        <v>154.729996</v>
      </c>
      <c r="E17">
        <f t="shared" si="1"/>
        <v>-5.1680054251096808E-3</v>
      </c>
      <c r="F17">
        <f t="shared" si="2"/>
        <v>-8.8293891499526614E-3</v>
      </c>
      <c r="G17">
        <f t="shared" si="3"/>
        <v>-2.4199156905545322E-2</v>
      </c>
      <c r="I17">
        <f t="shared" si="4"/>
        <v>4.5352575979661524E-5</v>
      </c>
      <c r="J17">
        <f t="shared" si="5"/>
        <v>8.2166748254770589E-5</v>
      </c>
      <c r="K17">
        <f t="shared" si="6"/>
        <v>5.6751980585192561E-4</v>
      </c>
    </row>
    <row r="18" spans="1:11" x14ac:dyDescent="0.25">
      <c r="A18" s="51">
        <v>44634</v>
      </c>
      <c r="B18" s="54">
        <v>81.879997000000003</v>
      </c>
      <c r="C18" s="54">
        <v>324.98001099999999</v>
      </c>
      <c r="D18" s="54">
        <v>150.61999499999999</v>
      </c>
      <c r="E18">
        <f t="shared" si="1"/>
        <v>-3.6454889129372919E-2</v>
      </c>
      <c r="F18">
        <f t="shared" si="2"/>
        <v>-6.1964950743869877E-3</v>
      </c>
      <c r="G18">
        <f t="shared" si="3"/>
        <v>-2.6921561173015317E-2</v>
      </c>
      <c r="I18">
        <f t="shared" si="4"/>
        <v>1.4456204570127387E-3</v>
      </c>
      <c r="J18">
        <f t="shared" si="5"/>
        <v>4.1366681518952644E-5</v>
      </c>
      <c r="K18">
        <f t="shared" si="6"/>
        <v>7.0464119063530126E-4</v>
      </c>
    </row>
    <row r="19" spans="1:11" x14ac:dyDescent="0.25">
      <c r="A19" s="52">
        <v>44635</v>
      </c>
      <c r="B19" s="53">
        <v>77.220000999999996</v>
      </c>
      <c r="C19" s="53">
        <v>329.16000400000001</v>
      </c>
      <c r="D19" s="53">
        <v>155.08999600000001</v>
      </c>
      <c r="E19">
        <f t="shared" si="1"/>
        <v>-5.8596220368001189E-2</v>
      </c>
      <c r="F19">
        <f t="shared" si="2"/>
        <v>1.2780291066790562E-2</v>
      </c>
      <c r="G19">
        <f t="shared" si="3"/>
        <v>2.9245492302803055E-2</v>
      </c>
      <c r="I19">
        <f t="shared" si="4"/>
        <v>3.6195441016209609E-3</v>
      </c>
      <c r="J19">
        <f t="shared" si="5"/>
        <v>1.5737934890563355E-4</v>
      </c>
      <c r="K19">
        <f t="shared" si="6"/>
        <v>8.7746140362826065E-4</v>
      </c>
    </row>
    <row r="20" spans="1:11" x14ac:dyDescent="0.25">
      <c r="A20" s="51">
        <v>44636</v>
      </c>
      <c r="B20" s="54">
        <v>76.930000000000007</v>
      </c>
      <c r="C20" s="54">
        <v>340.76001000000002</v>
      </c>
      <c r="D20" s="54">
        <v>159.58999600000001</v>
      </c>
      <c r="E20">
        <f t="shared" si="1"/>
        <v>-3.7625863152597082E-3</v>
      </c>
      <c r="F20">
        <f t="shared" si="2"/>
        <v>3.463447963114976E-2</v>
      </c>
      <c r="G20">
        <f t="shared" si="3"/>
        <v>2.8602433566982357E-2</v>
      </c>
      <c r="I20">
        <f t="shared" si="4"/>
        <v>2.839837966296059E-5</v>
      </c>
      <c r="J20">
        <f t="shared" si="5"/>
        <v>1.1833105461685732E-3</v>
      </c>
      <c r="K20">
        <f t="shared" si="6"/>
        <v>8.3977758855815522E-4</v>
      </c>
    </row>
    <row r="21" spans="1:11" x14ac:dyDescent="0.25">
      <c r="A21" s="52">
        <v>44637</v>
      </c>
      <c r="B21" s="53">
        <v>78.980002999999996</v>
      </c>
      <c r="C21" s="53">
        <v>343.26998900000001</v>
      </c>
      <c r="D21" s="53">
        <v>160.61999499999999</v>
      </c>
      <c r="E21">
        <f t="shared" si="1"/>
        <v>2.6298776371958994E-2</v>
      </c>
      <c r="F21">
        <f t="shared" si="2"/>
        <v>7.338830954652196E-3</v>
      </c>
      <c r="G21">
        <f t="shared" si="3"/>
        <v>6.4332942840742086E-3</v>
      </c>
      <c r="I21">
        <f t="shared" si="4"/>
        <v>6.1168912054595712E-4</v>
      </c>
      <c r="J21">
        <f t="shared" si="5"/>
        <v>5.0461594841434129E-5</v>
      </c>
      <c r="K21">
        <f t="shared" si="6"/>
        <v>4.6373062701926175E-5</v>
      </c>
    </row>
    <row r="22" spans="1:11" x14ac:dyDescent="0.25">
      <c r="A22" s="51">
        <v>44638</v>
      </c>
      <c r="B22" s="54">
        <v>78.669998000000007</v>
      </c>
      <c r="C22" s="54">
        <v>345.38000499999998</v>
      </c>
      <c r="D22" s="54">
        <v>163.979996</v>
      </c>
      <c r="E22">
        <f t="shared" si="1"/>
        <v>-3.932830924303134E-3</v>
      </c>
      <c r="F22">
        <f t="shared" si="2"/>
        <v>6.1279971578729296E-3</v>
      </c>
      <c r="G22">
        <f t="shared" si="3"/>
        <v>2.0703149143870645E-2</v>
      </c>
      <c r="I22">
        <f t="shared" si="4"/>
        <v>3.0241834362889144E-5</v>
      </c>
      <c r="J22">
        <f t="shared" si="5"/>
        <v>3.4725076678107328E-5</v>
      </c>
      <c r="K22">
        <f t="shared" si="6"/>
        <v>4.443508790727517E-4</v>
      </c>
    </row>
    <row r="23" spans="1:11" x14ac:dyDescent="0.25">
      <c r="A23" s="52">
        <v>44641</v>
      </c>
      <c r="B23" s="53">
        <v>82.199996999999996</v>
      </c>
      <c r="C23" s="53">
        <v>339</v>
      </c>
      <c r="D23" s="53">
        <v>165.38000500000001</v>
      </c>
      <c r="E23">
        <f t="shared" si="1"/>
        <v>4.3893402647283877E-2</v>
      </c>
      <c r="F23">
        <f t="shared" si="2"/>
        <v>-1.8645167252881713E-2</v>
      </c>
      <c r="G23">
        <f t="shared" si="3"/>
        <v>8.501441752609409E-3</v>
      </c>
      <c r="I23">
        <f t="shared" si="4"/>
        <v>1.7915728932696392E-3</v>
      </c>
      <c r="J23">
        <f t="shared" si="5"/>
        <v>3.5646820886117237E-4</v>
      </c>
      <c r="K23">
        <f t="shared" si="6"/>
        <v>7.8817542754547253E-5</v>
      </c>
    </row>
    <row r="24" spans="1:11" x14ac:dyDescent="0.25">
      <c r="A24" s="51">
        <v>44642</v>
      </c>
      <c r="B24" s="54">
        <v>81.839995999999999</v>
      </c>
      <c r="C24" s="54">
        <v>343.01001000000002</v>
      </c>
      <c r="D24" s="54">
        <v>168.820007</v>
      </c>
      <c r="E24">
        <f t="shared" si="1"/>
        <v>-4.3891927982686631E-3</v>
      </c>
      <c r="F24">
        <f t="shared" si="2"/>
        <v>1.1759523033123954E-2</v>
      </c>
      <c r="G24">
        <f t="shared" si="3"/>
        <v>2.0587213492432494E-2</v>
      </c>
      <c r="I24">
        <f t="shared" si="4"/>
        <v>3.5469403547979588E-5</v>
      </c>
      <c r="J24">
        <f t="shared" si="5"/>
        <v>1.328100572274392E-4</v>
      </c>
      <c r="K24">
        <f t="shared" si="6"/>
        <v>4.3947655844603714E-4</v>
      </c>
    </row>
    <row r="25" spans="1:11" x14ac:dyDescent="0.25">
      <c r="A25" s="52">
        <v>44643</v>
      </c>
      <c r="B25" s="53">
        <v>83.129997000000003</v>
      </c>
      <c r="C25" s="53">
        <v>335.60998499999999</v>
      </c>
      <c r="D25" s="53">
        <v>170.21000699999999</v>
      </c>
      <c r="E25">
        <f t="shared" si="1"/>
        <v>1.5639538687426714E-2</v>
      </c>
      <c r="F25">
        <f t="shared" si="2"/>
        <v>-2.1809903581361399E-2</v>
      </c>
      <c r="G25">
        <f t="shared" si="3"/>
        <v>8.1999099256944846E-3</v>
      </c>
      <c r="I25">
        <f t="shared" si="4"/>
        <v>1.9805248115285461E-4</v>
      </c>
      <c r="J25">
        <f t="shared" si="5"/>
        <v>4.8598652332398798E-4</v>
      </c>
      <c r="K25">
        <f t="shared" si="6"/>
        <v>7.355451063265749E-5</v>
      </c>
    </row>
    <row r="26" spans="1:11" x14ac:dyDescent="0.25">
      <c r="A26" s="51">
        <v>44644</v>
      </c>
      <c r="B26" s="54">
        <v>83.379997000000003</v>
      </c>
      <c r="C26" s="54">
        <v>336.23001099999999</v>
      </c>
      <c r="D26" s="54">
        <v>174.070007</v>
      </c>
      <c r="E26">
        <f t="shared" si="1"/>
        <v>3.0028250178577459E-3</v>
      </c>
      <c r="F26">
        <f t="shared" si="2"/>
        <v>1.8457554766538439E-3</v>
      </c>
      <c r="G26">
        <f t="shared" si="3"/>
        <v>2.2424547432775173E-2</v>
      </c>
      <c r="I26">
        <f t="shared" si="4"/>
        <v>2.0632401420585856E-6</v>
      </c>
      <c r="J26">
        <f t="shared" si="5"/>
        <v>2.5938939543060526E-6</v>
      </c>
      <c r="K26">
        <f t="shared" si="6"/>
        <v>5.1988697554798192E-4</v>
      </c>
    </row>
    <row r="27" spans="1:11" x14ac:dyDescent="0.25">
      <c r="A27" s="52">
        <v>44645</v>
      </c>
      <c r="B27" s="53">
        <v>85.199996999999996</v>
      </c>
      <c r="C27" s="53">
        <v>337.48998999999998</v>
      </c>
      <c r="D27" s="53">
        <v>174.720001</v>
      </c>
      <c r="E27">
        <f t="shared" si="1"/>
        <v>2.1592962151202898E-2</v>
      </c>
      <c r="F27">
        <f t="shared" si="2"/>
        <v>3.7403683046139413E-3</v>
      </c>
      <c r="G27">
        <f t="shared" si="3"/>
        <v>3.7271409016591118E-3</v>
      </c>
      <c r="I27">
        <f t="shared" si="4"/>
        <v>4.0106212238064369E-4</v>
      </c>
      <c r="J27">
        <f t="shared" si="5"/>
        <v>1.2286215749308588E-5</v>
      </c>
      <c r="K27">
        <f t="shared" si="6"/>
        <v>1.6839726741889957E-5</v>
      </c>
    </row>
    <row r="28" spans="1:11" x14ac:dyDescent="0.25">
      <c r="A28" s="51">
        <v>44648</v>
      </c>
      <c r="B28" s="54">
        <v>82.809997999999993</v>
      </c>
      <c r="C28" s="54">
        <v>335.29998799999998</v>
      </c>
      <c r="D28" s="54">
        <v>175.60000600000001</v>
      </c>
      <c r="E28">
        <f t="shared" si="1"/>
        <v>-2.8452595730065998E-2</v>
      </c>
      <c r="F28">
        <f t="shared" si="2"/>
        <v>-6.5102329301443022E-3</v>
      </c>
      <c r="G28">
        <f t="shared" si="3"/>
        <v>5.0240170895972987E-3</v>
      </c>
      <c r="I28">
        <f t="shared" si="4"/>
        <v>9.0114170735347966E-4</v>
      </c>
      <c r="J28">
        <f t="shared" si="5"/>
        <v>4.5500844428000839E-5</v>
      </c>
      <c r="K28">
        <f t="shared" si="6"/>
        <v>2.9165398079822825E-5</v>
      </c>
    </row>
    <row r="29" spans="1:11" x14ac:dyDescent="0.25">
      <c r="A29" s="52">
        <v>44649</v>
      </c>
      <c r="B29" s="53">
        <v>82.370002999999997</v>
      </c>
      <c r="C29" s="53">
        <v>339.66000400000001</v>
      </c>
      <c r="D29" s="53">
        <v>178.96000699999999</v>
      </c>
      <c r="E29">
        <f t="shared" si="1"/>
        <v>-5.3274735197521312E-3</v>
      </c>
      <c r="F29">
        <f t="shared" si="2"/>
        <v>1.2919511369769449E-2</v>
      </c>
      <c r="G29">
        <f t="shared" si="3"/>
        <v>1.8953640927178765E-2</v>
      </c>
      <c r="I29">
        <f t="shared" si="4"/>
        <v>4.7525860170239374E-5</v>
      </c>
      <c r="J29">
        <f t="shared" si="5"/>
        <v>1.6089179438998408E-4</v>
      </c>
      <c r="K29">
        <f t="shared" si="6"/>
        <v>3.7365367980847405E-4</v>
      </c>
    </row>
    <row r="30" spans="1:11" x14ac:dyDescent="0.25">
      <c r="A30" s="51">
        <v>44650</v>
      </c>
      <c r="B30" s="54">
        <v>83.779999000000004</v>
      </c>
      <c r="C30" s="54">
        <v>335.58999599999999</v>
      </c>
      <c r="D30" s="54">
        <v>177.770004</v>
      </c>
      <c r="E30">
        <f t="shared" si="1"/>
        <v>1.6972974208682105E-2</v>
      </c>
      <c r="F30">
        <f t="shared" si="2"/>
        <v>-1.2054964201142613E-2</v>
      </c>
      <c r="G30">
        <f t="shared" si="3"/>
        <v>-6.6717538611811393E-3</v>
      </c>
      <c r="I30">
        <f t="shared" si="4"/>
        <v>2.3736170629295355E-4</v>
      </c>
      <c r="J30">
        <f t="shared" si="5"/>
        <v>1.5104809785264147E-4</v>
      </c>
      <c r="K30">
        <f t="shared" si="6"/>
        <v>3.9630438873453555E-5</v>
      </c>
    </row>
    <row r="31" spans="1:11" x14ac:dyDescent="0.25">
      <c r="A31" s="52">
        <v>44651</v>
      </c>
      <c r="B31" s="53">
        <v>82.589995999999999</v>
      </c>
      <c r="C31" s="53">
        <v>330.10000600000001</v>
      </c>
      <c r="D31" s="53">
        <v>174.61000100000001</v>
      </c>
      <c r="E31">
        <f t="shared" si="1"/>
        <v>-1.4305744192254985E-2</v>
      </c>
      <c r="F31">
        <f t="shared" si="2"/>
        <v>-1.6494507816505848E-2</v>
      </c>
      <c r="G31">
        <f t="shared" si="3"/>
        <v>-1.793568117449321E-2</v>
      </c>
      <c r="I31">
        <f t="shared" si="4"/>
        <v>2.5192580867256675E-4</v>
      </c>
      <c r="J31">
        <f t="shared" si="5"/>
        <v>2.7988307157449137E-4</v>
      </c>
      <c r="K31">
        <f t="shared" si="6"/>
        <v>3.0832545073375845E-4</v>
      </c>
    </row>
    <row r="32" spans="1:11" x14ac:dyDescent="0.25">
      <c r="A32" s="51">
        <v>44652</v>
      </c>
      <c r="B32" s="54">
        <v>83.120002999999997</v>
      </c>
      <c r="C32" s="54">
        <v>330.22000100000002</v>
      </c>
      <c r="D32" s="54">
        <v>174.30999800000001</v>
      </c>
      <c r="E32">
        <f t="shared" si="1"/>
        <v>6.3968234927568078E-3</v>
      </c>
      <c r="F32">
        <f t="shared" si="2"/>
        <v>3.634449965132842E-4</v>
      </c>
      <c r="G32">
        <f t="shared" si="3"/>
        <v>-1.7196095081220323E-3</v>
      </c>
      <c r="I32">
        <f t="shared" si="4"/>
        <v>2.3332733224283785E-5</v>
      </c>
      <c r="J32">
        <f t="shared" si="5"/>
        <v>1.6447178141984019E-8</v>
      </c>
      <c r="K32">
        <f t="shared" si="6"/>
        <v>1.8039895972331601E-6</v>
      </c>
    </row>
    <row r="33" spans="1:11" x14ac:dyDescent="0.25">
      <c r="A33" s="52">
        <v>44655</v>
      </c>
      <c r="B33" s="53">
        <v>83.160004000000001</v>
      </c>
      <c r="C33" s="53">
        <v>328.209991</v>
      </c>
      <c r="D33" s="53">
        <v>178.44000199999999</v>
      </c>
      <c r="E33">
        <f t="shared" si="1"/>
        <v>4.8112820649143278E-4</v>
      </c>
      <c r="F33">
        <f t="shared" si="2"/>
        <v>-6.105482035544221E-3</v>
      </c>
      <c r="G33">
        <f t="shared" si="3"/>
        <v>2.3417109715350153E-2</v>
      </c>
      <c r="I33">
        <f t="shared" si="4"/>
        <v>1.1778728090456145E-6</v>
      </c>
      <c r="J33">
        <f t="shared" si="5"/>
        <v>4.0204228948101027E-5</v>
      </c>
      <c r="K33">
        <f t="shared" si="6"/>
        <v>5.6613504047888581E-4</v>
      </c>
    </row>
    <row r="34" spans="1:11" x14ac:dyDescent="0.25">
      <c r="A34" s="51">
        <v>44656</v>
      </c>
      <c r="B34" s="54">
        <v>82.730002999999996</v>
      </c>
      <c r="C34" s="54">
        <v>323.959991</v>
      </c>
      <c r="D34" s="54">
        <v>175.05999800000001</v>
      </c>
      <c r="E34">
        <f t="shared" si="1"/>
        <v>-5.1841816252274934E-3</v>
      </c>
      <c r="F34">
        <f t="shared" si="2"/>
        <v>-1.3033596396845176E-2</v>
      </c>
      <c r="G34">
        <f t="shared" si="3"/>
        <v>-1.9123660588675699E-2</v>
      </c>
      <c r="I34">
        <f t="shared" si="4"/>
        <v>4.5570712692419524E-5</v>
      </c>
      <c r="J34">
        <f t="shared" si="5"/>
        <v>1.7606091653770559E-4</v>
      </c>
      <c r="K34">
        <f t="shared" si="6"/>
        <v>3.5145667843424318E-4</v>
      </c>
    </row>
    <row r="35" spans="1:11" x14ac:dyDescent="0.25">
      <c r="A35" s="52">
        <v>44657</v>
      </c>
      <c r="B35" s="53">
        <v>83.650002000000001</v>
      </c>
      <c r="C35" s="53">
        <v>316.26001000000002</v>
      </c>
      <c r="D35" s="53">
        <v>171.83000200000001</v>
      </c>
      <c r="E35">
        <f t="shared" si="1"/>
        <v>1.1059121877346244E-2</v>
      </c>
      <c r="F35">
        <f t="shared" si="2"/>
        <v>-2.4055331884857617E-2</v>
      </c>
      <c r="G35">
        <f t="shared" si="3"/>
        <v>-1.8623133281572765E-2</v>
      </c>
      <c r="I35">
        <f t="shared" si="4"/>
        <v>9.0111261825931153E-5</v>
      </c>
      <c r="J35">
        <f t="shared" si="5"/>
        <v>5.9002986367411448E-4</v>
      </c>
      <c r="K35">
        <f t="shared" si="6"/>
        <v>3.3294025710009083E-4</v>
      </c>
    </row>
    <row r="36" spans="1:11" x14ac:dyDescent="0.25">
      <c r="A36" s="51">
        <v>44658</v>
      </c>
      <c r="B36" s="54">
        <v>85.050003000000004</v>
      </c>
      <c r="C36" s="54">
        <v>314.14999399999999</v>
      </c>
      <c r="D36" s="54">
        <v>172.13999899999999</v>
      </c>
      <c r="E36">
        <f t="shared" si="1"/>
        <v>1.6597902773260766E-2</v>
      </c>
      <c r="F36">
        <f t="shared" si="2"/>
        <v>-6.6941319649242385E-3</v>
      </c>
      <c r="G36">
        <f t="shared" si="3"/>
        <v>1.8024658140384417E-3</v>
      </c>
      <c r="I36">
        <f t="shared" si="4"/>
        <v>2.2594527309289576E-4</v>
      </c>
      <c r="J36">
        <f t="shared" si="5"/>
        <v>4.8015619920881122E-5</v>
      </c>
      <c r="K36">
        <f t="shared" si="6"/>
        <v>4.7478166681387105E-6</v>
      </c>
    </row>
    <row r="37" spans="1:11" x14ac:dyDescent="0.25">
      <c r="A37" s="52">
        <v>44659</v>
      </c>
      <c r="B37" s="53">
        <v>86.839995999999999</v>
      </c>
      <c r="C37" s="53">
        <v>321.39001500000001</v>
      </c>
      <c r="D37" s="53">
        <v>170.08999600000001</v>
      </c>
      <c r="E37">
        <f t="shared" si="1"/>
        <v>2.0827944833128612E-2</v>
      </c>
      <c r="F37">
        <f t="shared" si="2"/>
        <v>2.2784825865043462E-2</v>
      </c>
      <c r="G37">
        <f t="shared" si="3"/>
        <v>-1.1980408203064737E-2</v>
      </c>
      <c r="I37">
        <f t="shared" si="4"/>
        <v>3.710060809874695E-4</v>
      </c>
      <c r="J37">
        <f t="shared" si="5"/>
        <v>5.0848569681212822E-4</v>
      </c>
      <c r="K37">
        <f t="shared" si="6"/>
        <v>1.3465108686068966E-4</v>
      </c>
    </row>
    <row r="38" spans="1:11" x14ac:dyDescent="0.25">
      <c r="A38" s="51">
        <v>44662</v>
      </c>
      <c r="B38" s="54">
        <v>83.849997999999999</v>
      </c>
      <c r="C38" s="54">
        <v>320.76001000000002</v>
      </c>
      <c r="D38" s="54">
        <v>165.75</v>
      </c>
      <c r="E38">
        <f t="shared" si="1"/>
        <v>-3.503783453126668E-2</v>
      </c>
      <c r="F38">
        <f t="shared" si="2"/>
        <v>-1.9621745000580528E-3</v>
      </c>
      <c r="G38">
        <f t="shared" si="3"/>
        <v>-2.5847056143066659E-2</v>
      </c>
      <c r="I38">
        <f t="shared" si="4"/>
        <v>1.3398719399169464E-3</v>
      </c>
      <c r="J38">
        <f t="shared" si="5"/>
        <v>4.8284478568128477E-6</v>
      </c>
      <c r="K38">
        <f t="shared" si="6"/>
        <v>6.4875011103578302E-4</v>
      </c>
    </row>
    <row r="39" spans="1:11" x14ac:dyDescent="0.25">
      <c r="A39" s="52">
        <v>44663</v>
      </c>
      <c r="B39" s="53">
        <v>85.599997999999999</v>
      </c>
      <c r="C39" s="53">
        <v>319.77999899999998</v>
      </c>
      <c r="D39" s="53">
        <v>167.66000399999999</v>
      </c>
      <c r="E39">
        <f t="shared" si="1"/>
        <v>2.065579536610938E-2</v>
      </c>
      <c r="F39">
        <f t="shared" si="2"/>
        <v>-3.0599548846603421E-3</v>
      </c>
      <c r="G39">
        <f t="shared" si="3"/>
        <v>1.1457514001546503E-2</v>
      </c>
      <c r="I39">
        <f t="shared" si="4"/>
        <v>3.6440399626352628E-4</v>
      </c>
      <c r="J39">
        <f t="shared" si="5"/>
        <v>1.0858035461682439E-5</v>
      </c>
      <c r="K39">
        <f t="shared" si="6"/>
        <v>1.4004347815656175E-4</v>
      </c>
    </row>
    <row r="40" spans="1:11" x14ac:dyDescent="0.25">
      <c r="A40" s="51">
        <v>44664</v>
      </c>
      <c r="B40" s="54">
        <v>86.809997999999993</v>
      </c>
      <c r="C40" s="54">
        <v>321.97000100000002</v>
      </c>
      <c r="D40" s="54">
        <v>170.39999399999999</v>
      </c>
      <c r="E40">
        <f t="shared" si="1"/>
        <v>1.4036539581685697E-2</v>
      </c>
      <c r="F40">
        <f t="shared" si="2"/>
        <v>6.8251203779202355E-3</v>
      </c>
      <c r="G40">
        <f t="shared" si="3"/>
        <v>1.6210436116428754E-2</v>
      </c>
      <c r="I40">
        <f t="shared" si="4"/>
        <v>1.5550371540798725E-4</v>
      </c>
      <c r="J40">
        <f t="shared" si="5"/>
        <v>4.3427071090561067E-5</v>
      </c>
      <c r="K40">
        <f t="shared" si="6"/>
        <v>2.7512587613725203E-4</v>
      </c>
    </row>
    <row r="41" spans="1:11" x14ac:dyDescent="0.25">
      <c r="A41" s="52">
        <v>44665</v>
      </c>
      <c r="B41" s="53">
        <v>87.830001999999993</v>
      </c>
      <c r="C41" s="53">
        <v>321.64001500000001</v>
      </c>
      <c r="D41" s="53">
        <v>165.28999300000001</v>
      </c>
      <c r="E41">
        <f t="shared" si="1"/>
        <v>1.1681351335392533E-2</v>
      </c>
      <c r="F41">
        <f t="shared" si="2"/>
        <v>-1.0254222921067104E-3</v>
      </c>
      <c r="G41">
        <f t="shared" si="3"/>
        <v>-3.0447114604495333E-2</v>
      </c>
      <c r="I41">
        <f t="shared" si="4"/>
        <v>1.0231170048187657E-4</v>
      </c>
      <c r="J41">
        <f t="shared" si="5"/>
        <v>1.589164641182555E-6</v>
      </c>
      <c r="K41">
        <f t="shared" si="6"/>
        <v>9.0424290256557543E-4</v>
      </c>
    </row>
    <row r="42" spans="1:11" x14ac:dyDescent="0.25">
      <c r="A42" s="51">
        <v>44669</v>
      </c>
      <c r="B42" s="54">
        <v>88.550003000000004</v>
      </c>
      <c r="C42" s="54">
        <v>329.88000499999998</v>
      </c>
      <c r="D42" s="54">
        <v>165.070007</v>
      </c>
      <c r="E42">
        <f t="shared" si="1"/>
        <v>8.1642474077179387E-3</v>
      </c>
      <c r="F42">
        <f t="shared" si="2"/>
        <v>2.5296012806243433E-2</v>
      </c>
      <c r="G42">
        <f t="shared" si="3"/>
        <v>-1.3317958137510596E-3</v>
      </c>
      <c r="I42">
        <f t="shared" si="4"/>
        <v>4.3531238157859028E-5</v>
      </c>
      <c r="J42">
        <f t="shared" si="5"/>
        <v>6.2804441648132601E-4</v>
      </c>
      <c r="K42">
        <f t="shared" si="6"/>
        <v>9.126231271939753E-7</v>
      </c>
    </row>
    <row r="43" spans="1:11" x14ac:dyDescent="0.25">
      <c r="A43" s="52">
        <v>44670</v>
      </c>
      <c r="B43" s="53">
        <v>87.760002</v>
      </c>
      <c r="C43" s="53">
        <v>335.95001200000002</v>
      </c>
      <c r="D43" s="53">
        <v>167.39999399999999</v>
      </c>
      <c r="E43">
        <f t="shared" si="1"/>
        <v>-8.9615593516060611E-3</v>
      </c>
      <c r="F43">
        <f t="shared" si="2"/>
        <v>1.8233407963578311E-2</v>
      </c>
      <c r="G43">
        <f t="shared" si="3"/>
        <v>1.4016453447379715E-2</v>
      </c>
      <c r="I43">
        <f t="shared" si="4"/>
        <v>1.1083849019643222E-4</v>
      </c>
      <c r="J43">
        <f t="shared" si="5"/>
        <v>3.2393554589807069E-4</v>
      </c>
      <c r="K43">
        <f t="shared" si="6"/>
        <v>2.0715661121541008E-4</v>
      </c>
    </row>
    <row r="44" spans="1:11" x14ac:dyDescent="0.25">
      <c r="A44" s="51">
        <v>44671</v>
      </c>
      <c r="B44" s="54">
        <v>87.959998999999996</v>
      </c>
      <c r="C44" s="54">
        <v>341.05999800000001</v>
      </c>
      <c r="D44" s="54">
        <v>167.229996</v>
      </c>
      <c r="E44">
        <f t="shared" si="1"/>
        <v>2.2763155613560269E-3</v>
      </c>
      <c r="F44">
        <f t="shared" si="2"/>
        <v>1.5096033934937841E-2</v>
      </c>
      <c r="G44">
        <f t="shared" si="3"/>
        <v>-1.0160357392024551E-3</v>
      </c>
      <c r="I44">
        <f t="shared" si="4"/>
        <v>5.0394220265039715E-7</v>
      </c>
      <c r="J44">
        <f t="shared" si="5"/>
        <v>2.2084443147833994E-4</v>
      </c>
      <c r="K44">
        <f t="shared" si="6"/>
        <v>4.0902807782848834E-7</v>
      </c>
    </row>
    <row r="45" spans="1:11" x14ac:dyDescent="0.25">
      <c r="A45" s="52">
        <v>44672</v>
      </c>
      <c r="B45" s="53">
        <v>87.029999000000004</v>
      </c>
      <c r="C45" s="53">
        <v>334.29998799999998</v>
      </c>
      <c r="D45" s="53">
        <v>166.41999799999999</v>
      </c>
      <c r="E45">
        <f t="shared" si="1"/>
        <v>-1.0629279006624758E-2</v>
      </c>
      <c r="F45">
        <f t="shared" si="2"/>
        <v>-2.0019651490547043E-2</v>
      </c>
      <c r="G45">
        <f t="shared" si="3"/>
        <v>-4.8553850193804879E-3</v>
      </c>
      <c r="I45">
        <f t="shared" si="4"/>
        <v>1.4873523755936873E-4</v>
      </c>
      <c r="J45">
        <f t="shared" si="5"/>
        <v>4.1025894588516489E-4</v>
      </c>
      <c r="K45">
        <f t="shared" si="6"/>
        <v>2.0060565901641148E-5</v>
      </c>
    </row>
    <row r="46" spans="1:11" x14ac:dyDescent="0.25">
      <c r="A46" s="51">
        <v>44673</v>
      </c>
      <c r="B46" s="54">
        <v>85.129997000000003</v>
      </c>
      <c r="C46" s="54">
        <v>319.76998900000001</v>
      </c>
      <c r="D46" s="54">
        <v>161.78999300000001</v>
      </c>
      <c r="E46">
        <f t="shared" si="1"/>
        <v>-2.207341065538735E-2</v>
      </c>
      <c r="F46">
        <f t="shared" si="2"/>
        <v>-4.4436804560720598E-2</v>
      </c>
      <c r="G46">
        <f t="shared" si="3"/>
        <v>-2.821554670321498E-2</v>
      </c>
      <c r="I46">
        <f t="shared" si="4"/>
        <v>5.5884190995029949E-4</v>
      </c>
      <c r="J46">
        <f t="shared" si="5"/>
        <v>1.995587852484962E-3</v>
      </c>
      <c r="K46">
        <f t="shared" si="6"/>
        <v>7.7501348404732876E-4</v>
      </c>
    </row>
    <row r="47" spans="1:11" x14ac:dyDescent="0.25">
      <c r="A47" s="52">
        <v>44676</v>
      </c>
      <c r="B47" s="53">
        <v>82.260002</v>
      </c>
      <c r="C47" s="53">
        <v>321.42001299999998</v>
      </c>
      <c r="D47" s="53">
        <v>162.88000500000001</v>
      </c>
      <c r="E47">
        <f t="shared" si="1"/>
        <v>-3.4294477540313152E-2</v>
      </c>
      <c r="F47">
        <f t="shared" si="2"/>
        <v>5.1467665970164255E-3</v>
      </c>
      <c r="G47">
        <f t="shared" si="3"/>
        <v>6.7146093083209875E-3</v>
      </c>
      <c r="I47">
        <f t="shared" si="4"/>
        <v>1.2860044525705547E-3</v>
      </c>
      <c r="J47">
        <f t="shared" si="5"/>
        <v>2.4123501718295279E-5</v>
      </c>
      <c r="K47">
        <f t="shared" si="6"/>
        <v>5.0283586004906282E-5</v>
      </c>
    </row>
    <row r="48" spans="1:11" x14ac:dyDescent="0.25">
      <c r="A48" s="51">
        <v>44677</v>
      </c>
      <c r="B48" s="54">
        <v>82.290001000000004</v>
      </c>
      <c r="C48" s="54">
        <v>313.11999500000002</v>
      </c>
      <c r="D48" s="54">
        <v>156.800003</v>
      </c>
      <c r="E48">
        <f t="shared" si="1"/>
        <v>3.6461865433514584E-4</v>
      </c>
      <c r="F48">
        <f t="shared" si="2"/>
        <v>-2.6162231886998906E-2</v>
      </c>
      <c r="G48">
        <f t="shared" si="3"/>
        <v>-3.8042637010643171E-2</v>
      </c>
      <c r="I48">
        <f t="shared" si="4"/>
        <v>1.4443425664811595E-6</v>
      </c>
      <c r="J48">
        <f t="shared" si="5"/>
        <v>6.9682432809837504E-4</v>
      </c>
      <c r="K48">
        <f t="shared" si="6"/>
        <v>1.4187391798391102E-3</v>
      </c>
    </row>
    <row r="49" spans="1:11" x14ac:dyDescent="0.25">
      <c r="A49" s="52">
        <v>44678</v>
      </c>
      <c r="B49" s="53">
        <v>84.639999000000003</v>
      </c>
      <c r="C49" s="53">
        <v>313.23001099999999</v>
      </c>
      <c r="D49" s="53">
        <v>156.570007</v>
      </c>
      <c r="E49">
        <f t="shared" si="1"/>
        <v>2.8157350525477968E-2</v>
      </c>
      <c r="F49">
        <f t="shared" si="2"/>
        <v>3.5129240864530088E-4</v>
      </c>
      <c r="G49">
        <f t="shared" si="3"/>
        <v>-1.4678880170926436E-3</v>
      </c>
      <c r="I49">
        <f t="shared" si="4"/>
        <v>7.0707723016105869E-4</v>
      </c>
      <c r="J49">
        <f t="shared" si="5"/>
        <v>1.3477808545992356E-8</v>
      </c>
      <c r="K49">
        <f t="shared" si="6"/>
        <v>1.1911655454872961E-6</v>
      </c>
    </row>
    <row r="50" spans="1:11" x14ac:dyDescent="0.25">
      <c r="A50" s="51">
        <v>44679</v>
      </c>
      <c r="B50" s="54">
        <v>87.199996999999996</v>
      </c>
      <c r="C50" s="54">
        <v>318.41000400000001</v>
      </c>
      <c r="D50" s="54">
        <v>163.63999899999999</v>
      </c>
      <c r="E50">
        <f t="shared" si="1"/>
        <v>2.9797340216019205E-2</v>
      </c>
      <c r="F50">
        <f t="shared" si="2"/>
        <v>1.6402092986540204E-2</v>
      </c>
      <c r="G50">
        <f t="shared" si="3"/>
        <v>4.416564791835479E-2</v>
      </c>
      <c r="I50">
        <f t="shared" si="4"/>
        <v>7.9698447823421377E-4</v>
      </c>
      <c r="J50">
        <f t="shared" si="5"/>
        <v>2.6136847913832645E-4</v>
      </c>
      <c r="K50">
        <f t="shared" si="6"/>
        <v>1.9840014008670067E-3</v>
      </c>
    </row>
    <row r="51" spans="1:11" x14ac:dyDescent="0.25">
      <c r="A51" s="52">
        <v>44680</v>
      </c>
      <c r="B51" s="53">
        <v>85.25</v>
      </c>
      <c r="C51" s="53">
        <v>305.48998999999998</v>
      </c>
      <c r="D51" s="53">
        <v>157.64999399999999</v>
      </c>
      <c r="E51">
        <f t="shared" si="1"/>
        <v>-2.2616180347637439E-2</v>
      </c>
      <c r="F51">
        <f t="shared" si="2"/>
        <v>-4.1422860957245261E-2</v>
      </c>
      <c r="G51">
        <f t="shared" si="3"/>
        <v>-3.7291539018144748E-2</v>
      </c>
      <c r="I51">
        <f t="shared" si="4"/>
        <v>5.8479848337609185E-4</v>
      </c>
      <c r="J51">
        <f t="shared" si="5"/>
        <v>1.7353939131067699E-3</v>
      </c>
      <c r="K51">
        <f t="shared" si="6"/>
        <v>1.3627213822719648E-3</v>
      </c>
    </row>
    <row r="52" spans="1:11" x14ac:dyDescent="0.25">
      <c r="A52" s="51">
        <v>44683</v>
      </c>
      <c r="B52" s="54">
        <v>86.410004000000001</v>
      </c>
      <c r="C52" s="54">
        <v>310.42001299999998</v>
      </c>
      <c r="D52" s="54">
        <v>157.96000699999999</v>
      </c>
      <c r="E52">
        <f t="shared" si="1"/>
        <v>1.3515339980619176E-2</v>
      </c>
      <c r="F52">
        <f t="shared" si="2"/>
        <v>1.6009248984395166E-2</v>
      </c>
      <c r="G52">
        <f t="shared" si="3"/>
        <v>1.9645328013864344E-3</v>
      </c>
      <c r="I52">
        <f t="shared" si="4"/>
        <v>1.4277652870849458E-4</v>
      </c>
      <c r="J52">
        <f t="shared" si="5"/>
        <v>2.488206704399256E-4</v>
      </c>
      <c r="K52">
        <f t="shared" si="6"/>
        <v>5.4803536221124121E-6</v>
      </c>
    </row>
    <row r="53" spans="1:11" x14ac:dyDescent="0.25">
      <c r="A53" s="52">
        <v>44684</v>
      </c>
      <c r="B53" s="53">
        <v>88.190002000000007</v>
      </c>
      <c r="C53" s="53">
        <v>314.66000400000001</v>
      </c>
      <c r="D53" s="53">
        <v>159.479996</v>
      </c>
      <c r="E53">
        <f t="shared" si="1"/>
        <v>2.0390144434152085E-2</v>
      </c>
      <c r="F53">
        <f t="shared" si="2"/>
        <v>1.3566442422628397E-2</v>
      </c>
      <c r="G53">
        <f t="shared" si="3"/>
        <v>9.5766166981749758E-3</v>
      </c>
      <c r="I53">
        <f t="shared" si="4"/>
        <v>3.543323495252351E-4</v>
      </c>
      <c r="J53">
        <f t="shared" si="5"/>
        <v>1.7772206600840626E-4</v>
      </c>
      <c r="K53">
        <f t="shared" si="6"/>
        <v>9.9064187818641349E-5</v>
      </c>
    </row>
    <row r="54" spans="1:11" x14ac:dyDescent="0.25">
      <c r="A54" s="51">
        <v>44685</v>
      </c>
      <c r="B54" s="54">
        <v>91.699996999999996</v>
      </c>
      <c r="C54" s="54">
        <v>324.10998499999999</v>
      </c>
      <c r="D54" s="54">
        <v>166.020004</v>
      </c>
      <c r="E54">
        <f t="shared" si="1"/>
        <v>3.9028745968644959E-2</v>
      </c>
      <c r="F54">
        <f t="shared" si="2"/>
        <v>2.959021454099342E-2</v>
      </c>
      <c r="G54">
        <f t="shared" si="3"/>
        <v>4.0189789688733005E-2</v>
      </c>
      <c r="I54">
        <f t="shared" si="4"/>
        <v>1.4034253653644241E-3</v>
      </c>
      <c r="J54">
        <f t="shared" si="5"/>
        <v>8.6171697003424336E-4</v>
      </c>
      <c r="K54">
        <f t="shared" si="6"/>
        <v>1.645622456285935E-3</v>
      </c>
    </row>
    <row r="55" spans="1:11" x14ac:dyDescent="0.25">
      <c r="A55" s="52">
        <v>44686</v>
      </c>
      <c r="B55" s="53">
        <v>90.309997999999993</v>
      </c>
      <c r="C55" s="53">
        <v>313.07000699999998</v>
      </c>
      <c r="D55" s="53">
        <v>156.770004</v>
      </c>
      <c r="E55">
        <f t="shared" si="1"/>
        <v>-1.5274172430277094E-2</v>
      </c>
      <c r="F55">
        <f t="shared" si="2"/>
        <v>-3.4656087997693479E-2</v>
      </c>
      <c r="G55">
        <f t="shared" si="3"/>
        <v>-5.7328498524846859E-2</v>
      </c>
      <c r="I55">
        <f t="shared" si="4"/>
        <v>2.8360577889652451E-4</v>
      </c>
      <c r="J55">
        <f t="shared" si="5"/>
        <v>1.2174018695806689E-3</v>
      </c>
      <c r="K55">
        <f t="shared" si="6"/>
        <v>3.2435321054339137E-3</v>
      </c>
    </row>
    <row r="56" spans="1:11" x14ac:dyDescent="0.25">
      <c r="A56" s="51">
        <v>44687</v>
      </c>
      <c r="B56" s="54">
        <v>91.690002000000007</v>
      </c>
      <c r="C56" s="54">
        <v>312.959991</v>
      </c>
      <c r="D56" s="54">
        <v>157.279999</v>
      </c>
      <c r="E56">
        <f t="shared" si="1"/>
        <v>1.5165169757673546E-2</v>
      </c>
      <c r="F56">
        <f t="shared" si="2"/>
        <v>-3.5147197892752114E-4</v>
      </c>
      <c r="G56">
        <f t="shared" si="3"/>
        <v>3.2478614452438434E-3</v>
      </c>
      <c r="I56">
        <f t="shared" si="4"/>
        <v>1.8492581288603237E-4</v>
      </c>
      <c r="J56">
        <f t="shared" si="5"/>
        <v>3.441821855476467E-7</v>
      </c>
      <c r="K56">
        <f t="shared" si="6"/>
        <v>1.3135870551873428E-5</v>
      </c>
    </row>
    <row r="57" spans="1:11" x14ac:dyDescent="0.25">
      <c r="A57" s="52">
        <v>44690</v>
      </c>
      <c r="B57" s="53">
        <v>84.459998999999996</v>
      </c>
      <c r="C57" s="53">
        <v>308.89001500000001</v>
      </c>
      <c r="D57" s="53">
        <v>152.05999800000001</v>
      </c>
      <c r="E57">
        <f t="shared" si="1"/>
        <v>-8.2135306208565559E-2</v>
      </c>
      <c r="F57">
        <f t="shared" si="2"/>
        <v>-1.3090083063512278E-2</v>
      </c>
      <c r="G57">
        <f t="shared" si="3"/>
        <v>-3.3752483393181251E-2</v>
      </c>
      <c r="I57">
        <f t="shared" si="4"/>
        <v>7.005980091051087E-3</v>
      </c>
      <c r="J57">
        <f t="shared" si="5"/>
        <v>1.7756312726375413E-4</v>
      </c>
      <c r="K57">
        <f t="shared" si="6"/>
        <v>1.113957421638495E-3</v>
      </c>
    </row>
    <row r="58" spans="1:11" x14ac:dyDescent="0.25">
      <c r="A58" s="51">
        <v>44691</v>
      </c>
      <c r="B58" s="54">
        <v>85.019997000000004</v>
      </c>
      <c r="C58" s="54">
        <v>305.05999800000001</v>
      </c>
      <c r="D58" s="54">
        <v>154.509995</v>
      </c>
      <c r="E58">
        <f t="shared" si="1"/>
        <v>6.6084499789551936E-3</v>
      </c>
      <c r="F58">
        <f t="shared" si="2"/>
        <v>-1.2476803009571311E-2</v>
      </c>
      <c r="G58">
        <f t="shared" si="3"/>
        <v>1.5983620154373695E-2</v>
      </c>
      <c r="I58">
        <f t="shared" si="4"/>
        <v>2.5421998796472981E-5</v>
      </c>
      <c r="J58">
        <f t="shared" si="5"/>
        <v>1.615949809644763E-4</v>
      </c>
      <c r="K58">
        <f t="shared" si="6"/>
        <v>2.6765296571584015E-4</v>
      </c>
    </row>
    <row r="59" spans="1:11" x14ac:dyDescent="0.25">
      <c r="A59" s="52">
        <v>44692</v>
      </c>
      <c r="B59" s="53">
        <v>86.790001000000004</v>
      </c>
      <c r="C59" s="53">
        <v>301.54998799999998</v>
      </c>
      <c r="D59" s="53">
        <v>146.5</v>
      </c>
      <c r="E59">
        <f t="shared" si="1"/>
        <v>2.0604931533389787E-2</v>
      </c>
      <c r="F59">
        <f t="shared" si="2"/>
        <v>-1.1572671913100484E-2</v>
      </c>
      <c r="G59">
        <f t="shared" si="3"/>
        <v>-5.3233358344839263E-2</v>
      </c>
      <c r="I59">
        <f t="shared" si="4"/>
        <v>3.6246466648337999E-4</v>
      </c>
      <c r="J59">
        <f t="shared" si="5"/>
        <v>1.394258023783381E-4</v>
      </c>
      <c r="K59">
        <f t="shared" si="6"/>
        <v>2.7938493019319444E-3</v>
      </c>
    </row>
    <row r="60" spans="1:11" x14ac:dyDescent="0.25">
      <c r="A60" s="51">
        <v>44693</v>
      </c>
      <c r="B60" s="54">
        <v>86.300003000000004</v>
      </c>
      <c r="C60" s="54">
        <v>299.41000400000001</v>
      </c>
      <c r="D60" s="54">
        <v>142.55999800000001</v>
      </c>
      <c r="E60">
        <f t="shared" si="1"/>
        <v>-5.6617863263799442E-3</v>
      </c>
      <c r="F60">
        <f t="shared" si="2"/>
        <v>-7.1219151816356409E-3</v>
      </c>
      <c r="G60">
        <f t="shared" si="3"/>
        <v>-2.72624787638036E-2</v>
      </c>
      <c r="I60">
        <f t="shared" si="4"/>
        <v>5.2247063481691552E-5</v>
      </c>
      <c r="J60">
        <f t="shared" si="5"/>
        <v>5.4127120905651314E-5</v>
      </c>
      <c r="K60">
        <f t="shared" si="6"/>
        <v>7.2285678383315964E-4</v>
      </c>
    </row>
    <row r="61" spans="1:11" x14ac:dyDescent="0.25">
      <c r="A61" s="52">
        <v>44694</v>
      </c>
      <c r="B61" s="53">
        <v>88.860000999999997</v>
      </c>
      <c r="C61" s="53">
        <v>306.98998999999998</v>
      </c>
      <c r="D61" s="53">
        <v>147.11000100000001</v>
      </c>
      <c r="E61">
        <f t="shared" si="1"/>
        <v>2.9232475909581602E-2</v>
      </c>
      <c r="F61">
        <f t="shared" si="2"/>
        <v>2.5001256271458487E-2</v>
      </c>
      <c r="G61">
        <f t="shared" si="3"/>
        <v>3.1417663366436414E-2</v>
      </c>
      <c r="I61">
        <f t="shared" si="4"/>
        <v>7.6541027914654117E-4</v>
      </c>
      <c r="J61">
        <f t="shared" si="5"/>
        <v>6.1335762029572291E-4</v>
      </c>
      <c r="K61">
        <f t="shared" si="6"/>
        <v>1.0108677246966457E-3</v>
      </c>
    </row>
    <row r="62" spans="1:11" x14ac:dyDescent="0.25">
      <c r="A62" s="51">
        <v>44697</v>
      </c>
      <c r="B62" s="54">
        <v>90.949996999999996</v>
      </c>
      <c r="C62" s="54">
        <v>303.44000199999999</v>
      </c>
      <c r="D62" s="54">
        <v>145.53999300000001</v>
      </c>
      <c r="E62">
        <f t="shared" si="1"/>
        <v>2.3247763217554306E-2</v>
      </c>
      <c r="F62">
        <f t="shared" si="2"/>
        <v>-1.1631237220689936E-2</v>
      </c>
      <c r="G62">
        <f t="shared" si="3"/>
        <v>-1.0729698237558772E-2</v>
      </c>
      <c r="I62">
        <f t="shared" si="4"/>
        <v>4.7008035340651195E-4</v>
      </c>
      <c r="J62">
        <f t="shared" si="5"/>
        <v>1.40812295392512E-4</v>
      </c>
      <c r="K62">
        <f t="shared" si="6"/>
        <v>1.0718907177087271E-4</v>
      </c>
    </row>
    <row r="63" spans="1:11" x14ac:dyDescent="0.25">
      <c r="A63" s="52">
        <v>44698</v>
      </c>
      <c r="B63" s="53">
        <v>92.110000999999997</v>
      </c>
      <c r="C63" s="53">
        <v>312.97000100000002</v>
      </c>
      <c r="D63" s="53">
        <v>149.240005</v>
      </c>
      <c r="E63">
        <f t="shared" si="1"/>
        <v>1.267365387775459E-2</v>
      </c>
      <c r="F63">
        <f t="shared" si="2"/>
        <v>3.0923438524664847E-2</v>
      </c>
      <c r="G63">
        <f t="shared" si="3"/>
        <v>2.510486703384255E-2</v>
      </c>
      <c r="I63">
        <f t="shared" si="4"/>
        <v>1.2337049569048267E-4</v>
      </c>
      <c r="J63">
        <f t="shared" si="5"/>
        <v>9.4176807922709391E-4</v>
      </c>
      <c r="K63">
        <f t="shared" si="6"/>
        <v>6.4929918474147168E-4</v>
      </c>
    </row>
    <row r="64" spans="1:11" x14ac:dyDescent="0.25">
      <c r="A64" s="51">
        <v>44699</v>
      </c>
      <c r="B64" s="54">
        <v>90.650002000000001</v>
      </c>
      <c r="C64" s="54">
        <v>306.73001099999999</v>
      </c>
      <c r="D64" s="54">
        <v>140.820007</v>
      </c>
      <c r="E64">
        <f t="shared" si="1"/>
        <v>-1.5977566592989607E-2</v>
      </c>
      <c r="F64">
        <f t="shared" si="2"/>
        <v>-2.0139424842810803E-2</v>
      </c>
      <c r="G64">
        <f t="shared" si="3"/>
        <v>-5.8073253056204685E-2</v>
      </c>
      <c r="I64">
        <f t="shared" si="4"/>
        <v>3.0779170048719182E-4</v>
      </c>
      <c r="J64">
        <f t="shared" si="5"/>
        <v>4.1512527409368126E-4</v>
      </c>
      <c r="K64">
        <f t="shared" si="6"/>
        <v>3.3289173084428076E-3</v>
      </c>
    </row>
    <row r="65" spans="1:11" x14ac:dyDescent="0.25">
      <c r="A65" s="52">
        <v>44700</v>
      </c>
      <c r="B65" s="53">
        <v>91.139999000000003</v>
      </c>
      <c r="C65" s="53">
        <v>308.20001200000002</v>
      </c>
      <c r="D65" s="53">
        <v>137.35000600000001</v>
      </c>
      <c r="E65">
        <f t="shared" si="1"/>
        <v>5.3908155998666669E-3</v>
      </c>
      <c r="F65">
        <f t="shared" si="2"/>
        <v>4.781044168184455E-3</v>
      </c>
      <c r="G65">
        <f t="shared" si="3"/>
        <v>-2.4950072574533199E-2</v>
      </c>
      <c r="I65">
        <f t="shared" si="4"/>
        <v>1.4625950496066743E-5</v>
      </c>
      <c r="J65">
        <f t="shared" si="5"/>
        <v>2.0664713344911583E-5</v>
      </c>
      <c r="K65">
        <f t="shared" si="6"/>
        <v>6.0386131885589592E-4</v>
      </c>
    </row>
    <row r="66" spans="1:11" x14ac:dyDescent="0.25">
      <c r="A66" s="51">
        <v>44701</v>
      </c>
      <c r="B66" s="54">
        <v>91.860000999999997</v>
      </c>
      <c r="C66" s="54">
        <v>306.79998799999998</v>
      </c>
      <c r="D66" s="54">
        <v>137.58999600000001</v>
      </c>
      <c r="E66">
        <f t="shared" si="1"/>
        <v>7.8689149201726441E-3</v>
      </c>
      <c r="F66">
        <f t="shared" si="2"/>
        <v>-4.5529314420992509E-3</v>
      </c>
      <c r="G66">
        <f t="shared" si="3"/>
        <v>1.7457631425436377E-3</v>
      </c>
      <c r="I66">
        <f t="shared" si="4"/>
        <v>3.9721357829098154E-5</v>
      </c>
      <c r="J66">
        <f t="shared" si="5"/>
        <v>2.292618780950053E-5</v>
      </c>
      <c r="K66">
        <f t="shared" si="6"/>
        <v>4.503927456427167E-6</v>
      </c>
    </row>
    <row r="67" spans="1:11" x14ac:dyDescent="0.25">
      <c r="A67" s="52">
        <v>44704</v>
      </c>
      <c r="B67" s="53">
        <v>93.889999000000003</v>
      </c>
      <c r="C67" s="53">
        <v>316.60998499999999</v>
      </c>
      <c r="D67" s="53">
        <v>143.11000100000001</v>
      </c>
      <c r="E67">
        <f t="shared" si="1"/>
        <v>2.1858183835916173E-2</v>
      </c>
      <c r="F67">
        <f t="shared" si="2"/>
        <v>3.147465478849365E-2</v>
      </c>
      <c r="G67">
        <f t="shared" si="3"/>
        <v>3.9335352942571851E-2</v>
      </c>
      <c r="I67">
        <f t="shared" si="4"/>
        <v>4.1175540786804211E-4</v>
      </c>
      <c r="J67">
        <f t="shared" si="5"/>
        <v>9.7590363267770913E-4</v>
      </c>
      <c r="K67">
        <f t="shared" si="6"/>
        <v>1.5770298908554948E-3</v>
      </c>
    </row>
    <row r="68" spans="1:11" x14ac:dyDescent="0.25">
      <c r="A68" s="51">
        <v>44705</v>
      </c>
      <c r="B68" s="54">
        <v>94.400002000000001</v>
      </c>
      <c r="C68" s="54">
        <v>313.95001200000002</v>
      </c>
      <c r="D68" s="54">
        <v>140.36000100000001</v>
      </c>
      <c r="E68">
        <f t="shared" ref="E68:E131" si="7">LN(B68/B67)</f>
        <v>5.4172207182009409E-3</v>
      </c>
      <c r="F68">
        <f t="shared" ref="F68:F131" si="8">LN(C68/C67)</f>
        <v>-8.4369093854002424E-3</v>
      </c>
      <c r="G68">
        <f t="shared" ref="G68:G131" si="9">LN(D68/D67)</f>
        <v>-1.9403014470865104E-2</v>
      </c>
      <c r="I68">
        <f t="shared" ref="I68:I131" si="10">(E68-E$253)^2</f>
        <v>1.4828614609522326E-5</v>
      </c>
      <c r="J68">
        <f t="shared" ref="J68:J131" si="11">(F68-F$253)^2</f>
        <v>7.5205454210800992E-5</v>
      </c>
      <c r="K68">
        <f t="shared" ref="K68:K131" si="12">(G68-G$253)^2</f>
        <v>3.6200891086703537E-4</v>
      </c>
    </row>
    <row r="69" spans="1:11" x14ac:dyDescent="0.25">
      <c r="A69" s="52">
        <v>44706</v>
      </c>
      <c r="B69" s="53">
        <v>96.300003000000004</v>
      </c>
      <c r="C69" s="53">
        <v>314.89999399999999</v>
      </c>
      <c r="D69" s="53">
        <v>140.520004</v>
      </c>
      <c r="E69">
        <f t="shared" si="7"/>
        <v>1.9927255618831966E-2</v>
      </c>
      <c r="F69">
        <f t="shared" si="8"/>
        <v>3.0213332705463177E-3</v>
      </c>
      <c r="G69">
        <f t="shared" si="9"/>
        <v>1.1392980237734682E-3</v>
      </c>
      <c r="I69">
        <f t="shared" si="10"/>
        <v>3.371200387721424E-4</v>
      </c>
      <c r="J69">
        <f t="shared" si="11"/>
        <v>7.7625472697486357E-6</v>
      </c>
      <c r="K69">
        <f t="shared" si="12"/>
        <v>2.2975912312993011E-6</v>
      </c>
    </row>
    <row r="70" spans="1:11" x14ac:dyDescent="0.25">
      <c r="A70" s="51">
        <v>44707</v>
      </c>
      <c r="B70" s="54">
        <v>96.639999000000003</v>
      </c>
      <c r="C70" s="54">
        <v>323.63000499999998</v>
      </c>
      <c r="D70" s="54">
        <v>143.779999</v>
      </c>
      <c r="E70">
        <f t="shared" si="7"/>
        <v>3.5243738820953724E-3</v>
      </c>
      <c r="F70">
        <f t="shared" si="8"/>
        <v>2.734579432947036E-2</v>
      </c>
      <c r="G70">
        <f t="shared" si="9"/>
        <v>2.2934490737330594E-2</v>
      </c>
      <c r="I70">
        <f t="shared" si="10"/>
        <v>3.8335571876591998E-6</v>
      </c>
      <c r="J70">
        <f t="shared" si="11"/>
        <v>7.3498440924635029E-4</v>
      </c>
      <c r="K70">
        <f t="shared" si="12"/>
        <v>5.4340148303786058E-4</v>
      </c>
    </row>
    <row r="71" spans="1:11" x14ac:dyDescent="0.25">
      <c r="A71" s="52">
        <v>44708</v>
      </c>
      <c r="B71" s="53">
        <v>97.589995999999999</v>
      </c>
      <c r="C71" s="53">
        <v>328.57998700000002</v>
      </c>
      <c r="D71" s="53">
        <v>149.63999899999999</v>
      </c>
      <c r="E71">
        <f t="shared" si="7"/>
        <v>9.7822643267400436E-3</v>
      </c>
      <c r="F71">
        <f t="shared" si="8"/>
        <v>1.5179396531223513E-2</v>
      </c>
      <c r="G71">
        <f t="shared" si="9"/>
        <v>3.9948056196584918E-2</v>
      </c>
      <c r="I71">
        <f t="shared" si="10"/>
        <v>6.7499987991974039E-5</v>
      </c>
      <c r="J71">
        <f t="shared" si="11"/>
        <v>2.2332905645973888E-4</v>
      </c>
      <c r="K71">
        <f t="shared" si="12"/>
        <v>1.6260684379866604E-3</v>
      </c>
    </row>
    <row r="72" spans="1:11" x14ac:dyDescent="0.25">
      <c r="A72" s="51">
        <v>44712</v>
      </c>
      <c r="B72" s="54">
        <v>96</v>
      </c>
      <c r="C72" s="54">
        <v>326.85000600000001</v>
      </c>
      <c r="D72" s="54">
        <v>148.83999600000001</v>
      </c>
      <c r="E72">
        <f t="shared" si="7"/>
        <v>-1.6426796697726523E-2</v>
      </c>
      <c r="F72">
        <f t="shared" si="8"/>
        <v>-5.2789314982217769E-3</v>
      </c>
      <c r="G72">
        <f t="shared" si="9"/>
        <v>-5.3605261933147878E-3</v>
      </c>
      <c r="I72">
        <f t="shared" si="10"/>
        <v>3.2375608805868146E-4</v>
      </c>
      <c r="J72">
        <f t="shared" si="11"/>
        <v>3.0405629023557428E-5</v>
      </c>
      <c r="K72">
        <f t="shared" si="12"/>
        <v>2.4840689448766272E-5</v>
      </c>
    </row>
    <row r="73" spans="1:11" x14ac:dyDescent="0.25">
      <c r="A73" s="52">
        <v>44713</v>
      </c>
      <c r="B73" s="53">
        <v>97.839995999999999</v>
      </c>
      <c r="C73" s="53">
        <v>321.85000600000001</v>
      </c>
      <c r="D73" s="53">
        <v>148.71000699999999</v>
      </c>
      <c r="E73">
        <f t="shared" si="7"/>
        <v>1.8985259028005425E-2</v>
      </c>
      <c r="F73">
        <f t="shared" si="8"/>
        <v>-1.5415751274933581E-2</v>
      </c>
      <c r="G73">
        <f t="shared" si="9"/>
        <v>-8.7372883185288198E-4</v>
      </c>
      <c r="I73">
        <f t="shared" si="10"/>
        <v>3.0341571984717473E-4</v>
      </c>
      <c r="J73">
        <f t="shared" si="11"/>
        <v>2.4495222711551666E-4</v>
      </c>
      <c r="K73">
        <f t="shared" si="12"/>
        <v>2.4725370621589095E-7</v>
      </c>
    </row>
    <row r="74" spans="1:11" x14ac:dyDescent="0.25">
      <c r="A74" s="51">
        <v>44714</v>
      </c>
      <c r="B74" s="54">
        <v>97.669998000000007</v>
      </c>
      <c r="C74" s="54">
        <v>324.25</v>
      </c>
      <c r="D74" s="54">
        <v>151.21000699999999</v>
      </c>
      <c r="E74">
        <f t="shared" si="7"/>
        <v>-1.7390215135729215E-3</v>
      </c>
      <c r="F74">
        <f t="shared" si="8"/>
        <v>7.4292060557039734E-3</v>
      </c>
      <c r="G74">
        <f t="shared" si="9"/>
        <v>1.6671497645738744E-2</v>
      </c>
      <c r="I74">
        <f t="shared" si="10"/>
        <v>1.0925987859212664E-5</v>
      </c>
      <c r="J74">
        <f t="shared" si="11"/>
        <v>5.1753745512230905E-5</v>
      </c>
      <c r="K74">
        <f t="shared" si="12"/>
        <v>2.906336341918891E-4</v>
      </c>
    </row>
    <row r="75" spans="1:11" x14ac:dyDescent="0.25">
      <c r="A75" s="52">
        <v>44715</v>
      </c>
      <c r="B75" s="53">
        <v>99.089995999999999</v>
      </c>
      <c r="C75" s="53">
        <v>318.67999300000002</v>
      </c>
      <c r="D75" s="53">
        <v>145.38000500000001</v>
      </c>
      <c r="E75">
        <f t="shared" si="7"/>
        <v>1.4434058721195603E-2</v>
      </c>
      <c r="F75">
        <f t="shared" si="8"/>
        <v>-1.7327380649996286E-2</v>
      </c>
      <c r="G75">
        <f t="shared" si="9"/>
        <v>-3.9318606968696129E-2</v>
      </c>
      <c r="I75">
        <f t="shared" si="10"/>
        <v>1.6557595396291886E-4</v>
      </c>
      <c r="J75">
        <f t="shared" si="11"/>
        <v>3.0844418444513983E-4</v>
      </c>
      <c r="K75">
        <f t="shared" si="12"/>
        <v>1.5164890418203094E-3</v>
      </c>
    </row>
    <row r="76" spans="1:11" x14ac:dyDescent="0.25">
      <c r="A76" s="51">
        <v>44718</v>
      </c>
      <c r="B76" s="54">
        <v>98.839995999999999</v>
      </c>
      <c r="C76" s="54">
        <v>320.51001000000002</v>
      </c>
      <c r="D76" s="54">
        <v>146.13999899999999</v>
      </c>
      <c r="E76">
        <f t="shared" si="7"/>
        <v>-2.5261470525014423E-3</v>
      </c>
      <c r="F76">
        <f t="shared" si="8"/>
        <v>5.7260657757430347E-3</v>
      </c>
      <c r="G76">
        <f t="shared" si="9"/>
        <v>5.2140210712030097E-3</v>
      </c>
      <c r="I76">
        <f t="shared" si="10"/>
        <v>1.6749159878310503E-5</v>
      </c>
      <c r="J76">
        <f t="shared" si="11"/>
        <v>3.0149624050968428E-5</v>
      </c>
      <c r="K76">
        <f t="shared" si="12"/>
        <v>3.1253732521819515E-5</v>
      </c>
    </row>
    <row r="77" spans="1:11" x14ac:dyDescent="0.25">
      <c r="A77" s="52">
        <v>44719</v>
      </c>
      <c r="B77" s="53">
        <v>103.370003</v>
      </c>
      <c r="C77" s="53">
        <v>321.51001000000002</v>
      </c>
      <c r="D77" s="53">
        <v>148.71000699999999</v>
      </c>
      <c r="E77">
        <f t="shared" si="7"/>
        <v>4.4812472951390001E-2</v>
      </c>
      <c r="F77">
        <f t="shared" si="8"/>
        <v>3.1151701739465347E-3</v>
      </c>
      <c r="G77">
        <f t="shared" si="9"/>
        <v>1.7433088251754415E-2</v>
      </c>
      <c r="I77">
        <f t="shared" si="10"/>
        <v>1.8702205168143412E-3</v>
      </c>
      <c r="J77">
        <f t="shared" si="11"/>
        <v>8.2942371632800634E-6</v>
      </c>
      <c r="K77">
        <f t="shared" si="12"/>
        <v>3.1718081782320745E-4</v>
      </c>
    </row>
    <row r="78" spans="1:11" x14ac:dyDescent="0.25">
      <c r="A78" s="51">
        <v>44720</v>
      </c>
      <c r="B78" s="54">
        <v>104.589996</v>
      </c>
      <c r="C78" s="54">
        <v>314.67999300000002</v>
      </c>
      <c r="D78" s="54">
        <v>147.96000699999999</v>
      </c>
      <c r="E78">
        <f t="shared" si="7"/>
        <v>1.1733092919249219E-2</v>
      </c>
      <c r="F78">
        <f t="shared" si="8"/>
        <v>-2.147245128002517E-2</v>
      </c>
      <c r="G78">
        <f t="shared" si="9"/>
        <v>-5.056133497736575E-3</v>
      </c>
      <c r="I78">
        <f t="shared" si="10"/>
        <v>1.0336110211635183E-4</v>
      </c>
      <c r="J78">
        <f t="shared" si="11"/>
        <v>4.7122205655612907E-4</v>
      </c>
      <c r="K78">
        <f t="shared" si="12"/>
        <v>2.1899131500040022E-5</v>
      </c>
    </row>
    <row r="79" spans="1:11" x14ac:dyDescent="0.25">
      <c r="A79" s="52">
        <v>44721</v>
      </c>
      <c r="B79" s="53">
        <v>102.33000199999999</v>
      </c>
      <c r="C79" s="53">
        <v>304.22000100000002</v>
      </c>
      <c r="D79" s="53">
        <v>142.63999899999999</v>
      </c>
      <c r="E79">
        <f t="shared" si="7"/>
        <v>-2.1845001878327618E-2</v>
      </c>
      <c r="F79">
        <f t="shared" si="8"/>
        <v>-3.3805100045529633E-2</v>
      </c>
      <c r="G79">
        <f t="shared" si="9"/>
        <v>-3.6618047730107135E-2</v>
      </c>
      <c r="I79">
        <f t="shared" si="10"/>
        <v>5.4809498784157541E-4</v>
      </c>
      <c r="J79">
        <f t="shared" si="11"/>
        <v>1.1587419212800449E-3</v>
      </c>
      <c r="K79">
        <f t="shared" si="12"/>
        <v>1.3134510351444188E-3</v>
      </c>
    </row>
    <row r="80" spans="1:11" x14ac:dyDescent="0.25">
      <c r="A80" s="51">
        <v>44722</v>
      </c>
      <c r="B80" s="54">
        <v>100.459999</v>
      </c>
      <c r="C80" s="54">
        <v>287.01998900000001</v>
      </c>
      <c r="D80" s="54">
        <v>137.13000500000001</v>
      </c>
      <c r="E80">
        <f t="shared" si="7"/>
        <v>-1.8443276275586406E-2</v>
      </c>
      <c r="F80">
        <f t="shared" si="8"/>
        <v>-5.8199265752762117E-2</v>
      </c>
      <c r="G80">
        <f t="shared" si="9"/>
        <v>-3.9394549070714914E-2</v>
      </c>
      <c r="I80">
        <f t="shared" si="10"/>
        <v>4.0038821296900431E-4</v>
      </c>
      <c r="J80">
        <f t="shared" si="11"/>
        <v>3.4145866060034803E-3</v>
      </c>
      <c r="K80">
        <f t="shared" si="12"/>
        <v>1.5224095025698117E-3</v>
      </c>
    </row>
    <row r="81" spans="1:11" x14ac:dyDescent="0.25">
      <c r="A81" s="52">
        <v>44725</v>
      </c>
      <c r="B81" s="53">
        <v>95.849997999999999</v>
      </c>
      <c r="C81" s="53">
        <v>283.32000699999998</v>
      </c>
      <c r="D81" s="53">
        <v>131.88000500000001</v>
      </c>
      <c r="E81">
        <f t="shared" si="7"/>
        <v>-4.6975179741970963E-2</v>
      </c>
      <c r="F81">
        <f t="shared" si="8"/>
        <v>-1.2974835825463216E-2</v>
      </c>
      <c r="G81">
        <f t="shared" si="9"/>
        <v>-3.9036961356729544E-2</v>
      </c>
      <c r="I81">
        <f t="shared" si="10"/>
        <v>2.3562875554767101E-3</v>
      </c>
      <c r="J81">
        <f t="shared" si="11"/>
        <v>1.7450500540961753E-4</v>
      </c>
      <c r="K81">
        <f t="shared" si="12"/>
        <v>1.4946326092345173E-3</v>
      </c>
    </row>
    <row r="82" spans="1:11" x14ac:dyDescent="0.25">
      <c r="A82" s="51">
        <v>44726</v>
      </c>
      <c r="B82" s="54">
        <v>96.099997999999999</v>
      </c>
      <c r="C82" s="54">
        <v>282.540009</v>
      </c>
      <c r="D82" s="54">
        <v>132.759995</v>
      </c>
      <c r="E82">
        <f t="shared" si="7"/>
        <v>2.6048465388751919E-3</v>
      </c>
      <c r="F82">
        <f t="shared" si="8"/>
        <v>-2.7568602550520085E-3</v>
      </c>
      <c r="G82">
        <f t="shared" si="9"/>
        <v>6.6504930730427458E-3</v>
      </c>
      <c r="I82">
        <f t="shared" si="10"/>
        <v>1.0783157722622473E-6</v>
      </c>
      <c r="J82">
        <f t="shared" si="11"/>
        <v>8.9524152606622433E-6</v>
      </c>
      <c r="K82">
        <f t="shared" si="12"/>
        <v>4.9378388648146686E-5</v>
      </c>
    </row>
    <row r="83" spans="1:11" x14ac:dyDescent="0.25">
      <c r="A83" s="52">
        <v>44727</v>
      </c>
      <c r="B83" s="53">
        <v>94.889999000000003</v>
      </c>
      <c r="C83" s="53">
        <v>290.07000699999998</v>
      </c>
      <c r="D83" s="53">
        <v>135.429993</v>
      </c>
      <c r="E83">
        <f t="shared" si="7"/>
        <v>-1.267097971744322E-2</v>
      </c>
      <c r="F83">
        <f t="shared" si="8"/>
        <v>2.6302131958257105E-2</v>
      </c>
      <c r="G83">
        <f t="shared" si="9"/>
        <v>1.9911900790233198E-2</v>
      </c>
      <c r="I83">
        <f t="shared" si="10"/>
        <v>2.0270374135159214E-4</v>
      </c>
      <c r="J83">
        <f t="shared" si="11"/>
        <v>6.7948502281849695E-4</v>
      </c>
      <c r="K83">
        <f t="shared" si="12"/>
        <v>4.1161850503139294E-4</v>
      </c>
    </row>
    <row r="84" spans="1:11" x14ac:dyDescent="0.25">
      <c r="A84" s="51">
        <v>44728</v>
      </c>
      <c r="B84" s="54">
        <v>91.389999000000003</v>
      </c>
      <c r="C84" s="54">
        <v>284.98001099999999</v>
      </c>
      <c r="D84" s="54">
        <v>130.05999800000001</v>
      </c>
      <c r="E84">
        <f t="shared" si="7"/>
        <v>-3.7582263105154841E-2</v>
      </c>
      <c r="F84">
        <f t="shared" si="8"/>
        <v>-1.7703256328829593E-2</v>
      </c>
      <c r="G84">
        <f t="shared" si="9"/>
        <v>-4.045898291657251E-2</v>
      </c>
      <c r="I84">
        <f t="shared" si="10"/>
        <v>1.5326199130646582E-3</v>
      </c>
      <c r="J84">
        <f t="shared" si="11"/>
        <v>3.217881596493797E-4</v>
      </c>
      <c r="K84">
        <f t="shared" si="12"/>
        <v>1.6066068228516534E-3</v>
      </c>
    </row>
    <row r="85" spans="1:11" x14ac:dyDescent="0.25">
      <c r="A85" s="52">
        <v>44729</v>
      </c>
      <c r="B85" s="53">
        <v>86.120002999999997</v>
      </c>
      <c r="C85" s="53">
        <v>279.790009</v>
      </c>
      <c r="D85" s="53">
        <v>131.55999800000001</v>
      </c>
      <c r="E85">
        <f t="shared" si="7"/>
        <v>-5.9394345010718615E-2</v>
      </c>
      <c r="F85">
        <f t="shared" si="8"/>
        <v>-1.837968702131456E-2</v>
      </c>
      <c r="G85">
        <f t="shared" si="9"/>
        <v>1.1467139055179482E-2</v>
      </c>
      <c r="I85">
        <f t="shared" si="10"/>
        <v>3.7162156869503752E-3</v>
      </c>
      <c r="J85">
        <f t="shared" si="11"/>
        <v>3.4651396089977854E-4</v>
      </c>
      <c r="K85">
        <f t="shared" si="12"/>
        <v>1.4027137650429142E-4</v>
      </c>
    </row>
    <row r="86" spans="1:11" x14ac:dyDescent="0.25">
      <c r="A86" s="51">
        <v>44733</v>
      </c>
      <c r="B86" s="54">
        <v>91.480002999999996</v>
      </c>
      <c r="C86" s="54">
        <v>284.80999800000001</v>
      </c>
      <c r="D86" s="54">
        <v>135.86999499999999</v>
      </c>
      <c r="E86">
        <f t="shared" si="7"/>
        <v>6.0378694617357717E-2</v>
      </c>
      <c r="F86">
        <f t="shared" si="8"/>
        <v>1.7782930313194206E-2</v>
      </c>
      <c r="G86">
        <f t="shared" si="9"/>
        <v>3.2235503317682219E-2</v>
      </c>
      <c r="I86">
        <f t="shared" si="10"/>
        <v>3.4588828581773303E-3</v>
      </c>
      <c r="J86">
        <f t="shared" si="11"/>
        <v>3.0792289374087988E-4</v>
      </c>
      <c r="K86">
        <f t="shared" si="12"/>
        <v>1.0635416326357568E-3</v>
      </c>
    </row>
    <row r="87" spans="1:11" x14ac:dyDescent="0.25">
      <c r="A87" s="52">
        <v>44734</v>
      </c>
      <c r="B87" s="53">
        <v>87.860000999999997</v>
      </c>
      <c r="C87" s="53">
        <v>284.540009</v>
      </c>
      <c r="D87" s="53">
        <v>135.35000600000001</v>
      </c>
      <c r="E87">
        <f t="shared" si="7"/>
        <v>-4.0375752019256049E-2</v>
      </c>
      <c r="F87">
        <f t="shared" si="8"/>
        <v>-9.4841140570172235E-4</v>
      </c>
      <c r="G87">
        <f t="shared" si="9"/>
        <v>-3.8344490465238115E-3</v>
      </c>
      <c r="I87">
        <f t="shared" si="10"/>
        <v>1.7591463552942119E-3</v>
      </c>
      <c r="J87">
        <f t="shared" si="11"/>
        <v>1.4009322771374854E-6</v>
      </c>
      <c r="K87">
        <f t="shared" si="12"/>
        <v>1.1957531188135315E-5</v>
      </c>
    </row>
    <row r="88" spans="1:11" x14ac:dyDescent="0.25">
      <c r="A88" s="51">
        <v>44735</v>
      </c>
      <c r="B88" s="54">
        <v>85.209998999999996</v>
      </c>
      <c r="C88" s="54">
        <v>286.17001299999998</v>
      </c>
      <c r="D88" s="54">
        <v>138.270004</v>
      </c>
      <c r="E88">
        <f t="shared" si="7"/>
        <v>-3.0625863825224357E-2</v>
      </c>
      <c r="F88">
        <f t="shared" si="8"/>
        <v>5.7122123997485931E-3</v>
      </c>
      <c r="G88">
        <f t="shared" si="9"/>
        <v>2.1344263939608026E-2</v>
      </c>
      <c r="I88">
        <f t="shared" si="10"/>
        <v>1.0363435689351641E-3</v>
      </c>
      <c r="J88">
        <f t="shared" si="11"/>
        <v>2.999768186764008E-5</v>
      </c>
      <c r="K88">
        <f t="shared" si="12"/>
        <v>4.717908349938239E-4</v>
      </c>
    </row>
    <row r="89" spans="1:11" x14ac:dyDescent="0.25">
      <c r="A89" s="52">
        <v>44736</v>
      </c>
      <c r="B89" s="53">
        <v>86.900002000000001</v>
      </c>
      <c r="C89" s="53">
        <v>302.75</v>
      </c>
      <c r="D89" s="53">
        <v>141.66000399999999</v>
      </c>
      <c r="E89">
        <f t="shared" si="7"/>
        <v>1.9639269182153144E-2</v>
      </c>
      <c r="F89">
        <f t="shared" si="8"/>
        <v>5.6321297180433237E-2</v>
      </c>
      <c r="G89">
        <f t="shared" si="9"/>
        <v>2.4221524232665478E-2</v>
      </c>
      <c r="I89">
        <f t="shared" si="10"/>
        <v>3.2662763556733565E-4</v>
      </c>
      <c r="J89">
        <f t="shared" si="11"/>
        <v>3.1456504714337712E-3</v>
      </c>
      <c r="K89">
        <f t="shared" si="12"/>
        <v>6.0506194552578641E-4</v>
      </c>
    </row>
    <row r="90" spans="1:11" x14ac:dyDescent="0.25">
      <c r="A90" s="51">
        <v>44739</v>
      </c>
      <c r="B90" s="54">
        <v>89.029999000000004</v>
      </c>
      <c r="C90" s="54">
        <v>300.77999899999998</v>
      </c>
      <c r="D90" s="54">
        <v>141.66000399999999</v>
      </c>
      <c r="E90">
        <f t="shared" si="7"/>
        <v>2.4215325067105054E-2</v>
      </c>
      <c r="F90">
        <f t="shared" si="8"/>
        <v>-6.5282852544237902E-3</v>
      </c>
      <c r="G90">
        <f t="shared" si="9"/>
        <v>0</v>
      </c>
      <c r="I90">
        <f t="shared" si="10"/>
        <v>5.1297259747230871E-4</v>
      </c>
      <c r="J90">
        <f t="shared" si="11"/>
        <v>4.5744711743567506E-5</v>
      </c>
      <c r="K90">
        <f t="shared" si="12"/>
        <v>1.4173923053662691E-7</v>
      </c>
    </row>
    <row r="91" spans="1:11" x14ac:dyDescent="0.25">
      <c r="A91" s="52">
        <v>44740</v>
      </c>
      <c r="B91" s="53">
        <v>91.5</v>
      </c>
      <c r="C91" s="53">
        <v>299.48998999999998</v>
      </c>
      <c r="D91" s="53">
        <v>137.44000199999999</v>
      </c>
      <c r="E91">
        <f t="shared" si="7"/>
        <v>2.7365591928064811E-2</v>
      </c>
      <c r="F91">
        <f t="shared" si="8"/>
        <v>-4.298102552431465E-3</v>
      </c>
      <c r="G91">
        <f t="shared" si="9"/>
        <v>-3.0242375774349455E-2</v>
      </c>
      <c r="I91">
        <f t="shared" si="10"/>
        <v>6.6559692672567489E-4</v>
      </c>
      <c r="J91">
        <f t="shared" si="11"/>
        <v>2.055081792741226E-5</v>
      </c>
      <c r="K91">
        <f t="shared" si="12"/>
        <v>8.9197156856227894E-4</v>
      </c>
    </row>
    <row r="92" spans="1:11" x14ac:dyDescent="0.25">
      <c r="A92" s="51">
        <v>44741</v>
      </c>
      <c r="B92" s="54">
        <v>88.120002999999997</v>
      </c>
      <c r="C92" s="54">
        <v>303.27999899999998</v>
      </c>
      <c r="D92" s="54">
        <v>139.229996</v>
      </c>
      <c r="E92">
        <f t="shared" si="7"/>
        <v>-3.7639416302849074E-2</v>
      </c>
      <c r="F92">
        <f t="shared" si="8"/>
        <v>1.2575473284449867E-2</v>
      </c>
      <c r="G92">
        <f t="shared" si="9"/>
        <v>1.2939740404003745E-2</v>
      </c>
      <c r="I92">
        <f t="shared" si="10"/>
        <v>1.5370981251678958E-3</v>
      </c>
      <c r="J92">
        <f t="shared" si="11"/>
        <v>1.5228238312922239E-4</v>
      </c>
      <c r="K92">
        <f t="shared" si="12"/>
        <v>1.7732179800805133E-4</v>
      </c>
    </row>
    <row r="93" spans="1:11" x14ac:dyDescent="0.25">
      <c r="A93" s="52">
        <v>44742</v>
      </c>
      <c r="B93" s="53">
        <v>85.639999000000003</v>
      </c>
      <c r="C93" s="53">
        <v>297.01998900000001</v>
      </c>
      <c r="D93" s="53">
        <v>136.720001</v>
      </c>
      <c r="E93">
        <f t="shared" si="7"/>
        <v>-2.8547103933931051E-2</v>
      </c>
      <c r="F93">
        <f t="shared" si="8"/>
        <v>-2.0857028342540902E-2</v>
      </c>
      <c r="G93">
        <f t="shared" si="9"/>
        <v>-1.8192167070198949E-2</v>
      </c>
      <c r="I93">
        <f t="shared" si="10"/>
        <v>9.0682472693642303E-4</v>
      </c>
      <c r="J93">
        <f t="shared" si="11"/>
        <v>4.4488203082960283E-4</v>
      </c>
      <c r="K93">
        <f t="shared" si="12"/>
        <v>3.1739860924080249E-4</v>
      </c>
    </row>
    <row r="94" spans="1:11" x14ac:dyDescent="0.25">
      <c r="A94" s="51">
        <v>44743</v>
      </c>
      <c r="B94" s="54">
        <v>87.550003000000004</v>
      </c>
      <c r="C94" s="54">
        <v>299.23001099999999</v>
      </c>
      <c r="D94" s="54">
        <v>138.929993</v>
      </c>
      <c r="E94">
        <f t="shared" si="7"/>
        <v>2.2057640953298582E-2</v>
      </c>
      <c r="F94">
        <f t="shared" si="8"/>
        <v>7.4131056463274921E-3</v>
      </c>
      <c r="G94">
        <f t="shared" si="9"/>
        <v>1.6035112654128773E-2</v>
      </c>
      <c r="I94">
        <f t="shared" si="10"/>
        <v>4.1988986178163954E-4</v>
      </c>
      <c r="J94">
        <f t="shared" si="11"/>
        <v>5.1522351800212326E-5</v>
      </c>
      <c r="K94">
        <f t="shared" si="12"/>
        <v>2.6934046237879115E-4</v>
      </c>
    </row>
    <row r="95" spans="1:11" x14ac:dyDescent="0.25">
      <c r="A95" s="52">
        <v>44747</v>
      </c>
      <c r="B95" s="53">
        <v>84.809997999999993</v>
      </c>
      <c r="C95" s="53">
        <v>297.20001200000002</v>
      </c>
      <c r="D95" s="53">
        <v>141.55999800000001</v>
      </c>
      <c r="E95">
        <f t="shared" si="7"/>
        <v>-3.1796656206510371E-2</v>
      </c>
      <c r="F95">
        <f t="shared" si="8"/>
        <v>-6.8071919941289048E-3</v>
      </c>
      <c r="G95">
        <f t="shared" si="9"/>
        <v>1.8753482573294691E-2</v>
      </c>
      <c r="I95">
        <f t="shared" si="10"/>
        <v>1.1130953006895684E-3</v>
      </c>
      <c r="J95">
        <f t="shared" si="11"/>
        <v>4.9595263087967355E-5</v>
      </c>
      <c r="K95">
        <f t="shared" si="12"/>
        <v>3.6595557172012556E-4</v>
      </c>
    </row>
    <row r="96" spans="1:11" x14ac:dyDescent="0.25">
      <c r="A96" s="51">
        <v>44748</v>
      </c>
      <c r="B96" s="54">
        <v>83.279999000000004</v>
      </c>
      <c r="C96" s="54">
        <v>293.76001000000002</v>
      </c>
      <c r="D96" s="54">
        <v>142.91999799999999</v>
      </c>
      <c r="E96">
        <f t="shared" si="7"/>
        <v>-1.8205024492455101E-2</v>
      </c>
      <c r="F96">
        <f t="shared" si="8"/>
        <v>-1.1642211746934519E-2</v>
      </c>
      <c r="G96">
        <f t="shared" si="9"/>
        <v>9.56137781238834E-3</v>
      </c>
      <c r="I96">
        <f t="shared" si="10"/>
        <v>3.9091028205585449E-4</v>
      </c>
      <c r="J96">
        <f t="shared" si="11"/>
        <v>1.4107287285200954E-4</v>
      </c>
      <c r="K96">
        <f t="shared" si="12"/>
        <v>9.8761071752088834E-5</v>
      </c>
    </row>
    <row r="97" spans="1:11" x14ac:dyDescent="0.25">
      <c r="A97" s="52">
        <v>44749</v>
      </c>
      <c r="B97" s="53">
        <v>85.940002000000007</v>
      </c>
      <c r="C97" s="53">
        <v>298.60000600000001</v>
      </c>
      <c r="D97" s="53">
        <v>146.35000600000001</v>
      </c>
      <c r="E97">
        <f t="shared" si="7"/>
        <v>3.1440989319870702E-2</v>
      </c>
      <c r="F97">
        <f t="shared" si="8"/>
        <v>1.6341763725341314E-2</v>
      </c>
      <c r="G97">
        <f t="shared" si="9"/>
        <v>2.3716034974136262E-2</v>
      </c>
      <c r="I97">
        <f t="shared" si="10"/>
        <v>8.92489492030442E-4</v>
      </c>
      <c r="J97">
        <f t="shared" si="11"/>
        <v>2.5942144515086172E-4</v>
      </c>
      <c r="K97">
        <f t="shared" si="12"/>
        <v>5.8044940833531264E-4</v>
      </c>
    </row>
    <row r="98" spans="1:11" x14ac:dyDescent="0.25">
      <c r="A98" s="51">
        <v>44750</v>
      </c>
      <c r="B98" s="54">
        <v>86.080001999999993</v>
      </c>
      <c r="C98" s="54">
        <v>296.47000100000002</v>
      </c>
      <c r="D98" s="54">
        <v>147.03999300000001</v>
      </c>
      <c r="E98">
        <f t="shared" si="7"/>
        <v>1.6277180287754948E-3</v>
      </c>
      <c r="F98">
        <f t="shared" si="8"/>
        <v>-7.1588689455924026E-3</v>
      </c>
      <c r="G98">
        <f t="shared" si="9"/>
        <v>4.7035568657796886E-3</v>
      </c>
      <c r="I98">
        <f t="shared" si="10"/>
        <v>3.7566276023813617E-9</v>
      </c>
      <c r="J98">
        <f t="shared" si="11"/>
        <v>5.4672232566997318E-5</v>
      </c>
      <c r="K98">
        <f t="shared" si="12"/>
        <v>2.5806802086194178E-5</v>
      </c>
    </row>
    <row r="99" spans="1:11" x14ac:dyDescent="0.25">
      <c r="A99" s="52">
        <v>44753</v>
      </c>
      <c r="B99" s="53">
        <v>85.639999000000003</v>
      </c>
      <c r="C99" s="53">
        <v>293.17999300000002</v>
      </c>
      <c r="D99" s="53">
        <v>144.86999499999999</v>
      </c>
      <c r="E99">
        <f t="shared" si="7"/>
        <v>-5.1246676029792406E-3</v>
      </c>
      <c r="F99">
        <f t="shared" si="8"/>
        <v>-1.1159305267500624E-2</v>
      </c>
      <c r="G99">
        <f t="shared" si="9"/>
        <v>-1.4867856961424649E-2</v>
      </c>
      <c r="I99">
        <f t="shared" si="10"/>
        <v>4.4770742903751381E-5</v>
      </c>
      <c r="J99">
        <f t="shared" si="11"/>
        <v>1.2983471483935864E-4</v>
      </c>
      <c r="K99">
        <f t="shared" si="12"/>
        <v>2.0999992770995415E-4</v>
      </c>
    </row>
    <row r="100" spans="1:11" x14ac:dyDescent="0.25">
      <c r="A100" s="51">
        <v>44754</v>
      </c>
      <c r="B100" s="54">
        <v>84.5</v>
      </c>
      <c r="C100" s="54">
        <v>292.52999899999998</v>
      </c>
      <c r="D100" s="54">
        <v>145.86000100000001</v>
      </c>
      <c r="E100">
        <f t="shared" si="7"/>
        <v>-1.3400917681567323E-2</v>
      </c>
      <c r="F100">
        <f t="shared" si="8"/>
        <v>-2.2195088890833215E-3</v>
      </c>
      <c r="G100">
        <f t="shared" si="9"/>
        <v>6.8105103721185995E-3</v>
      </c>
      <c r="I100">
        <f t="shared" si="10"/>
        <v>2.2402139768519806E-4</v>
      </c>
      <c r="J100">
        <f t="shared" si="11"/>
        <v>6.0255880928072308E-6</v>
      </c>
      <c r="K100">
        <f t="shared" si="12"/>
        <v>5.1652869554931335E-5</v>
      </c>
    </row>
    <row r="101" spans="1:11" x14ac:dyDescent="0.25">
      <c r="A101" s="52">
        <v>44755</v>
      </c>
      <c r="B101" s="53">
        <v>84.839995999999999</v>
      </c>
      <c r="C101" s="53">
        <v>290.14999399999999</v>
      </c>
      <c r="D101" s="53">
        <v>145.490005</v>
      </c>
      <c r="E101">
        <f t="shared" si="7"/>
        <v>4.0155481857806243E-3</v>
      </c>
      <c r="F101">
        <f t="shared" si="8"/>
        <v>-8.1692121390265198E-3</v>
      </c>
      <c r="G101">
        <f t="shared" si="9"/>
        <v>-2.5398743180564546E-3</v>
      </c>
      <c r="I101">
        <f t="shared" si="10"/>
        <v>5.998196076859332E-6</v>
      </c>
      <c r="J101">
        <f t="shared" si="11"/>
        <v>7.0634117253957237E-5</v>
      </c>
      <c r="K101">
        <f t="shared" si="12"/>
        <v>4.6802632520634741E-6</v>
      </c>
    </row>
    <row r="102" spans="1:11" x14ac:dyDescent="0.25">
      <c r="A102" s="51">
        <v>44756</v>
      </c>
      <c r="B102" s="54">
        <v>83.139999000000003</v>
      </c>
      <c r="C102" s="54">
        <v>281.58999599999999</v>
      </c>
      <c r="D102" s="54">
        <v>148.470001</v>
      </c>
      <c r="E102">
        <f t="shared" si="7"/>
        <v>-2.0241160752322088E-2</v>
      </c>
      <c r="F102">
        <f t="shared" si="8"/>
        <v>-2.994591187300041E-2</v>
      </c>
      <c r="G102">
        <f t="shared" si="9"/>
        <v>2.0275534273351922E-2</v>
      </c>
      <c r="I102">
        <f t="shared" si="10"/>
        <v>4.7557087027032198E-4</v>
      </c>
      <c r="J102">
        <f t="shared" si="11"/>
        <v>9.1089941998802489E-4</v>
      </c>
      <c r="K102">
        <f t="shared" si="12"/>
        <v>4.2650580545913557E-4</v>
      </c>
    </row>
    <row r="103" spans="1:11" x14ac:dyDescent="0.25">
      <c r="A103" s="52">
        <v>44757</v>
      </c>
      <c r="B103" s="53">
        <v>84.540001000000004</v>
      </c>
      <c r="C103" s="53">
        <v>293.86999500000002</v>
      </c>
      <c r="D103" s="53">
        <v>150.16999799999999</v>
      </c>
      <c r="E103">
        <f t="shared" si="7"/>
        <v>1.6698885170777403E-2</v>
      </c>
      <c r="F103">
        <f t="shared" si="8"/>
        <v>4.2685377579929296E-2</v>
      </c>
      <c r="G103">
        <f t="shared" si="9"/>
        <v>1.1385048006678082E-2</v>
      </c>
      <c r="I103">
        <f t="shared" si="10"/>
        <v>2.2899129952270802E-4</v>
      </c>
      <c r="J103">
        <f t="shared" si="11"/>
        <v>1.8020177086428425E-3</v>
      </c>
      <c r="K103">
        <f t="shared" si="12"/>
        <v>1.3833360478710584E-4</v>
      </c>
    </row>
    <row r="104" spans="1:11" x14ac:dyDescent="0.25">
      <c r="A104" s="51">
        <v>44760</v>
      </c>
      <c r="B104" s="54">
        <v>86.099997999999999</v>
      </c>
      <c r="C104" s="54">
        <v>301.26001000000002</v>
      </c>
      <c r="D104" s="54">
        <v>147.070007</v>
      </c>
      <c r="E104">
        <f t="shared" si="7"/>
        <v>1.8284581237517201E-2</v>
      </c>
      <c r="F104">
        <f t="shared" si="8"/>
        <v>2.4836236804000662E-2</v>
      </c>
      <c r="G104">
        <f t="shared" si="9"/>
        <v>-2.0859260865345938E-2</v>
      </c>
      <c r="I104">
        <f t="shared" si="10"/>
        <v>2.7949669130923485E-4</v>
      </c>
      <c r="J104">
        <f t="shared" si="11"/>
        <v>6.0521108837304448E-4</v>
      </c>
      <c r="K104">
        <f t="shared" si="12"/>
        <v>4.1954420098246108E-4</v>
      </c>
    </row>
    <row r="105" spans="1:11" x14ac:dyDescent="0.25">
      <c r="A105" s="52">
        <v>44761</v>
      </c>
      <c r="B105" s="53">
        <v>88.269997000000004</v>
      </c>
      <c r="C105" s="53">
        <v>318.04998799999998</v>
      </c>
      <c r="D105" s="53">
        <v>151</v>
      </c>
      <c r="E105">
        <f t="shared" si="7"/>
        <v>2.4890876840627896E-2</v>
      </c>
      <c r="F105">
        <f t="shared" si="8"/>
        <v>5.4234852926308343E-2</v>
      </c>
      <c r="G105">
        <f t="shared" si="9"/>
        <v>2.6371125306320499E-2</v>
      </c>
      <c r="I105">
        <f t="shared" si="10"/>
        <v>5.4402997459831754E-4</v>
      </c>
      <c r="J105">
        <f t="shared" si="11"/>
        <v>2.9159626841709736E-3</v>
      </c>
      <c r="K105">
        <f t="shared" si="12"/>
        <v>7.1543453456686E-4</v>
      </c>
    </row>
    <row r="106" spans="1:11" x14ac:dyDescent="0.25">
      <c r="A106" s="51">
        <v>44762</v>
      </c>
      <c r="B106" s="54">
        <v>89.239998</v>
      </c>
      <c r="C106" s="54">
        <v>321.45001200000002</v>
      </c>
      <c r="D106" s="54">
        <v>153.03999300000001</v>
      </c>
      <c r="E106">
        <f t="shared" si="7"/>
        <v>1.0929082107347712E-2</v>
      </c>
      <c r="F106">
        <f t="shared" si="8"/>
        <v>1.063348252364398E-2</v>
      </c>
      <c r="G106">
        <f t="shared" si="9"/>
        <v>1.3419442577396207E-2</v>
      </c>
      <c r="I106">
        <f t="shared" si="10"/>
        <v>8.7659316371341893E-5</v>
      </c>
      <c r="J106">
        <f t="shared" si="11"/>
        <v>1.0812431179371601E-4</v>
      </c>
      <c r="K106">
        <f t="shared" si="12"/>
        <v>1.9032755452104197E-4</v>
      </c>
    </row>
    <row r="107" spans="1:11" x14ac:dyDescent="0.25">
      <c r="A107" s="52">
        <v>44763</v>
      </c>
      <c r="B107" s="53">
        <v>87.75</v>
      </c>
      <c r="C107" s="53">
        <v>326.540009</v>
      </c>
      <c r="D107" s="53">
        <v>155.35000600000001</v>
      </c>
      <c r="E107">
        <f t="shared" si="7"/>
        <v>-1.6837484806881648E-2</v>
      </c>
      <c r="F107">
        <f t="shared" si="8"/>
        <v>1.5710432341185888E-2</v>
      </c>
      <c r="G107">
        <f t="shared" si="9"/>
        <v>1.4981395069200576E-2</v>
      </c>
      <c r="I107">
        <f t="shared" si="10"/>
        <v>3.387039585671692E-4</v>
      </c>
      <c r="J107">
        <f t="shared" si="11"/>
        <v>2.394828641618043E-4</v>
      </c>
      <c r="K107">
        <f t="shared" si="12"/>
        <v>2.35864409864859E-4</v>
      </c>
    </row>
    <row r="108" spans="1:11" x14ac:dyDescent="0.25">
      <c r="A108" s="51">
        <v>44764</v>
      </c>
      <c r="B108" s="54">
        <v>87.080001999999993</v>
      </c>
      <c r="C108" s="54">
        <v>323.92999300000002</v>
      </c>
      <c r="D108" s="54">
        <v>154.08999600000001</v>
      </c>
      <c r="E108">
        <f t="shared" si="7"/>
        <v>-7.6646030122424907E-3</v>
      </c>
      <c r="F108">
        <f t="shared" si="8"/>
        <v>-8.0250588017493681E-3</v>
      </c>
      <c r="G108">
        <f t="shared" si="9"/>
        <v>-8.1438531266145378E-3</v>
      </c>
      <c r="I108">
        <f t="shared" si="10"/>
        <v>8.5211909455029156E-5</v>
      </c>
      <c r="J108">
        <f t="shared" si="11"/>
        <v>6.8231849771723329E-5</v>
      </c>
      <c r="K108">
        <f t="shared" si="12"/>
        <v>6.0332043196992761E-5</v>
      </c>
    </row>
    <row r="109" spans="1:11" x14ac:dyDescent="0.25">
      <c r="A109" s="52">
        <v>44767</v>
      </c>
      <c r="B109" s="53">
        <v>89.980002999999996</v>
      </c>
      <c r="C109" s="53">
        <v>324.11999500000002</v>
      </c>
      <c r="D109" s="53">
        <v>152.949997</v>
      </c>
      <c r="E109">
        <f t="shared" si="7"/>
        <v>3.2760197420035407E-2</v>
      </c>
      <c r="F109">
        <f t="shared" si="8"/>
        <v>5.8638070816303435E-4</v>
      </c>
      <c r="G109">
        <f t="shared" si="9"/>
        <v>-7.425770352247286E-3</v>
      </c>
      <c r="I109">
        <f t="shared" si="10"/>
        <v>9.7305133204933438E-4</v>
      </c>
      <c r="J109">
        <f t="shared" si="11"/>
        <v>1.2332898241743379E-7</v>
      </c>
      <c r="K109">
        <f t="shared" si="12"/>
        <v>4.9692456270486072E-5</v>
      </c>
    </row>
    <row r="110" spans="1:11" x14ac:dyDescent="0.25">
      <c r="A110" s="51">
        <v>44768</v>
      </c>
      <c r="B110" s="54">
        <v>89.629997000000003</v>
      </c>
      <c r="C110" s="54">
        <v>318.54998799999998</v>
      </c>
      <c r="D110" s="54">
        <v>151.60000600000001</v>
      </c>
      <c r="E110">
        <f t="shared" si="7"/>
        <v>-3.8974048554343095E-3</v>
      </c>
      <c r="F110">
        <f t="shared" si="8"/>
        <v>-1.7334391274338015E-2</v>
      </c>
      <c r="G110">
        <f t="shared" si="9"/>
        <v>-8.8655381965522129E-3</v>
      </c>
      <c r="I110">
        <f t="shared" si="10"/>
        <v>2.9853455210950664E-5</v>
      </c>
      <c r="J110">
        <f t="shared" si="11"/>
        <v>3.0869048288299821E-4</v>
      </c>
      <c r="K110">
        <f t="shared" si="12"/>
        <v>7.206406306260831E-5</v>
      </c>
    </row>
    <row r="111" spans="1:11" x14ac:dyDescent="0.25">
      <c r="A111" s="52">
        <v>44769</v>
      </c>
      <c r="B111" s="53">
        <v>91.57</v>
      </c>
      <c r="C111" s="53">
        <v>324.540009</v>
      </c>
      <c r="D111" s="53">
        <v>156.78999300000001</v>
      </c>
      <c r="E111">
        <f t="shared" si="7"/>
        <v>2.1413655221307039E-2</v>
      </c>
      <c r="F111">
        <f t="shared" si="8"/>
        <v>1.8629411951147649E-2</v>
      </c>
      <c r="G111">
        <f t="shared" si="9"/>
        <v>3.36617729405468E-2</v>
      </c>
      <c r="I111">
        <f t="shared" si="10"/>
        <v>3.9391248017752904E-4</v>
      </c>
      <c r="J111">
        <f t="shared" si="11"/>
        <v>3.3834709053368782E-4</v>
      </c>
      <c r="K111">
        <f t="shared" si="12"/>
        <v>1.1586028476965114E-3</v>
      </c>
    </row>
    <row r="112" spans="1:11" x14ac:dyDescent="0.25">
      <c r="A112" s="51">
        <v>44770</v>
      </c>
      <c r="B112" s="54">
        <v>92.639999000000003</v>
      </c>
      <c r="C112" s="54">
        <v>329.10998499999999</v>
      </c>
      <c r="D112" s="54">
        <v>157.35000600000001</v>
      </c>
      <c r="E112">
        <f t="shared" si="7"/>
        <v>1.1617295910571063E-2</v>
      </c>
      <c r="F112">
        <f t="shared" si="8"/>
        <v>1.3983172968177865E-2</v>
      </c>
      <c r="G112">
        <f t="shared" si="9"/>
        <v>3.5653759153153417E-3</v>
      </c>
      <c r="I112">
        <f t="shared" si="10"/>
        <v>1.0101997198956394E-4</v>
      </c>
      <c r="J112">
        <f t="shared" si="11"/>
        <v>1.8900680350784294E-4</v>
      </c>
      <c r="K112">
        <f t="shared" si="12"/>
        <v>1.5538249417865304E-5</v>
      </c>
    </row>
    <row r="113" spans="1:11" x14ac:dyDescent="0.25">
      <c r="A113" s="52">
        <v>44771</v>
      </c>
      <c r="B113" s="53">
        <v>96.93</v>
      </c>
      <c r="C113" s="53">
        <v>333.39001500000001</v>
      </c>
      <c r="D113" s="53">
        <v>162.509995</v>
      </c>
      <c r="E113">
        <f t="shared" si="7"/>
        <v>4.5268065474304758E-2</v>
      </c>
      <c r="F113">
        <f t="shared" si="8"/>
        <v>1.2921025046888588E-2</v>
      </c>
      <c r="G113">
        <f t="shared" si="9"/>
        <v>3.2266845928610184E-2</v>
      </c>
      <c r="I113">
        <f t="shared" si="10"/>
        <v>1.9098332320013987E-3</v>
      </c>
      <c r="J113">
        <f t="shared" si="11"/>
        <v>1.6093019658969688E-4</v>
      </c>
      <c r="K113">
        <f t="shared" si="12"/>
        <v>1.0655869045742917E-3</v>
      </c>
    </row>
    <row r="114" spans="1:11" x14ac:dyDescent="0.25">
      <c r="A114" s="51">
        <v>44774</v>
      </c>
      <c r="B114" s="54">
        <v>94.480002999999996</v>
      </c>
      <c r="C114" s="54">
        <v>332.07998700000002</v>
      </c>
      <c r="D114" s="54">
        <v>161.509995</v>
      </c>
      <c r="E114">
        <f t="shared" si="7"/>
        <v>-2.560086486265847E-2</v>
      </c>
      <c r="F114">
        <f t="shared" si="8"/>
        <v>-3.937156260425941E-3</v>
      </c>
      <c r="G114">
        <f t="shared" si="9"/>
        <v>-6.1724782779934463E-3</v>
      </c>
      <c r="I114">
        <f t="shared" si="10"/>
        <v>7.3806173057598342E-4</v>
      </c>
      <c r="J114">
        <f t="shared" si="11"/>
        <v>1.7408543782458969E-5</v>
      </c>
      <c r="K114">
        <f t="shared" si="12"/>
        <v>3.3593564630239443E-5</v>
      </c>
    </row>
    <row r="115" spans="1:11" x14ac:dyDescent="0.25">
      <c r="A115" s="52">
        <v>44775</v>
      </c>
      <c r="B115" s="53">
        <v>94.07</v>
      </c>
      <c r="C115" s="53">
        <v>327.88000499999998</v>
      </c>
      <c r="D115" s="53">
        <v>160.009995</v>
      </c>
      <c r="E115">
        <f t="shared" si="7"/>
        <v>-4.3490176579982125E-3</v>
      </c>
      <c r="F115">
        <f t="shared" si="8"/>
        <v>-1.2728161563277897E-2</v>
      </c>
      <c r="G115">
        <f t="shared" si="9"/>
        <v>-9.3307472598500706E-3</v>
      </c>
      <c r="I115">
        <f t="shared" si="10"/>
        <v>3.4992481892800538E-5</v>
      </c>
      <c r="J115">
        <f t="shared" si="11"/>
        <v>1.6804870268734471E-4</v>
      </c>
      <c r="K115">
        <f t="shared" si="12"/>
        <v>8.0178853638032552E-5</v>
      </c>
    </row>
    <row r="116" spans="1:11" x14ac:dyDescent="0.25">
      <c r="A116" s="51">
        <v>44776</v>
      </c>
      <c r="B116" s="54">
        <v>91.019997000000004</v>
      </c>
      <c r="C116" s="54">
        <v>333.17001299999998</v>
      </c>
      <c r="D116" s="54">
        <v>166.13000500000001</v>
      </c>
      <c r="E116">
        <f t="shared" si="7"/>
        <v>-3.2959956355153655E-2</v>
      </c>
      <c r="F116">
        <f t="shared" si="8"/>
        <v>1.6005206209604002E-2</v>
      </c>
      <c r="G116">
        <f t="shared" si="9"/>
        <v>3.7534362462563156E-2</v>
      </c>
      <c r="I116">
        <f t="shared" si="10"/>
        <v>1.1920711265223309E-3</v>
      </c>
      <c r="J116">
        <f t="shared" si="11"/>
        <v>2.4869314491619788E-4</v>
      </c>
      <c r="K116">
        <f t="shared" si="12"/>
        <v>1.4372321816585501E-3</v>
      </c>
    </row>
    <row r="117" spans="1:11" x14ac:dyDescent="0.25">
      <c r="A117" s="52">
        <v>44777</v>
      </c>
      <c r="B117" s="53">
        <v>87.190002000000007</v>
      </c>
      <c r="C117" s="53">
        <v>331.86999500000002</v>
      </c>
      <c r="D117" s="53">
        <v>165.80999800000001</v>
      </c>
      <c r="E117">
        <f t="shared" si="7"/>
        <v>-4.298956125057251E-2</v>
      </c>
      <c r="F117">
        <f t="shared" si="8"/>
        <v>-3.9095983407152661E-3</v>
      </c>
      <c r="G117">
        <f t="shared" si="9"/>
        <v>-1.9281020440164354E-3</v>
      </c>
      <c r="I117">
        <f t="shared" si="10"/>
        <v>1.9852360618013484E-3</v>
      </c>
      <c r="J117">
        <f t="shared" si="11"/>
        <v>1.717934038948045E-5</v>
      </c>
      <c r="K117">
        <f t="shared" si="12"/>
        <v>2.407522559310485E-6</v>
      </c>
    </row>
    <row r="118" spans="1:11" x14ac:dyDescent="0.25">
      <c r="A118" s="51">
        <v>44778</v>
      </c>
      <c r="B118" s="54">
        <v>88.449996999999996</v>
      </c>
      <c r="C118" s="54">
        <v>334.67001299999998</v>
      </c>
      <c r="D118" s="54">
        <v>165.35000600000001</v>
      </c>
      <c r="E118">
        <f t="shared" si="7"/>
        <v>1.4347718310192275E-2</v>
      </c>
      <c r="F118">
        <f t="shared" si="8"/>
        <v>8.4016996343591714E-3</v>
      </c>
      <c r="G118">
        <f t="shared" si="9"/>
        <v>-2.778066736816799E-3</v>
      </c>
      <c r="I118">
        <f t="shared" si="10"/>
        <v>1.6336141535391944E-4</v>
      </c>
      <c r="J118">
        <f t="shared" si="11"/>
        <v>6.6691741686434832E-5</v>
      </c>
      <c r="K118">
        <f t="shared" si="12"/>
        <v>5.767605840364184E-6</v>
      </c>
    </row>
    <row r="119" spans="1:11" x14ac:dyDescent="0.25">
      <c r="A119" s="52">
        <v>44781</v>
      </c>
      <c r="B119" s="53">
        <v>88.949996999999996</v>
      </c>
      <c r="C119" s="53">
        <v>334.67999300000002</v>
      </c>
      <c r="D119" s="53">
        <v>164.86999499999999</v>
      </c>
      <c r="E119">
        <f t="shared" si="7"/>
        <v>5.6369936967044822E-3</v>
      </c>
      <c r="F119">
        <f t="shared" si="8"/>
        <v>2.9819974337195212E-5</v>
      </c>
      <c r="G119">
        <f t="shared" si="9"/>
        <v>-2.9072214683033603E-3</v>
      </c>
      <c r="I119">
        <f t="shared" si="10"/>
        <v>1.6569515715790612E-5</v>
      </c>
      <c r="J119">
        <f t="shared" si="11"/>
        <v>4.2180315944457786E-8</v>
      </c>
      <c r="K119">
        <f t="shared" si="12"/>
        <v>6.4046386654160131E-6</v>
      </c>
    </row>
    <row r="120" spans="1:11" x14ac:dyDescent="0.25">
      <c r="A120" s="51">
        <v>44782</v>
      </c>
      <c r="B120" s="54">
        <v>90.589995999999999</v>
      </c>
      <c r="C120" s="54">
        <v>336.61999500000002</v>
      </c>
      <c r="D120" s="54">
        <v>164.91999799999999</v>
      </c>
      <c r="E120">
        <f t="shared" si="7"/>
        <v>1.8269407141180641E-2</v>
      </c>
      <c r="F120">
        <f t="shared" si="8"/>
        <v>5.7798523325797244E-3</v>
      </c>
      <c r="G120">
        <f t="shared" si="9"/>
        <v>3.0324146544475575E-4</v>
      </c>
      <c r="I120">
        <f t="shared" si="10"/>
        <v>2.7898955578723757E-4</v>
      </c>
      <c r="J120">
        <f t="shared" si="11"/>
        <v>3.0743186740270254E-5</v>
      </c>
      <c r="K120">
        <f t="shared" si="12"/>
        <v>4.6202495397574042E-7</v>
      </c>
    </row>
    <row r="121" spans="1:11" x14ac:dyDescent="0.25">
      <c r="A121" s="52">
        <v>44783</v>
      </c>
      <c r="B121" s="53">
        <v>91.449996999999996</v>
      </c>
      <c r="C121" s="53">
        <v>347.91000400000001</v>
      </c>
      <c r="D121" s="53">
        <v>169.240005</v>
      </c>
      <c r="E121">
        <f t="shared" si="7"/>
        <v>9.4485545058513743E-3</v>
      </c>
      <c r="F121">
        <f t="shared" si="8"/>
        <v>3.2989154289471696E-2</v>
      </c>
      <c r="G121">
        <f t="shared" si="9"/>
        <v>2.5857359684102174E-2</v>
      </c>
      <c r="I121">
        <f t="shared" si="10"/>
        <v>6.2127938827420017E-5</v>
      </c>
      <c r="J121">
        <f t="shared" si="11"/>
        <v>1.0728216235042364E-3</v>
      </c>
      <c r="K121">
        <f t="shared" si="12"/>
        <v>6.8821448673125527E-4</v>
      </c>
    </row>
    <row r="122" spans="1:11" x14ac:dyDescent="0.25">
      <c r="A122" s="51">
        <v>44784</v>
      </c>
      <c r="B122" s="54">
        <v>93.190002000000007</v>
      </c>
      <c r="C122" s="54">
        <v>351.67999300000002</v>
      </c>
      <c r="D122" s="54">
        <v>168.490005</v>
      </c>
      <c r="E122">
        <f t="shared" si="7"/>
        <v>1.8848099227031477E-2</v>
      </c>
      <c r="F122">
        <f t="shared" si="8"/>
        <v>1.0777814176849984E-2</v>
      </c>
      <c r="G122">
        <f t="shared" si="9"/>
        <v>-4.4414248700642778E-3</v>
      </c>
      <c r="I122">
        <f t="shared" si="10"/>
        <v>2.9865620550617643E-4</v>
      </c>
      <c r="J122">
        <f t="shared" si="11"/>
        <v>1.1114674648317377E-4</v>
      </c>
      <c r="K122">
        <f t="shared" si="12"/>
        <v>1.6523754768903946E-5</v>
      </c>
    </row>
    <row r="123" spans="1:11" x14ac:dyDescent="0.25">
      <c r="A123" s="52">
        <v>44785</v>
      </c>
      <c r="B123" s="53">
        <v>94</v>
      </c>
      <c r="C123" s="53">
        <v>353.82000699999998</v>
      </c>
      <c r="D123" s="53">
        <v>172.10000600000001</v>
      </c>
      <c r="E123">
        <f t="shared" si="7"/>
        <v>8.6543410109096979E-3</v>
      </c>
      <c r="F123">
        <f t="shared" si="8"/>
        <v>6.0666777137406798E-3</v>
      </c>
      <c r="G123">
        <f t="shared" si="9"/>
        <v>2.1199307555299644E-2</v>
      </c>
      <c r="I123">
        <f t="shared" si="10"/>
        <v>5.0238529350418014E-5</v>
      </c>
      <c r="J123">
        <f t="shared" si="11"/>
        <v>3.4006150469342985E-5</v>
      </c>
      <c r="K123">
        <f t="shared" si="12"/>
        <v>4.6551472554971557E-4</v>
      </c>
    </row>
    <row r="124" spans="1:11" x14ac:dyDescent="0.25">
      <c r="A124" s="51">
        <v>44788</v>
      </c>
      <c r="B124" s="54">
        <v>92.32</v>
      </c>
      <c r="C124" s="54">
        <v>355.85000600000001</v>
      </c>
      <c r="D124" s="54">
        <v>173.19000199999999</v>
      </c>
      <c r="E124">
        <f t="shared" si="7"/>
        <v>-1.8033979510214536E-2</v>
      </c>
      <c r="F124">
        <f t="shared" si="8"/>
        <v>5.7209815817784197E-3</v>
      </c>
      <c r="G124">
        <f t="shared" si="9"/>
        <v>6.3135312080180644E-3</v>
      </c>
      <c r="I124">
        <f t="shared" si="10"/>
        <v>3.8417592340736511E-4</v>
      </c>
      <c r="J124">
        <f t="shared" si="11"/>
        <v>3.009381663090315E-5</v>
      </c>
      <c r="K124">
        <f t="shared" si="12"/>
        <v>4.4756286216304024E-5</v>
      </c>
    </row>
    <row r="125" spans="1:11" x14ac:dyDescent="0.25">
      <c r="A125" s="52">
        <v>44789</v>
      </c>
      <c r="B125" s="53">
        <v>91.459998999999996</v>
      </c>
      <c r="C125" s="53">
        <v>354.97000100000002</v>
      </c>
      <c r="D125" s="53">
        <v>173.029999</v>
      </c>
      <c r="E125">
        <f t="shared" si="7"/>
        <v>-9.3590954636218367E-3</v>
      </c>
      <c r="F125">
        <f t="shared" si="8"/>
        <v>-2.4760289269364507E-3</v>
      </c>
      <c r="G125">
        <f t="shared" si="9"/>
        <v>-9.2428519975028332E-4</v>
      </c>
      <c r="I125">
        <f t="shared" si="10"/>
        <v>1.1936703443739552E-4</v>
      </c>
      <c r="J125">
        <f t="shared" si="11"/>
        <v>7.3507538588083118E-6</v>
      </c>
      <c r="K125">
        <f t="shared" si="12"/>
        <v>3.0008756834745175E-7</v>
      </c>
    </row>
    <row r="126" spans="1:11" x14ac:dyDescent="0.25">
      <c r="A126" s="51">
        <v>44790</v>
      </c>
      <c r="B126" s="54">
        <v>92.199996999999996</v>
      </c>
      <c r="C126" s="54">
        <v>353.73998999999998</v>
      </c>
      <c r="D126" s="54">
        <v>174.550003</v>
      </c>
      <c r="E126">
        <f t="shared" si="7"/>
        <v>8.0583907284190182E-3</v>
      </c>
      <c r="F126">
        <f t="shared" si="8"/>
        <v>-3.4711299420837646E-3</v>
      </c>
      <c r="G126">
        <f t="shared" si="9"/>
        <v>8.7462666488850524E-3</v>
      </c>
      <c r="I126">
        <f t="shared" si="10"/>
        <v>4.2145597011884249E-5</v>
      </c>
      <c r="J126">
        <f t="shared" si="11"/>
        <v>1.3736870108078526E-5</v>
      </c>
      <c r="K126">
        <f t="shared" si="12"/>
        <v>8.3224555855531201E-5</v>
      </c>
    </row>
    <row r="127" spans="1:11" x14ac:dyDescent="0.25">
      <c r="A127" s="52">
        <v>44791</v>
      </c>
      <c r="B127" s="53">
        <v>94.379997000000003</v>
      </c>
      <c r="C127" s="53">
        <v>354.51998900000001</v>
      </c>
      <c r="D127" s="53">
        <v>174.14999399999999</v>
      </c>
      <c r="E127">
        <f t="shared" si="7"/>
        <v>2.3369056487258968E-2</v>
      </c>
      <c r="F127">
        <f t="shared" si="8"/>
        <v>2.202579105031219E-3</v>
      </c>
      <c r="G127">
        <f t="shared" si="9"/>
        <v>-2.294288379145441E-3</v>
      </c>
      <c r="I127">
        <f t="shared" si="10"/>
        <v>4.7535466586057576E-4</v>
      </c>
      <c r="J127">
        <f t="shared" si="11"/>
        <v>3.8705866640257538E-6</v>
      </c>
      <c r="K127">
        <f t="shared" si="12"/>
        <v>3.6779785866048597E-6</v>
      </c>
    </row>
    <row r="128" spans="1:11" x14ac:dyDescent="0.25">
      <c r="A128" s="51">
        <v>44792</v>
      </c>
      <c r="B128" s="54">
        <v>94.080001999999993</v>
      </c>
      <c r="C128" s="54">
        <v>349.26998900000001</v>
      </c>
      <c r="D128" s="54">
        <v>171.520004</v>
      </c>
      <c r="E128">
        <f t="shared" si="7"/>
        <v>-3.1836491030256884E-3</v>
      </c>
      <c r="F128">
        <f t="shared" si="8"/>
        <v>-1.4919500270050364E-2</v>
      </c>
      <c r="G128">
        <f t="shared" si="9"/>
        <v>-1.5217061155619483E-2</v>
      </c>
      <c r="I128">
        <f t="shared" si="10"/>
        <v>2.2563220086493203E-5</v>
      </c>
      <c r="J128">
        <f t="shared" si="11"/>
        <v>2.2966489312422277E-4</v>
      </c>
      <c r="K128">
        <f t="shared" si="12"/>
        <v>2.2024276861605033E-4</v>
      </c>
    </row>
    <row r="129" spans="1:11" x14ac:dyDescent="0.25">
      <c r="A129" s="52">
        <v>44795</v>
      </c>
      <c r="B129" s="53">
        <v>94.010002</v>
      </c>
      <c r="C129" s="53">
        <v>342.42001299999998</v>
      </c>
      <c r="D129" s="53">
        <v>167.570007</v>
      </c>
      <c r="E129">
        <f t="shared" si="7"/>
        <v>-7.4432454402809534E-4</v>
      </c>
      <c r="F129">
        <f t="shared" si="8"/>
        <v>-1.9807138830534692E-2</v>
      </c>
      <c r="G129">
        <f t="shared" si="9"/>
        <v>-2.329868501711339E-2</v>
      </c>
      <c r="I129">
        <f t="shared" si="10"/>
        <v>5.3395712884285069E-6</v>
      </c>
      <c r="J129">
        <f t="shared" si="11"/>
        <v>4.0169528344019881E-4</v>
      </c>
      <c r="K129">
        <f t="shared" si="12"/>
        <v>5.2542735863212071E-4</v>
      </c>
    </row>
    <row r="130" spans="1:11" x14ac:dyDescent="0.25">
      <c r="A130" s="51">
        <v>44796</v>
      </c>
      <c r="B130" s="54">
        <v>98</v>
      </c>
      <c r="C130" s="54">
        <v>340.17999300000002</v>
      </c>
      <c r="D130" s="54">
        <v>167.229996</v>
      </c>
      <c r="E130">
        <f t="shared" si="7"/>
        <v>4.1566297805780125E-2</v>
      </c>
      <c r="F130">
        <f t="shared" si="8"/>
        <v>-6.563223033138949E-3</v>
      </c>
      <c r="G130">
        <f t="shared" si="9"/>
        <v>-2.0311297123411873E-3</v>
      </c>
      <c r="I130">
        <f t="shared" si="10"/>
        <v>1.5999896888832009E-3</v>
      </c>
      <c r="J130">
        <f t="shared" si="11"/>
        <v>4.6218534585571682E-5</v>
      </c>
      <c r="K130">
        <f t="shared" si="12"/>
        <v>2.7378567040809172E-6</v>
      </c>
    </row>
    <row r="131" spans="1:11" x14ac:dyDescent="0.25">
      <c r="A131" s="52">
        <v>44797</v>
      </c>
      <c r="B131" s="53">
        <v>98.580001999999993</v>
      </c>
      <c r="C131" s="53">
        <v>341.94000199999999</v>
      </c>
      <c r="D131" s="53">
        <v>167.529999</v>
      </c>
      <c r="E131">
        <f t="shared" si="7"/>
        <v>5.900942894750333E-3</v>
      </c>
      <c r="F131">
        <f t="shared" si="8"/>
        <v>5.1604202153383866E-3</v>
      </c>
      <c r="G131">
        <f t="shared" si="9"/>
        <v>1.7923472624829611E-3</v>
      </c>
      <c r="I131">
        <f t="shared" si="10"/>
        <v>1.8788030686350834E-5</v>
      </c>
      <c r="J131">
        <f t="shared" si="11"/>
        <v>2.4257809493426197E-5</v>
      </c>
      <c r="K131">
        <f t="shared" si="12"/>
        <v>4.7038234472803931E-6</v>
      </c>
    </row>
    <row r="132" spans="1:11" x14ac:dyDescent="0.25">
      <c r="A132" s="51">
        <v>44798</v>
      </c>
      <c r="B132" s="54">
        <v>99.089995999999999</v>
      </c>
      <c r="C132" s="54">
        <v>346.48998999999998</v>
      </c>
      <c r="D132" s="54">
        <v>170.029999</v>
      </c>
      <c r="E132">
        <f t="shared" ref="E132:E195" si="13">LN(B132/B131)</f>
        <v>5.1600661381420191E-3</v>
      </c>
      <c r="F132">
        <f t="shared" ref="F132:F195" si="14">LN(C132/C131)</f>
        <v>1.3218640399834568E-2</v>
      </c>
      <c r="G132">
        <f t="shared" ref="G132:G195" si="15">LN(D132/D131)</f>
        <v>1.4812452451718578E-2</v>
      </c>
      <c r="I132">
        <f t="shared" ref="I132:I195" si="16">(E132-E$253)^2</f>
        <v>1.2914244447681457E-5</v>
      </c>
      <c r="J132">
        <f t="shared" ref="J132:J195" si="17">(F132-F$253)^2</f>
        <v>1.6856976501145862E-4</v>
      </c>
      <c r="K132">
        <f t="shared" ref="K132:K195" si="18">(G132-G$253)^2</f>
        <v>2.3070375133106322E-4</v>
      </c>
    </row>
    <row r="133" spans="1:11" x14ac:dyDescent="0.25">
      <c r="A133" s="52">
        <v>44799</v>
      </c>
      <c r="B133" s="53">
        <v>97.870002999999997</v>
      </c>
      <c r="C133" s="53">
        <v>336.39999399999999</v>
      </c>
      <c r="D133" s="53">
        <v>163.61999499999999</v>
      </c>
      <c r="E133">
        <f t="shared" si="13"/>
        <v>-1.2388389612829823E-2</v>
      </c>
      <c r="F133">
        <f t="shared" si="14"/>
        <v>-2.9553019060893807E-2</v>
      </c>
      <c r="G133">
        <f t="shared" si="15"/>
        <v>-3.8428250661139134E-2</v>
      </c>
      <c r="I133">
        <f t="shared" si="16"/>
        <v>1.947368981838155E-4</v>
      </c>
      <c r="J133">
        <f t="shared" si="17"/>
        <v>8.8733790213966373E-4</v>
      </c>
      <c r="K133">
        <f t="shared" si="18"/>
        <v>1.4479370442469913E-3</v>
      </c>
    </row>
    <row r="134" spans="1:11" x14ac:dyDescent="0.25">
      <c r="A134" s="51">
        <v>44802</v>
      </c>
      <c r="B134" s="54">
        <v>100.120003</v>
      </c>
      <c r="C134" s="54">
        <v>333.92001299999998</v>
      </c>
      <c r="D134" s="54">
        <v>161.38000500000001</v>
      </c>
      <c r="E134">
        <f t="shared" si="13"/>
        <v>2.2729398436981581E-2</v>
      </c>
      <c r="F134">
        <f t="shared" si="14"/>
        <v>-7.3994280025128176E-3</v>
      </c>
      <c r="G134">
        <f t="shared" si="15"/>
        <v>-1.37847721238065E-2</v>
      </c>
      <c r="I134">
        <f t="shared" si="16"/>
        <v>4.4787137295412149E-4</v>
      </c>
      <c r="J134">
        <f t="shared" si="17"/>
        <v>5.8287520983124432E-5</v>
      </c>
      <c r="K134">
        <f t="shared" si="18"/>
        <v>1.7978222501836768E-4</v>
      </c>
    </row>
    <row r="135" spans="1:11" x14ac:dyDescent="0.25">
      <c r="A135" s="52">
        <v>44803</v>
      </c>
      <c r="B135" s="53">
        <v>96.309997999999993</v>
      </c>
      <c r="C135" s="53">
        <v>333.63000499999998</v>
      </c>
      <c r="D135" s="53">
        <v>158.91000399999999</v>
      </c>
      <c r="E135">
        <f t="shared" si="13"/>
        <v>-3.8797361721119104E-2</v>
      </c>
      <c r="F135">
        <f t="shared" si="14"/>
        <v>-8.6887277484836909E-4</v>
      </c>
      <c r="G135">
        <f t="shared" si="15"/>
        <v>-1.5423834007108304E-2</v>
      </c>
      <c r="I135">
        <f t="shared" si="16"/>
        <v>1.6292354152970144E-3</v>
      </c>
      <c r="J135">
        <f t="shared" si="17"/>
        <v>1.2189732570603303E-6</v>
      </c>
      <c r="K135">
        <f t="shared" si="18"/>
        <v>2.2642278107426716E-4</v>
      </c>
    </row>
    <row r="136" spans="1:11" x14ac:dyDescent="0.25">
      <c r="A136" s="51">
        <v>44804</v>
      </c>
      <c r="B136" s="54">
        <v>95.589995999999999</v>
      </c>
      <c r="C136" s="54">
        <v>332.67001299999998</v>
      </c>
      <c r="D136" s="54">
        <v>157.220001</v>
      </c>
      <c r="E136">
        <f t="shared" si="13"/>
        <v>-7.5039645762080068E-3</v>
      </c>
      <c r="F136">
        <f t="shared" si="14"/>
        <v>-2.8815627745238815E-3</v>
      </c>
      <c r="G136">
        <f t="shared" si="15"/>
        <v>-1.069192466990102E-2</v>
      </c>
      <c r="I136">
        <f t="shared" si="16"/>
        <v>8.2271997811858948E-5</v>
      </c>
      <c r="J136">
        <f t="shared" si="17"/>
        <v>9.7142004954710002E-6</v>
      </c>
      <c r="K136">
        <f t="shared" si="18"/>
        <v>1.0640834283883588E-4</v>
      </c>
    </row>
    <row r="137" spans="1:11" x14ac:dyDescent="0.25">
      <c r="A137" s="52">
        <v>44805</v>
      </c>
      <c r="B137" s="53">
        <v>93.870002999999997</v>
      </c>
      <c r="C137" s="53">
        <v>333.5</v>
      </c>
      <c r="D137" s="53">
        <v>157.96000699999999</v>
      </c>
      <c r="E137">
        <f t="shared" si="13"/>
        <v>-1.8157291922296748E-2</v>
      </c>
      <c r="F137">
        <f t="shared" si="14"/>
        <v>2.4918186446802521E-3</v>
      </c>
      <c r="G137">
        <f t="shared" si="15"/>
        <v>4.6957760073397742E-3</v>
      </c>
      <c r="I137">
        <f t="shared" si="16"/>
        <v>3.8902507609223812E-4</v>
      </c>
      <c r="J137">
        <f t="shared" si="17"/>
        <v>5.0923347285423138E-6</v>
      </c>
      <c r="K137">
        <f t="shared" si="18"/>
        <v>2.5727808490343737E-5</v>
      </c>
    </row>
    <row r="138" spans="1:11" x14ac:dyDescent="0.25">
      <c r="A138" s="51">
        <v>44806</v>
      </c>
      <c r="B138" s="54">
        <v>95.589995999999999</v>
      </c>
      <c r="C138" s="54">
        <v>331.48001099999999</v>
      </c>
      <c r="D138" s="54">
        <v>155.80999800000001</v>
      </c>
      <c r="E138">
        <f t="shared" si="13"/>
        <v>1.8157291922296648E-2</v>
      </c>
      <c r="F138">
        <f t="shared" si="14"/>
        <v>-6.0753561903313788E-3</v>
      </c>
      <c r="G138">
        <f t="shared" si="15"/>
        <v>-1.3704577340347428E-2</v>
      </c>
      <c r="I138">
        <f t="shared" si="16"/>
        <v>2.7525680899205405E-4</v>
      </c>
      <c r="J138">
        <f t="shared" si="17"/>
        <v>3.9823099797288104E-5</v>
      </c>
      <c r="K138">
        <f t="shared" si="18"/>
        <v>1.7763810648938459E-4</v>
      </c>
    </row>
    <row r="139" spans="1:11" x14ac:dyDescent="0.25">
      <c r="A139" s="52">
        <v>44810</v>
      </c>
      <c r="B139" s="53">
        <v>94.949996999999996</v>
      </c>
      <c r="C139" s="53">
        <v>326.48998999999998</v>
      </c>
      <c r="D139" s="53">
        <v>154.529999</v>
      </c>
      <c r="E139">
        <f t="shared" si="13"/>
        <v>-6.7177645675712367E-3</v>
      </c>
      <c r="F139">
        <f t="shared" si="14"/>
        <v>-1.5168219418077019E-2</v>
      </c>
      <c r="G139">
        <f t="shared" si="15"/>
        <v>-8.249057618748416E-3</v>
      </c>
      <c r="I139">
        <f t="shared" si="16"/>
        <v>6.8627824873996275E-5</v>
      </c>
      <c r="J139">
        <f t="shared" si="17"/>
        <v>2.3726528184451006E-4</v>
      </c>
      <c r="K139">
        <f t="shared" si="18"/>
        <v>6.1977435702058803E-5</v>
      </c>
    </row>
    <row r="140" spans="1:11" x14ac:dyDescent="0.25">
      <c r="A140" s="51">
        <v>44811</v>
      </c>
      <c r="B140" s="54">
        <v>94.139999000000003</v>
      </c>
      <c r="C140" s="54">
        <v>330.55999800000001</v>
      </c>
      <c r="D140" s="54">
        <v>155.96000699999999</v>
      </c>
      <c r="E140">
        <f t="shared" si="13"/>
        <v>-8.5673803121987056E-3</v>
      </c>
      <c r="F140">
        <f t="shared" si="14"/>
        <v>1.2388890133664992E-2</v>
      </c>
      <c r="G140">
        <f t="shared" si="15"/>
        <v>9.2113632233306736E-3</v>
      </c>
      <c r="I140">
        <f t="shared" si="16"/>
        <v>1.0269404445809105E-4</v>
      </c>
      <c r="J140">
        <f t="shared" si="17"/>
        <v>1.4771222167894458E-4</v>
      </c>
      <c r="K140">
        <f t="shared" si="18"/>
        <v>9.1926789631294447E-5</v>
      </c>
    </row>
    <row r="141" spans="1:11" x14ac:dyDescent="0.25">
      <c r="A141" s="52">
        <v>44812</v>
      </c>
      <c r="B141" s="53">
        <v>94.910004000000001</v>
      </c>
      <c r="C141" s="53">
        <v>335.38000499999998</v>
      </c>
      <c r="D141" s="53">
        <v>154.46000699999999</v>
      </c>
      <c r="E141">
        <f t="shared" si="13"/>
        <v>8.1460909370710752E-3</v>
      </c>
      <c r="F141">
        <f t="shared" si="14"/>
        <v>1.4476052346490381E-2</v>
      </c>
      <c r="G141">
        <f t="shared" si="15"/>
        <v>-9.6644005374057033E-3</v>
      </c>
      <c r="I141">
        <f t="shared" si="16"/>
        <v>4.3291981539076019E-5</v>
      </c>
      <c r="J141">
        <f t="shared" si="17"/>
        <v>2.0280191986213068E-4</v>
      </c>
      <c r="K141">
        <f t="shared" si="18"/>
        <v>8.6265417578319228E-5</v>
      </c>
    </row>
    <row r="142" spans="1:11" x14ac:dyDescent="0.25">
      <c r="A142" s="51">
        <v>44813</v>
      </c>
      <c r="B142" s="54">
        <v>96.5</v>
      </c>
      <c r="C142" s="54">
        <v>340.10000600000001</v>
      </c>
      <c r="D142" s="54">
        <v>157.36999499999999</v>
      </c>
      <c r="E142">
        <f t="shared" si="13"/>
        <v>1.661389205735022E-2</v>
      </c>
      <c r="F142">
        <f t="shared" si="14"/>
        <v>1.3975477427594304E-2</v>
      </c>
      <c r="G142">
        <f t="shared" si="15"/>
        <v>1.8664480380222767E-2</v>
      </c>
      <c r="I142">
        <f t="shared" si="16"/>
        <v>2.2642621383270144E-4</v>
      </c>
      <c r="J142">
        <f t="shared" si="17"/>
        <v>1.8879526653740804E-4</v>
      </c>
      <c r="K142">
        <f t="shared" si="18"/>
        <v>3.6255827538338392E-4</v>
      </c>
    </row>
    <row r="143" spans="1:11" x14ac:dyDescent="0.25">
      <c r="A143" s="52">
        <v>44816</v>
      </c>
      <c r="B143" s="53">
        <v>97.610000999999997</v>
      </c>
      <c r="C143" s="53">
        <v>342.57998700000002</v>
      </c>
      <c r="D143" s="53">
        <v>163.429993</v>
      </c>
      <c r="E143">
        <f t="shared" si="13"/>
        <v>1.1436949086785291E-2</v>
      </c>
      <c r="F143">
        <f t="shared" si="14"/>
        <v>7.2654594674777659E-3</v>
      </c>
      <c r="G143">
        <f t="shared" si="15"/>
        <v>3.7785032432656289E-2</v>
      </c>
      <c r="I143">
        <f t="shared" si="16"/>
        <v>9.7427212287765845E-5</v>
      </c>
      <c r="J143">
        <f t="shared" si="17"/>
        <v>4.9424570053321191E-5</v>
      </c>
      <c r="K143">
        <f t="shared" si="18"/>
        <v>1.4563012379434188E-3</v>
      </c>
    </row>
    <row r="144" spans="1:11" x14ac:dyDescent="0.25">
      <c r="A144" s="51">
        <v>44817</v>
      </c>
      <c r="B144" s="54">
        <v>95.330001999999993</v>
      </c>
      <c r="C144" s="54">
        <v>328.39001500000001</v>
      </c>
      <c r="D144" s="54">
        <v>153.83999600000001</v>
      </c>
      <c r="E144">
        <f t="shared" si="13"/>
        <v>-2.3635379946484548E-2</v>
      </c>
      <c r="F144">
        <f t="shared" si="14"/>
        <v>-4.2303197000375416E-2</v>
      </c>
      <c r="G144">
        <f t="shared" si="15"/>
        <v>-6.047164599368824E-2</v>
      </c>
      <c r="I144">
        <f t="shared" si="16"/>
        <v>6.3513105799214227E-4</v>
      </c>
      <c r="J144">
        <f t="shared" si="17"/>
        <v>1.8095150870117652E-3</v>
      </c>
      <c r="K144">
        <f t="shared" si="18"/>
        <v>3.6114286501557737E-3</v>
      </c>
    </row>
    <row r="145" spans="1:11" x14ac:dyDescent="0.25">
      <c r="A145" s="52">
        <v>44818</v>
      </c>
      <c r="B145" s="53">
        <v>97.669998000000007</v>
      </c>
      <c r="C145" s="53">
        <v>327.26001000000002</v>
      </c>
      <c r="D145" s="53">
        <v>155.30999800000001</v>
      </c>
      <c r="E145">
        <f t="shared" si="13"/>
        <v>2.4249851497027717E-2</v>
      </c>
      <c r="F145">
        <f t="shared" si="14"/>
        <v>-3.4469795646291925E-3</v>
      </c>
      <c r="G145">
        <f t="shared" si="15"/>
        <v>9.5100314249648397E-3</v>
      </c>
      <c r="I145">
        <f t="shared" si="16"/>
        <v>5.1453776075161559E-4</v>
      </c>
      <c r="J145">
        <f t="shared" si="17"/>
        <v>1.3558434889803824E-5</v>
      </c>
      <c r="K145">
        <f t="shared" si="18"/>
        <v>9.7743161730557253E-5</v>
      </c>
    </row>
    <row r="146" spans="1:11" x14ac:dyDescent="0.25">
      <c r="A146" s="51">
        <v>44819</v>
      </c>
      <c r="B146" s="54">
        <v>94.830001999999993</v>
      </c>
      <c r="C146" s="54">
        <v>331.61999500000002</v>
      </c>
      <c r="D146" s="54">
        <v>152.36999499999999</v>
      </c>
      <c r="E146">
        <f t="shared" si="13"/>
        <v>-2.9508592996260675E-2</v>
      </c>
      <c r="F146">
        <f t="shared" si="14"/>
        <v>1.3234727438235122E-2</v>
      </c>
      <c r="G146">
        <f t="shared" si="15"/>
        <v>-1.9111366038044669E-2</v>
      </c>
      <c r="I146">
        <f t="shared" si="16"/>
        <v>9.6565684880899278E-4</v>
      </c>
      <c r="J146">
        <f t="shared" si="17"/>
        <v>1.6898775406288161E-4</v>
      </c>
      <c r="K146">
        <f t="shared" si="18"/>
        <v>3.5099585333496898E-4</v>
      </c>
    </row>
    <row r="147" spans="1:11" x14ac:dyDescent="0.25">
      <c r="A147" s="52">
        <v>44820</v>
      </c>
      <c r="B147" s="53">
        <v>93.209998999999996</v>
      </c>
      <c r="C147" s="53">
        <v>326.209991</v>
      </c>
      <c r="D147" s="53">
        <v>150.699997</v>
      </c>
      <c r="E147">
        <f t="shared" si="13"/>
        <v>-1.7230834641405027E-2</v>
      </c>
      <c r="F147">
        <f t="shared" si="14"/>
        <v>-1.6448401829051638E-2</v>
      </c>
      <c r="G147">
        <f t="shared" si="15"/>
        <v>-1.1020654941054843E-2</v>
      </c>
      <c r="I147">
        <f t="shared" si="16"/>
        <v>3.5333703374714381E-4</v>
      </c>
      <c r="J147">
        <f t="shared" si="17"/>
        <v>2.7834251808261928E-4</v>
      </c>
      <c r="K147">
        <f t="shared" si="18"/>
        <v>1.1329840249545087E-4</v>
      </c>
    </row>
    <row r="148" spans="1:11" x14ac:dyDescent="0.25">
      <c r="A148" s="51">
        <v>44823</v>
      </c>
      <c r="B148" s="54">
        <v>93.199996999999996</v>
      </c>
      <c r="C148" s="54">
        <v>328.66000400000001</v>
      </c>
      <c r="D148" s="54">
        <v>154.479996</v>
      </c>
      <c r="E148">
        <f t="shared" si="13"/>
        <v>-1.0731184189926518E-4</v>
      </c>
      <c r="F148">
        <f t="shared" si="14"/>
        <v>7.4824757570995078E-3</v>
      </c>
      <c r="G148">
        <f t="shared" si="15"/>
        <v>2.4773526501589871E-2</v>
      </c>
      <c r="I148">
        <f t="shared" si="16"/>
        <v>2.8014006897268608E-6</v>
      </c>
      <c r="J148">
        <f t="shared" si="17"/>
        <v>5.252302844790582E-5</v>
      </c>
      <c r="K148">
        <f t="shared" si="18"/>
        <v>6.3252296331684757E-4</v>
      </c>
    </row>
    <row r="149" spans="1:11" x14ac:dyDescent="0.25">
      <c r="A149" s="52">
        <v>44824</v>
      </c>
      <c r="B149" s="53">
        <v>92.440002000000007</v>
      </c>
      <c r="C149" s="53">
        <v>323.26001000000002</v>
      </c>
      <c r="D149" s="53">
        <v>156.89999399999999</v>
      </c>
      <c r="E149">
        <f t="shared" si="13"/>
        <v>-8.1878824608683856E-3</v>
      </c>
      <c r="F149">
        <f t="shared" si="14"/>
        <v>-1.6566810007262692E-2</v>
      </c>
      <c r="G149">
        <f t="shared" si="15"/>
        <v>1.5544009271129203E-2</v>
      </c>
      <c r="I149">
        <f t="shared" si="16"/>
        <v>9.5146547107238921E-5</v>
      </c>
      <c r="J149">
        <f t="shared" si="17"/>
        <v>2.8230748800803625E-4</v>
      </c>
      <c r="K149">
        <f t="shared" si="18"/>
        <v>2.5346206490460912E-4</v>
      </c>
    </row>
    <row r="150" spans="1:11" x14ac:dyDescent="0.25">
      <c r="A150" s="51">
        <v>44825</v>
      </c>
      <c r="B150" s="54">
        <v>90.949996999999996</v>
      </c>
      <c r="C150" s="54">
        <v>320.709991</v>
      </c>
      <c r="D150" s="54">
        <v>153.720001</v>
      </c>
      <c r="E150">
        <f t="shared" si="13"/>
        <v>-1.6249935062861418E-2</v>
      </c>
      <c r="F150">
        <f t="shared" si="14"/>
        <v>-7.9197239764474733E-3</v>
      </c>
      <c r="G150">
        <f t="shared" si="15"/>
        <v>-2.0475849296090861E-2</v>
      </c>
      <c r="I150">
        <f t="shared" si="16"/>
        <v>3.1742274628512575E-4</v>
      </c>
      <c r="J150">
        <f t="shared" si="17"/>
        <v>6.650275968921172E-5</v>
      </c>
      <c r="K150">
        <f t="shared" si="18"/>
        <v>4.0398453718301056E-4</v>
      </c>
    </row>
    <row r="151" spans="1:11" x14ac:dyDescent="0.25">
      <c r="A151" s="52">
        <v>44826</v>
      </c>
      <c r="B151" s="53">
        <v>90.57</v>
      </c>
      <c r="C151" s="53">
        <v>312.92001299999998</v>
      </c>
      <c r="D151" s="53">
        <v>152.740005</v>
      </c>
      <c r="E151">
        <f t="shared" si="13"/>
        <v>-4.186839592116927E-3</v>
      </c>
      <c r="F151">
        <f t="shared" si="14"/>
        <v>-2.4589651579022303E-2</v>
      </c>
      <c r="G151">
        <f t="shared" si="15"/>
        <v>-6.3956100063727629E-3</v>
      </c>
      <c r="I151">
        <f t="shared" si="16"/>
        <v>3.310007296987523E-5</v>
      </c>
      <c r="J151">
        <f t="shared" si="17"/>
        <v>6.1627317868288628E-4</v>
      </c>
      <c r="K151">
        <f t="shared" si="18"/>
        <v>3.6229893416211971E-5</v>
      </c>
    </row>
    <row r="152" spans="1:11" x14ac:dyDescent="0.25">
      <c r="A152" s="51">
        <v>44827</v>
      </c>
      <c r="B152" s="54">
        <v>85.75</v>
      </c>
      <c r="C152" s="54">
        <v>301.97000100000002</v>
      </c>
      <c r="D152" s="54">
        <v>150.429993</v>
      </c>
      <c r="E152">
        <f t="shared" si="13"/>
        <v>-5.4686946340807764E-2</v>
      </c>
      <c r="F152">
        <f t="shared" si="14"/>
        <v>-3.5619930357251924E-2</v>
      </c>
      <c r="G152">
        <f t="shared" si="15"/>
        <v>-1.52393490191448E-2</v>
      </c>
      <c r="I152">
        <f t="shared" si="16"/>
        <v>3.1644419778998675E-3</v>
      </c>
      <c r="J152">
        <f t="shared" si="17"/>
        <v>1.2855902613794041E-3</v>
      </c>
      <c r="K152">
        <f t="shared" si="18"/>
        <v>2.2090479493899951E-4</v>
      </c>
    </row>
    <row r="153" spans="1:11" x14ac:dyDescent="0.25">
      <c r="A153" s="52">
        <v>44830</v>
      </c>
      <c r="B153" s="53">
        <v>83.980002999999996</v>
      </c>
      <c r="C153" s="53">
        <v>294.61999500000002</v>
      </c>
      <c r="D153" s="53">
        <v>150.770004</v>
      </c>
      <c r="E153">
        <f t="shared" si="13"/>
        <v>-2.0857375067211595E-2</v>
      </c>
      <c r="F153">
        <f t="shared" si="14"/>
        <v>-2.4641304588013037E-2</v>
      </c>
      <c r="G153">
        <f t="shared" si="15"/>
        <v>2.2577101448436453E-3</v>
      </c>
      <c r="I153">
        <f t="shared" si="16"/>
        <v>5.0282688546862155E-4</v>
      </c>
      <c r="J153">
        <f t="shared" si="17"/>
        <v>6.1884040311912581E-4</v>
      </c>
      <c r="K153">
        <f t="shared" si="18"/>
        <v>6.9389719937643298E-6</v>
      </c>
    </row>
    <row r="154" spans="1:11" x14ac:dyDescent="0.25">
      <c r="A154" s="51">
        <v>44831</v>
      </c>
      <c r="B154" s="54">
        <v>85.739998</v>
      </c>
      <c r="C154" s="54">
        <v>291.38000499999998</v>
      </c>
      <c r="D154" s="54">
        <v>151.759995</v>
      </c>
      <c r="E154">
        <f t="shared" si="13"/>
        <v>2.0740726864657735E-2</v>
      </c>
      <c r="F154">
        <f t="shared" si="14"/>
        <v>-1.1058099030206436E-2</v>
      </c>
      <c r="G154">
        <f t="shared" si="15"/>
        <v>6.5447693586965774E-3</v>
      </c>
      <c r="I154">
        <f t="shared" si="16"/>
        <v>3.6765378699813952E-4</v>
      </c>
      <c r="J154">
        <f t="shared" si="17"/>
        <v>1.2753856784880393E-4</v>
      </c>
      <c r="K154">
        <f t="shared" si="18"/>
        <v>4.7903730191224297E-5</v>
      </c>
    </row>
    <row r="155" spans="1:11" x14ac:dyDescent="0.25">
      <c r="A155" s="52">
        <v>44832</v>
      </c>
      <c r="B155" s="53">
        <v>88.860000999999997</v>
      </c>
      <c r="C155" s="53">
        <v>300.790009</v>
      </c>
      <c r="D155" s="53">
        <v>149.83999600000001</v>
      </c>
      <c r="E155">
        <f t="shared" si="13"/>
        <v>3.5742670917924428E-2</v>
      </c>
      <c r="F155">
        <f t="shared" si="14"/>
        <v>3.1784102377851856E-2</v>
      </c>
      <c r="G155">
        <f t="shared" si="15"/>
        <v>-1.2732261239308897E-2</v>
      </c>
      <c r="I155">
        <f t="shared" si="16"/>
        <v>1.1680156691885454E-3</v>
      </c>
      <c r="J155">
        <f t="shared" si="17"/>
        <v>9.9533333940538134E-4</v>
      </c>
      <c r="K155">
        <f t="shared" si="18"/>
        <v>1.5266526307820615E-4</v>
      </c>
    </row>
    <row r="156" spans="1:11" x14ac:dyDescent="0.25">
      <c r="A156" s="51">
        <v>44833</v>
      </c>
      <c r="B156" s="54">
        <v>88.68</v>
      </c>
      <c r="C156" s="54">
        <v>296.10998499999999</v>
      </c>
      <c r="D156" s="54">
        <v>142.479996</v>
      </c>
      <c r="E156">
        <f t="shared" si="13"/>
        <v>-2.0277240133089736E-3</v>
      </c>
      <c r="F156">
        <f t="shared" si="14"/>
        <v>-1.56814205088062E-2</v>
      </c>
      <c r="G156">
        <f t="shared" si="15"/>
        <v>-5.0366420533401124E-2</v>
      </c>
      <c r="I156">
        <f t="shared" si="16"/>
        <v>1.2917919313662468E-5</v>
      </c>
      <c r="J156">
        <f t="shared" si="17"/>
        <v>2.5333875889994455E-4</v>
      </c>
      <c r="K156">
        <f t="shared" si="18"/>
        <v>2.4989938836396026E-3</v>
      </c>
    </row>
    <row r="157" spans="1:11" x14ac:dyDescent="0.25">
      <c r="A157" s="52">
        <v>44834</v>
      </c>
      <c r="B157" s="53">
        <v>87.309997999999993</v>
      </c>
      <c r="C157" s="53">
        <v>293.04998799999998</v>
      </c>
      <c r="D157" s="53">
        <v>138.199997</v>
      </c>
      <c r="E157">
        <f t="shared" si="13"/>
        <v>-1.5569403832278395E-2</v>
      </c>
      <c r="F157">
        <f t="shared" si="14"/>
        <v>-1.0387754280824179E-2</v>
      </c>
      <c r="G157">
        <f t="shared" si="15"/>
        <v>-3.0499721281390908E-2</v>
      </c>
      <c r="I157">
        <f t="shared" si="16"/>
        <v>2.9363668785781623E-4</v>
      </c>
      <c r="J157">
        <f t="shared" si="17"/>
        <v>1.1284712460126779E-4</v>
      </c>
      <c r="K157">
        <f t="shared" si="18"/>
        <v>9.0740950206032319E-4</v>
      </c>
    </row>
    <row r="158" spans="1:11" x14ac:dyDescent="0.25">
      <c r="A158" s="51">
        <v>44837</v>
      </c>
      <c r="B158" s="54">
        <v>91.919998000000007</v>
      </c>
      <c r="C158" s="54">
        <v>299.14999399999999</v>
      </c>
      <c r="D158" s="54">
        <v>142.449997</v>
      </c>
      <c r="E158">
        <f t="shared" si="13"/>
        <v>5.1453630866617112E-2</v>
      </c>
      <c r="F158">
        <f t="shared" si="14"/>
        <v>2.0601897805419066E-2</v>
      </c>
      <c r="G158">
        <f t="shared" si="15"/>
        <v>3.0289150257996875E-2</v>
      </c>
      <c r="I158">
        <f t="shared" si="16"/>
        <v>2.488733140065823E-3</v>
      </c>
      <c r="J158">
        <f t="shared" si="17"/>
        <v>4.1480244286420514E-4</v>
      </c>
      <c r="K158">
        <f t="shared" si="18"/>
        <v>9.4038104529594138E-4</v>
      </c>
    </row>
    <row r="159" spans="1:11" x14ac:dyDescent="0.25">
      <c r="A159" s="52">
        <v>44838</v>
      </c>
      <c r="B159" s="53">
        <v>95.269997000000004</v>
      </c>
      <c r="C159" s="53">
        <v>314.86999500000002</v>
      </c>
      <c r="D159" s="53">
        <v>146.10000600000001</v>
      </c>
      <c r="E159">
        <f t="shared" si="13"/>
        <v>3.5796322446786988E-2</v>
      </c>
      <c r="F159">
        <f t="shared" si="14"/>
        <v>5.1214739570724983E-2</v>
      </c>
      <c r="G159">
        <f t="shared" si="15"/>
        <v>2.5300319940518762E-2</v>
      </c>
      <c r="I159">
        <f t="shared" si="16"/>
        <v>1.1716857631817806E-3</v>
      </c>
      <c r="J159">
        <f t="shared" si="17"/>
        <v>2.598913613455843E-3</v>
      </c>
      <c r="K159">
        <f t="shared" si="18"/>
        <v>6.5929819432693053E-4</v>
      </c>
    </row>
    <row r="160" spans="1:11" x14ac:dyDescent="0.25">
      <c r="A160" s="51">
        <v>44839</v>
      </c>
      <c r="B160" s="54">
        <v>99.120002999999997</v>
      </c>
      <c r="C160" s="54">
        <v>309</v>
      </c>
      <c r="D160" s="54">
        <v>146.39999399999999</v>
      </c>
      <c r="E160">
        <f t="shared" si="13"/>
        <v>3.9616333357993867E-2</v>
      </c>
      <c r="F160">
        <f t="shared" si="14"/>
        <v>-1.8818562452192336E-2</v>
      </c>
      <c r="G160">
        <f t="shared" si="15"/>
        <v>2.0512007191890278E-3</v>
      </c>
      <c r="I160">
        <f t="shared" si="16"/>
        <v>1.4477953970665198E-3</v>
      </c>
      <c r="J160">
        <f t="shared" si="17"/>
        <v>3.6304580430257397E-4</v>
      </c>
      <c r="K160">
        <f t="shared" si="18"/>
        <v>5.8936468298292073E-6</v>
      </c>
    </row>
    <row r="161" spans="1:11" x14ac:dyDescent="0.25">
      <c r="A161" s="52">
        <v>44840</v>
      </c>
      <c r="B161" s="53">
        <v>102.05999799999999</v>
      </c>
      <c r="C161" s="53">
        <v>304.67001299999998</v>
      </c>
      <c r="D161" s="53">
        <v>145.429993</v>
      </c>
      <c r="E161">
        <f t="shared" si="13"/>
        <v>2.922958845227883E-2</v>
      </c>
      <c r="F161">
        <f t="shared" si="14"/>
        <v>-1.4112010583402871E-2</v>
      </c>
      <c r="G161">
        <f t="shared" si="15"/>
        <v>-6.6477374871085505E-3</v>
      </c>
      <c r="I161">
        <f t="shared" si="16"/>
        <v>7.6525051841226351E-4</v>
      </c>
      <c r="J161">
        <f t="shared" si="17"/>
        <v>2.0584240688600953E-4</v>
      </c>
      <c r="K161">
        <f t="shared" si="18"/>
        <v>3.9328636485941833E-5</v>
      </c>
    </row>
    <row r="162" spans="1:11" x14ac:dyDescent="0.25">
      <c r="A162" s="51">
        <v>44841</v>
      </c>
      <c r="B162" s="54">
        <v>101.029999</v>
      </c>
      <c r="C162" s="54">
        <v>301.07998700000002</v>
      </c>
      <c r="D162" s="54">
        <v>140.08999600000001</v>
      </c>
      <c r="E162">
        <f t="shared" si="13"/>
        <v>-1.0143363497918409E-2</v>
      </c>
      <c r="F162">
        <f t="shared" si="14"/>
        <v>-1.185329932590507E-2</v>
      </c>
      <c r="G162">
        <f t="shared" si="15"/>
        <v>-3.7409778401545926E-2</v>
      </c>
      <c r="I162">
        <f t="shared" si="16"/>
        <v>1.3711918636094499E-4</v>
      </c>
      <c r="J162">
        <f t="shared" si="17"/>
        <v>1.4613177834144162E-4</v>
      </c>
      <c r="K162">
        <f t="shared" si="18"/>
        <v>1.3714649898160648E-3</v>
      </c>
    </row>
    <row r="163" spans="1:11" x14ac:dyDescent="0.25">
      <c r="A163" s="52">
        <v>44844</v>
      </c>
      <c r="B163" s="53">
        <v>98.839995999999999</v>
      </c>
      <c r="C163" s="53">
        <v>300.540009</v>
      </c>
      <c r="D163" s="53">
        <v>140.41999799999999</v>
      </c>
      <c r="E163">
        <f t="shared" si="13"/>
        <v>-2.1915151890627829E-2</v>
      </c>
      <c r="F163">
        <f t="shared" si="14"/>
        <v>-1.7950804447604491E-3</v>
      </c>
      <c r="G163">
        <f t="shared" si="15"/>
        <v>2.3528726911680475E-3</v>
      </c>
      <c r="I163">
        <f t="shared" si="16"/>
        <v>5.513845328705627E-4</v>
      </c>
      <c r="J163">
        <f t="shared" si="17"/>
        <v>4.1220323675641704E-6</v>
      </c>
      <c r="K163">
        <f t="shared" si="18"/>
        <v>7.4493809030410439E-6</v>
      </c>
    </row>
    <row r="164" spans="1:11" x14ac:dyDescent="0.25">
      <c r="A164" s="51">
        <v>44845</v>
      </c>
      <c r="B164" s="54">
        <v>98</v>
      </c>
      <c r="C164" s="54">
        <v>294.209991</v>
      </c>
      <c r="D164" s="54">
        <v>138.979996</v>
      </c>
      <c r="E164">
        <f t="shared" si="13"/>
        <v>-8.5348619803910387E-3</v>
      </c>
      <c r="F164">
        <f t="shared" si="14"/>
        <v>-2.1287119061733424E-2</v>
      </c>
      <c r="G164">
        <f t="shared" si="15"/>
        <v>-1.0307908241055984E-2</v>
      </c>
      <c r="I164">
        <f t="shared" si="16"/>
        <v>1.0203603290252811E-4</v>
      </c>
      <c r="J164">
        <f t="shared" si="17"/>
        <v>4.6321015083262903E-4</v>
      </c>
      <c r="K164">
        <f t="shared" si="18"/>
        <v>9.8633213089259741E-5</v>
      </c>
    </row>
    <row r="165" spans="1:11" x14ac:dyDescent="0.25">
      <c r="A165" s="52">
        <v>44846</v>
      </c>
      <c r="B165" s="53">
        <v>98.43</v>
      </c>
      <c r="C165" s="53">
        <v>295.30999800000001</v>
      </c>
      <c r="D165" s="53">
        <v>138.33999600000001</v>
      </c>
      <c r="E165">
        <f t="shared" si="13"/>
        <v>4.3781569705480328E-3</v>
      </c>
      <c r="F165">
        <f t="shared" si="14"/>
        <v>3.7318777892751138E-3</v>
      </c>
      <c r="G165">
        <f t="shared" si="15"/>
        <v>-4.6156148468920874E-3</v>
      </c>
      <c r="I165">
        <f t="shared" si="16"/>
        <v>7.905827142727117E-6</v>
      </c>
      <c r="J165">
        <f t="shared" si="17"/>
        <v>1.2226766441231759E-5</v>
      </c>
      <c r="K165">
        <f t="shared" si="18"/>
        <v>1.79702412784487E-5</v>
      </c>
    </row>
    <row r="166" spans="1:11" x14ac:dyDescent="0.25">
      <c r="A166" s="51">
        <v>44847</v>
      </c>
      <c r="B166" s="54">
        <v>101.870003</v>
      </c>
      <c r="C166" s="54">
        <v>307.07000699999998</v>
      </c>
      <c r="D166" s="54">
        <v>142.990005</v>
      </c>
      <c r="E166">
        <f t="shared" si="13"/>
        <v>3.4351884410152543E-2</v>
      </c>
      <c r="F166">
        <f t="shared" si="14"/>
        <v>3.9050112150379283E-2</v>
      </c>
      <c r="G166">
        <f t="shared" si="15"/>
        <v>3.3060338454066258E-2</v>
      </c>
      <c r="I166">
        <f t="shared" si="16"/>
        <v>1.0748862375954803E-3</v>
      </c>
      <c r="J166">
        <f t="shared" si="17"/>
        <v>1.5065975260065646E-3</v>
      </c>
      <c r="K166">
        <f t="shared" si="18"/>
        <v>1.1180210095229062E-3</v>
      </c>
    </row>
    <row r="167" spans="1:11" x14ac:dyDescent="0.25">
      <c r="A167" s="52">
        <v>44848</v>
      </c>
      <c r="B167" s="53">
        <v>99.190002000000007</v>
      </c>
      <c r="C167" s="53">
        <v>299.98998999999998</v>
      </c>
      <c r="D167" s="53">
        <v>138.38000500000001</v>
      </c>
      <c r="E167">
        <f t="shared" si="13"/>
        <v>-2.666029713004751E-2</v>
      </c>
      <c r="F167">
        <f t="shared" si="14"/>
        <v>-2.3326649988743158E-2</v>
      </c>
      <c r="G167">
        <f t="shared" si="15"/>
        <v>-3.2771172509181934E-2</v>
      </c>
      <c r="I167">
        <f t="shared" si="16"/>
        <v>7.9674793789255636E-4</v>
      </c>
      <c r="J167">
        <f t="shared" si="17"/>
        <v>5.5516070158401513E-4</v>
      </c>
      <c r="K167">
        <f t="shared" si="18"/>
        <v>1.0494159272189791E-3</v>
      </c>
    </row>
    <row r="168" spans="1:11" x14ac:dyDescent="0.25">
      <c r="A168" s="51">
        <v>44851</v>
      </c>
      <c r="B168" s="54">
        <v>100.620003</v>
      </c>
      <c r="C168" s="54">
        <v>306.709991</v>
      </c>
      <c r="D168" s="54">
        <v>142.41000399999999</v>
      </c>
      <c r="E168">
        <f t="shared" si="13"/>
        <v>1.4313851957092861E-2</v>
      </c>
      <c r="F168">
        <f t="shared" si="14"/>
        <v>2.2153538963748508E-2</v>
      </c>
      <c r="G168">
        <f t="shared" si="15"/>
        <v>2.8706689116197639E-2</v>
      </c>
      <c r="I168">
        <f t="shared" si="16"/>
        <v>1.6249685081397479E-4</v>
      </c>
      <c r="J168">
        <f t="shared" si="17"/>
        <v>4.8041365112434315E-4</v>
      </c>
      <c r="K168">
        <f t="shared" si="18"/>
        <v>8.4583088344182967E-4</v>
      </c>
    </row>
    <row r="169" spans="1:11" x14ac:dyDescent="0.25">
      <c r="A169" s="52">
        <v>44852</v>
      </c>
      <c r="B169" s="53">
        <v>100.800003</v>
      </c>
      <c r="C169" s="53">
        <v>313.85000600000001</v>
      </c>
      <c r="D169" s="53">
        <v>143.75</v>
      </c>
      <c r="E169">
        <f t="shared" si="13"/>
        <v>1.787310520854456E-3</v>
      </c>
      <c r="F169">
        <f t="shared" si="14"/>
        <v>2.3012537484349983E-2</v>
      </c>
      <c r="G169">
        <f t="shared" si="15"/>
        <v>9.365430358208764E-3</v>
      </c>
      <c r="I169">
        <f t="shared" si="16"/>
        <v>4.8789664547174298E-8</v>
      </c>
      <c r="J169">
        <f t="shared" si="17"/>
        <v>5.1880717374314545E-4</v>
      </c>
      <c r="K169">
        <f t="shared" si="18"/>
        <v>9.4904870218385061E-5</v>
      </c>
    </row>
    <row r="170" spans="1:11" x14ac:dyDescent="0.25">
      <c r="A170" s="51">
        <v>44853</v>
      </c>
      <c r="B170" s="54">
        <v>103.790001</v>
      </c>
      <c r="C170" s="54">
        <v>311.76001000000002</v>
      </c>
      <c r="D170" s="54">
        <v>143.86000100000001</v>
      </c>
      <c r="E170">
        <f t="shared" si="13"/>
        <v>2.9231251212864677E-2</v>
      </c>
      <c r="F170">
        <f t="shared" si="14"/>
        <v>-6.6814907745441857E-3</v>
      </c>
      <c r="G170">
        <f t="shared" si="15"/>
        <v>7.6493171295300539E-4</v>
      </c>
      <c r="I170">
        <f t="shared" si="16"/>
        <v>7.6534251560713632E-4</v>
      </c>
      <c r="J170">
        <f t="shared" si="17"/>
        <v>4.7840589750755524E-5</v>
      </c>
      <c r="K170">
        <f t="shared" si="18"/>
        <v>1.3028268837357214E-6</v>
      </c>
    </row>
    <row r="171" spans="1:11" x14ac:dyDescent="0.25">
      <c r="A171" s="52">
        <v>44854</v>
      </c>
      <c r="B171" s="53">
        <v>103.93</v>
      </c>
      <c r="C171" s="53">
        <v>310.80999800000001</v>
      </c>
      <c r="D171" s="53">
        <v>143.38999899999999</v>
      </c>
      <c r="E171">
        <f t="shared" si="13"/>
        <v>1.3479589882932146E-3</v>
      </c>
      <c r="F171">
        <f t="shared" si="14"/>
        <v>-3.0519065331463991E-3</v>
      </c>
      <c r="G171">
        <f t="shared" si="15"/>
        <v>-3.2724276374520244E-3</v>
      </c>
      <c r="I171">
        <f t="shared" si="16"/>
        <v>4.7728138850901711E-8</v>
      </c>
      <c r="J171">
        <f t="shared" si="17"/>
        <v>1.0805059133076115E-5</v>
      </c>
      <c r="K171">
        <f t="shared" si="18"/>
        <v>8.3864970258528569E-6</v>
      </c>
    </row>
    <row r="172" spans="1:11" x14ac:dyDescent="0.25">
      <c r="A172" s="51">
        <v>44855</v>
      </c>
      <c r="B172" s="54">
        <v>105.860001</v>
      </c>
      <c r="C172" s="54">
        <v>325.10000600000001</v>
      </c>
      <c r="D172" s="54">
        <v>147.270004</v>
      </c>
      <c r="E172">
        <f t="shared" si="13"/>
        <v>1.8399880275949711E-2</v>
      </c>
      <c r="F172">
        <f t="shared" si="14"/>
        <v>4.4951059192456407E-2</v>
      </c>
      <c r="G172">
        <f t="shared" si="15"/>
        <v>2.6699480146106444E-2</v>
      </c>
      <c r="I172">
        <f t="shared" si="16"/>
        <v>2.83365159463747E-4</v>
      </c>
      <c r="J172">
        <f t="shared" si="17"/>
        <v>1.9995082024441176E-3</v>
      </c>
      <c r="K172">
        <f t="shared" si="18"/>
        <v>7.3310776455704104E-4</v>
      </c>
    </row>
    <row r="173" spans="1:11" x14ac:dyDescent="0.25">
      <c r="A173" s="52">
        <v>44858</v>
      </c>
      <c r="B173" s="53">
        <v>106.599998</v>
      </c>
      <c r="C173" s="53">
        <v>328.70001200000002</v>
      </c>
      <c r="D173" s="53">
        <v>149.449997</v>
      </c>
      <c r="E173">
        <f t="shared" si="13"/>
        <v>6.966017093737795E-3</v>
      </c>
      <c r="F173">
        <f t="shared" si="14"/>
        <v>1.1012671411907369E-2</v>
      </c>
      <c r="G173">
        <f t="shared" si="15"/>
        <v>1.4694204757276076E-2</v>
      </c>
      <c r="I173">
        <f t="shared" si="16"/>
        <v>2.9155576474705399E-5</v>
      </c>
      <c r="J173">
        <f t="shared" si="17"/>
        <v>1.1615392356644783E-4</v>
      </c>
      <c r="K173">
        <f t="shared" si="18"/>
        <v>2.2712562072060765E-4</v>
      </c>
    </row>
    <row r="174" spans="1:11" x14ac:dyDescent="0.25">
      <c r="A174" s="51">
        <v>44859</v>
      </c>
      <c r="B174" s="54">
        <v>105.879997</v>
      </c>
      <c r="C174" s="54">
        <v>332.39999399999999</v>
      </c>
      <c r="D174" s="54">
        <v>152.33999600000001</v>
      </c>
      <c r="E174">
        <f t="shared" si="13"/>
        <v>-6.7771439450806988E-3</v>
      </c>
      <c r="F174">
        <f t="shared" si="14"/>
        <v>1.1193527753124662E-2</v>
      </c>
      <c r="G174">
        <f t="shared" si="15"/>
        <v>1.9152970031241806E-2</v>
      </c>
      <c r="I174">
        <f t="shared" si="16"/>
        <v>6.9615171025145113E-5</v>
      </c>
      <c r="J174">
        <f t="shared" si="17"/>
        <v>1.2008498123956803E-4</v>
      </c>
      <c r="K174">
        <f t="shared" si="18"/>
        <v>3.813995243520462E-4</v>
      </c>
    </row>
    <row r="175" spans="1:11" x14ac:dyDescent="0.25">
      <c r="A175" s="52">
        <v>44860</v>
      </c>
      <c r="B175" s="53">
        <v>107.139999</v>
      </c>
      <c r="C175" s="53">
        <v>335.69000199999999</v>
      </c>
      <c r="D175" s="53">
        <v>149.35000600000001</v>
      </c>
      <c r="E175">
        <f t="shared" si="13"/>
        <v>1.1830032094294958E-2</v>
      </c>
      <c r="F175">
        <f t="shared" si="14"/>
        <v>9.8490760677908944E-3</v>
      </c>
      <c r="G175">
        <f t="shared" si="15"/>
        <v>-1.9822253851379413E-2</v>
      </c>
      <c r="I175">
        <f t="shared" si="16"/>
        <v>1.0534159579350871E-4</v>
      </c>
      <c r="J175">
        <f t="shared" si="17"/>
        <v>9.2426642958513578E-5</v>
      </c>
      <c r="K175">
        <f t="shared" si="18"/>
        <v>3.7813801530316805E-4</v>
      </c>
    </row>
    <row r="176" spans="1:11" x14ac:dyDescent="0.25">
      <c r="A176" s="51">
        <v>44861</v>
      </c>
      <c r="B176" s="54">
        <v>107.550003</v>
      </c>
      <c r="C176" s="54">
        <v>337.17999300000002</v>
      </c>
      <c r="D176" s="54">
        <v>144.800003</v>
      </c>
      <c r="E176">
        <f t="shared" si="13"/>
        <v>3.8195024885094458E-3</v>
      </c>
      <c r="F176">
        <f t="shared" si="14"/>
        <v>4.4287706286878946E-3</v>
      </c>
      <c r="G176">
        <f t="shared" si="15"/>
        <v>-3.0939084166357888E-2</v>
      </c>
      <c r="I176">
        <f t="shared" si="16"/>
        <v>5.0763505315335677E-6</v>
      </c>
      <c r="J176">
        <f t="shared" si="17"/>
        <v>1.7586047665259496E-5</v>
      </c>
      <c r="K176">
        <f t="shared" si="18"/>
        <v>9.3407260781201739E-4</v>
      </c>
    </row>
    <row r="177" spans="1:11" x14ac:dyDescent="0.25">
      <c r="A177" s="52">
        <v>44862</v>
      </c>
      <c r="B177" s="53">
        <v>110.699997</v>
      </c>
      <c r="C177" s="53">
        <v>341.82000699999998</v>
      </c>
      <c r="D177" s="53">
        <v>155.740005</v>
      </c>
      <c r="E177">
        <f t="shared" si="13"/>
        <v>2.8867929006578294E-2</v>
      </c>
      <c r="F177">
        <f t="shared" si="14"/>
        <v>1.3667411571743162E-2</v>
      </c>
      <c r="G177">
        <f t="shared" si="15"/>
        <v>7.2834481583781724E-2</v>
      </c>
      <c r="I177">
        <f t="shared" si="16"/>
        <v>7.4537202847196676E-4</v>
      </c>
      <c r="J177">
        <f t="shared" si="17"/>
        <v>1.804243494997356E-4</v>
      </c>
      <c r="K177">
        <f t="shared" si="18"/>
        <v>5.3598452927490926E-3</v>
      </c>
    </row>
    <row r="178" spans="1:11" x14ac:dyDescent="0.25">
      <c r="A178" s="51">
        <v>44865</v>
      </c>
      <c r="B178" s="54">
        <v>110.80999799999999</v>
      </c>
      <c r="C178" s="54">
        <v>344.51001000000002</v>
      </c>
      <c r="D178" s="54">
        <v>153.33999600000001</v>
      </c>
      <c r="E178">
        <f t="shared" si="13"/>
        <v>9.9319228500157437E-4</v>
      </c>
      <c r="F178">
        <f t="shared" si="14"/>
        <v>7.8388434363786466E-3</v>
      </c>
      <c r="G178">
        <f t="shared" si="15"/>
        <v>-1.5530330208703752E-2</v>
      </c>
      <c r="I178">
        <f t="shared" si="16"/>
        <v>3.285976887463653E-7</v>
      </c>
      <c r="J178">
        <f t="shared" si="17"/>
        <v>5.7815417164815002E-5</v>
      </c>
      <c r="K178">
        <f t="shared" si="18"/>
        <v>2.2963909402976115E-4</v>
      </c>
    </row>
    <row r="179" spans="1:11" x14ac:dyDescent="0.25">
      <c r="A179" s="52">
        <v>44866</v>
      </c>
      <c r="B179" s="53">
        <v>111.910004</v>
      </c>
      <c r="C179" s="53">
        <v>348.57998700000002</v>
      </c>
      <c r="D179" s="53">
        <v>150.64999399999999</v>
      </c>
      <c r="E179">
        <f t="shared" si="13"/>
        <v>9.8780076736216492E-3</v>
      </c>
      <c r="F179">
        <f t="shared" si="14"/>
        <v>1.1744575164018098E-2</v>
      </c>
      <c r="G179">
        <f t="shared" si="15"/>
        <v>-1.7698426296030911E-2</v>
      </c>
      <c r="I179">
        <f t="shared" si="16"/>
        <v>6.90823783650534E-5</v>
      </c>
      <c r="J179">
        <f t="shared" si="17"/>
        <v>1.3246575247525719E-4</v>
      </c>
      <c r="K179">
        <f t="shared" si="18"/>
        <v>3.0004972961568795E-4</v>
      </c>
    </row>
    <row r="180" spans="1:11" x14ac:dyDescent="0.25">
      <c r="A180" s="51">
        <v>44867</v>
      </c>
      <c r="B180" s="54">
        <v>109.610001</v>
      </c>
      <c r="C180" s="54">
        <v>349.790009</v>
      </c>
      <c r="D180" s="54">
        <v>145.029999</v>
      </c>
      <c r="E180">
        <f t="shared" si="13"/>
        <v>-2.0766392222055761E-2</v>
      </c>
      <c r="F180">
        <f t="shared" si="14"/>
        <v>3.4652783417801598E-3</v>
      </c>
      <c r="G180">
        <f t="shared" si="15"/>
        <v>-3.8018615071861356E-2</v>
      </c>
      <c r="I180">
        <f t="shared" si="16"/>
        <v>4.9875480077967089E-4</v>
      </c>
      <c r="J180">
        <f t="shared" si="17"/>
        <v>1.0433416143787823E-5</v>
      </c>
      <c r="K180">
        <f t="shared" si="18"/>
        <v>1.4169301287871151E-3</v>
      </c>
    </row>
    <row r="181" spans="1:11" x14ac:dyDescent="0.25">
      <c r="A181" s="52">
        <v>44868</v>
      </c>
      <c r="B181" s="53">
        <v>111.099998</v>
      </c>
      <c r="C181" s="53">
        <v>348.86999500000002</v>
      </c>
      <c r="D181" s="53">
        <v>138.88000500000001</v>
      </c>
      <c r="E181">
        <f t="shared" si="13"/>
        <v>1.3502058292896755E-2</v>
      </c>
      <c r="F181">
        <f t="shared" si="14"/>
        <v>-2.6336545000747794E-3</v>
      </c>
      <c r="G181">
        <f t="shared" si="15"/>
        <v>-4.3330323762689929E-2</v>
      </c>
      <c r="I181">
        <f t="shared" si="16"/>
        <v>1.4245930164195818E-4</v>
      </c>
      <c r="J181">
        <f t="shared" si="17"/>
        <v>8.230317216729937E-6</v>
      </c>
      <c r="K181">
        <f t="shared" si="18"/>
        <v>1.845032461224511E-3</v>
      </c>
    </row>
    <row r="182" spans="1:11" x14ac:dyDescent="0.25">
      <c r="A182" s="51">
        <v>44869</v>
      </c>
      <c r="B182" s="54">
        <v>112.30999799999999</v>
      </c>
      <c r="C182" s="54">
        <v>357.91000400000001</v>
      </c>
      <c r="D182" s="54">
        <v>138.38000500000001</v>
      </c>
      <c r="E182">
        <f t="shared" si="13"/>
        <v>1.0832208523307307E-2</v>
      </c>
      <c r="F182">
        <f t="shared" si="14"/>
        <v>2.5582223682139769E-2</v>
      </c>
      <c r="G182">
        <f t="shared" si="15"/>
        <v>-3.6067267112901628E-3</v>
      </c>
      <c r="I182">
        <f t="shared" si="16"/>
        <v>8.585471289075776E-5</v>
      </c>
      <c r="J182">
        <f t="shared" si="17"/>
        <v>6.4247168840519389E-4</v>
      </c>
      <c r="K182">
        <f t="shared" si="18"/>
        <v>1.0434476311237187E-5</v>
      </c>
    </row>
    <row r="183" spans="1:11" x14ac:dyDescent="0.25">
      <c r="A183" s="52">
        <v>44872</v>
      </c>
      <c r="B183" s="53">
        <v>113.639999</v>
      </c>
      <c r="C183" s="53">
        <v>362.55999800000001</v>
      </c>
      <c r="D183" s="53">
        <v>138.91999799999999</v>
      </c>
      <c r="E183">
        <f t="shared" si="13"/>
        <v>1.1772661019177533E-2</v>
      </c>
      <c r="F183">
        <f t="shared" si="14"/>
        <v>1.2908403000098051E-2</v>
      </c>
      <c r="G183">
        <f t="shared" si="15"/>
        <v>3.8946532760445341E-3</v>
      </c>
      <c r="I183">
        <f t="shared" si="16"/>
        <v>1.0416721908108572E-4</v>
      </c>
      <c r="J183">
        <f t="shared" si="17"/>
        <v>1.606101137118543E-4</v>
      </c>
      <c r="K183">
        <f t="shared" si="18"/>
        <v>1.8242602606833837E-5</v>
      </c>
    </row>
    <row r="184" spans="1:11" x14ac:dyDescent="0.25">
      <c r="A184" s="51">
        <v>44873</v>
      </c>
      <c r="B184" s="54">
        <v>114</v>
      </c>
      <c r="C184" s="54">
        <v>364.01998900000001</v>
      </c>
      <c r="D184" s="54">
        <v>139.5</v>
      </c>
      <c r="E184">
        <f t="shared" si="13"/>
        <v>3.1629002082266613E-3</v>
      </c>
      <c r="F184">
        <f t="shared" si="14"/>
        <v>4.0188086408279311E-3</v>
      </c>
      <c r="G184">
        <f t="shared" si="15"/>
        <v>4.1663877823223516E-3</v>
      </c>
      <c r="I184">
        <f t="shared" si="16"/>
        <v>2.5487276786010403E-6</v>
      </c>
      <c r="J184">
        <f t="shared" si="17"/>
        <v>1.4315706118898085E-5</v>
      </c>
      <c r="K184">
        <f t="shared" si="18"/>
        <v>2.0637672305279186E-5</v>
      </c>
    </row>
    <row r="185" spans="1:11" x14ac:dyDescent="0.25">
      <c r="A185" s="52">
        <v>44874</v>
      </c>
      <c r="B185" s="53">
        <v>108.900002</v>
      </c>
      <c r="C185" s="53">
        <v>362</v>
      </c>
      <c r="D185" s="53">
        <v>134.86999499999999</v>
      </c>
      <c r="E185">
        <f t="shared" si="13"/>
        <v>-4.5768400090107908E-2</v>
      </c>
      <c r="F185">
        <f t="shared" si="14"/>
        <v>-5.5645691383701592E-3</v>
      </c>
      <c r="G185">
        <f t="shared" si="15"/>
        <v>-3.3753286805391546E-2</v>
      </c>
      <c r="I185">
        <f t="shared" si="16"/>
        <v>2.2405858267712242E-3</v>
      </c>
      <c r="J185">
        <f t="shared" si="17"/>
        <v>3.3637304013561961E-5</v>
      </c>
      <c r="K185">
        <f t="shared" si="18"/>
        <v>1.1140110516569262E-3</v>
      </c>
    </row>
    <row r="186" spans="1:11" x14ac:dyDescent="0.25">
      <c r="A186" s="51">
        <v>44875</v>
      </c>
      <c r="B186" s="54">
        <v>110.5</v>
      </c>
      <c r="C186" s="54">
        <v>378.30999800000001</v>
      </c>
      <c r="D186" s="54">
        <v>146.86999499999999</v>
      </c>
      <c r="E186">
        <f t="shared" si="13"/>
        <v>1.458547265342002E-2</v>
      </c>
      <c r="F186">
        <f t="shared" si="14"/>
        <v>4.4069748224222133E-2</v>
      </c>
      <c r="G186">
        <f t="shared" si="15"/>
        <v>8.5236493266029598E-2</v>
      </c>
      <c r="I186">
        <f t="shared" si="16"/>
        <v>1.6949555766881255E-4</v>
      </c>
      <c r="J186">
        <f t="shared" si="17"/>
        <v>1.9214677544041609E-3</v>
      </c>
      <c r="K186">
        <f t="shared" si="18"/>
        <v>7.3295816553830074E-3</v>
      </c>
    </row>
    <row r="187" spans="1:11" x14ac:dyDescent="0.25">
      <c r="A187" s="52">
        <v>44876</v>
      </c>
      <c r="B187" s="53">
        <v>113.949997</v>
      </c>
      <c r="C187" s="53">
        <v>385.17001299999998</v>
      </c>
      <c r="D187" s="53">
        <v>149.699997</v>
      </c>
      <c r="E187">
        <f t="shared" si="13"/>
        <v>3.0744208406548783E-2</v>
      </c>
      <c r="F187">
        <f t="shared" si="14"/>
        <v>1.7970868972438648E-2</v>
      </c>
      <c r="G187">
        <f t="shared" si="15"/>
        <v>1.9085463663443939E-2</v>
      </c>
      <c r="I187">
        <f t="shared" si="16"/>
        <v>8.5134294560983842E-4</v>
      </c>
      <c r="J187">
        <f t="shared" si="17"/>
        <v>3.1455400908094193E-4</v>
      </c>
      <c r="K187">
        <f t="shared" si="18"/>
        <v>3.7876735662252715E-4</v>
      </c>
    </row>
    <row r="188" spans="1:11" x14ac:dyDescent="0.25">
      <c r="A188" s="51">
        <v>44879</v>
      </c>
      <c r="B188" s="54">
        <v>113.370003</v>
      </c>
      <c r="C188" s="54">
        <v>382.35998499999999</v>
      </c>
      <c r="D188" s="54">
        <v>148.279999</v>
      </c>
      <c r="E188">
        <f t="shared" si="13"/>
        <v>-5.1028968728223795E-3</v>
      </c>
      <c r="F188">
        <f t="shared" si="14"/>
        <v>-7.3222950569159012E-3</v>
      </c>
      <c r="G188">
        <f t="shared" si="15"/>
        <v>-9.530899846968607E-3</v>
      </c>
      <c r="I188">
        <f t="shared" si="16"/>
        <v>4.4479876851614388E-5</v>
      </c>
      <c r="J188">
        <f t="shared" si="17"/>
        <v>5.7115708021663723E-5</v>
      </c>
      <c r="K188">
        <f t="shared" si="18"/>
        <v>8.3803353127163941E-5</v>
      </c>
    </row>
    <row r="189" spans="1:11" x14ac:dyDescent="0.25">
      <c r="A189" s="52">
        <v>44880</v>
      </c>
      <c r="B189" s="53">
        <v>114.129997</v>
      </c>
      <c r="C189" s="53">
        <v>382.88000499999998</v>
      </c>
      <c r="D189" s="53">
        <v>150.03999300000001</v>
      </c>
      <c r="E189">
        <f t="shared" si="13"/>
        <v>6.681290788159897E-3</v>
      </c>
      <c r="F189">
        <f t="shared" si="14"/>
        <v>1.3591032534688784E-3</v>
      </c>
      <c r="G189">
        <f t="shared" si="15"/>
        <v>1.179950702092639E-2</v>
      </c>
      <c r="I189">
        <f t="shared" si="16"/>
        <v>2.6161834692030692E-5</v>
      </c>
      <c r="J189">
        <f t="shared" si="17"/>
        <v>1.2631620199624181E-6</v>
      </c>
      <c r="K189">
        <f t="shared" si="18"/>
        <v>1.4825472591493681E-4</v>
      </c>
    </row>
    <row r="190" spans="1:11" x14ac:dyDescent="0.25">
      <c r="A190" s="51">
        <v>44881</v>
      </c>
      <c r="B190" s="54">
        <v>112.910004</v>
      </c>
      <c r="C190" s="54">
        <v>382.32998700000002</v>
      </c>
      <c r="D190" s="54">
        <v>148.78999300000001</v>
      </c>
      <c r="E190">
        <f t="shared" si="13"/>
        <v>-1.0747046660817846E-2</v>
      </c>
      <c r="F190">
        <f t="shared" si="14"/>
        <v>-1.4375611935851624E-3</v>
      </c>
      <c r="G190">
        <f t="shared" si="15"/>
        <v>-8.3660097660274713E-3</v>
      </c>
      <c r="I190">
        <f t="shared" si="16"/>
        <v>1.5162162608314979E-4</v>
      </c>
      <c r="J190">
        <f t="shared" si="17"/>
        <v>2.798124806302184E-6</v>
      </c>
      <c r="K190">
        <f t="shared" si="18"/>
        <v>6.3832542587320541E-5</v>
      </c>
    </row>
    <row r="191" spans="1:11" x14ac:dyDescent="0.25">
      <c r="A191" s="52">
        <v>44882</v>
      </c>
      <c r="B191" s="53">
        <v>113.05999799999999</v>
      </c>
      <c r="C191" s="53">
        <v>379.77999899999998</v>
      </c>
      <c r="D191" s="53">
        <v>150.720001</v>
      </c>
      <c r="E191">
        <f t="shared" si="13"/>
        <v>1.3275569385461873E-3</v>
      </c>
      <c r="F191">
        <f t="shared" si="14"/>
        <v>-6.6919409612324655E-3</v>
      </c>
      <c r="G191">
        <f t="shared" si="15"/>
        <v>1.2887948669439812E-2</v>
      </c>
      <c r="I191">
        <f t="shared" si="16"/>
        <v>5.7058760523352394E-8</v>
      </c>
      <c r="J191">
        <f t="shared" si="17"/>
        <v>4.7985260344361834E-5</v>
      </c>
      <c r="K191">
        <f t="shared" si="18"/>
        <v>1.7594513980604526E-4</v>
      </c>
    </row>
    <row r="192" spans="1:11" x14ac:dyDescent="0.25">
      <c r="A192" s="51">
        <v>44883</v>
      </c>
      <c r="B192" s="54">
        <v>112.08000199999999</v>
      </c>
      <c r="C192" s="54">
        <v>379.20001200000002</v>
      </c>
      <c r="D192" s="54">
        <v>151.28999300000001</v>
      </c>
      <c r="E192">
        <f t="shared" si="13"/>
        <v>-8.7057136842740631E-3</v>
      </c>
      <c r="F192">
        <f t="shared" si="14"/>
        <v>-1.5283330377313859E-3</v>
      </c>
      <c r="G192">
        <f t="shared" si="15"/>
        <v>3.7746610251149283E-3</v>
      </c>
      <c r="I192">
        <f t="shared" si="16"/>
        <v>1.0551686797043971E-4</v>
      </c>
      <c r="J192">
        <f t="shared" si="17"/>
        <v>3.1100432882892268E-6</v>
      </c>
      <c r="K192">
        <f t="shared" si="18"/>
        <v>1.7231994305258183E-5</v>
      </c>
    </row>
    <row r="193" spans="1:11" x14ac:dyDescent="0.25">
      <c r="A193" s="52">
        <v>44886</v>
      </c>
      <c r="B193" s="53">
        <v>110.970001</v>
      </c>
      <c r="C193" s="53">
        <v>380.209991</v>
      </c>
      <c r="D193" s="53">
        <v>148.009995</v>
      </c>
      <c r="E193">
        <f t="shared" si="13"/>
        <v>-9.9530163492314791E-3</v>
      </c>
      <c r="F193">
        <f t="shared" si="14"/>
        <v>2.6599059572173385E-3</v>
      </c>
      <c r="G193">
        <f t="shared" si="15"/>
        <v>-2.1918673220391732E-2</v>
      </c>
      <c r="I193">
        <f t="shared" si="16"/>
        <v>1.3269756804808975E-4</v>
      </c>
      <c r="J193">
        <f t="shared" si="17"/>
        <v>5.8792065229593623E-6</v>
      </c>
      <c r="K193">
        <f t="shared" si="18"/>
        <v>4.6406597200845988E-4</v>
      </c>
    </row>
    <row r="194" spans="1:11" x14ac:dyDescent="0.25">
      <c r="A194" s="51">
        <v>44887</v>
      </c>
      <c r="B194" s="54">
        <v>114.18</v>
      </c>
      <c r="C194" s="54">
        <v>383.86999500000002</v>
      </c>
      <c r="D194" s="54">
        <v>150.179993</v>
      </c>
      <c r="E194">
        <f t="shared" si="13"/>
        <v>2.8516247012196509E-2</v>
      </c>
      <c r="F194">
        <f t="shared" si="14"/>
        <v>9.5802325939971338E-3</v>
      </c>
      <c r="G194">
        <f t="shared" si="15"/>
        <v>1.4554722793407476E-2</v>
      </c>
      <c r="I194">
        <f t="shared" si="16"/>
        <v>7.2629281513199285E-4</v>
      </c>
      <c r="J194">
        <f t="shared" si="17"/>
        <v>8.7329663258086721E-5</v>
      </c>
      <c r="K194">
        <f t="shared" si="18"/>
        <v>2.2294089776942651E-4</v>
      </c>
    </row>
    <row r="195" spans="1:11" x14ac:dyDescent="0.25">
      <c r="A195" s="52">
        <v>44888</v>
      </c>
      <c r="B195" s="53">
        <v>113.610001</v>
      </c>
      <c r="C195" s="53">
        <v>386.25</v>
      </c>
      <c r="D195" s="53">
        <v>151.070007</v>
      </c>
      <c r="E195">
        <f t="shared" si="13"/>
        <v>-5.0046111522579735E-3</v>
      </c>
      <c r="F195">
        <f t="shared" si="14"/>
        <v>6.1808876343048477E-3</v>
      </c>
      <c r="G195">
        <f t="shared" si="15"/>
        <v>5.9088238307651577E-3</v>
      </c>
      <c r="I195">
        <f t="shared" si="16"/>
        <v>4.3178538389410323E-5</v>
      </c>
      <c r="J195">
        <f t="shared" si="17"/>
        <v>3.5351219943555855E-5</v>
      </c>
      <c r="K195">
        <f t="shared" si="18"/>
        <v>3.9505078304835613E-5</v>
      </c>
    </row>
    <row r="196" spans="1:11" x14ac:dyDescent="0.25">
      <c r="A196" s="51">
        <v>44890</v>
      </c>
      <c r="B196" s="54">
        <v>113.209999</v>
      </c>
      <c r="C196" s="54">
        <v>388.85998499999999</v>
      </c>
      <c r="D196" s="54">
        <v>148.11000100000001</v>
      </c>
      <c r="E196">
        <f t="shared" ref="E196:E252" si="19">LN(B196/B195)</f>
        <v>-3.5270471269791535E-3</v>
      </c>
      <c r="F196">
        <f t="shared" ref="F196:F252" si="20">LN(C196/C195)</f>
        <v>6.734514881429547E-3</v>
      </c>
      <c r="G196">
        <f t="shared" ref="G196:G252" si="21">LN(D196/D195)</f>
        <v>-1.97881042011482E-2</v>
      </c>
      <c r="I196">
        <f t="shared" ref="I196:I252" si="22">(E196-E$253)^2</f>
        <v>2.5943475574654878E-5</v>
      </c>
      <c r="J196">
        <f t="shared" ref="J196:J252" si="23">(F196-F$253)^2</f>
        <v>4.2241114149303221E-5</v>
      </c>
      <c r="K196">
        <f t="shared" ref="K196:K252" si="24">(G196-G$253)^2</f>
        <v>3.7681104893583472E-4</v>
      </c>
    </row>
    <row r="197" spans="1:11" x14ac:dyDescent="0.25">
      <c r="A197" s="52">
        <v>44893</v>
      </c>
      <c r="B197" s="53">
        <v>109.80999799999999</v>
      </c>
      <c r="C197" s="53">
        <v>382.35998499999999</v>
      </c>
      <c r="D197" s="53">
        <v>144.220001</v>
      </c>
      <c r="E197">
        <f t="shared" si="19"/>
        <v>-3.0492910860531828E-2</v>
      </c>
      <c r="F197">
        <f t="shared" si="20"/>
        <v>-1.685680912786874E-2</v>
      </c>
      <c r="G197">
        <f t="shared" si="21"/>
        <v>-2.6615329268155415E-2</v>
      </c>
      <c r="I197">
        <f t="shared" si="22"/>
        <v>1.0278011244961847E-3</v>
      </c>
      <c r="J197">
        <f t="shared" si="23"/>
        <v>2.9213672284875418E-4</v>
      </c>
      <c r="K197">
        <f t="shared" si="24"/>
        <v>6.8847706872976673E-4</v>
      </c>
    </row>
    <row r="198" spans="1:11" x14ac:dyDescent="0.25">
      <c r="A198" s="51">
        <v>44894</v>
      </c>
      <c r="B198" s="54">
        <v>110.540001</v>
      </c>
      <c r="C198" s="54">
        <v>383.709991</v>
      </c>
      <c r="D198" s="54">
        <v>141.16999799999999</v>
      </c>
      <c r="E198">
        <f t="shared" si="19"/>
        <v>6.6258740552716513E-3</v>
      </c>
      <c r="F198">
        <f t="shared" si="20"/>
        <v>3.5245015201938968E-3</v>
      </c>
      <c r="G198">
        <f t="shared" si="21"/>
        <v>-2.1375094693672356E-2</v>
      </c>
      <c r="I198">
        <f t="shared" si="22"/>
        <v>2.5598007591888267E-5</v>
      </c>
      <c r="J198">
        <f t="shared" si="23"/>
        <v>1.081951472476161E-5</v>
      </c>
      <c r="K198">
        <f t="shared" si="24"/>
        <v>4.4094170526271014E-4</v>
      </c>
    </row>
    <row r="199" spans="1:11" x14ac:dyDescent="0.25">
      <c r="A199" s="52">
        <v>44895</v>
      </c>
      <c r="B199" s="53">
        <v>111.339996</v>
      </c>
      <c r="C199" s="53">
        <v>386.14999399999999</v>
      </c>
      <c r="D199" s="53">
        <v>148.029999</v>
      </c>
      <c r="E199">
        <f t="shared" si="19"/>
        <v>7.2110913777527425E-3</v>
      </c>
      <c r="F199">
        <f t="shared" si="20"/>
        <v>6.3388439915596055E-3</v>
      </c>
      <c r="G199">
        <f t="shared" si="21"/>
        <v>4.7450125441221153E-2</v>
      </c>
      <c r="I199">
        <f t="shared" si="22"/>
        <v>3.1862239381305733E-5</v>
      </c>
      <c r="J199">
        <f t="shared" si="23"/>
        <v>3.7254488965981826E-5</v>
      </c>
      <c r="K199">
        <f t="shared" si="24"/>
        <v>2.2873844472006159E-3</v>
      </c>
    </row>
    <row r="200" spans="1:11" x14ac:dyDescent="0.25">
      <c r="A200" s="51">
        <v>44896</v>
      </c>
      <c r="B200" s="54">
        <v>110.800003</v>
      </c>
      <c r="C200" s="54">
        <v>383.80999800000001</v>
      </c>
      <c r="D200" s="54">
        <v>148.30999800000001</v>
      </c>
      <c r="E200">
        <f t="shared" si="19"/>
        <v>-4.8617454403731856E-3</v>
      </c>
      <c r="F200">
        <f t="shared" si="20"/>
        <v>-6.0782462169105735E-3</v>
      </c>
      <c r="G200">
        <f t="shared" si="21"/>
        <v>1.8897150985903435E-3</v>
      </c>
      <c r="I200">
        <f t="shared" si="22"/>
        <v>4.1321397001316803E-5</v>
      </c>
      <c r="J200">
        <f t="shared" si="23"/>
        <v>3.9859583490789105E-5</v>
      </c>
      <c r="K200">
        <f t="shared" si="24"/>
        <v>5.135652505298163E-6</v>
      </c>
    </row>
    <row r="201" spans="1:11" x14ac:dyDescent="0.25">
      <c r="A201" s="52">
        <v>44897</v>
      </c>
      <c r="B201" s="53">
        <v>109.860001</v>
      </c>
      <c r="C201" s="53">
        <v>380.57998700000002</v>
      </c>
      <c r="D201" s="53">
        <v>147.80999800000001</v>
      </c>
      <c r="E201">
        <f t="shared" si="19"/>
        <v>-8.5199643720270616E-3</v>
      </c>
      <c r="F201">
        <f t="shared" si="20"/>
        <v>-8.4512625448883438E-3</v>
      </c>
      <c r="G201">
        <f t="shared" si="21"/>
        <v>-3.3770125755066185E-3</v>
      </c>
      <c r="I201">
        <f t="shared" si="22"/>
        <v>1.0173528475594972E-4</v>
      </c>
      <c r="J201">
        <f t="shared" si="23"/>
        <v>7.5454604517545098E-5</v>
      </c>
      <c r="K201">
        <f t="shared" si="24"/>
        <v>9.0031794769238962E-6</v>
      </c>
    </row>
    <row r="202" spans="1:11" x14ac:dyDescent="0.25">
      <c r="A202" s="51">
        <v>44900</v>
      </c>
      <c r="B202" s="54">
        <v>106.849998</v>
      </c>
      <c r="C202" s="54">
        <v>371.540009</v>
      </c>
      <c r="D202" s="54">
        <v>146.63000500000001</v>
      </c>
      <c r="E202">
        <f t="shared" si="19"/>
        <v>-2.7780873969640667E-2</v>
      </c>
      <c r="F202">
        <f t="shared" si="20"/>
        <v>-2.403981652871039E-2</v>
      </c>
      <c r="G202">
        <f t="shared" si="21"/>
        <v>-8.0152106046758355E-3</v>
      </c>
      <c r="I202">
        <f t="shared" si="22"/>
        <v>8.6126405629775307E-4</v>
      </c>
      <c r="J202">
        <f t="shared" si="23"/>
        <v>5.8927635194226549E-4</v>
      </c>
      <c r="K202">
        <f t="shared" si="24"/>
        <v>5.8350163856858727E-5</v>
      </c>
    </row>
    <row r="203" spans="1:11" x14ac:dyDescent="0.25">
      <c r="A203" s="52">
        <v>44901</v>
      </c>
      <c r="B203" s="53">
        <v>103.879997</v>
      </c>
      <c r="C203" s="53">
        <v>362.91000400000001</v>
      </c>
      <c r="D203" s="53">
        <v>142.91000399999999</v>
      </c>
      <c r="E203">
        <f t="shared" si="19"/>
        <v>-2.8189605132256722E-2</v>
      </c>
      <c r="F203">
        <f t="shared" si="20"/>
        <v>-2.3501673524876979E-2</v>
      </c>
      <c r="G203">
        <f t="shared" si="21"/>
        <v>-2.5697351605074553E-2</v>
      </c>
      <c r="I203">
        <f t="shared" si="22"/>
        <v>8.8542143010160684E-4</v>
      </c>
      <c r="J203">
        <f t="shared" si="23"/>
        <v>5.6343909088343381E-4</v>
      </c>
      <c r="K203">
        <f t="shared" si="24"/>
        <v>6.4114640162793988E-4</v>
      </c>
    </row>
    <row r="204" spans="1:11" x14ac:dyDescent="0.25">
      <c r="A204" s="51">
        <v>44902</v>
      </c>
      <c r="B204" s="54">
        <v>103.650002</v>
      </c>
      <c r="C204" s="54">
        <v>359.92001299999998</v>
      </c>
      <c r="D204" s="54">
        <v>140.94000199999999</v>
      </c>
      <c r="E204">
        <f t="shared" si="19"/>
        <v>-2.2164997375758158E-3</v>
      </c>
      <c r="F204">
        <f t="shared" si="20"/>
        <v>-8.2730600098292785E-3</v>
      </c>
      <c r="G204">
        <f t="shared" si="21"/>
        <v>-1.3880807394034843E-2</v>
      </c>
      <c r="I204">
        <f t="shared" si="22"/>
        <v>1.431053239388564E-5</v>
      </c>
      <c r="J204">
        <f t="shared" si="23"/>
        <v>7.2390461923098977E-5</v>
      </c>
      <c r="K204">
        <f t="shared" si="24"/>
        <v>1.8236678518590506E-4</v>
      </c>
    </row>
    <row r="205" spans="1:11" x14ac:dyDescent="0.25">
      <c r="A205" s="52">
        <v>44903</v>
      </c>
      <c r="B205" s="53">
        <v>104.41999800000001</v>
      </c>
      <c r="C205" s="53">
        <v>358.07998700000002</v>
      </c>
      <c r="D205" s="53">
        <v>142.64999399999999</v>
      </c>
      <c r="E205">
        <f t="shared" si="19"/>
        <v>7.4013506514921277E-3</v>
      </c>
      <c r="F205">
        <f t="shared" si="20"/>
        <v>-5.1254318332302718E-3</v>
      </c>
      <c r="G205">
        <f t="shared" si="21"/>
        <v>1.2059753509207675E-2</v>
      </c>
      <c r="I205">
        <f t="shared" si="22"/>
        <v>3.4046337578655234E-5</v>
      </c>
      <c r="J205">
        <f t="shared" si="23"/>
        <v>2.8736356972901397E-5</v>
      </c>
      <c r="K205">
        <f t="shared" si="24"/>
        <v>1.5465997128697354E-4</v>
      </c>
    </row>
    <row r="206" spans="1:11" x14ac:dyDescent="0.25">
      <c r="A206" s="51">
        <v>44904</v>
      </c>
      <c r="B206" s="54">
        <v>103.540001</v>
      </c>
      <c r="C206" s="54">
        <v>359.14001500000001</v>
      </c>
      <c r="D206" s="54">
        <v>142.16000399999999</v>
      </c>
      <c r="E206">
        <f t="shared" si="19"/>
        <v>-8.4631876971288829E-3</v>
      </c>
      <c r="F206">
        <f t="shared" si="20"/>
        <v>2.9559375613695269E-3</v>
      </c>
      <c r="G206">
        <f t="shared" si="21"/>
        <v>-3.4408236148141366E-3</v>
      </c>
      <c r="I206">
        <f t="shared" si="22"/>
        <v>1.0059316485375116E-4</v>
      </c>
      <c r="J206">
        <f t="shared" si="23"/>
        <v>7.4024213428847363E-6</v>
      </c>
      <c r="K206">
        <f t="shared" si="24"/>
        <v>9.3901851841103455E-6</v>
      </c>
    </row>
    <row r="207" spans="1:11" x14ac:dyDescent="0.25">
      <c r="A207" s="52">
        <v>44907</v>
      </c>
      <c r="B207" s="53">
        <v>106.089996</v>
      </c>
      <c r="C207" s="53">
        <v>363.17999300000002</v>
      </c>
      <c r="D207" s="53">
        <v>144.490005</v>
      </c>
      <c r="E207">
        <f t="shared" si="19"/>
        <v>2.4329731635484752E-2</v>
      </c>
      <c r="F207">
        <f t="shared" si="20"/>
        <v>1.1186233477268591E-2</v>
      </c>
      <c r="G207">
        <f t="shared" si="21"/>
        <v>1.6257123626284686E-2</v>
      </c>
      <c r="I207">
        <f t="shared" si="22"/>
        <v>5.1816805181587532E-4</v>
      </c>
      <c r="J207">
        <f t="shared" si="23"/>
        <v>1.1992516829222856E-4</v>
      </c>
      <c r="K207">
        <f t="shared" si="24"/>
        <v>2.766768597331568E-4</v>
      </c>
    </row>
    <row r="208" spans="1:11" x14ac:dyDescent="0.25">
      <c r="A208" s="51">
        <v>44908</v>
      </c>
      <c r="B208" s="54">
        <v>107.25</v>
      </c>
      <c r="C208" s="54">
        <v>368.69000199999999</v>
      </c>
      <c r="D208" s="54">
        <v>145.470001</v>
      </c>
      <c r="E208">
        <f t="shared" si="19"/>
        <v>1.0874805040783194E-2</v>
      </c>
      <c r="F208">
        <f t="shared" si="20"/>
        <v>1.5057628117761169E-2</v>
      </c>
      <c r="G208">
        <f t="shared" si="21"/>
        <v>6.759551049650054E-3</v>
      </c>
      <c r="I208">
        <f t="shared" si="22"/>
        <v>8.664590742921778E-5</v>
      </c>
      <c r="J208">
        <f t="shared" si="23"/>
        <v>2.1970442142324467E-4</v>
      </c>
      <c r="K208">
        <f t="shared" si="24"/>
        <v>5.0922977811429114E-5</v>
      </c>
    </row>
    <row r="209" spans="1:11" x14ac:dyDescent="0.25">
      <c r="A209" s="52">
        <v>44909</v>
      </c>
      <c r="B209" s="53">
        <v>106.459999</v>
      </c>
      <c r="C209" s="53">
        <v>360.38000499999998</v>
      </c>
      <c r="D209" s="53">
        <v>143.21000699999999</v>
      </c>
      <c r="E209">
        <f t="shared" si="19"/>
        <v>-7.3932394567144391E-3</v>
      </c>
      <c r="F209">
        <f t="shared" si="20"/>
        <v>-2.2797143802310824E-2</v>
      </c>
      <c r="G209">
        <f t="shared" si="21"/>
        <v>-1.5657753289762016E-2</v>
      </c>
      <c r="I209">
        <f t="shared" si="22"/>
        <v>8.0275617549241521E-5</v>
      </c>
      <c r="J209">
        <f t="shared" si="23"/>
        <v>5.3048878936727843E-4</v>
      </c>
      <c r="K209">
        <f t="shared" si="24"/>
        <v>2.3351723054782411E-4</v>
      </c>
    </row>
    <row r="210" spans="1:11" x14ac:dyDescent="0.25">
      <c r="A210" s="51">
        <v>44910</v>
      </c>
      <c r="B210" s="54">
        <v>105.44000200000001</v>
      </c>
      <c r="C210" s="54">
        <v>349.82998700000002</v>
      </c>
      <c r="D210" s="54">
        <v>136.5</v>
      </c>
      <c r="E210">
        <f t="shared" si="19"/>
        <v>-9.6272286290814465E-3</v>
      </c>
      <c r="F210">
        <f t="shared" si="20"/>
        <v>-2.9711759133468119E-2</v>
      </c>
      <c r="G210">
        <f t="shared" si="21"/>
        <v>-4.7987518744863719E-2</v>
      </c>
      <c r="I210">
        <f t="shared" si="22"/>
        <v>1.2529791951316766E-4</v>
      </c>
      <c r="J210">
        <f t="shared" si="23"/>
        <v>8.9682026816758796E-4</v>
      </c>
      <c r="K210">
        <f t="shared" si="24"/>
        <v>2.2668107523627049E-3</v>
      </c>
    </row>
    <row r="211" spans="1:11" x14ac:dyDescent="0.25">
      <c r="A211" s="52">
        <v>44911</v>
      </c>
      <c r="B211" s="53">
        <v>104.699997</v>
      </c>
      <c r="C211" s="53">
        <v>346.35000600000001</v>
      </c>
      <c r="D211" s="53">
        <v>134.509995</v>
      </c>
      <c r="E211">
        <f t="shared" si="19"/>
        <v>-7.0430004991348721E-3</v>
      </c>
      <c r="F211">
        <f t="shared" si="20"/>
        <v>-9.9974432473132167E-3</v>
      </c>
      <c r="G211">
        <f t="shared" si="21"/>
        <v>-1.4686106076482333E-2</v>
      </c>
      <c r="I211">
        <f t="shared" si="22"/>
        <v>7.4122236610209744E-5</v>
      </c>
      <c r="J211">
        <f t="shared" si="23"/>
        <v>1.0470695598994718E-4</v>
      </c>
      <c r="K211">
        <f t="shared" si="24"/>
        <v>2.0476532090548863E-4</v>
      </c>
    </row>
    <row r="212" spans="1:11" x14ac:dyDescent="0.25">
      <c r="A212" s="51">
        <v>44914</v>
      </c>
      <c r="B212" s="54">
        <v>105.16999800000001</v>
      </c>
      <c r="C212" s="54">
        <v>344.60998499999999</v>
      </c>
      <c r="D212" s="54">
        <v>132.36999499999999</v>
      </c>
      <c r="E212">
        <f t="shared" si="19"/>
        <v>4.4789802919114113E-3</v>
      </c>
      <c r="F212">
        <f t="shared" si="20"/>
        <v>-5.0365424941748284E-3</v>
      </c>
      <c r="G212">
        <f t="shared" si="21"/>
        <v>-1.603751459576272E-2</v>
      </c>
      <c r="I212">
        <f t="shared" si="22"/>
        <v>8.4829684551858318E-6</v>
      </c>
      <c r="J212">
        <f t="shared" si="23"/>
        <v>2.7791252522909842E-5</v>
      </c>
      <c r="K212">
        <f t="shared" si="24"/>
        <v>2.4526791974319634E-4</v>
      </c>
    </row>
    <row r="213" spans="1:11" x14ac:dyDescent="0.25">
      <c r="A213" s="52">
        <v>44915</v>
      </c>
      <c r="B213" s="53">
        <v>106.69000200000001</v>
      </c>
      <c r="C213" s="53">
        <v>344.48998999999998</v>
      </c>
      <c r="D213" s="53">
        <v>132.300003</v>
      </c>
      <c r="E213">
        <f t="shared" si="19"/>
        <v>1.4349382434161981E-2</v>
      </c>
      <c r="F213">
        <f t="shared" si="20"/>
        <v>-3.4826587016741084E-4</v>
      </c>
      <c r="G213">
        <f t="shared" si="21"/>
        <v>-5.2890015612261224E-4</v>
      </c>
      <c r="I213">
        <f t="shared" si="22"/>
        <v>1.6340395743070948E-4</v>
      </c>
      <c r="J213">
        <f t="shared" si="23"/>
        <v>3.4043060631429826E-7</v>
      </c>
      <c r="K213">
        <f t="shared" si="24"/>
        <v>2.3231078041367375E-8</v>
      </c>
    </row>
    <row r="214" spans="1:11" x14ac:dyDescent="0.25">
      <c r="A214" s="51">
        <v>44916</v>
      </c>
      <c r="B214" s="54">
        <v>108.05999799999999</v>
      </c>
      <c r="C214" s="54">
        <v>350.16000400000001</v>
      </c>
      <c r="D214" s="54">
        <v>135.449997</v>
      </c>
      <c r="E214">
        <f t="shared" si="19"/>
        <v>1.2759157958414138E-2</v>
      </c>
      <c r="F214">
        <f t="shared" si="20"/>
        <v>1.6325170878200863E-2</v>
      </c>
      <c r="G214">
        <f t="shared" si="21"/>
        <v>2.3530452586062855E-2</v>
      </c>
      <c r="I214">
        <f t="shared" si="22"/>
        <v>1.2527723313617738E-4</v>
      </c>
      <c r="J214">
        <f t="shared" si="23"/>
        <v>2.5888721292210753E-4</v>
      </c>
      <c r="K214">
        <f t="shared" si="24"/>
        <v>5.715415552252235E-4</v>
      </c>
    </row>
    <row r="215" spans="1:11" x14ac:dyDescent="0.25">
      <c r="A215" s="52">
        <v>44917</v>
      </c>
      <c r="B215" s="53">
        <v>105.879997</v>
      </c>
      <c r="C215" s="53">
        <v>345.57998700000002</v>
      </c>
      <c r="D215" s="53">
        <v>132.229996</v>
      </c>
      <c r="E215">
        <f t="shared" si="19"/>
        <v>-2.038026088274612E-2</v>
      </c>
      <c r="F215">
        <f t="shared" si="20"/>
        <v>-1.3166077038931863E-2</v>
      </c>
      <c r="G215">
        <f t="shared" si="21"/>
        <v>-2.4059746064300027E-2</v>
      </c>
      <c r="I215">
        <f t="shared" si="22"/>
        <v>4.8165709563290342E-4</v>
      </c>
      <c r="J215">
        <f t="shared" si="23"/>
        <v>1.7959418457878917E-4</v>
      </c>
      <c r="K215">
        <f t="shared" si="24"/>
        <v>5.6089696313380997E-4</v>
      </c>
    </row>
    <row r="216" spans="1:11" x14ac:dyDescent="0.25">
      <c r="A216" s="51">
        <v>44918</v>
      </c>
      <c r="B216" s="54">
        <v>108.68</v>
      </c>
      <c r="C216" s="54">
        <v>345.51001000000002</v>
      </c>
      <c r="D216" s="54">
        <v>131.86000100000001</v>
      </c>
      <c r="E216">
        <f t="shared" si="19"/>
        <v>2.6101435533209837E-2</v>
      </c>
      <c r="F216">
        <f t="shared" si="20"/>
        <v>-2.0251197540958229E-4</v>
      </c>
      <c r="G216">
        <f t="shared" si="21"/>
        <v>-2.8020390494549268E-3</v>
      </c>
      <c r="I216">
        <f t="shared" si="22"/>
        <v>6.0196665869359761E-4</v>
      </c>
      <c r="J216">
        <f t="shared" si="23"/>
        <v>1.9159041156537919E-7</v>
      </c>
      <c r="K216">
        <f t="shared" si="24"/>
        <v>5.8833235583975576E-6</v>
      </c>
    </row>
    <row r="217" spans="1:11" x14ac:dyDescent="0.25">
      <c r="A217" s="52">
        <v>44922</v>
      </c>
      <c r="B217" s="53">
        <v>110.19000200000001</v>
      </c>
      <c r="C217" s="53">
        <v>341.97000100000002</v>
      </c>
      <c r="D217" s="53">
        <v>130.029999</v>
      </c>
      <c r="E217">
        <f t="shared" si="19"/>
        <v>1.3798382092005859E-2</v>
      </c>
      <c r="F217">
        <f t="shared" si="20"/>
        <v>-1.0298598450617587E-2</v>
      </c>
      <c r="G217">
        <f t="shared" si="21"/>
        <v>-1.3975575896259102E-2</v>
      </c>
      <c r="I217">
        <f t="shared" si="22"/>
        <v>1.4962073283561846E-4</v>
      </c>
      <c r="J217">
        <f t="shared" si="23"/>
        <v>1.1096087702441122E-4</v>
      </c>
      <c r="K217">
        <f t="shared" si="24"/>
        <v>1.8493533550272977E-4</v>
      </c>
    </row>
    <row r="218" spans="1:11" x14ac:dyDescent="0.25">
      <c r="A218" s="51">
        <v>44923</v>
      </c>
      <c r="B218" s="54">
        <v>108.379997</v>
      </c>
      <c r="C218" s="54">
        <v>340.86999500000002</v>
      </c>
      <c r="D218" s="54">
        <v>126.040001</v>
      </c>
      <c r="E218">
        <f t="shared" si="19"/>
        <v>-1.65626241925689E-2</v>
      </c>
      <c r="F218">
        <f t="shared" si="20"/>
        <v>-3.2218585846843267E-3</v>
      </c>
      <c r="G218">
        <f t="shared" si="21"/>
        <v>-3.1165860549632506E-2</v>
      </c>
      <c r="I218">
        <f t="shared" si="22"/>
        <v>3.2866248608216905E-4</v>
      </c>
      <c r="J218">
        <f t="shared" si="23"/>
        <v>1.1951243301989874E-5</v>
      </c>
      <c r="K218">
        <f t="shared" si="24"/>
        <v>9.479857877837377E-4</v>
      </c>
    </row>
    <row r="219" spans="1:11" x14ac:dyDescent="0.25">
      <c r="A219" s="52">
        <v>44924</v>
      </c>
      <c r="B219" s="53">
        <v>109.199997</v>
      </c>
      <c r="C219" s="53">
        <v>343.42999300000002</v>
      </c>
      <c r="D219" s="53">
        <v>129.61000100000001</v>
      </c>
      <c r="E219">
        <f t="shared" si="19"/>
        <v>7.5374933806928576E-3</v>
      </c>
      <c r="F219">
        <f t="shared" si="20"/>
        <v>7.4821276859537312E-3</v>
      </c>
      <c r="G219">
        <f t="shared" si="21"/>
        <v>2.7930624327674829E-2</v>
      </c>
      <c r="I219">
        <f t="shared" si="22"/>
        <v>3.56536373656148E-5</v>
      </c>
      <c r="J219">
        <f t="shared" si="23"/>
        <v>5.251798343282332E-5</v>
      </c>
      <c r="K219">
        <f t="shared" si="24"/>
        <v>8.0129230881288217E-4</v>
      </c>
    </row>
    <row r="220" spans="1:11" x14ac:dyDescent="0.25">
      <c r="A220" s="51">
        <v>44925</v>
      </c>
      <c r="B220" s="54">
        <v>110.300003</v>
      </c>
      <c r="C220" s="54">
        <v>343.38000499999998</v>
      </c>
      <c r="D220" s="54">
        <v>129.929993</v>
      </c>
      <c r="E220">
        <f t="shared" si="19"/>
        <v>1.0022917619729068E-2</v>
      </c>
      <c r="F220">
        <f t="shared" si="20"/>
        <v>-1.4556573210603579E-4</v>
      </c>
      <c r="G220">
        <f t="shared" si="21"/>
        <v>2.4658408687422326E-3</v>
      </c>
      <c r="I220">
        <f t="shared" si="22"/>
        <v>7.1512238760908413E-5</v>
      </c>
      <c r="J220">
        <f t="shared" si="23"/>
        <v>1.4498135807160766E-7</v>
      </c>
      <c r="K220">
        <f t="shared" si="24"/>
        <v>8.0788033233121824E-6</v>
      </c>
    </row>
    <row r="221" spans="1:11" x14ac:dyDescent="0.25">
      <c r="A221" s="52">
        <v>44929</v>
      </c>
      <c r="B221" s="53">
        <v>106.510002</v>
      </c>
      <c r="C221" s="53">
        <v>346.22000100000002</v>
      </c>
      <c r="D221" s="53">
        <v>125.07</v>
      </c>
      <c r="E221">
        <f t="shared" si="19"/>
        <v>-3.4965057225352071E-2</v>
      </c>
      <c r="F221">
        <f t="shared" si="20"/>
        <v>8.2366938267271241E-3</v>
      </c>
      <c r="G221">
        <f t="shared" si="21"/>
        <v>-3.812220945866477E-2</v>
      </c>
      <c r="I221">
        <f t="shared" si="22"/>
        <v>1.3345493174191257E-3</v>
      </c>
      <c r="J221">
        <f t="shared" si="23"/>
        <v>6.4023928354215787E-5</v>
      </c>
      <c r="K221">
        <f t="shared" si="24"/>
        <v>1.4247398878242002E-3</v>
      </c>
    </row>
    <row r="222" spans="1:11" x14ac:dyDescent="0.25">
      <c r="A222" s="51">
        <v>44930</v>
      </c>
      <c r="B222" s="54">
        <v>106.82</v>
      </c>
      <c r="C222" s="54">
        <v>347.70001200000002</v>
      </c>
      <c r="D222" s="54">
        <v>126.360001</v>
      </c>
      <c r="E222">
        <f t="shared" si="19"/>
        <v>2.9062786789705586E-3</v>
      </c>
      <c r="F222">
        <f t="shared" si="20"/>
        <v>4.2656594894055254E-3</v>
      </c>
      <c r="G222">
        <f t="shared" si="21"/>
        <v>1.0261403286965934E-2</v>
      </c>
      <c r="I222">
        <f t="shared" si="22"/>
        <v>1.7952033390897977E-6</v>
      </c>
      <c r="J222">
        <f t="shared" si="23"/>
        <v>1.6244616235716802E-5</v>
      </c>
      <c r="K222">
        <f t="shared" si="24"/>
        <v>1.1316461847335862E-4</v>
      </c>
    </row>
    <row r="223" spans="1:11" x14ac:dyDescent="0.25">
      <c r="A223" s="52">
        <v>44931</v>
      </c>
      <c r="B223" s="53">
        <v>109.209999</v>
      </c>
      <c r="C223" s="53">
        <v>343.76001000000002</v>
      </c>
      <c r="D223" s="53">
        <v>125.019997</v>
      </c>
      <c r="E223">
        <f t="shared" si="19"/>
        <v>2.2127450141342063E-2</v>
      </c>
      <c r="F223">
        <f t="shared" si="20"/>
        <v>-1.1396304969523858E-2</v>
      </c>
      <c r="G223">
        <f t="shared" si="21"/>
        <v>-1.0661283340275822E-2</v>
      </c>
      <c r="I223">
        <f t="shared" si="22"/>
        <v>4.2275568516317573E-4</v>
      </c>
      <c r="J223">
        <f t="shared" si="23"/>
        <v>1.352918716669398E-4</v>
      </c>
      <c r="K223">
        <f t="shared" si="24"/>
        <v>1.0577712401523929E-4</v>
      </c>
    </row>
    <row r="224" spans="1:11" x14ac:dyDescent="0.25">
      <c r="A224" s="51">
        <v>44932</v>
      </c>
      <c r="B224" s="54">
        <v>110.529999</v>
      </c>
      <c r="C224" s="54">
        <v>348.07998700000002</v>
      </c>
      <c r="D224" s="54">
        <v>129.61999499999999</v>
      </c>
      <c r="E224">
        <f t="shared" si="19"/>
        <v>1.201434322258021E-2</v>
      </c>
      <c r="F224">
        <f t="shared" si="20"/>
        <v>1.2488532507885614E-2</v>
      </c>
      <c r="G224">
        <f t="shared" si="21"/>
        <v>3.6133353917769694E-2</v>
      </c>
      <c r="I224">
        <f t="shared" si="22"/>
        <v>1.0915895976837505E-4</v>
      </c>
      <c r="J224">
        <f t="shared" si="23"/>
        <v>1.5014419567262264E-4</v>
      </c>
      <c r="K224">
        <f t="shared" si="24"/>
        <v>1.3329681705483883E-3</v>
      </c>
    </row>
    <row r="225" spans="1:11" x14ac:dyDescent="0.25">
      <c r="A225" s="52">
        <v>44935</v>
      </c>
      <c r="B225" s="53">
        <v>108.470001</v>
      </c>
      <c r="C225" s="53">
        <v>353</v>
      </c>
      <c r="D225" s="53">
        <v>130.14999399999999</v>
      </c>
      <c r="E225">
        <f t="shared" si="19"/>
        <v>-1.8813322004281572E-2</v>
      </c>
      <c r="F225">
        <f t="shared" si="20"/>
        <v>1.4035755868608866E-2</v>
      </c>
      <c r="G225">
        <f t="shared" si="21"/>
        <v>4.0805309146452161E-3</v>
      </c>
      <c r="I225">
        <f t="shared" si="22"/>
        <v>4.1533415704374016E-4</v>
      </c>
      <c r="J225">
        <f t="shared" si="23"/>
        <v>1.9045538522028952E-4</v>
      </c>
      <c r="K225">
        <f t="shared" si="24"/>
        <v>1.9864970445628616E-5</v>
      </c>
    </row>
    <row r="226" spans="1:11" x14ac:dyDescent="0.25">
      <c r="A226" s="51">
        <v>44936</v>
      </c>
      <c r="B226" s="54">
        <v>110.089996</v>
      </c>
      <c r="C226" s="54">
        <v>357.35998499999999</v>
      </c>
      <c r="D226" s="54">
        <v>130.729996</v>
      </c>
      <c r="E226">
        <f t="shared" si="19"/>
        <v>1.4824530477137507E-2</v>
      </c>
      <c r="F226">
        <f t="shared" si="20"/>
        <v>1.2275578136086051E-2</v>
      </c>
      <c r="G226">
        <f t="shared" si="21"/>
        <v>4.4465116364334539E-3</v>
      </c>
      <c r="I226">
        <f t="shared" si="22"/>
        <v>1.7577731589931377E-4</v>
      </c>
      <c r="J226">
        <f t="shared" si="23"/>
        <v>1.4497074312119001E-4</v>
      </c>
      <c r="K226">
        <f t="shared" si="24"/>
        <v>2.3261274460703215E-5</v>
      </c>
    </row>
    <row r="227" spans="1:11" x14ac:dyDescent="0.25">
      <c r="A227" s="52">
        <v>44937</v>
      </c>
      <c r="B227" s="53">
        <v>111.370003</v>
      </c>
      <c r="C227" s="53">
        <v>364.48001099999999</v>
      </c>
      <c r="D227" s="53">
        <v>133.490005</v>
      </c>
      <c r="E227">
        <f t="shared" si="19"/>
        <v>1.1559841593842168E-2</v>
      </c>
      <c r="F227">
        <f t="shared" si="20"/>
        <v>1.972807536941644E-2</v>
      </c>
      <c r="G227">
        <f t="shared" si="21"/>
        <v>2.0892509147275744E-2</v>
      </c>
      <c r="I227">
        <f t="shared" si="22"/>
        <v>9.9868341341444476E-5</v>
      </c>
      <c r="J227">
        <f t="shared" si="23"/>
        <v>3.7997225081582022E-4</v>
      </c>
      <c r="K227">
        <f t="shared" si="24"/>
        <v>4.5237001460269829E-4</v>
      </c>
    </row>
    <row r="228" spans="1:11" x14ac:dyDescent="0.25">
      <c r="A228" s="51">
        <v>44938</v>
      </c>
      <c r="B228" s="54">
        <v>113.220001</v>
      </c>
      <c r="C228" s="54">
        <v>369.94000199999999</v>
      </c>
      <c r="D228" s="54">
        <v>133.41000399999999</v>
      </c>
      <c r="E228">
        <f t="shared" si="19"/>
        <v>1.647481909863082E-2</v>
      </c>
      <c r="F228">
        <f t="shared" si="20"/>
        <v>1.486912529388576E-2</v>
      </c>
      <c r="G228">
        <f t="shared" si="21"/>
        <v>-5.9948295015534159E-4</v>
      </c>
      <c r="I228">
        <f t="shared" si="22"/>
        <v>2.2226016406219442E-4</v>
      </c>
      <c r="J228">
        <f t="shared" si="23"/>
        <v>2.1415181503758803E-4</v>
      </c>
      <c r="K228">
        <f t="shared" si="24"/>
        <v>4.9729107341719428E-8</v>
      </c>
    </row>
    <row r="229" spans="1:11" x14ac:dyDescent="0.25">
      <c r="A229" s="52">
        <v>44939</v>
      </c>
      <c r="B229" s="53">
        <v>113.150002</v>
      </c>
      <c r="C229" s="53">
        <v>374</v>
      </c>
      <c r="D229" s="53">
        <v>134.759995</v>
      </c>
      <c r="E229">
        <f t="shared" si="19"/>
        <v>-6.1844768567751568E-4</v>
      </c>
      <c r="F229">
        <f t="shared" si="20"/>
        <v>1.0914961681846873E-2</v>
      </c>
      <c r="G229">
        <f t="shared" si="21"/>
        <v>1.0068258261879343E-2</v>
      </c>
      <c r="I229">
        <f t="shared" si="22"/>
        <v>4.7736760591127344E-6</v>
      </c>
      <c r="J229">
        <f t="shared" si="23"/>
        <v>1.1405734280900751E-4</v>
      </c>
      <c r="K229">
        <f t="shared" si="24"/>
        <v>1.0909261395877102E-4</v>
      </c>
    </row>
    <row r="230" spans="1:11" x14ac:dyDescent="0.25">
      <c r="A230" s="51">
        <v>44943</v>
      </c>
      <c r="B230" s="54">
        <v>112.93</v>
      </c>
      <c r="C230" s="54">
        <v>349.92001299999998</v>
      </c>
      <c r="D230" s="54">
        <v>135.94000199999999</v>
      </c>
      <c r="E230">
        <f t="shared" si="19"/>
        <v>-1.9462320196190781E-3</v>
      </c>
      <c r="F230">
        <f t="shared" si="20"/>
        <v>-6.6551203334726111E-2</v>
      </c>
      <c r="G230">
        <f t="shared" si="21"/>
        <v>8.718245195511589E-3</v>
      </c>
      <c r="I230">
        <f t="shared" si="22"/>
        <v>1.2338771245022437E-5</v>
      </c>
      <c r="J230">
        <f t="shared" si="23"/>
        <v>4.4604234625960689E-3</v>
      </c>
      <c r="K230">
        <f t="shared" si="24"/>
        <v>8.2714075665813982E-5</v>
      </c>
    </row>
    <row r="231" spans="1:11" x14ac:dyDescent="0.25">
      <c r="A231" s="52">
        <v>44944</v>
      </c>
      <c r="B231" s="53">
        <v>110.610001</v>
      </c>
      <c r="C231" s="53">
        <v>349.08999599999999</v>
      </c>
      <c r="D231" s="53">
        <v>135.21000699999999</v>
      </c>
      <c r="E231">
        <f t="shared" si="19"/>
        <v>-2.0757647780642249E-2</v>
      </c>
      <c r="F231">
        <f t="shared" si="20"/>
        <v>-2.3748369248246777E-3</v>
      </c>
      <c r="G231">
        <f t="shared" si="21"/>
        <v>-5.3844494888812535E-3</v>
      </c>
      <c r="I231">
        <f t="shared" si="22"/>
        <v>4.9836430119168992E-4</v>
      </c>
      <c r="J231">
        <f t="shared" si="23"/>
        <v>6.8122846283384393E-6</v>
      </c>
      <c r="K231">
        <f t="shared" si="24"/>
        <v>2.5079731263596875E-5</v>
      </c>
    </row>
    <row r="232" spans="1:11" x14ac:dyDescent="0.25">
      <c r="A232" s="51">
        <v>44945</v>
      </c>
      <c r="B232" s="54">
        <v>111.32</v>
      </c>
      <c r="C232" s="54">
        <v>350.75</v>
      </c>
      <c r="D232" s="54">
        <v>135.270004</v>
      </c>
      <c r="E232">
        <f t="shared" si="19"/>
        <v>6.3984267027532042E-3</v>
      </c>
      <c r="F232">
        <f t="shared" si="20"/>
        <v>4.7439618275890811E-3</v>
      </c>
      <c r="G232">
        <f t="shared" si="21"/>
        <v>4.4363352960686604E-4</v>
      </c>
      <c r="I232">
        <f t="shared" si="22"/>
        <v>2.3348224075431696E-5</v>
      </c>
      <c r="J232">
        <f t="shared" si="23"/>
        <v>2.0328947246045046E-5</v>
      </c>
      <c r="K232">
        <f t="shared" si="24"/>
        <v>6.725906456122969E-7</v>
      </c>
    </row>
    <row r="233" spans="1:11" x14ac:dyDescent="0.25">
      <c r="A233" s="52">
        <v>44946</v>
      </c>
      <c r="B233" s="53">
        <v>113.349998</v>
      </c>
      <c r="C233" s="53">
        <v>341.83999599999999</v>
      </c>
      <c r="D233" s="53">
        <v>137.86999499999999</v>
      </c>
      <c r="E233">
        <f t="shared" si="19"/>
        <v>1.8071422651383732E-2</v>
      </c>
      <c r="F233">
        <f t="shared" si="20"/>
        <v>-2.5730939348181641E-2</v>
      </c>
      <c r="G233">
        <f t="shared" si="21"/>
        <v>1.9038365245898498E-2</v>
      </c>
      <c r="I233">
        <f t="shared" si="22"/>
        <v>2.7241489152196737E-4</v>
      </c>
      <c r="J233">
        <f t="shared" si="23"/>
        <v>6.7424031186069655E-4</v>
      </c>
      <c r="K233">
        <f t="shared" si="24"/>
        <v>3.7693632113042463E-4</v>
      </c>
    </row>
    <row r="234" spans="1:11" x14ac:dyDescent="0.25">
      <c r="A234" s="51">
        <v>44949</v>
      </c>
      <c r="B234" s="54">
        <v>112.760002</v>
      </c>
      <c r="C234" s="54">
        <v>349.14001500000001</v>
      </c>
      <c r="D234" s="54">
        <v>141.11000100000001</v>
      </c>
      <c r="E234">
        <f t="shared" si="19"/>
        <v>-5.2186753263760771E-3</v>
      </c>
      <c r="F234">
        <f t="shared" si="20"/>
        <v>2.1130251224952448E-2</v>
      </c>
      <c r="G234">
        <f t="shared" si="21"/>
        <v>2.3228559238850123E-2</v>
      </c>
      <c r="I234">
        <f t="shared" si="22"/>
        <v>4.6037609439772987E-5</v>
      </c>
      <c r="J234">
        <f t="shared" si="23"/>
        <v>4.3660323070419705E-4</v>
      </c>
      <c r="K234">
        <f t="shared" si="24"/>
        <v>5.5719800538237615E-4</v>
      </c>
    </row>
    <row r="235" spans="1:11" x14ac:dyDescent="0.25">
      <c r="A235" s="52">
        <v>44950</v>
      </c>
      <c r="B235" s="53">
        <v>113.80999799999999</v>
      </c>
      <c r="C235" s="53">
        <v>348.32998700000002</v>
      </c>
      <c r="D235" s="53">
        <v>142.529999</v>
      </c>
      <c r="E235">
        <f t="shared" si="19"/>
        <v>9.2686897379522116E-3</v>
      </c>
      <c r="F235">
        <f t="shared" si="20"/>
        <v>-2.322761873248513E-3</v>
      </c>
      <c r="G235">
        <f t="shared" si="21"/>
        <v>1.0012761694533502E-2</v>
      </c>
      <c r="I235">
        <f t="shared" si="22"/>
        <v>5.9324855983632008E-5</v>
      </c>
      <c r="J235">
        <f t="shared" si="23"/>
        <v>6.5431609864044159E-6</v>
      </c>
      <c r="K235">
        <f t="shared" si="24"/>
        <v>1.0793639928630449E-4</v>
      </c>
    </row>
    <row r="236" spans="1:11" x14ac:dyDescent="0.25">
      <c r="A236" s="51">
        <v>44951</v>
      </c>
      <c r="B236" s="54">
        <v>113.209999</v>
      </c>
      <c r="C236" s="54">
        <v>349.63000499999998</v>
      </c>
      <c r="D236" s="54">
        <v>141.86000100000001</v>
      </c>
      <c r="E236">
        <f t="shared" si="19"/>
        <v>-5.2858814637739117E-3</v>
      </c>
      <c r="F236">
        <f t="shared" si="20"/>
        <v>3.7251977714297503E-3</v>
      </c>
      <c r="G236">
        <f t="shared" si="21"/>
        <v>-4.7118340277287089E-3</v>
      </c>
      <c r="I236">
        <f t="shared" si="22"/>
        <v>4.6954127102083752E-5</v>
      </c>
      <c r="J236">
        <f t="shared" si="23"/>
        <v>1.2180095303022935E-5</v>
      </c>
      <c r="K236">
        <f t="shared" si="24"/>
        <v>1.8795271052649745E-5</v>
      </c>
    </row>
    <row r="237" spans="1:11" x14ac:dyDescent="0.25">
      <c r="A237" s="52">
        <v>44952</v>
      </c>
      <c r="B237" s="53">
        <v>117.760002</v>
      </c>
      <c r="C237" s="53">
        <v>354.97000100000002</v>
      </c>
      <c r="D237" s="53">
        <v>143.96000699999999</v>
      </c>
      <c r="E237">
        <f t="shared" si="19"/>
        <v>3.9404179707385655E-2</v>
      </c>
      <c r="F237">
        <f t="shared" si="20"/>
        <v>1.5157814921858265E-2</v>
      </c>
      <c r="G237">
        <f t="shared" si="21"/>
        <v>1.4694869012302382E-2</v>
      </c>
      <c r="I237">
        <f t="shared" si="22"/>
        <v>1.4316955530302522E-3</v>
      </c>
      <c r="J237">
        <f t="shared" si="23"/>
        <v>2.226844825348261E-4</v>
      </c>
      <c r="K237">
        <f t="shared" si="24"/>
        <v>2.2714564272164177E-4</v>
      </c>
    </row>
    <row r="238" spans="1:11" x14ac:dyDescent="0.25">
      <c r="A238" s="51">
        <v>44953</v>
      </c>
      <c r="B238" s="54">
        <v>115.610001</v>
      </c>
      <c r="C238" s="54">
        <v>353.70001200000002</v>
      </c>
      <c r="D238" s="54">
        <v>145.929993</v>
      </c>
      <c r="E238">
        <f t="shared" si="19"/>
        <v>-1.8426205627260581E-2</v>
      </c>
      <c r="F238">
        <f t="shared" si="20"/>
        <v>-3.5841515408893427E-3</v>
      </c>
      <c r="G238">
        <f t="shared" si="21"/>
        <v>1.359147487600262E-2</v>
      </c>
      <c r="I238">
        <f t="shared" si="22"/>
        <v>3.9970534717101018E-4</v>
      </c>
      <c r="J238">
        <f t="shared" si="23"/>
        <v>1.4587434309741392E-5</v>
      </c>
      <c r="K238">
        <f t="shared" si="24"/>
        <v>1.9510383910981274E-4</v>
      </c>
    </row>
    <row r="239" spans="1:11" x14ac:dyDescent="0.25">
      <c r="A239" s="52">
        <v>44956</v>
      </c>
      <c r="B239" s="53">
        <v>113.55999799999999</v>
      </c>
      <c r="C239" s="53">
        <v>357.459991</v>
      </c>
      <c r="D239" s="53">
        <v>143</v>
      </c>
      <c r="E239">
        <f t="shared" si="19"/>
        <v>-1.7891152344065919E-2</v>
      </c>
      <c r="F239">
        <f t="shared" si="20"/>
        <v>1.0574312446098763E-2</v>
      </c>
      <c r="G239">
        <f t="shared" si="21"/>
        <v>-2.0282376451541951E-2</v>
      </c>
      <c r="I239">
        <f t="shared" si="22"/>
        <v>3.7859738205946495E-4</v>
      </c>
      <c r="J239">
        <f t="shared" si="23"/>
        <v>1.0689727834117456E-4</v>
      </c>
      <c r="K239">
        <f t="shared" si="24"/>
        <v>3.9624460567030218E-4</v>
      </c>
    </row>
    <row r="240" spans="1:11" x14ac:dyDescent="0.25">
      <c r="A240" s="51">
        <v>44957</v>
      </c>
      <c r="B240" s="54">
        <v>116.010002</v>
      </c>
      <c r="C240" s="54">
        <v>365.80999800000001</v>
      </c>
      <c r="D240" s="54">
        <v>144.28999300000001</v>
      </c>
      <c r="E240">
        <f t="shared" si="19"/>
        <v>2.1345097534273216E-2</v>
      </c>
      <c r="F240">
        <f t="shared" si="20"/>
        <v>2.3090624874008311E-2</v>
      </c>
      <c r="G240">
        <f t="shared" si="21"/>
        <v>8.9804845358455627E-3</v>
      </c>
      <c r="I240">
        <f t="shared" si="22"/>
        <v>3.9119582017038267E-4</v>
      </c>
      <c r="J240">
        <f t="shared" si="23"/>
        <v>5.2237051728156185E-4</v>
      </c>
      <c r="K240">
        <f t="shared" si="24"/>
        <v>8.75528360300762E-5</v>
      </c>
    </row>
    <row r="241" spans="1:11" x14ac:dyDescent="0.25">
      <c r="A241" s="52">
        <v>44958</v>
      </c>
      <c r="B241" s="53">
        <v>114.739998</v>
      </c>
      <c r="C241" s="53">
        <v>365.709991</v>
      </c>
      <c r="D241" s="53">
        <v>145.429993</v>
      </c>
      <c r="E241">
        <f t="shared" si="19"/>
        <v>-1.1007729784196457E-2</v>
      </c>
      <c r="F241">
        <f t="shared" si="20"/>
        <v>-2.7342246863206913E-4</v>
      </c>
      <c r="G241">
        <f t="shared" si="21"/>
        <v>7.8697082607424411E-3</v>
      </c>
      <c r="I241">
        <f t="shared" si="22"/>
        <v>1.5810941116200481E-4</v>
      </c>
      <c r="J241">
        <f t="shared" si="23"/>
        <v>2.5869523312186467E-7</v>
      </c>
      <c r="K241">
        <f t="shared" si="24"/>
        <v>6.7999665517361161E-5</v>
      </c>
    </row>
    <row r="242" spans="1:11" x14ac:dyDescent="0.25">
      <c r="A242" s="51">
        <v>44959</v>
      </c>
      <c r="B242" s="54">
        <v>111.150002</v>
      </c>
      <c r="C242" s="54">
        <v>369.47000100000002</v>
      </c>
      <c r="D242" s="54">
        <v>150.820007</v>
      </c>
      <c r="E242">
        <f t="shared" si="19"/>
        <v>-3.1788023339104354E-2</v>
      </c>
      <c r="F242">
        <f t="shared" si="20"/>
        <v>1.0228904010342604E-2</v>
      </c>
      <c r="G242">
        <f t="shared" si="21"/>
        <v>3.6392296130947382E-2</v>
      </c>
      <c r="I242">
        <f t="shared" si="22"/>
        <v>1.1125193370740798E-3</v>
      </c>
      <c r="J242">
        <f t="shared" si="23"/>
        <v>9.9874150939768225E-5</v>
      </c>
      <c r="K242">
        <f t="shared" si="24"/>
        <v>1.3519430974161849E-3</v>
      </c>
    </row>
    <row r="243" spans="1:11" x14ac:dyDescent="0.25">
      <c r="A243" s="52">
        <v>44960</v>
      </c>
      <c r="B243" s="53">
        <v>111.91999800000001</v>
      </c>
      <c r="C243" s="53">
        <v>369.95001200000002</v>
      </c>
      <c r="D243" s="53">
        <v>154.5</v>
      </c>
      <c r="E243">
        <f t="shared" si="19"/>
        <v>6.9036540834109001E-3</v>
      </c>
      <c r="F243">
        <f t="shared" si="20"/>
        <v>1.2983448080664481E-3</v>
      </c>
      <c r="G243">
        <f t="shared" si="21"/>
        <v>2.4106977150357683E-2</v>
      </c>
      <c r="I243">
        <f t="shared" si="22"/>
        <v>2.8485996196160942E-5</v>
      </c>
      <c r="J243">
        <f t="shared" si="23"/>
        <v>1.1302801906852803E-6</v>
      </c>
      <c r="K243">
        <f t="shared" si="24"/>
        <v>5.9943980670823255E-4</v>
      </c>
    </row>
    <row r="244" spans="1:11" x14ac:dyDescent="0.25">
      <c r="A244" s="51">
        <v>44963</v>
      </c>
      <c r="B244" s="54">
        <v>111.730003</v>
      </c>
      <c r="C244" s="54">
        <v>370.79998799999998</v>
      </c>
      <c r="D244" s="54">
        <v>151.729996</v>
      </c>
      <c r="E244">
        <f t="shared" si="19"/>
        <v>-1.6990390776293594E-3</v>
      </c>
      <c r="F244">
        <f t="shared" si="20"/>
        <v>2.2949075208647256E-3</v>
      </c>
      <c r="G244">
        <f t="shared" si="21"/>
        <v>-1.8091497163268487E-2</v>
      </c>
      <c r="I244">
        <f t="shared" si="22"/>
        <v>1.0663266711872759E-5</v>
      </c>
      <c r="J244">
        <f t="shared" si="23"/>
        <v>4.2424014798805816E-6</v>
      </c>
      <c r="K244">
        <f t="shared" si="24"/>
        <v>3.1382173709797152E-4</v>
      </c>
    </row>
    <row r="245" spans="1:11" x14ac:dyDescent="0.25">
      <c r="A245" s="52">
        <v>44964</v>
      </c>
      <c r="B245" s="53">
        <v>114.91999800000001</v>
      </c>
      <c r="C245" s="53">
        <v>374.39999399999999</v>
      </c>
      <c r="D245" s="53">
        <v>154.64999399999999</v>
      </c>
      <c r="E245">
        <f t="shared" si="19"/>
        <v>2.8150943297988517E-2</v>
      </c>
      <c r="F245">
        <f t="shared" si="20"/>
        <v>9.6619272485558849E-3</v>
      </c>
      <c r="G245">
        <f t="shared" si="21"/>
        <v>1.9061861159261905E-2</v>
      </c>
      <c r="I245">
        <f t="shared" si="22"/>
        <v>7.0673652301734907E-4</v>
      </c>
      <c r="J245">
        <f t="shared" si="23"/>
        <v>8.8863215948060641E-5</v>
      </c>
      <c r="K245">
        <f t="shared" si="24"/>
        <v>3.7784921235941595E-4</v>
      </c>
    </row>
    <row r="246" spans="1:11" x14ac:dyDescent="0.25">
      <c r="A246" s="51">
        <v>44965</v>
      </c>
      <c r="B246" s="54">
        <v>113.91999800000001</v>
      </c>
      <c r="C246" s="54">
        <v>375.10000600000001</v>
      </c>
      <c r="D246" s="54">
        <v>151.91999799999999</v>
      </c>
      <c r="E246">
        <f t="shared" si="19"/>
        <v>-8.7397866001918314E-3</v>
      </c>
      <c r="F246">
        <f t="shared" si="20"/>
        <v>1.8679445057802279E-3</v>
      </c>
      <c r="G246">
        <f t="shared" si="21"/>
        <v>-1.7810406994586931E-2</v>
      </c>
      <c r="I246">
        <f t="shared" si="22"/>
        <v>1.0621803248491232E-4</v>
      </c>
      <c r="J246">
        <f t="shared" si="23"/>
        <v>2.6658597011186464E-6</v>
      </c>
      <c r="K246">
        <f t="shared" si="24"/>
        <v>3.0394171597887716E-4</v>
      </c>
    </row>
    <row r="247" spans="1:11" x14ac:dyDescent="0.25">
      <c r="A247" s="52">
        <v>44966</v>
      </c>
      <c r="B247" s="53">
        <v>114.349998</v>
      </c>
      <c r="C247" s="53">
        <v>367.98998999999998</v>
      </c>
      <c r="D247" s="53">
        <v>150.86999499999999</v>
      </c>
      <c r="E247">
        <f t="shared" si="19"/>
        <v>3.7674728711425409E-3</v>
      </c>
      <c r="F247">
        <f t="shared" si="20"/>
        <v>-1.9136936371557924E-2</v>
      </c>
      <c r="G247">
        <f t="shared" si="21"/>
        <v>-6.9355476283390815E-3</v>
      </c>
      <c r="I247">
        <f t="shared" si="22"/>
        <v>4.8446042697416132E-6</v>
      </c>
      <c r="J247">
        <f t="shared" si="23"/>
        <v>3.7527960732567956E-4</v>
      </c>
      <c r="K247">
        <f t="shared" si="24"/>
        <v>4.3021332609821399E-5</v>
      </c>
    </row>
    <row r="248" spans="1:11" x14ac:dyDescent="0.25">
      <c r="A248" s="51">
        <v>44967</v>
      </c>
      <c r="B248" s="54">
        <v>119.16999800000001</v>
      </c>
      <c r="C248" s="54">
        <v>371.27999899999998</v>
      </c>
      <c r="D248" s="54">
        <v>151.009995</v>
      </c>
      <c r="E248">
        <f t="shared" si="19"/>
        <v>4.1287125341339215E-2</v>
      </c>
      <c r="F248">
        <f t="shared" si="20"/>
        <v>8.9007555275172536E-3</v>
      </c>
      <c r="G248">
        <f t="shared" si="21"/>
        <v>9.2752096643964374E-4</v>
      </c>
      <c r="I248">
        <f t="shared" si="22"/>
        <v>1.5777339009574432E-3</v>
      </c>
      <c r="J248">
        <f t="shared" si="23"/>
        <v>7.5091879561644617E-5</v>
      </c>
      <c r="K248">
        <f t="shared" si="24"/>
        <v>1.7004255868092584E-6</v>
      </c>
    </row>
    <row r="249" spans="1:11" x14ac:dyDescent="0.25">
      <c r="A249" s="52">
        <v>44970</v>
      </c>
      <c r="B249" s="53">
        <v>117.800003</v>
      </c>
      <c r="C249" s="53">
        <v>374.01998900000001</v>
      </c>
      <c r="D249" s="53">
        <v>153.85000600000001</v>
      </c>
      <c r="E249">
        <f t="shared" si="19"/>
        <v>-1.156273163558829E-2</v>
      </c>
      <c r="F249">
        <f t="shared" si="20"/>
        <v>7.3527502708463722E-3</v>
      </c>
      <c r="G249">
        <f t="shared" si="21"/>
        <v>1.8632114089767907E-2</v>
      </c>
      <c r="I249">
        <f t="shared" si="22"/>
        <v>1.7237479846828448E-4</v>
      </c>
      <c r="J249">
        <f t="shared" si="23"/>
        <v>5.0659544002873717E-5</v>
      </c>
      <c r="K249">
        <f t="shared" si="24"/>
        <v>3.6132675227633858E-4</v>
      </c>
    </row>
    <row r="250" spans="1:11" x14ac:dyDescent="0.25">
      <c r="A250" s="51">
        <v>44971</v>
      </c>
      <c r="B250" s="54">
        <v>116.41999800000001</v>
      </c>
      <c r="C250" s="54">
        <v>371.77999899999998</v>
      </c>
      <c r="D250" s="54">
        <v>153.199997</v>
      </c>
      <c r="E250">
        <f t="shared" si="19"/>
        <v>-1.1783972019968513E-2</v>
      </c>
      <c r="F250">
        <f t="shared" si="20"/>
        <v>-6.0069637211463706E-3</v>
      </c>
      <c r="G250">
        <f t="shared" si="21"/>
        <v>-4.2339030428298384E-3</v>
      </c>
      <c r="I250">
        <f t="shared" si="22"/>
        <v>1.7823314584723839E-4</v>
      </c>
      <c r="J250">
        <f t="shared" si="23"/>
        <v>3.8964588500343924E-5</v>
      </c>
      <c r="K250">
        <f t="shared" si="24"/>
        <v>1.4879691628148722E-5</v>
      </c>
    </row>
    <row r="251" spans="1:11" x14ac:dyDescent="0.25">
      <c r="A251" s="52">
        <v>44972</v>
      </c>
      <c r="B251" s="53">
        <v>116.07</v>
      </c>
      <c r="C251" s="53">
        <v>374.33999599999999</v>
      </c>
      <c r="D251" s="53">
        <v>155.33000200000001</v>
      </c>
      <c r="E251">
        <f t="shared" si="19"/>
        <v>-3.0108672838793332E-3</v>
      </c>
      <c r="F251">
        <f t="shared" si="20"/>
        <v>6.86218587604166E-3</v>
      </c>
      <c r="G251">
        <f t="shared" si="21"/>
        <v>1.3807661151383299E-2</v>
      </c>
      <c r="I251">
        <f t="shared" si="22"/>
        <v>2.0951620168606871E-5</v>
      </c>
      <c r="J251">
        <f t="shared" si="23"/>
        <v>4.391696241981028E-5</v>
      </c>
      <c r="K251">
        <f t="shared" si="24"/>
        <v>2.0118993706563684E-4</v>
      </c>
    </row>
    <row r="252" spans="1:11" x14ac:dyDescent="0.25">
      <c r="A252" s="51">
        <v>44973</v>
      </c>
      <c r="B252" s="54">
        <v>115.730003</v>
      </c>
      <c r="C252" s="54">
        <v>370.20001200000002</v>
      </c>
      <c r="D252" s="54">
        <v>153.71000699999999</v>
      </c>
      <c r="E252">
        <f t="shared" si="19"/>
        <v>-2.9335395981395667E-3</v>
      </c>
      <c r="F252">
        <f t="shared" si="20"/>
        <v>-1.112103211096927E-2</v>
      </c>
      <c r="G252">
        <f t="shared" si="21"/>
        <v>-1.0484143098485789E-2</v>
      </c>
      <c r="I252">
        <f t="shared" si="22"/>
        <v>2.0249696638922203E-5</v>
      </c>
      <c r="J252">
        <f t="shared" si="23"/>
        <v>1.2896397242554805E-4</v>
      </c>
      <c r="K252">
        <f t="shared" si="24"/>
        <v>1.0216479853949745E-4</v>
      </c>
    </row>
    <row r="253" spans="1:11" x14ac:dyDescent="0.25">
      <c r="D253" s="55" t="s">
        <v>12</v>
      </c>
      <c r="E253" s="55">
        <f>AVERAGE(E3:E252)</f>
        <v>1.566426694947772E-3</v>
      </c>
      <c r="F253" s="55">
        <f t="shared" ref="F253:G253" si="25">AVERAGE(F3:F252)</f>
        <v>2.351984443491655E-4</v>
      </c>
      <c r="G253" s="55">
        <f t="shared" si="25"/>
        <v>-3.7648270947897051E-4</v>
      </c>
      <c r="H253" t="s">
        <v>13</v>
      </c>
      <c r="I253" s="56">
        <f>AVERAGE(I3:I252)</f>
        <v>4.788762047480289E-4</v>
      </c>
      <c r="J253" s="56">
        <f t="shared" ref="J253:K253" si="26">AVERAGE(J3:J252)</f>
        <v>3.268533916161354E-4</v>
      </c>
      <c r="K253" s="56">
        <f t="shared" si="26"/>
        <v>4.9566642592206592E-4</v>
      </c>
    </row>
    <row r="254" spans="1:11" x14ac:dyDescent="0.25">
      <c r="H254" t="s">
        <v>15</v>
      </c>
      <c r="I254">
        <f>_xlfn.VAR.P(E3:E252)</f>
        <v>4.7887620474802923E-4</v>
      </c>
      <c r="J254">
        <f t="shared" ref="J254:K254" si="27">_xlfn.VAR.P(F3:F252)</f>
        <v>3.2685339161613546E-4</v>
      </c>
      <c r="K254">
        <f t="shared" si="27"/>
        <v>4.9566642592206581E-4</v>
      </c>
    </row>
    <row r="255" spans="1:11" x14ac:dyDescent="0.25">
      <c r="H255" s="19" t="s">
        <v>48</v>
      </c>
      <c r="I255" s="19">
        <f>I253^0.5</f>
        <v>2.188324027076495E-2</v>
      </c>
      <c r="J255" s="19">
        <f t="shared" ref="J255:K255" si="28">J253^0.5</f>
        <v>1.807908713448042E-2</v>
      </c>
      <c r="K255" s="19">
        <f t="shared" si="28"/>
        <v>2.2263567232635159E-2</v>
      </c>
    </row>
    <row r="257" spans="6:8" x14ac:dyDescent="0.25">
      <c r="F257" t="s">
        <v>49</v>
      </c>
    </row>
    <row r="258" spans="6:8" x14ac:dyDescent="0.25">
      <c r="F258" s="56">
        <f>_xlfn.COVARIANCE.P($E$3:$E$252,E3:E252)</f>
        <v>4.788762047480289E-4</v>
      </c>
      <c r="G258">
        <f t="shared" ref="G258:H258" si="29">_xlfn.COVARIANCE.P($E$3:$E$252,F3:F252)</f>
        <v>1.2552148757150427E-4</v>
      </c>
      <c r="H258">
        <f t="shared" si="29"/>
        <v>1.4953872527149545E-4</v>
      </c>
    </row>
    <row r="259" spans="6:8" x14ac:dyDescent="0.25">
      <c r="F259">
        <f>_xlfn.COVARIANCE.P($F$3:$F$252,E3:E252)</f>
        <v>1.2552148757150427E-4</v>
      </c>
      <c r="G259" s="56">
        <f t="shared" ref="G259:H259" si="30">_xlfn.COVARIANCE.P($F$3:$F$252,F3:F252)</f>
        <v>3.268533916161354E-4</v>
      </c>
      <c r="H259">
        <f t="shared" si="30"/>
        <v>2.3944927122255166E-4</v>
      </c>
    </row>
    <row r="260" spans="6:8" x14ac:dyDescent="0.25">
      <c r="F260">
        <f>_xlfn.COVARIANCE.P($G$3:$G$252,E3:E252)</f>
        <v>1.4953872527149545E-4</v>
      </c>
      <c r="G260">
        <f t="shared" ref="G260:H260" si="31">_xlfn.COVARIANCE.P($G$3:$G$252,F3:F252)</f>
        <v>2.3944927122255166E-4</v>
      </c>
      <c r="H260" s="56">
        <f t="shared" si="31"/>
        <v>4.9566642592206592E-4</v>
      </c>
    </row>
    <row r="262" spans="6:8" x14ac:dyDescent="0.25">
      <c r="F262" t="s">
        <v>50</v>
      </c>
    </row>
    <row r="263" spans="6:8" x14ac:dyDescent="0.25">
      <c r="F263">
        <f>CORREL($E$3:$E$252,E3:E252)</f>
        <v>1.0000000000000002</v>
      </c>
      <c r="G263">
        <f t="shared" ref="G263:H263" si="32">CORREL($E$3:$E$252,F3:F252)</f>
        <v>0.31727068831551347</v>
      </c>
      <c r="H263">
        <f t="shared" si="32"/>
        <v>0.3069356218359241</v>
      </c>
    </row>
    <row r="264" spans="6:8" x14ac:dyDescent="0.25">
      <c r="F264">
        <f>CORREL($F$3:$F$252,E3:E252)</f>
        <v>0.31727068831551347</v>
      </c>
      <c r="G264">
        <f t="shared" ref="G264:H264" si="33">CORREL($F$3:$F$252,F3:F252)</f>
        <v>0.99999999999999989</v>
      </c>
      <c r="H264">
        <f t="shared" si="33"/>
        <v>0.59489767313546427</v>
      </c>
    </row>
    <row r="265" spans="6:8" x14ac:dyDescent="0.25">
      <c r="F265">
        <f>CORREL($G$3:$G$252,E3:E252)</f>
        <v>0.3069356218359241</v>
      </c>
      <c r="G265">
        <f t="shared" ref="G265:H265" si="34">CORREL($G$3:$G$252,F3:F252)</f>
        <v>0.59489767313546427</v>
      </c>
      <c r="H265">
        <f t="shared" si="34"/>
        <v>1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AAD2C-7660-4739-8EE4-CBE6C2924762}">
  <dimension ref="B2:K18"/>
  <sheetViews>
    <sheetView workbookViewId="0">
      <selection activeCell="J3" sqref="J3"/>
    </sheetView>
  </sheetViews>
  <sheetFormatPr defaultRowHeight="15" x14ac:dyDescent="0.25"/>
  <sheetData>
    <row r="2" spans="2:11" ht="15.75" thickBot="1" x14ac:dyDescent="0.3"/>
    <row r="3" spans="2:11" ht="16.5" thickTop="1" thickBot="1" x14ac:dyDescent="0.3">
      <c r="B3" s="69" t="s">
        <v>51</v>
      </c>
      <c r="C3" s="70"/>
      <c r="D3" s="71" t="s">
        <v>52</v>
      </c>
      <c r="E3" s="70"/>
      <c r="F3" s="71" t="s">
        <v>53</v>
      </c>
      <c r="G3" s="72"/>
      <c r="I3" t="s">
        <v>56</v>
      </c>
      <c r="J3">
        <v>100</v>
      </c>
    </row>
    <row r="4" spans="2:11" ht="21.75" thickTop="1" thickBot="1" x14ac:dyDescent="0.3">
      <c r="B4" s="57"/>
      <c r="C4" s="58" t="s">
        <v>54</v>
      </c>
      <c r="D4" s="59"/>
      <c r="E4" s="58" t="s">
        <v>55</v>
      </c>
      <c r="F4" s="59"/>
      <c r="G4" s="60" t="s">
        <v>54</v>
      </c>
    </row>
    <row r="5" spans="2:11" ht="16.5" thickTop="1" thickBot="1" x14ac:dyDescent="0.3">
      <c r="B5" s="73">
        <v>80</v>
      </c>
      <c r="C5" s="61">
        <v>10</v>
      </c>
      <c r="D5" s="76">
        <v>100</v>
      </c>
      <c r="E5" s="61">
        <v>20</v>
      </c>
      <c r="F5" s="76">
        <v>120</v>
      </c>
      <c r="G5" s="62">
        <v>50</v>
      </c>
    </row>
    <row r="6" spans="2:11" ht="15.75" thickBot="1" x14ac:dyDescent="0.3">
      <c r="B6" s="74">
        <v>100</v>
      </c>
      <c r="C6" s="63">
        <v>80</v>
      </c>
      <c r="D6" s="77">
        <v>120</v>
      </c>
      <c r="E6" s="63">
        <v>30</v>
      </c>
      <c r="F6" s="77">
        <v>160</v>
      </c>
      <c r="G6" s="64">
        <v>50</v>
      </c>
    </row>
    <row r="7" spans="2:11" ht="15.75" thickBot="1" x14ac:dyDescent="0.3">
      <c r="B7" s="75">
        <v>180</v>
      </c>
      <c r="C7" s="65">
        <v>10</v>
      </c>
      <c r="D7" s="78">
        <v>150</v>
      </c>
      <c r="E7" s="65">
        <v>50</v>
      </c>
      <c r="F7" s="65"/>
      <c r="G7" s="68"/>
    </row>
    <row r="8" spans="2:11" ht="15.75" thickTop="1" x14ac:dyDescent="0.25"/>
    <row r="10" spans="2:11" x14ac:dyDescent="0.25">
      <c r="B10" t="s">
        <v>57</v>
      </c>
      <c r="C10" t="s">
        <v>58</v>
      </c>
      <c r="D10" t="s">
        <v>59</v>
      </c>
      <c r="E10" t="s">
        <v>60</v>
      </c>
      <c r="F10" t="s">
        <v>61</v>
      </c>
      <c r="G10" t="s">
        <v>62</v>
      </c>
      <c r="H10" t="s">
        <v>63</v>
      </c>
      <c r="I10" t="s">
        <v>64</v>
      </c>
      <c r="J10" t="s">
        <v>65</v>
      </c>
      <c r="K10" t="s">
        <v>66</v>
      </c>
    </row>
    <row r="11" spans="2:11" x14ac:dyDescent="0.25">
      <c r="B11">
        <v>80</v>
      </c>
      <c r="C11">
        <v>0.1</v>
      </c>
      <c r="F11">
        <f>SUM(C11:E11)</f>
        <v>0.1</v>
      </c>
      <c r="G11">
        <f>F11/3</f>
        <v>3.3333333333333333E-2</v>
      </c>
      <c r="H11">
        <f>LN(B11/$J$3)</f>
        <v>-0.22314355131420971</v>
      </c>
      <c r="I11">
        <f>H11*G11</f>
        <v>-7.4381183771403238E-3</v>
      </c>
      <c r="J11">
        <f>(H11-$I$17)^2</f>
        <v>0.18475284872084619</v>
      </c>
      <c r="K11">
        <f>J11*G11</f>
        <v>6.1584282906948732E-3</v>
      </c>
    </row>
    <row r="12" spans="2:11" x14ac:dyDescent="0.25">
      <c r="B12">
        <v>100</v>
      </c>
      <c r="C12">
        <v>0.8</v>
      </c>
      <c r="D12">
        <v>0.2</v>
      </c>
      <c r="F12">
        <f t="shared" ref="F12:F16" si="0">SUM(C12:E12)</f>
        <v>1</v>
      </c>
      <c r="G12">
        <f t="shared" ref="G12:G16" si="1">F12/3</f>
        <v>0.33333333333333331</v>
      </c>
      <c r="H12">
        <f t="shared" ref="H12:H16" si="2">LN(B12/$J$3)</f>
        <v>0</v>
      </c>
      <c r="I12">
        <f t="shared" ref="I12:I16" si="3">H12*G12</f>
        <v>0</v>
      </c>
      <c r="J12">
        <f t="shared" ref="J12:J16" si="4">(H12-$I$17)^2</f>
        <v>4.2718816745731102E-2</v>
      </c>
      <c r="K12">
        <f t="shared" ref="K12:K16" si="5">J12*G12</f>
        <v>1.4239605581910366E-2</v>
      </c>
    </row>
    <row r="13" spans="2:11" x14ac:dyDescent="0.25">
      <c r="B13">
        <v>120</v>
      </c>
      <c r="D13">
        <v>0.3</v>
      </c>
      <c r="E13">
        <v>0.5</v>
      </c>
      <c r="F13">
        <f t="shared" si="0"/>
        <v>0.8</v>
      </c>
      <c r="G13">
        <f t="shared" si="1"/>
        <v>0.26666666666666666</v>
      </c>
      <c r="H13">
        <f t="shared" si="2"/>
        <v>0.18232155679395459</v>
      </c>
      <c r="I13">
        <f t="shared" si="3"/>
        <v>4.8619081811721226E-2</v>
      </c>
      <c r="J13">
        <f t="shared" si="4"/>
        <v>5.935923967212471E-4</v>
      </c>
      <c r="K13">
        <f t="shared" si="5"/>
        <v>1.5829130579233256E-4</v>
      </c>
    </row>
    <row r="14" spans="2:11" x14ac:dyDescent="0.25">
      <c r="B14">
        <v>150</v>
      </c>
      <c r="D14">
        <v>0.5</v>
      </c>
      <c r="F14">
        <f t="shared" si="0"/>
        <v>0.5</v>
      </c>
      <c r="G14">
        <f t="shared" si="1"/>
        <v>0.16666666666666666</v>
      </c>
      <c r="H14">
        <f t="shared" si="2"/>
        <v>0.40546510810816438</v>
      </c>
      <c r="I14">
        <f t="shared" si="3"/>
        <v>6.7577518018027388E-2</v>
      </c>
      <c r="J14">
        <f t="shared" si="4"/>
        <v>3.9513408736117722E-2</v>
      </c>
      <c r="K14">
        <f t="shared" si="5"/>
        <v>6.5855681226862865E-3</v>
      </c>
    </row>
    <row r="15" spans="2:11" x14ac:dyDescent="0.25">
      <c r="B15">
        <v>160</v>
      </c>
      <c r="E15">
        <v>0.5</v>
      </c>
      <c r="F15">
        <f t="shared" si="0"/>
        <v>0.5</v>
      </c>
      <c r="G15">
        <f t="shared" si="1"/>
        <v>0.16666666666666666</v>
      </c>
      <c r="H15">
        <f t="shared" si="2"/>
        <v>0.47000362924573563</v>
      </c>
      <c r="I15">
        <f t="shared" si="3"/>
        <v>7.8333938207622605E-2</v>
      </c>
      <c r="J15">
        <f t="shared" si="4"/>
        <v>6.9336538045461707E-2</v>
      </c>
      <c r="K15">
        <f t="shared" si="5"/>
        <v>1.1556089674243618E-2</v>
      </c>
    </row>
    <row r="16" spans="2:11" x14ac:dyDescent="0.25">
      <c r="B16">
        <v>180</v>
      </c>
      <c r="C16">
        <v>0.1</v>
      </c>
      <c r="F16">
        <f t="shared" si="0"/>
        <v>0.1</v>
      </c>
      <c r="G16">
        <f t="shared" si="1"/>
        <v>3.3333333333333333E-2</v>
      </c>
      <c r="H16">
        <f t="shared" si="2"/>
        <v>0.58778666490211906</v>
      </c>
      <c r="I16">
        <f t="shared" si="3"/>
        <v>1.9592888830070637E-2</v>
      </c>
      <c r="J16">
        <f t="shared" si="4"/>
        <v>0.14523824385892717</v>
      </c>
      <c r="K16">
        <f t="shared" si="5"/>
        <v>4.8412747952975722E-3</v>
      </c>
    </row>
    <row r="17" spans="7:11" x14ac:dyDescent="0.25">
      <c r="G17">
        <f>SUM(G11:G16)</f>
        <v>0.99999999999999989</v>
      </c>
      <c r="I17">
        <f>SUM(I11:I16)</f>
        <v>0.20668530849030151</v>
      </c>
      <c r="J17" t="s">
        <v>13</v>
      </c>
      <c r="K17">
        <f>SUM(K11:K16)</f>
        <v>4.3539257770625048E-2</v>
      </c>
    </row>
    <row r="18" spans="7:11" x14ac:dyDescent="0.25">
      <c r="J18" t="s">
        <v>14</v>
      </c>
      <c r="K18">
        <f>K17^0.5</f>
        <v>0.20866062822349848</v>
      </c>
    </row>
  </sheetData>
  <mergeCells count="3">
    <mergeCell ref="B3:C3"/>
    <mergeCell ref="D3:E3"/>
    <mergeCell ref="F3:G3"/>
  </mergeCells>
  <pageMargins left="0.7" right="0.7" top="0.78740157499999996" bottom="0.78740157499999996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Equation.3" shapeId="4102" r:id="rId4">
          <objectPr defaultSize="0" autoPict="0" r:id="rId5">
            <anchor moveWithCells="1" sizeWithCells="1">
              <from>
                <xdr:col>1</xdr:col>
                <xdr:colOff>0</xdr:colOff>
                <xdr:row>3</xdr:row>
                <xdr:rowOff>0</xdr:rowOff>
              </from>
              <to>
                <xdr:col>1</xdr:col>
                <xdr:colOff>314325</xdr:colOff>
                <xdr:row>3</xdr:row>
                <xdr:rowOff>238125</xdr:rowOff>
              </to>
            </anchor>
          </objectPr>
        </oleObject>
      </mc:Choice>
      <mc:Fallback>
        <oleObject progId="Equation.3" shapeId="4102" r:id="rId4"/>
      </mc:Fallback>
    </mc:AlternateContent>
    <mc:AlternateContent xmlns:mc="http://schemas.openxmlformats.org/markup-compatibility/2006">
      <mc:Choice Requires="x14">
        <oleObject progId="Equation.3" shapeId="4101" r:id="rId6">
          <objectPr defaultSize="0" autoPict="0" r:id="rId7">
            <anchor moveWithCells="1" sizeWithCells="1">
              <from>
                <xdr:col>2</xdr:col>
                <xdr:colOff>0</xdr:colOff>
                <xdr:row>3</xdr:row>
                <xdr:rowOff>0</xdr:rowOff>
              </from>
              <to>
                <xdr:col>2</xdr:col>
                <xdr:colOff>295275</xdr:colOff>
                <xdr:row>3</xdr:row>
                <xdr:rowOff>238125</xdr:rowOff>
              </to>
            </anchor>
          </objectPr>
        </oleObject>
      </mc:Choice>
      <mc:Fallback>
        <oleObject progId="Equation.3" shapeId="4101" r:id="rId6"/>
      </mc:Fallback>
    </mc:AlternateContent>
    <mc:AlternateContent xmlns:mc="http://schemas.openxmlformats.org/markup-compatibility/2006">
      <mc:Choice Requires="x14">
        <oleObject progId="Equation.3" shapeId="4100" r:id="rId8">
          <objectPr defaultSize="0" autoPict="0" r:id="rId9">
            <anchor moveWithCells="1" sizeWithCells="1">
              <from>
                <xdr:col>3</xdr:col>
                <xdr:colOff>0</xdr:colOff>
                <xdr:row>3</xdr:row>
                <xdr:rowOff>0</xdr:rowOff>
              </from>
              <to>
                <xdr:col>3</xdr:col>
                <xdr:colOff>314325</xdr:colOff>
                <xdr:row>3</xdr:row>
                <xdr:rowOff>238125</xdr:rowOff>
              </to>
            </anchor>
          </objectPr>
        </oleObject>
      </mc:Choice>
      <mc:Fallback>
        <oleObject progId="Equation.3" shapeId="4100" r:id="rId8"/>
      </mc:Fallback>
    </mc:AlternateContent>
    <mc:AlternateContent xmlns:mc="http://schemas.openxmlformats.org/markup-compatibility/2006">
      <mc:Choice Requires="x14">
        <oleObject progId="Equation.3" shapeId="4099" r:id="rId10">
          <objectPr defaultSize="0" autoPict="0" r:id="rId11">
            <anchor moveWithCells="1" sizeWithCells="1">
              <from>
                <xdr:col>4</xdr:col>
                <xdr:colOff>0</xdr:colOff>
                <xdr:row>3</xdr:row>
                <xdr:rowOff>0</xdr:rowOff>
              </from>
              <to>
                <xdr:col>4</xdr:col>
                <xdr:colOff>295275</xdr:colOff>
                <xdr:row>3</xdr:row>
                <xdr:rowOff>238125</xdr:rowOff>
              </to>
            </anchor>
          </objectPr>
        </oleObject>
      </mc:Choice>
      <mc:Fallback>
        <oleObject progId="Equation.3" shapeId="4099" r:id="rId10"/>
      </mc:Fallback>
    </mc:AlternateContent>
    <mc:AlternateContent xmlns:mc="http://schemas.openxmlformats.org/markup-compatibility/2006">
      <mc:Choice Requires="x14">
        <oleObject progId="Equation.3" shapeId="4098" r:id="rId12">
          <objectPr defaultSize="0" autoPict="0" r:id="rId13">
            <anchor moveWithCells="1" sizeWithCells="1">
              <from>
                <xdr:col>5</xdr:col>
                <xdr:colOff>0</xdr:colOff>
                <xdr:row>3</xdr:row>
                <xdr:rowOff>0</xdr:rowOff>
              </from>
              <to>
                <xdr:col>5</xdr:col>
                <xdr:colOff>314325</xdr:colOff>
                <xdr:row>3</xdr:row>
                <xdr:rowOff>238125</xdr:rowOff>
              </to>
            </anchor>
          </objectPr>
        </oleObject>
      </mc:Choice>
      <mc:Fallback>
        <oleObject progId="Equation.3" shapeId="4098" r:id="rId12"/>
      </mc:Fallback>
    </mc:AlternateContent>
    <mc:AlternateContent xmlns:mc="http://schemas.openxmlformats.org/markup-compatibility/2006">
      <mc:Choice Requires="x14">
        <oleObject progId="Equation.3" shapeId="4097" r:id="rId14">
          <objectPr defaultSize="0" autoPict="0" r:id="rId15">
            <anchor moveWithCells="1" sizeWithCells="1">
              <from>
                <xdr:col>6</xdr:col>
                <xdr:colOff>0</xdr:colOff>
                <xdr:row>3</xdr:row>
                <xdr:rowOff>0</xdr:rowOff>
              </from>
              <to>
                <xdr:col>6</xdr:col>
                <xdr:colOff>295275</xdr:colOff>
                <xdr:row>3</xdr:row>
                <xdr:rowOff>238125</xdr:rowOff>
              </to>
            </anchor>
          </objectPr>
        </oleObject>
      </mc:Choice>
      <mc:Fallback>
        <oleObject progId="Equation.3" shapeId="4097" r:id="rId1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7DD8A-4818-420C-89B4-4695226D07B2}">
  <dimension ref="A1:H26"/>
  <sheetViews>
    <sheetView workbookViewId="0">
      <selection activeCell="J26" sqref="J26"/>
    </sheetView>
  </sheetViews>
  <sheetFormatPr defaultRowHeight="15" x14ac:dyDescent="0.25"/>
  <sheetData>
    <row r="1" spans="1:8" ht="20.25" thickTop="1" thickBot="1" x14ac:dyDescent="0.3">
      <c r="A1" s="79"/>
      <c r="B1" s="80"/>
      <c r="C1" s="81"/>
      <c r="D1" s="82"/>
      <c r="E1" s="83"/>
    </row>
    <row r="2" spans="1:8" ht="20.25" thickTop="1" thickBot="1" x14ac:dyDescent="0.3">
      <c r="A2" s="84"/>
      <c r="B2" s="85">
        <v>0.05</v>
      </c>
      <c r="C2" s="86">
        <v>0.2</v>
      </c>
      <c r="D2" s="87"/>
      <c r="E2" s="88"/>
    </row>
    <row r="3" spans="1:8" x14ac:dyDescent="0.25">
      <c r="A3" s="89"/>
      <c r="B3" s="91">
        <v>0.15</v>
      </c>
      <c r="C3" s="93">
        <v>0.4</v>
      </c>
      <c r="D3" s="95" t="s">
        <v>67</v>
      </c>
      <c r="E3" s="96"/>
    </row>
    <row r="4" spans="1:8" ht="15.75" thickBot="1" x14ac:dyDescent="0.3">
      <c r="A4" s="90"/>
      <c r="B4" s="92"/>
      <c r="C4" s="94"/>
      <c r="D4" s="97"/>
      <c r="E4" s="98"/>
    </row>
    <row r="5" spans="1:8" ht="15.75" thickTop="1" x14ac:dyDescent="0.25"/>
    <row r="6" spans="1:8" ht="15.75" thickBot="1" x14ac:dyDescent="0.3"/>
    <row r="7" spans="1:8" ht="16.5" thickTop="1" thickBot="1" x14ac:dyDescent="0.3">
      <c r="A7" s="99"/>
      <c r="B7" s="100"/>
      <c r="C7" s="100"/>
      <c r="D7" s="100"/>
      <c r="E7" s="100"/>
      <c r="F7" s="100"/>
      <c r="G7" s="100"/>
      <c r="H7" s="101"/>
    </row>
    <row r="8" spans="1:8" ht="16.5" thickTop="1" thickBot="1" x14ac:dyDescent="0.3">
      <c r="A8" s="102"/>
      <c r="B8" s="63">
        <v>1</v>
      </c>
      <c r="C8" s="63">
        <v>0.83</v>
      </c>
      <c r="D8" s="63">
        <v>0.67</v>
      </c>
      <c r="E8" s="63">
        <v>0.5</v>
      </c>
      <c r="F8" s="63">
        <v>0.33</v>
      </c>
      <c r="G8" s="63">
        <v>0.17</v>
      </c>
      <c r="H8" s="103">
        <v>0</v>
      </c>
    </row>
    <row r="9" spans="1:8" ht="15.75" thickBot="1" x14ac:dyDescent="0.3">
      <c r="A9" s="104"/>
      <c r="B9" s="105">
        <v>0</v>
      </c>
      <c r="C9" s="105">
        <v>0.17</v>
      </c>
      <c r="D9" s="105">
        <v>0.33</v>
      </c>
      <c r="E9" s="105">
        <v>0.5</v>
      </c>
      <c r="F9" s="105">
        <v>0.67</v>
      </c>
      <c r="G9" s="105">
        <v>0.83</v>
      </c>
      <c r="H9" s="106">
        <v>1</v>
      </c>
    </row>
    <row r="10" spans="1:8" ht="15.75" thickTop="1" x14ac:dyDescent="0.25"/>
    <row r="11" spans="1:8" x14ac:dyDescent="0.25">
      <c r="A11" t="s">
        <v>68</v>
      </c>
      <c r="B11">
        <f>B8*$B$2+B9*$B$3</f>
        <v>0.05</v>
      </c>
      <c r="C11">
        <f t="shared" ref="C11:H11" si="0">C8*$B$2+C9*$B$3</f>
        <v>6.7000000000000004E-2</v>
      </c>
      <c r="D11">
        <f t="shared" si="0"/>
        <v>8.3000000000000004E-2</v>
      </c>
      <c r="E11">
        <f t="shared" si="0"/>
        <v>0.1</v>
      </c>
      <c r="F11">
        <f t="shared" si="0"/>
        <v>0.11700000000000001</v>
      </c>
      <c r="G11">
        <f t="shared" si="0"/>
        <v>0.13299999999999998</v>
      </c>
      <c r="H11">
        <f t="shared" si="0"/>
        <v>0.15</v>
      </c>
    </row>
    <row r="14" spans="1:8" x14ac:dyDescent="0.25">
      <c r="A14" t="s">
        <v>69</v>
      </c>
    </row>
    <row r="15" spans="1:8" x14ac:dyDescent="0.25">
      <c r="A15" t="s">
        <v>70</v>
      </c>
    </row>
    <row r="16" spans="1:8" x14ac:dyDescent="0.25">
      <c r="A16">
        <v>1</v>
      </c>
      <c r="B16">
        <f>B$8^2*$C$2^2+B$9^2*$C$3^2+2*B$8*B$9*$A16*$C$2*$C$3</f>
        <v>4.0000000000000008E-2</v>
      </c>
      <c r="C16">
        <f t="shared" ref="C16:H20" si="1">C$8^2*$C$2^2+C$9^2*$C$3^2+2*C$8*C$9*$A16*$C$2*$C$3</f>
        <v>5.4756000000000013E-2</v>
      </c>
      <c r="D16">
        <f t="shared" si="1"/>
        <v>7.0756000000000013E-2</v>
      </c>
      <c r="E16">
        <f t="shared" si="1"/>
        <v>9.0000000000000024E-2</v>
      </c>
      <c r="F16">
        <f t="shared" si="1"/>
        <v>0.11155600000000004</v>
      </c>
      <c r="G16">
        <f t="shared" si="1"/>
        <v>0.13395600000000002</v>
      </c>
      <c r="H16">
        <f t="shared" si="1"/>
        <v>0.16000000000000003</v>
      </c>
    </row>
    <row r="17" spans="1:8" x14ac:dyDescent="0.25">
      <c r="A17">
        <v>0.5</v>
      </c>
      <c r="B17">
        <f t="shared" ref="B17:B20" si="2">B$8^2*$C$2^2+B$9^2*$C$3^2+2*B$8*B$9*$A17*$C$2*$C$3</f>
        <v>4.0000000000000008E-2</v>
      </c>
      <c r="C17">
        <f t="shared" si="1"/>
        <v>4.3468000000000007E-2</v>
      </c>
      <c r="D17">
        <f t="shared" si="1"/>
        <v>5.3068000000000018E-2</v>
      </c>
      <c r="E17">
        <f t="shared" si="1"/>
        <v>7.0000000000000007E-2</v>
      </c>
      <c r="F17">
        <f t="shared" si="1"/>
        <v>9.3868000000000035E-2</v>
      </c>
      <c r="G17">
        <f t="shared" si="1"/>
        <v>0.12266800000000003</v>
      </c>
      <c r="H17">
        <f t="shared" si="1"/>
        <v>0.16000000000000003</v>
      </c>
    </row>
    <row r="18" spans="1:8" x14ac:dyDescent="0.25">
      <c r="A18">
        <v>0</v>
      </c>
      <c r="B18">
        <f t="shared" si="2"/>
        <v>4.0000000000000008E-2</v>
      </c>
      <c r="C18">
        <f t="shared" si="1"/>
        <v>3.2180000000000007E-2</v>
      </c>
      <c r="D18">
        <f t="shared" si="1"/>
        <v>3.5380000000000009E-2</v>
      </c>
      <c r="E18">
        <f t="shared" si="1"/>
        <v>5.000000000000001E-2</v>
      </c>
      <c r="F18">
        <f t="shared" si="1"/>
        <v>7.6180000000000025E-2</v>
      </c>
      <c r="G18">
        <f t="shared" si="1"/>
        <v>0.11138000000000002</v>
      </c>
      <c r="H18">
        <f t="shared" si="1"/>
        <v>0.16000000000000003</v>
      </c>
    </row>
    <row r="19" spans="1:8" x14ac:dyDescent="0.25">
      <c r="A19">
        <v>-0.5</v>
      </c>
      <c r="B19">
        <f t="shared" si="2"/>
        <v>4.0000000000000008E-2</v>
      </c>
      <c r="C19">
        <f t="shared" si="1"/>
        <v>2.0892000000000008E-2</v>
      </c>
      <c r="D19">
        <f t="shared" si="1"/>
        <v>1.7692000000000003E-2</v>
      </c>
      <c r="E19">
        <f t="shared" si="1"/>
        <v>3.0000000000000006E-2</v>
      </c>
      <c r="F19">
        <f t="shared" si="1"/>
        <v>5.8492000000000016E-2</v>
      </c>
      <c r="G19">
        <f t="shared" si="1"/>
        <v>0.10009200000000001</v>
      </c>
      <c r="H19">
        <f t="shared" si="1"/>
        <v>0.16000000000000003</v>
      </c>
    </row>
    <row r="20" spans="1:8" x14ac:dyDescent="0.25">
      <c r="A20">
        <v>-1</v>
      </c>
      <c r="B20">
        <f t="shared" si="2"/>
        <v>4.0000000000000008E-2</v>
      </c>
      <c r="C20">
        <f t="shared" si="1"/>
        <v>9.6040000000000049E-3</v>
      </c>
      <c r="D20" s="107">
        <f t="shared" si="1"/>
        <v>3.9999999999970615E-6</v>
      </c>
      <c r="E20">
        <f t="shared" si="1"/>
        <v>1.0000000000000002E-2</v>
      </c>
      <c r="F20">
        <f t="shared" si="1"/>
        <v>4.0804000000000014E-2</v>
      </c>
      <c r="G20">
        <f t="shared" si="1"/>
        <v>8.8804000000000022E-2</v>
      </c>
      <c r="H20">
        <f t="shared" si="1"/>
        <v>0.16000000000000003</v>
      </c>
    </row>
    <row r="22" spans="1:8" x14ac:dyDescent="0.25">
      <c r="A22" t="s">
        <v>71</v>
      </c>
      <c r="B22">
        <f>B16^0.5</f>
        <v>0.2</v>
      </c>
      <c r="C22">
        <f t="shared" ref="C22:H22" si="3">C16^0.5</f>
        <v>0.23400000000000004</v>
      </c>
      <c r="D22">
        <f t="shared" si="3"/>
        <v>0.26600000000000001</v>
      </c>
      <c r="E22">
        <f t="shared" si="3"/>
        <v>0.30000000000000004</v>
      </c>
      <c r="F22">
        <f t="shared" si="3"/>
        <v>0.33400000000000007</v>
      </c>
      <c r="G22">
        <f t="shared" si="3"/>
        <v>0.36600000000000005</v>
      </c>
      <c r="H22">
        <f t="shared" si="3"/>
        <v>0.4</v>
      </c>
    </row>
    <row r="23" spans="1:8" x14ac:dyDescent="0.25">
      <c r="B23">
        <f t="shared" ref="B23:H23" si="4">B17^0.5</f>
        <v>0.2</v>
      </c>
      <c r="C23">
        <f t="shared" si="4"/>
        <v>0.20848980790436736</v>
      </c>
      <c r="D23">
        <f t="shared" si="4"/>
        <v>0.23036492788616938</v>
      </c>
      <c r="E23">
        <f t="shared" si="4"/>
        <v>0.26457513110645908</v>
      </c>
      <c r="F23">
        <f t="shared" si="4"/>
        <v>0.30637885044500057</v>
      </c>
      <c r="G23">
        <f t="shared" si="4"/>
        <v>0.35023991777066193</v>
      </c>
      <c r="H23">
        <f t="shared" si="4"/>
        <v>0.4</v>
      </c>
    </row>
    <row r="24" spans="1:8" x14ac:dyDescent="0.25">
      <c r="B24">
        <f t="shared" ref="B24:H24" si="5">B18^0.5</f>
        <v>0.2</v>
      </c>
      <c r="C24">
        <f t="shared" si="5"/>
        <v>0.17938784797192928</v>
      </c>
      <c r="D24">
        <f t="shared" si="5"/>
        <v>0.18809572031282373</v>
      </c>
      <c r="E24">
        <f t="shared" si="5"/>
        <v>0.22360679774997899</v>
      </c>
      <c r="F24">
        <f t="shared" si="5"/>
        <v>0.27600724628168738</v>
      </c>
      <c r="G24">
        <f t="shared" si="5"/>
        <v>0.33373642294481437</v>
      </c>
      <c r="H24">
        <f t="shared" si="5"/>
        <v>0.4</v>
      </c>
    </row>
    <row r="25" spans="1:8" x14ac:dyDescent="0.25">
      <c r="B25">
        <f t="shared" ref="B25:H25" si="6">B19^0.5</f>
        <v>0.2</v>
      </c>
      <c r="C25">
        <f t="shared" si="6"/>
        <v>0.14454065172123726</v>
      </c>
      <c r="D25">
        <f t="shared" si="6"/>
        <v>0.13301127771734245</v>
      </c>
      <c r="E25">
        <f t="shared" si="6"/>
        <v>0.17320508075688776</v>
      </c>
      <c r="F25">
        <f t="shared" si="6"/>
        <v>0.24185119391890547</v>
      </c>
      <c r="G25">
        <f t="shared" si="6"/>
        <v>0.31637319734768937</v>
      </c>
      <c r="H25">
        <f t="shared" si="6"/>
        <v>0.4</v>
      </c>
    </row>
    <row r="26" spans="1:8" x14ac:dyDescent="0.25">
      <c r="B26">
        <f t="shared" ref="B26:H26" si="7">B20^0.5</f>
        <v>0.2</v>
      </c>
      <c r="C26">
        <f t="shared" si="7"/>
        <v>9.8000000000000032E-2</v>
      </c>
      <c r="D26">
        <f t="shared" si="7"/>
        <v>1.9999999999992654E-3</v>
      </c>
      <c r="E26">
        <f t="shared" si="7"/>
        <v>0.1</v>
      </c>
      <c r="F26">
        <f t="shared" si="7"/>
        <v>0.20200000000000004</v>
      </c>
      <c r="G26">
        <f t="shared" si="7"/>
        <v>0.29800000000000004</v>
      </c>
      <c r="H26">
        <f t="shared" si="7"/>
        <v>0.4</v>
      </c>
    </row>
  </sheetData>
  <mergeCells count="4">
    <mergeCell ref="A3:A4"/>
    <mergeCell ref="B3:B4"/>
    <mergeCell ref="C3:C4"/>
    <mergeCell ref="D3:E4"/>
  </mergeCells>
  <pageMargins left="0.7" right="0.7" top="0.78740157499999996" bottom="0.78740157499999996" header="0.3" footer="0.3"/>
  <drawing r:id="rId1"/>
  <legacyDrawing r:id="rId2"/>
  <oleObjects>
    <mc:AlternateContent xmlns:mc="http://schemas.openxmlformats.org/markup-compatibility/2006">
      <mc:Choice Requires="x14">
        <oleObject progId="Equation.3" shapeId="5129" r:id="rId3">
          <objectPr defaultSize="0" autoPict="0" r:id="rId4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1</xdr:col>
                <xdr:colOff>142875</xdr:colOff>
                <xdr:row>0</xdr:row>
                <xdr:rowOff>200025</xdr:rowOff>
              </to>
            </anchor>
          </objectPr>
        </oleObject>
      </mc:Choice>
      <mc:Fallback>
        <oleObject progId="Equation.3" shapeId="5129" r:id="rId3"/>
      </mc:Fallback>
    </mc:AlternateContent>
    <mc:AlternateContent xmlns:mc="http://schemas.openxmlformats.org/markup-compatibility/2006">
      <mc:Choice Requires="x14">
        <oleObject progId="Equation.3" shapeId="5128" r:id="rId5">
          <objectPr defaultSize="0" autoPict="0" r:id="rId6">
            <anchor moveWithCells="1" sizeWithCells="1">
              <from>
                <xdr:col>2</xdr:col>
                <xdr:colOff>0</xdr:colOff>
                <xdr:row>0</xdr:row>
                <xdr:rowOff>0</xdr:rowOff>
              </from>
              <to>
                <xdr:col>2</xdr:col>
                <xdr:colOff>180975</xdr:colOff>
                <xdr:row>0</xdr:row>
                <xdr:rowOff>200025</xdr:rowOff>
              </to>
            </anchor>
          </objectPr>
        </oleObject>
      </mc:Choice>
      <mc:Fallback>
        <oleObject progId="Equation.3" shapeId="5128" r:id="rId5"/>
      </mc:Fallback>
    </mc:AlternateContent>
    <mc:AlternateContent xmlns:mc="http://schemas.openxmlformats.org/markup-compatibility/2006">
      <mc:Choice Requires="x14">
        <oleObject progId="Equation.3" shapeId="5127" r:id="rId7">
          <objectPr defaultSize="0" autoPict="0" r:id="rId8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457200</xdr:colOff>
                <xdr:row>0</xdr:row>
                <xdr:rowOff>219075</xdr:rowOff>
              </to>
            </anchor>
          </objectPr>
        </oleObject>
      </mc:Choice>
      <mc:Fallback>
        <oleObject progId="Equation.3" shapeId="5127" r:id="rId7"/>
      </mc:Fallback>
    </mc:AlternateContent>
    <mc:AlternateContent xmlns:mc="http://schemas.openxmlformats.org/markup-compatibility/2006">
      <mc:Choice Requires="x14">
        <oleObject progId="Equation.3" shapeId="5126" r:id="rId9">
          <objectPr defaultSize="0" autoPict="0" r:id="rId10">
            <anchor moveWithCells="1" sizeWithCells="1">
              <from>
                <xdr:col>4</xdr:col>
                <xdr:colOff>0</xdr:colOff>
                <xdr:row>0</xdr:row>
                <xdr:rowOff>0</xdr:rowOff>
              </from>
              <to>
                <xdr:col>4</xdr:col>
                <xdr:colOff>571500</xdr:colOff>
                <xdr:row>0</xdr:row>
                <xdr:rowOff>219075</xdr:rowOff>
              </to>
            </anchor>
          </objectPr>
        </oleObject>
      </mc:Choice>
      <mc:Fallback>
        <oleObject progId="Equation.3" shapeId="5126" r:id="rId9"/>
      </mc:Fallback>
    </mc:AlternateContent>
    <mc:AlternateContent xmlns:mc="http://schemas.openxmlformats.org/markup-compatibility/2006">
      <mc:Choice Requires="x14">
        <oleObject progId="Equation.3" shapeId="5125" r:id="rId11">
          <objectPr defaultSize="0" autoPict="0" r:id="rId12">
            <anchor moveWithCells="1" sizeWithCells="1">
              <from>
                <xdr:col>0</xdr:col>
                <xdr:colOff>0</xdr:colOff>
                <xdr:row>1</xdr:row>
                <xdr:rowOff>0</xdr:rowOff>
              </from>
              <to>
                <xdr:col>0</xdr:col>
                <xdr:colOff>190500</xdr:colOff>
                <xdr:row>1</xdr:row>
                <xdr:rowOff>200025</xdr:rowOff>
              </to>
            </anchor>
          </objectPr>
        </oleObject>
      </mc:Choice>
      <mc:Fallback>
        <oleObject progId="Equation.3" shapeId="5125" r:id="rId11"/>
      </mc:Fallback>
    </mc:AlternateContent>
    <mc:AlternateContent xmlns:mc="http://schemas.openxmlformats.org/markup-compatibility/2006">
      <mc:Choice Requires="x14">
        <oleObject progId="Equation.3" shapeId="5124" r:id="rId13">
          <objectPr defaultSize="0" autoPict="0" r:id="rId14">
            <anchor moveWithCells="1" sizeWithCells="1">
              <from>
                <xdr:col>3</xdr:col>
                <xdr:colOff>0</xdr:colOff>
                <xdr:row>1</xdr:row>
                <xdr:rowOff>0</xdr:rowOff>
              </from>
              <to>
                <xdr:col>3</xdr:col>
                <xdr:colOff>542925</xdr:colOff>
                <xdr:row>1</xdr:row>
                <xdr:rowOff>219075</xdr:rowOff>
              </to>
            </anchor>
          </objectPr>
        </oleObject>
      </mc:Choice>
      <mc:Fallback>
        <oleObject progId="Equation.3" shapeId="5124" r:id="rId13"/>
      </mc:Fallback>
    </mc:AlternateContent>
    <mc:AlternateContent xmlns:mc="http://schemas.openxmlformats.org/markup-compatibility/2006">
      <mc:Choice Requires="x14">
        <oleObject progId="Equation.3" shapeId="5123" r:id="rId15">
          <objectPr defaultSize="0" autoPict="0" r:id="rId16">
            <anchor moveWithCells="1" sizeWithCells="1">
              <from>
                <xdr:col>4</xdr:col>
                <xdr:colOff>0</xdr:colOff>
                <xdr:row>1</xdr:row>
                <xdr:rowOff>0</xdr:rowOff>
              </from>
              <to>
                <xdr:col>5</xdr:col>
                <xdr:colOff>38100</xdr:colOff>
                <xdr:row>1</xdr:row>
                <xdr:rowOff>219075</xdr:rowOff>
              </to>
            </anchor>
          </objectPr>
        </oleObject>
      </mc:Choice>
      <mc:Fallback>
        <oleObject progId="Equation.3" shapeId="5123" r:id="rId15"/>
      </mc:Fallback>
    </mc:AlternateContent>
    <mc:AlternateContent xmlns:mc="http://schemas.openxmlformats.org/markup-compatibility/2006">
      <mc:Choice Requires="x14">
        <oleObject progId="Equation.3" shapeId="5122" r:id="rId17">
          <objectPr defaultSize="0" autoPict="0" r:id="rId18">
            <anchor moveWithCells="1" sizeWithCells="1">
              <from>
                <xdr:col>0</xdr:col>
                <xdr:colOff>0</xdr:colOff>
                <xdr:row>2</xdr:row>
                <xdr:rowOff>0</xdr:rowOff>
              </from>
              <to>
                <xdr:col>0</xdr:col>
                <xdr:colOff>200025</xdr:colOff>
                <xdr:row>3</xdr:row>
                <xdr:rowOff>9525</xdr:rowOff>
              </to>
            </anchor>
          </objectPr>
        </oleObject>
      </mc:Choice>
      <mc:Fallback>
        <oleObject progId="Equation.3" shapeId="5122" r:id="rId17"/>
      </mc:Fallback>
    </mc:AlternateContent>
    <mc:AlternateContent xmlns:mc="http://schemas.openxmlformats.org/markup-compatibility/2006">
      <mc:Choice Requires="x14">
        <oleObject progId="Equation.3" shapeId="5121" r:id="rId19">
          <objectPr defaultSize="0" autoPict="0" r:id="rId20">
            <anchor moveWithCells="1" sizeWithCells="1">
              <from>
                <xdr:col>3</xdr:col>
                <xdr:colOff>0</xdr:colOff>
                <xdr:row>3</xdr:row>
                <xdr:rowOff>0</xdr:rowOff>
              </from>
              <to>
                <xdr:col>3</xdr:col>
                <xdr:colOff>466725</xdr:colOff>
                <xdr:row>4</xdr:row>
                <xdr:rowOff>19050</xdr:rowOff>
              </to>
            </anchor>
          </objectPr>
        </oleObject>
      </mc:Choice>
      <mc:Fallback>
        <oleObject progId="Equation.3" shapeId="5121" r:id="rId19"/>
      </mc:Fallback>
    </mc:AlternateContent>
    <mc:AlternateContent xmlns:mc="http://schemas.openxmlformats.org/markup-compatibility/2006">
      <mc:Choice Requires="x14">
        <oleObject progId="Equation.3" shapeId="5138" r:id="rId21">
          <objectPr defaultSize="0" autoPict="0" r:id="rId22">
            <anchor moveWithCells="1" siz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161925</xdr:colOff>
                <xdr:row>6</xdr:row>
                <xdr:rowOff>200025</xdr:rowOff>
              </to>
            </anchor>
          </objectPr>
        </oleObject>
      </mc:Choice>
      <mc:Fallback>
        <oleObject progId="Equation.3" shapeId="5138" r:id="rId21"/>
      </mc:Fallback>
    </mc:AlternateContent>
    <mc:AlternateContent xmlns:mc="http://schemas.openxmlformats.org/markup-compatibility/2006">
      <mc:Choice Requires="x14">
        <oleObject progId="Equation.3" shapeId="5137" r:id="rId23">
          <objectPr defaultSize="0" autoPict="0" r:id="rId24">
            <anchor moveWithCells="1" sizeWithCells="1">
              <from>
                <xdr:col>2</xdr:col>
                <xdr:colOff>0</xdr:colOff>
                <xdr:row>6</xdr:row>
                <xdr:rowOff>0</xdr:rowOff>
              </from>
              <to>
                <xdr:col>2</xdr:col>
                <xdr:colOff>180975</xdr:colOff>
                <xdr:row>6</xdr:row>
                <xdr:rowOff>200025</xdr:rowOff>
              </to>
            </anchor>
          </objectPr>
        </oleObject>
      </mc:Choice>
      <mc:Fallback>
        <oleObject progId="Equation.3" shapeId="5137" r:id="rId23"/>
      </mc:Fallback>
    </mc:AlternateContent>
    <mc:AlternateContent xmlns:mc="http://schemas.openxmlformats.org/markup-compatibility/2006">
      <mc:Choice Requires="x14">
        <oleObject progId="Equation.3" shapeId="5136" r:id="rId25">
          <objectPr defaultSize="0" autoPict="0" r:id="rId26">
            <anchor moveWithCells="1" sizeWithCells="1">
              <from>
                <xdr:col>3</xdr:col>
                <xdr:colOff>0</xdr:colOff>
                <xdr:row>6</xdr:row>
                <xdr:rowOff>0</xdr:rowOff>
              </from>
              <to>
                <xdr:col>3</xdr:col>
                <xdr:colOff>180975</xdr:colOff>
                <xdr:row>6</xdr:row>
                <xdr:rowOff>200025</xdr:rowOff>
              </to>
            </anchor>
          </objectPr>
        </oleObject>
      </mc:Choice>
      <mc:Fallback>
        <oleObject progId="Equation.3" shapeId="5136" r:id="rId25"/>
      </mc:Fallback>
    </mc:AlternateContent>
    <mc:AlternateContent xmlns:mc="http://schemas.openxmlformats.org/markup-compatibility/2006">
      <mc:Choice Requires="x14">
        <oleObject progId="Equation.3" shapeId="5135" r:id="rId27">
          <objectPr defaultSize="0" autoPict="0" r:id="rId28">
            <anchor moveWithCells="1" sizeWithCells="1">
              <from>
                <xdr:col>4</xdr:col>
                <xdr:colOff>0</xdr:colOff>
                <xdr:row>6</xdr:row>
                <xdr:rowOff>0</xdr:rowOff>
              </from>
              <to>
                <xdr:col>4</xdr:col>
                <xdr:colOff>180975</xdr:colOff>
                <xdr:row>6</xdr:row>
                <xdr:rowOff>200025</xdr:rowOff>
              </to>
            </anchor>
          </objectPr>
        </oleObject>
      </mc:Choice>
      <mc:Fallback>
        <oleObject progId="Equation.3" shapeId="5135" r:id="rId27"/>
      </mc:Fallback>
    </mc:AlternateContent>
    <mc:AlternateContent xmlns:mc="http://schemas.openxmlformats.org/markup-compatibility/2006">
      <mc:Choice Requires="x14">
        <oleObject progId="Equation.3" shapeId="5134" r:id="rId29">
          <objectPr defaultSize="0" autoPict="0" r:id="rId30">
            <anchor moveWithCells="1" sizeWithCells="1">
              <from>
                <xdr:col>5</xdr:col>
                <xdr:colOff>0</xdr:colOff>
                <xdr:row>6</xdr:row>
                <xdr:rowOff>0</xdr:rowOff>
              </from>
              <to>
                <xdr:col>5</xdr:col>
                <xdr:colOff>180975</xdr:colOff>
                <xdr:row>6</xdr:row>
                <xdr:rowOff>200025</xdr:rowOff>
              </to>
            </anchor>
          </objectPr>
        </oleObject>
      </mc:Choice>
      <mc:Fallback>
        <oleObject progId="Equation.3" shapeId="5134" r:id="rId29"/>
      </mc:Fallback>
    </mc:AlternateContent>
    <mc:AlternateContent xmlns:mc="http://schemas.openxmlformats.org/markup-compatibility/2006">
      <mc:Choice Requires="x14">
        <oleObject progId="Equation.3" shapeId="5133" r:id="rId31">
          <objectPr defaultSize="0" autoPict="0" r:id="rId32">
            <anchor moveWithCells="1" sizeWithCells="1">
              <from>
                <xdr:col>6</xdr:col>
                <xdr:colOff>0</xdr:colOff>
                <xdr:row>6</xdr:row>
                <xdr:rowOff>0</xdr:rowOff>
              </from>
              <to>
                <xdr:col>6</xdr:col>
                <xdr:colOff>180975</xdr:colOff>
                <xdr:row>6</xdr:row>
                <xdr:rowOff>200025</xdr:rowOff>
              </to>
            </anchor>
          </objectPr>
        </oleObject>
      </mc:Choice>
      <mc:Fallback>
        <oleObject progId="Equation.3" shapeId="5133" r:id="rId31"/>
      </mc:Fallback>
    </mc:AlternateContent>
    <mc:AlternateContent xmlns:mc="http://schemas.openxmlformats.org/markup-compatibility/2006">
      <mc:Choice Requires="x14">
        <oleObject progId="Equation.3" shapeId="5132" r:id="rId33">
          <objectPr defaultSize="0" autoPict="0" r:id="rId34">
            <anchor moveWithCells="1" sizeWithCells="1">
              <from>
                <xdr:col>7</xdr:col>
                <xdr:colOff>0</xdr:colOff>
                <xdr:row>6</xdr:row>
                <xdr:rowOff>0</xdr:rowOff>
              </from>
              <to>
                <xdr:col>7</xdr:col>
                <xdr:colOff>180975</xdr:colOff>
                <xdr:row>6</xdr:row>
                <xdr:rowOff>200025</xdr:rowOff>
              </to>
            </anchor>
          </objectPr>
        </oleObject>
      </mc:Choice>
      <mc:Fallback>
        <oleObject progId="Equation.3" shapeId="5132" r:id="rId33"/>
      </mc:Fallback>
    </mc:AlternateContent>
    <mc:AlternateContent xmlns:mc="http://schemas.openxmlformats.org/markup-compatibility/2006">
      <mc:Choice Requires="x14">
        <oleObject progId="Equation.3" shapeId="5131" r:id="rId35">
          <objectPr defaultSize="0" autoPict="0" r:id="rId36">
            <anchor moveWithCells="1" sizeWithCells="1">
              <from>
                <xdr:col>0</xdr:col>
                <xdr:colOff>0</xdr:colOff>
                <xdr:row>7</xdr:row>
                <xdr:rowOff>0</xdr:rowOff>
              </from>
              <to>
                <xdr:col>0</xdr:col>
                <xdr:colOff>200025</xdr:colOff>
                <xdr:row>7</xdr:row>
                <xdr:rowOff>200025</xdr:rowOff>
              </to>
            </anchor>
          </objectPr>
        </oleObject>
      </mc:Choice>
      <mc:Fallback>
        <oleObject progId="Equation.3" shapeId="5131" r:id="rId35"/>
      </mc:Fallback>
    </mc:AlternateContent>
    <mc:AlternateContent xmlns:mc="http://schemas.openxmlformats.org/markup-compatibility/2006">
      <mc:Choice Requires="x14">
        <oleObject progId="Equation.3" shapeId="5130" r:id="rId37">
          <objectPr defaultSize="0" autoPict="0" r:id="rId38">
            <anchor moveWithCells="1" siz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219075</xdr:colOff>
                <xdr:row>9</xdr:row>
                <xdr:rowOff>0</xdr:rowOff>
              </to>
            </anchor>
          </objectPr>
        </oleObject>
      </mc:Choice>
      <mc:Fallback>
        <oleObject progId="Equation.3" shapeId="5130" r:id="rId37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9C0AA-216E-4404-81B5-C6B5ECD5CF30}">
  <dimension ref="B2:P15"/>
  <sheetViews>
    <sheetView workbookViewId="0">
      <selection activeCell="C12" sqref="C12"/>
    </sheetView>
  </sheetViews>
  <sheetFormatPr defaultRowHeight="15" x14ac:dyDescent="0.25"/>
  <sheetData>
    <row r="2" spans="2:16" ht="15.75" thickBot="1" x14ac:dyDescent="0.3"/>
    <row r="3" spans="2:16" ht="16.5" thickTop="1" thickBot="1" x14ac:dyDescent="0.3">
      <c r="B3" s="109"/>
      <c r="C3" s="110" t="s">
        <v>23</v>
      </c>
      <c r="D3" s="111" t="s">
        <v>24</v>
      </c>
      <c r="E3" s="111" t="s">
        <v>25</v>
      </c>
      <c r="F3" s="111" t="s">
        <v>26</v>
      </c>
      <c r="G3" s="112" t="s">
        <v>27</v>
      </c>
    </row>
    <row r="4" spans="2:16" ht="16.5" thickTop="1" thickBot="1" x14ac:dyDescent="0.3">
      <c r="B4" s="113"/>
      <c r="C4" s="114">
        <v>0.2</v>
      </c>
      <c r="D4" s="115">
        <v>0.25</v>
      </c>
      <c r="E4" s="115">
        <v>0.5</v>
      </c>
      <c r="F4" s="115">
        <v>0.3</v>
      </c>
      <c r="G4" s="116">
        <v>0.1</v>
      </c>
    </row>
    <row r="5" spans="2:16" ht="15.75" thickBot="1" x14ac:dyDescent="0.3">
      <c r="B5" s="117"/>
      <c r="C5" s="118">
        <v>0.2</v>
      </c>
      <c r="D5" s="119">
        <v>0.25</v>
      </c>
      <c r="E5" s="119">
        <v>0.1</v>
      </c>
      <c r="F5" s="119">
        <v>0.4</v>
      </c>
      <c r="G5" s="120">
        <v>0.2</v>
      </c>
    </row>
    <row r="6" spans="2:16" ht="15.75" thickBot="1" x14ac:dyDescent="0.3">
      <c r="B6" s="121"/>
      <c r="C6" s="122">
        <v>0.6</v>
      </c>
      <c r="D6" s="123">
        <v>0.5</v>
      </c>
      <c r="E6" s="123">
        <v>0.4</v>
      </c>
      <c r="F6" s="123">
        <v>0.3</v>
      </c>
      <c r="G6" s="124">
        <v>0.7</v>
      </c>
    </row>
    <row r="7" spans="2:16" ht="15.75" thickTop="1" x14ac:dyDescent="0.25"/>
    <row r="8" spans="2:16" x14ac:dyDescent="0.25">
      <c r="K8" t="s">
        <v>49</v>
      </c>
      <c r="P8" t="s">
        <v>63</v>
      </c>
    </row>
    <row r="9" spans="2:16" x14ac:dyDescent="0.25">
      <c r="L9">
        <v>459</v>
      </c>
      <c r="M9">
        <v>-211</v>
      </c>
      <c r="N9">
        <v>112</v>
      </c>
      <c r="P9">
        <v>0.16200000000000001</v>
      </c>
    </row>
    <row r="10" spans="2:16" x14ac:dyDescent="0.25">
      <c r="B10" t="s">
        <v>72</v>
      </c>
      <c r="M10">
        <v>312</v>
      </c>
      <c r="N10">
        <v>215</v>
      </c>
      <c r="P10">
        <v>0.246</v>
      </c>
    </row>
    <row r="11" spans="2:16" x14ac:dyDescent="0.25">
      <c r="B11" t="s">
        <v>75</v>
      </c>
      <c r="C11">
        <f>C4*P9+C5*P10+C6*P11</f>
        <v>0.21840000000000001</v>
      </c>
      <c r="D11">
        <f>SUMPRODUCT(D4:D6,$P$9:$P$11)</f>
        <v>0.21600000000000003</v>
      </c>
      <c r="E11">
        <f t="shared" ref="E11:G11" si="0">SUMPRODUCT(E4:E6,$P$9:$P$11)</f>
        <v>0.1968</v>
      </c>
      <c r="F11">
        <f t="shared" si="0"/>
        <v>0.21539999999999998</v>
      </c>
      <c r="G11">
        <f t="shared" si="0"/>
        <v>0.22499999999999998</v>
      </c>
      <c r="N11">
        <v>179</v>
      </c>
      <c r="P11">
        <v>0.22800000000000001</v>
      </c>
    </row>
    <row r="12" spans="2:16" x14ac:dyDescent="0.25">
      <c r="B12" t="s">
        <v>74</v>
      </c>
      <c r="C12">
        <f>C4^2*$L$9+C5^2*$M$10+C6^2*$N$11+2*C4*C5*$M$9+2*C4*C6*$N$9+2*C5*C6*$N$10</f>
        <v>156.88</v>
      </c>
      <c r="D12">
        <f t="shared" ref="D12:G12" si="1">D4^2*$L$9+D5^2*$M$10+D6^2*$N$11+2*D4*D5*$M$9+2*D4*D6*$N$9+2*D5*D6*$N$10</f>
        <v>148.3125</v>
      </c>
      <c r="E12">
        <f t="shared" si="1"/>
        <v>187.41000000000003</v>
      </c>
      <c r="F12">
        <f t="shared" si="1"/>
        <v>128.46</v>
      </c>
      <c r="G12">
        <f t="shared" si="1"/>
        <v>172.22</v>
      </c>
    </row>
    <row r="13" spans="2:16" x14ac:dyDescent="0.25">
      <c r="B13" t="s">
        <v>73</v>
      </c>
      <c r="C13">
        <f>C12^0.5</f>
        <v>12.52517464948094</v>
      </c>
      <c r="D13">
        <f t="shared" ref="D13:G13" si="2">D12^0.5</f>
        <v>12.1783619588186</v>
      </c>
      <c r="E13">
        <f t="shared" si="2"/>
        <v>13.689777207829206</v>
      </c>
      <c r="F13">
        <f t="shared" si="2"/>
        <v>11.334019587066189</v>
      </c>
      <c r="G13">
        <f t="shared" si="2"/>
        <v>13.123261789661898</v>
      </c>
    </row>
    <row r="15" spans="2:16" x14ac:dyDescent="0.25">
      <c r="B15" t="s">
        <v>76</v>
      </c>
      <c r="C15">
        <f>C11/C13</f>
        <v>1.7436882607385504E-2</v>
      </c>
      <c r="D15">
        <f t="shared" ref="D15:G15" si="3">D11/D13</f>
        <v>1.7736375444448834E-2</v>
      </c>
      <c r="E15">
        <f t="shared" si="3"/>
        <v>1.4375690488772144E-2</v>
      </c>
      <c r="F15">
        <f t="shared" si="3"/>
        <v>1.9004731582236156E-2</v>
      </c>
      <c r="G15">
        <f t="shared" si="3"/>
        <v>1.7145127759110014E-2</v>
      </c>
    </row>
  </sheetData>
  <pageMargins left="0.7" right="0.7" top="0.78740157499999996" bottom="0.78740157499999996" header="0.3" footer="0.3"/>
  <drawing r:id="rId1"/>
  <legacyDrawing r:id="rId2"/>
  <oleObjects>
    <mc:AlternateContent xmlns:mc="http://schemas.openxmlformats.org/markup-compatibility/2006">
      <mc:Choice Requires="x14">
        <oleObject progId="Equation.3" shapeId="6148" r:id="rId3">
          <objectPr defaultSize="0" autoPict="0" r:id="rId4">
            <anchor moveWithCells="1" sizeWithCells="1">
              <from>
                <xdr:col>1</xdr:col>
                <xdr:colOff>0</xdr:colOff>
                <xdr:row>2</xdr:row>
                <xdr:rowOff>0</xdr:rowOff>
              </from>
              <to>
                <xdr:col>1</xdr:col>
                <xdr:colOff>523875</xdr:colOff>
                <xdr:row>3</xdr:row>
                <xdr:rowOff>57150</xdr:rowOff>
              </to>
            </anchor>
          </objectPr>
        </oleObject>
      </mc:Choice>
      <mc:Fallback>
        <oleObject progId="Equation.3" shapeId="6148" r:id="rId3"/>
      </mc:Fallback>
    </mc:AlternateContent>
    <mc:AlternateContent xmlns:mc="http://schemas.openxmlformats.org/markup-compatibility/2006">
      <mc:Choice Requires="x14">
        <oleObject progId="Equation.3" shapeId="6147" r:id="rId5">
          <objectPr defaultSize="0" autoPict="0" r:id="rId6">
            <anchor moveWithCells="1" sizeWithCells="1">
              <from>
                <xdr:col>1</xdr:col>
                <xdr:colOff>0</xdr:colOff>
                <xdr:row>3</xdr:row>
                <xdr:rowOff>0</xdr:rowOff>
              </from>
              <to>
                <xdr:col>1</xdr:col>
                <xdr:colOff>257175</xdr:colOff>
                <xdr:row>4</xdr:row>
                <xdr:rowOff>57150</xdr:rowOff>
              </to>
            </anchor>
          </objectPr>
        </oleObject>
      </mc:Choice>
      <mc:Fallback>
        <oleObject progId="Equation.3" shapeId="6147" r:id="rId5"/>
      </mc:Fallback>
    </mc:AlternateContent>
    <mc:AlternateContent xmlns:mc="http://schemas.openxmlformats.org/markup-compatibility/2006">
      <mc:Choice Requires="x14">
        <oleObject progId="Equation.3" shapeId="6146" r:id="rId7">
          <objectPr defaultSize="0" autoPict="0" r:id="rId8">
            <anchor moveWithCells="1" sizeWithCells="1">
              <from>
                <xdr:col>1</xdr:col>
                <xdr:colOff>0</xdr:colOff>
                <xdr:row>4</xdr:row>
                <xdr:rowOff>0</xdr:rowOff>
              </from>
              <to>
                <xdr:col>1</xdr:col>
                <xdr:colOff>276225</xdr:colOff>
                <xdr:row>5</xdr:row>
                <xdr:rowOff>66675</xdr:rowOff>
              </to>
            </anchor>
          </objectPr>
        </oleObject>
      </mc:Choice>
      <mc:Fallback>
        <oleObject progId="Equation.3" shapeId="6146" r:id="rId7"/>
      </mc:Fallback>
    </mc:AlternateContent>
    <mc:AlternateContent xmlns:mc="http://schemas.openxmlformats.org/markup-compatibility/2006">
      <mc:Choice Requires="x14">
        <oleObject progId="Equation.3" shapeId="6145" r:id="rId9">
          <objectPr defaultSize="0" autoPict="0" r:id="rId10">
            <anchor moveWithCells="1" sizeWithCells="1">
              <from>
                <xdr:col>1</xdr:col>
                <xdr:colOff>0</xdr:colOff>
                <xdr:row>5</xdr:row>
                <xdr:rowOff>0</xdr:rowOff>
              </from>
              <to>
                <xdr:col>1</xdr:col>
                <xdr:colOff>276225</xdr:colOff>
                <xdr:row>6</xdr:row>
                <xdr:rowOff>66675</xdr:rowOff>
              </to>
            </anchor>
          </objectPr>
        </oleObject>
      </mc:Choice>
      <mc:Fallback>
        <oleObject progId="Equation.3" shapeId="6145" r:id="rId9"/>
      </mc:Fallback>
    </mc:AlternateContent>
    <mc:AlternateContent xmlns:mc="http://schemas.openxmlformats.org/markup-compatibility/2006">
      <mc:Choice Requires="x14">
        <oleObject progId="Equation.3" shapeId="6149" r:id="rId11">
          <objectPr defaultSize="0" autoPict="0" r:id="rId12">
            <anchor moveWithCells="1" sizeWithCells="1">
              <from>
                <xdr:col>9</xdr:col>
                <xdr:colOff>314325</xdr:colOff>
                <xdr:row>1</xdr:row>
                <xdr:rowOff>66675</xdr:rowOff>
              </from>
              <to>
                <xdr:col>12</xdr:col>
                <xdr:colOff>361950</xdr:colOff>
                <xdr:row>4</xdr:row>
                <xdr:rowOff>133350</xdr:rowOff>
              </to>
            </anchor>
          </objectPr>
        </oleObject>
      </mc:Choice>
      <mc:Fallback>
        <oleObject progId="Equation.3" shapeId="6149" r:id="rId11"/>
      </mc:Fallback>
    </mc:AlternateContent>
    <mc:AlternateContent xmlns:mc="http://schemas.openxmlformats.org/markup-compatibility/2006">
      <mc:Choice Requires="x14">
        <oleObject progId="Equation.3" shapeId="6150" r:id="rId13">
          <objectPr defaultSize="0" autoPict="0" r:id="rId14">
            <anchor moveWithCells="1" sizeWithCells="1">
              <from>
                <xdr:col>15</xdr:col>
                <xdr:colOff>0</xdr:colOff>
                <xdr:row>2</xdr:row>
                <xdr:rowOff>0</xdr:rowOff>
              </from>
              <to>
                <xdr:col>16</xdr:col>
                <xdr:colOff>238125</xdr:colOff>
                <xdr:row>5</xdr:row>
                <xdr:rowOff>66675</xdr:rowOff>
              </to>
            </anchor>
          </objectPr>
        </oleObject>
      </mc:Choice>
      <mc:Fallback>
        <oleObject progId="Equation.3" shapeId="6150" r:id="rId13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EB6EE-9529-4AEF-9410-546617621F39}">
  <dimension ref="A1:E22"/>
  <sheetViews>
    <sheetView workbookViewId="0">
      <selection activeCell="F26" sqref="F26"/>
    </sheetView>
  </sheetViews>
  <sheetFormatPr defaultRowHeight="15" x14ac:dyDescent="0.25"/>
  <sheetData>
    <row r="1" spans="1:5" ht="15.75" thickBot="1" x14ac:dyDescent="0.3"/>
    <row r="2" spans="1:5" ht="28.5" thickTop="1" thickBot="1" x14ac:dyDescent="0.3">
      <c r="B2" s="125" t="s">
        <v>77</v>
      </c>
      <c r="C2" s="126" t="s">
        <v>78</v>
      </c>
      <c r="D2" s="127" t="s">
        <v>79</v>
      </c>
      <c r="E2" s="128" t="s">
        <v>80</v>
      </c>
    </row>
    <row r="3" spans="1:5" ht="16.5" thickTop="1" thickBot="1" x14ac:dyDescent="0.3">
      <c r="B3" s="129"/>
      <c r="C3" s="130"/>
      <c r="D3" s="131"/>
      <c r="E3" s="132"/>
    </row>
    <row r="4" spans="1:5" ht="16.5" thickTop="1" thickBot="1" x14ac:dyDescent="0.3">
      <c r="B4" s="109"/>
      <c r="C4" s="133">
        <v>0.15</v>
      </c>
      <c r="D4" s="134">
        <v>0.28000000000000003</v>
      </c>
      <c r="E4" s="135">
        <v>0.6</v>
      </c>
    </row>
    <row r="5" spans="1:5" ht="15.75" thickBot="1" x14ac:dyDescent="0.3">
      <c r="B5" s="136"/>
      <c r="C5" s="137">
        <v>0.21</v>
      </c>
      <c r="D5" s="66">
        <v>0.42</v>
      </c>
      <c r="E5" s="67">
        <v>0.4</v>
      </c>
    </row>
    <row r="6" spans="1:5" ht="15.75" thickTop="1" x14ac:dyDescent="0.25"/>
    <row r="8" spans="1:5" x14ac:dyDescent="0.25">
      <c r="A8" t="s">
        <v>68</v>
      </c>
      <c r="B8">
        <f>SUMPRODUCT(E4:E5,C4:C5)</f>
        <v>0.17399999999999999</v>
      </c>
    </row>
    <row r="10" spans="1:5" x14ac:dyDescent="0.25">
      <c r="B10" t="s">
        <v>81</v>
      </c>
      <c r="C10" t="s">
        <v>83</v>
      </c>
    </row>
    <row r="11" spans="1:5" x14ac:dyDescent="0.25">
      <c r="A11" t="s">
        <v>82</v>
      </c>
    </row>
    <row r="12" spans="1:5" x14ac:dyDescent="0.25">
      <c r="A12">
        <v>1</v>
      </c>
      <c r="B12">
        <f>$E$4^2*$D$4^2+$E$5^2*$D$5^2+2*$E$4*$E$5*$D$4*$D$5*A12</f>
        <v>0.11289600000000001</v>
      </c>
      <c r="C12">
        <f>B12^0.5</f>
        <v>0.33600000000000002</v>
      </c>
    </row>
    <row r="13" spans="1:5" x14ac:dyDescent="0.25">
      <c r="A13">
        <f>A12-0.2</f>
        <v>0.8</v>
      </c>
      <c r="B13">
        <f t="shared" ref="B13:B22" si="0">$E$4^2*$D$4^2+$E$5^2*$D$5^2+2*$E$4*$E$5*$D$4*$D$5*A13</f>
        <v>0.10160640000000001</v>
      </c>
      <c r="C13">
        <f t="shared" ref="C13:C22" si="1">B13^0.5</f>
        <v>0.31875758814497268</v>
      </c>
    </row>
    <row r="14" spans="1:5" x14ac:dyDescent="0.25">
      <c r="A14">
        <f t="shared" ref="A14:A25" si="2">A13-0.2</f>
        <v>0.60000000000000009</v>
      </c>
      <c r="B14">
        <f t="shared" si="0"/>
        <v>9.0316800000000017E-2</v>
      </c>
      <c r="C14">
        <f t="shared" si="1"/>
        <v>0.30052753617597178</v>
      </c>
    </row>
    <row r="15" spans="1:5" x14ac:dyDescent="0.25">
      <c r="A15">
        <f t="shared" si="2"/>
        <v>0.40000000000000008</v>
      </c>
      <c r="B15">
        <f t="shared" si="0"/>
        <v>7.902720000000002E-2</v>
      </c>
      <c r="C15">
        <f t="shared" si="1"/>
        <v>0.28111776891544943</v>
      </c>
    </row>
    <row r="16" spans="1:5" x14ac:dyDescent="0.25">
      <c r="A16">
        <f t="shared" si="2"/>
        <v>0.20000000000000007</v>
      </c>
      <c r="B16">
        <f t="shared" si="0"/>
        <v>6.7737600000000009E-2</v>
      </c>
      <c r="C16">
        <f t="shared" si="1"/>
        <v>0.26026448086513843</v>
      </c>
    </row>
    <row r="17" spans="1:3" x14ac:dyDescent="0.25">
      <c r="A17">
        <f t="shared" si="2"/>
        <v>0</v>
      </c>
      <c r="B17">
        <f t="shared" si="0"/>
        <v>5.6448000000000005E-2</v>
      </c>
      <c r="C17">
        <f t="shared" si="1"/>
        <v>0.23758787847867999</v>
      </c>
    </row>
    <row r="18" spans="1:3" x14ac:dyDescent="0.25">
      <c r="A18">
        <f t="shared" si="2"/>
        <v>-0.2</v>
      </c>
      <c r="B18">
        <f t="shared" si="0"/>
        <v>4.5158400000000001E-2</v>
      </c>
      <c r="C18">
        <f t="shared" si="1"/>
        <v>0.2125050587633151</v>
      </c>
    </row>
    <row r="19" spans="1:3" x14ac:dyDescent="0.25">
      <c r="A19">
        <f t="shared" si="2"/>
        <v>-0.4</v>
      </c>
      <c r="B19">
        <f t="shared" si="0"/>
        <v>3.3868800000000004E-2</v>
      </c>
      <c r="C19">
        <f t="shared" si="1"/>
        <v>0.18403477932173581</v>
      </c>
    </row>
    <row r="20" spans="1:3" x14ac:dyDescent="0.25">
      <c r="A20">
        <f t="shared" si="2"/>
        <v>-0.60000000000000009</v>
      </c>
      <c r="B20">
        <f t="shared" si="0"/>
        <v>2.2579199999999994E-2</v>
      </c>
      <c r="C20">
        <f t="shared" si="1"/>
        <v>0.15026376808798583</v>
      </c>
    </row>
    <row r="21" spans="1:3" x14ac:dyDescent="0.25">
      <c r="A21">
        <f t="shared" si="2"/>
        <v>-0.8</v>
      </c>
      <c r="B21">
        <f t="shared" si="0"/>
        <v>1.1289599999999997E-2</v>
      </c>
      <c r="C21">
        <f t="shared" si="1"/>
        <v>0.10625252938165754</v>
      </c>
    </row>
    <row r="22" spans="1:3" x14ac:dyDescent="0.25">
      <c r="A22">
        <f t="shared" si="2"/>
        <v>-1</v>
      </c>
      <c r="B22">
        <f t="shared" si="0"/>
        <v>0</v>
      </c>
      <c r="C22">
        <f t="shared" si="1"/>
        <v>0</v>
      </c>
    </row>
  </sheetData>
  <pageMargins left="0.7" right="0.7" top="0.78740157499999996" bottom="0.78740157499999996" header="0.3" footer="0.3"/>
  <drawing r:id="rId1"/>
  <legacyDrawing r:id="rId2"/>
  <oleObjects>
    <mc:AlternateContent xmlns:mc="http://schemas.openxmlformats.org/markup-compatibility/2006">
      <mc:Choice Requires="x14">
        <oleObject progId="Equation.3" shapeId="7174" r:id="rId3">
          <objectPr defaultSize="0" autoPict="0" r:id="rId4">
            <anchor moveWithCells="1" sizeWithCells="1">
              <from>
                <xdr:col>1</xdr:col>
                <xdr:colOff>0</xdr:colOff>
                <xdr:row>2</xdr:row>
                <xdr:rowOff>0</xdr:rowOff>
              </from>
              <to>
                <xdr:col>1</xdr:col>
                <xdr:colOff>228600</xdr:colOff>
                <xdr:row>3</xdr:row>
                <xdr:rowOff>57150</xdr:rowOff>
              </to>
            </anchor>
          </objectPr>
        </oleObject>
      </mc:Choice>
      <mc:Fallback>
        <oleObject progId="Equation.3" shapeId="7174" r:id="rId3"/>
      </mc:Fallback>
    </mc:AlternateContent>
    <mc:AlternateContent xmlns:mc="http://schemas.openxmlformats.org/markup-compatibility/2006">
      <mc:Choice Requires="x14">
        <oleObject progId="Equation.3" shapeId="7173" r:id="rId5">
          <objectPr defaultSize="0" autoPict="0" r:id="rId6">
            <anchor moveWithCells="1" sizeWithCells="1">
              <from>
                <xdr:col>2</xdr:col>
                <xdr:colOff>0</xdr:colOff>
                <xdr:row>2</xdr:row>
                <xdr:rowOff>0</xdr:rowOff>
              </from>
              <to>
                <xdr:col>2</xdr:col>
                <xdr:colOff>161925</xdr:colOff>
                <xdr:row>3</xdr:row>
                <xdr:rowOff>57150</xdr:rowOff>
              </to>
            </anchor>
          </objectPr>
        </oleObject>
      </mc:Choice>
      <mc:Fallback>
        <oleObject progId="Equation.3" shapeId="7173" r:id="rId5"/>
      </mc:Fallback>
    </mc:AlternateContent>
    <mc:AlternateContent xmlns:mc="http://schemas.openxmlformats.org/markup-compatibility/2006">
      <mc:Choice Requires="x14">
        <oleObject progId="Equation.3" shapeId="7172" r:id="rId7">
          <objectPr defaultSize="0" autoPict="0" r:id="rId8">
            <anchor moveWithCells="1" sizeWithCells="1">
              <from>
                <xdr:col>3</xdr:col>
                <xdr:colOff>0</xdr:colOff>
                <xdr:row>2</xdr:row>
                <xdr:rowOff>0</xdr:rowOff>
              </from>
              <to>
                <xdr:col>3</xdr:col>
                <xdr:colOff>228600</xdr:colOff>
                <xdr:row>3</xdr:row>
                <xdr:rowOff>28575</xdr:rowOff>
              </to>
            </anchor>
          </objectPr>
        </oleObject>
      </mc:Choice>
      <mc:Fallback>
        <oleObject progId="Equation.3" shapeId="7172" r:id="rId7"/>
      </mc:Fallback>
    </mc:AlternateContent>
    <mc:AlternateContent xmlns:mc="http://schemas.openxmlformats.org/markup-compatibility/2006">
      <mc:Choice Requires="x14">
        <oleObject progId="Equation.3" shapeId="7171" r:id="rId9">
          <objectPr defaultSize="0" autoPict="0" r:id="rId10">
            <anchor moveWithCells="1" sizeWithCells="1">
              <from>
                <xdr:col>4</xdr:col>
                <xdr:colOff>0</xdr:colOff>
                <xdr:row>2</xdr:row>
                <xdr:rowOff>0</xdr:rowOff>
              </from>
              <to>
                <xdr:col>4</xdr:col>
                <xdr:colOff>238125</xdr:colOff>
                <xdr:row>3</xdr:row>
                <xdr:rowOff>57150</xdr:rowOff>
              </to>
            </anchor>
          </objectPr>
        </oleObject>
      </mc:Choice>
      <mc:Fallback>
        <oleObject progId="Equation.3" shapeId="7171" r:id="rId9"/>
      </mc:Fallback>
    </mc:AlternateContent>
    <mc:AlternateContent xmlns:mc="http://schemas.openxmlformats.org/markup-compatibility/2006">
      <mc:Choice Requires="x14">
        <oleObject progId="Equation.3" shapeId="7170" r:id="rId11">
          <objectPr defaultSize="0" autoPict="0" r:id="rId12">
            <anchor moveWithCells="1" sizeWithCells="1">
              <from>
                <xdr:col>1</xdr:col>
                <xdr:colOff>0</xdr:colOff>
                <xdr:row>3</xdr:row>
                <xdr:rowOff>0</xdr:rowOff>
              </from>
              <to>
                <xdr:col>1</xdr:col>
                <xdr:colOff>257175</xdr:colOff>
                <xdr:row>4</xdr:row>
                <xdr:rowOff>57150</xdr:rowOff>
              </to>
            </anchor>
          </objectPr>
        </oleObject>
      </mc:Choice>
      <mc:Fallback>
        <oleObject progId="Equation.3" shapeId="7170" r:id="rId11"/>
      </mc:Fallback>
    </mc:AlternateContent>
    <mc:AlternateContent xmlns:mc="http://schemas.openxmlformats.org/markup-compatibility/2006">
      <mc:Choice Requires="x14">
        <oleObject progId="Equation.3" shapeId="7169" r:id="rId13">
          <objectPr defaultSize="0" autoPict="0" r:id="rId14">
            <anchor moveWithCells="1" sizeWithCells="1">
              <from>
                <xdr:col>1</xdr:col>
                <xdr:colOff>0</xdr:colOff>
                <xdr:row>4</xdr:row>
                <xdr:rowOff>0</xdr:rowOff>
              </from>
              <to>
                <xdr:col>1</xdr:col>
                <xdr:colOff>266700</xdr:colOff>
                <xdr:row>5</xdr:row>
                <xdr:rowOff>66675</xdr:rowOff>
              </to>
            </anchor>
          </objectPr>
        </oleObject>
      </mc:Choice>
      <mc:Fallback>
        <oleObject progId="Equation.3" shapeId="7169" r:id="rId13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EA42F-4FC4-4F67-AF84-9F98847A984D}">
  <dimension ref="A1:L32"/>
  <sheetViews>
    <sheetView tabSelected="1" topLeftCell="A7" workbookViewId="0">
      <selection activeCell="B14" sqref="B14"/>
    </sheetView>
  </sheetViews>
  <sheetFormatPr defaultRowHeight="15" x14ac:dyDescent="0.25"/>
  <sheetData>
    <row r="1" spans="1:12" ht="27" thickTop="1" thickBot="1" x14ac:dyDescent="0.3">
      <c r="A1" s="138" t="s">
        <v>77</v>
      </c>
      <c r="B1" s="139" t="s">
        <v>78</v>
      </c>
      <c r="C1" s="140" t="s">
        <v>79</v>
      </c>
      <c r="D1" s="141" t="s">
        <v>80</v>
      </c>
    </row>
    <row r="2" spans="1:12" ht="20.25" thickTop="1" thickBot="1" x14ac:dyDescent="0.3">
      <c r="A2" s="142"/>
      <c r="B2" s="143"/>
      <c r="C2" s="144"/>
      <c r="D2" s="145"/>
    </row>
    <row r="3" spans="1:12" ht="16.5" thickTop="1" thickBot="1" x14ac:dyDescent="0.3">
      <c r="A3" s="108"/>
      <c r="B3" s="133">
        <v>0.13</v>
      </c>
      <c r="C3" s="146">
        <v>0.28000000000000003</v>
      </c>
      <c r="D3" s="135">
        <v>0.2</v>
      </c>
    </row>
    <row r="4" spans="1:12" ht="15.75" thickBot="1" x14ac:dyDescent="0.3">
      <c r="A4" s="136"/>
      <c r="B4" s="137">
        <v>0.25</v>
      </c>
      <c r="C4" s="147">
        <v>0.42</v>
      </c>
      <c r="D4" s="67">
        <v>0.4</v>
      </c>
    </row>
    <row r="5" spans="1:12" ht="16.5" thickTop="1" thickBot="1" x14ac:dyDescent="0.3">
      <c r="A5" s="121"/>
      <c r="B5" s="137">
        <v>0.21</v>
      </c>
      <c r="C5" s="147">
        <v>0.35</v>
      </c>
      <c r="D5" s="67">
        <v>0.1</v>
      </c>
    </row>
    <row r="6" spans="1:12" ht="16.5" thickTop="1" thickBot="1" x14ac:dyDescent="0.3">
      <c r="A6" s="121"/>
      <c r="B6" s="137">
        <v>0.41</v>
      </c>
      <c r="C6" s="147">
        <v>0.48</v>
      </c>
      <c r="D6" s="67">
        <v>0.2</v>
      </c>
    </row>
    <row r="7" spans="1:12" ht="16.5" thickTop="1" thickBot="1" x14ac:dyDescent="0.3">
      <c r="A7" s="121"/>
      <c r="B7" s="137">
        <v>0.3</v>
      </c>
      <c r="C7" s="147">
        <v>0.39</v>
      </c>
      <c r="D7" s="67">
        <v>0.1</v>
      </c>
      <c r="H7" t="s">
        <v>50</v>
      </c>
    </row>
    <row r="8" spans="1:12" ht="15.75" thickTop="1" x14ac:dyDescent="0.25">
      <c r="H8" s="50">
        <v>1</v>
      </c>
      <c r="I8" s="50">
        <v>0.3</v>
      </c>
      <c r="J8" s="50">
        <v>0.41</v>
      </c>
      <c r="K8" s="50">
        <v>-0.23</v>
      </c>
      <c r="L8" s="50">
        <v>0.13</v>
      </c>
    </row>
    <row r="9" spans="1:12" x14ac:dyDescent="0.25">
      <c r="H9" s="50">
        <f t="array" ref="H9:H12">TRANSPOSE(I8:L8)</f>
        <v>0.3</v>
      </c>
      <c r="I9" s="50">
        <v>1</v>
      </c>
      <c r="J9" s="50">
        <v>0.25</v>
      </c>
      <c r="K9" s="50">
        <v>-0.09</v>
      </c>
      <c r="L9" s="50">
        <v>0</v>
      </c>
    </row>
    <row r="10" spans="1:12" x14ac:dyDescent="0.25">
      <c r="H10" s="50">
        <v>0.41</v>
      </c>
      <c r="I10" s="50">
        <f t="array" ref="I10:I12">TRANSPOSE(J9:L9)</f>
        <v>0.25</v>
      </c>
      <c r="J10" s="50">
        <v>1</v>
      </c>
      <c r="K10" s="50">
        <v>-0.22</v>
      </c>
      <c r="L10" s="50">
        <v>0.31</v>
      </c>
    </row>
    <row r="11" spans="1:12" x14ac:dyDescent="0.25">
      <c r="H11" s="50">
        <v>-0.23</v>
      </c>
      <c r="I11" s="50">
        <v>-0.09</v>
      </c>
      <c r="J11" s="50">
        <f t="array" ref="J11:J12">TRANSPOSE(K10:L10)</f>
        <v>-0.22</v>
      </c>
      <c r="K11" s="50">
        <v>1</v>
      </c>
      <c r="L11" s="50">
        <v>0.14000000000000001</v>
      </c>
    </row>
    <row r="12" spans="1:12" x14ac:dyDescent="0.25">
      <c r="A12" t="s">
        <v>68</v>
      </c>
      <c r="B12">
        <f>SUMPRODUCT(B3:B7,D3:D7)</f>
        <v>0.25900000000000001</v>
      </c>
      <c r="H12" s="50">
        <v>0.13</v>
      </c>
      <c r="I12" s="50">
        <v>0</v>
      </c>
      <c r="J12" s="50">
        <v>0.31</v>
      </c>
      <c r="K12" s="50">
        <f>L11</f>
        <v>0.14000000000000001</v>
      </c>
      <c r="L12" s="50">
        <v>1</v>
      </c>
    </row>
    <row r="14" spans="1:12" x14ac:dyDescent="0.25">
      <c r="A14" t="s">
        <v>81</v>
      </c>
      <c r="B14" s="149">
        <f>D3^2*C3^2+D4^2*C4^2+D5^2*C5^2+D6^2*C6^2+D7^2*C7^2+2*D3*D4*I8*C3*C4+2*D3*D5*J8*C3*C5+2*D3*D6*K8*C3*C6+2*D3*D7*L8*C3*C7+2*D4*D5*J9*C4*C5+2*D4*D6*K9*C4*C6+2*D4*D7*L9*C4*C7+2*D5*D6*K10*C5*C6+2*D5*D7*L10*C5*C7+2*D6*D7*L11*C6*C7</f>
        <v>4.9122060000000002E-2</v>
      </c>
      <c r="H14" s="148" t="s">
        <v>49</v>
      </c>
    </row>
    <row r="15" spans="1:12" x14ac:dyDescent="0.25">
      <c r="A15" t="s">
        <v>83</v>
      </c>
      <c r="B15">
        <f>B14^0.5</f>
        <v>0.22163497016490877</v>
      </c>
      <c r="G15" t="s">
        <v>48</v>
      </c>
      <c r="H15">
        <f t="array" ref="H15:L15">TRANSPOSE(G16:G20)</f>
        <v>0.28000000000000003</v>
      </c>
      <c r="I15">
        <v>0.42</v>
      </c>
      <c r="J15">
        <v>0.35</v>
      </c>
      <c r="K15">
        <v>0.48</v>
      </c>
      <c r="L15">
        <v>0.39</v>
      </c>
    </row>
    <row r="16" spans="1:12" x14ac:dyDescent="0.25">
      <c r="G16">
        <f>C3</f>
        <v>0.28000000000000003</v>
      </c>
      <c r="H16" s="148">
        <f>H8*($G16*H$15)</f>
        <v>7.8400000000000011E-2</v>
      </c>
      <c r="I16" s="148">
        <f t="shared" ref="I16:L16" si="0">I8*($G16*I$15)</f>
        <v>3.5279999999999999E-2</v>
      </c>
      <c r="J16" s="148">
        <f t="shared" si="0"/>
        <v>4.018E-2</v>
      </c>
      <c r="K16" s="148">
        <f t="shared" si="0"/>
        <v>-3.0912000000000005E-2</v>
      </c>
      <c r="L16" s="148">
        <f t="shared" si="0"/>
        <v>1.4196000000000004E-2</v>
      </c>
    </row>
    <row r="17" spans="7:12" x14ac:dyDescent="0.25">
      <c r="G17">
        <f t="shared" ref="G17:G20" si="1">C4</f>
        <v>0.42</v>
      </c>
      <c r="H17" s="148">
        <f t="shared" ref="H17:L17" si="2">H9*($G17*H$15)</f>
        <v>3.5279999999999999E-2</v>
      </c>
      <c r="I17" s="148">
        <f t="shared" si="2"/>
        <v>0.17639999999999997</v>
      </c>
      <c r="J17" s="148">
        <f t="shared" si="2"/>
        <v>3.6749999999999998E-2</v>
      </c>
      <c r="K17" s="148">
        <f t="shared" si="2"/>
        <v>-1.8143999999999997E-2</v>
      </c>
      <c r="L17" s="148">
        <f t="shared" si="2"/>
        <v>0</v>
      </c>
    </row>
    <row r="18" spans="7:12" x14ac:dyDescent="0.25">
      <c r="G18">
        <f t="shared" si="1"/>
        <v>0.35</v>
      </c>
      <c r="H18" s="148">
        <f t="shared" ref="H18:L18" si="3">H10*($G18*H$15)</f>
        <v>4.018E-2</v>
      </c>
      <c r="I18" s="148">
        <f t="shared" si="3"/>
        <v>3.6749999999999998E-2</v>
      </c>
      <c r="J18" s="148">
        <f t="shared" si="3"/>
        <v>0.12249999999999998</v>
      </c>
      <c r="K18" s="148">
        <f t="shared" si="3"/>
        <v>-3.696E-2</v>
      </c>
      <c r="L18" s="148">
        <f t="shared" si="3"/>
        <v>4.2314999999999992E-2</v>
      </c>
    </row>
    <row r="19" spans="7:12" x14ac:dyDescent="0.25">
      <c r="G19">
        <f t="shared" si="1"/>
        <v>0.48</v>
      </c>
      <c r="H19" s="148">
        <f t="shared" ref="H19:L19" si="4">H11*($G19*H$15)</f>
        <v>-3.0912000000000005E-2</v>
      </c>
      <c r="I19" s="148">
        <f t="shared" si="4"/>
        <v>-1.8143999999999997E-2</v>
      </c>
      <c r="J19" s="148">
        <f t="shared" si="4"/>
        <v>-3.696E-2</v>
      </c>
      <c r="K19" s="148">
        <f t="shared" si="4"/>
        <v>0.23039999999999999</v>
      </c>
      <c r="L19" s="148">
        <f t="shared" si="4"/>
        <v>2.6208000000000002E-2</v>
      </c>
    </row>
    <row r="20" spans="7:12" x14ac:dyDescent="0.25">
      <c r="G20">
        <f t="shared" si="1"/>
        <v>0.39</v>
      </c>
      <c r="H20" s="148">
        <f t="shared" ref="H20:L20" si="5">H12*($G20*H$15)</f>
        <v>1.4196000000000004E-2</v>
      </c>
      <c r="I20" s="148">
        <f t="shared" si="5"/>
        <v>0</v>
      </c>
      <c r="J20" s="148">
        <f t="shared" si="5"/>
        <v>4.2314999999999992E-2</v>
      </c>
      <c r="K20" s="148">
        <f t="shared" si="5"/>
        <v>2.6208000000000002E-2</v>
      </c>
      <c r="L20" s="148">
        <f t="shared" si="5"/>
        <v>0.15210000000000001</v>
      </c>
    </row>
    <row r="25" spans="7:12" x14ac:dyDescent="0.25">
      <c r="G25" t="s">
        <v>84</v>
      </c>
      <c r="H25">
        <f t="array" ref="H25:L25">TRANSPOSE(G26:G30)</f>
        <v>0.2</v>
      </c>
      <c r="I25">
        <v>0.4</v>
      </c>
      <c r="J25">
        <v>0.1</v>
      </c>
      <c r="K25">
        <v>0.2</v>
      </c>
      <c r="L25">
        <v>0.1</v>
      </c>
    </row>
    <row r="26" spans="7:12" x14ac:dyDescent="0.25">
      <c r="G26">
        <f>D3</f>
        <v>0.2</v>
      </c>
      <c r="H26">
        <f>$G26*H$25*H16</f>
        <v>3.1360000000000012E-3</v>
      </c>
      <c r="I26">
        <f t="shared" ref="I26:L26" si="6">$G26*I$25*I16</f>
        <v>2.8224000000000005E-3</v>
      </c>
      <c r="J26">
        <f t="shared" si="6"/>
        <v>8.0360000000000013E-4</v>
      </c>
      <c r="K26">
        <f t="shared" si="6"/>
        <v>-1.2364800000000005E-3</v>
      </c>
      <c r="L26">
        <f t="shared" si="6"/>
        <v>2.8392000000000011E-4</v>
      </c>
    </row>
    <row r="27" spans="7:12" x14ac:dyDescent="0.25">
      <c r="G27">
        <f t="shared" ref="G27:G30" si="7">D4</f>
        <v>0.4</v>
      </c>
      <c r="H27">
        <f t="shared" ref="H27:L27" si="8">$G27*H$25*H17</f>
        <v>2.8224000000000005E-3</v>
      </c>
      <c r="I27">
        <f t="shared" si="8"/>
        <v>2.8224000000000003E-2</v>
      </c>
      <c r="J27">
        <f t="shared" si="8"/>
        <v>1.4700000000000002E-3</v>
      </c>
      <c r="K27">
        <f t="shared" si="8"/>
        <v>-1.45152E-3</v>
      </c>
      <c r="L27">
        <f t="shared" si="8"/>
        <v>0</v>
      </c>
    </row>
    <row r="28" spans="7:12" x14ac:dyDescent="0.25">
      <c r="G28">
        <f t="shared" si="7"/>
        <v>0.1</v>
      </c>
      <c r="H28">
        <f t="shared" ref="H28:L28" si="9">$G28*H$25*H18</f>
        <v>8.0360000000000013E-4</v>
      </c>
      <c r="I28">
        <f t="shared" si="9"/>
        <v>1.4700000000000002E-3</v>
      </c>
      <c r="J28">
        <f t="shared" si="9"/>
        <v>1.2250000000000002E-3</v>
      </c>
      <c r="K28">
        <f t="shared" si="9"/>
        <v>-7.3920000000000019E-4</v>
      </c>
      <c r="L28">
        <f t="shared" si="9"/>
        <v>4.2315000000000001E-4</v>
      </c>
    </row>
    <row r="29" spans="7:12" x14ac:dyDescent="0.25">
      <c r="G29">
        <f t="shared" si="7"/>
        <v>0.2</v>
      </c>
      <c r="H29">
        <f t="shared" ref="H29:L29" si="10">$G29*H$25*H19</f>
        <v>-1.2364800000000005E-3</v>
      </c>
      <c r="I29">
        <f t="shared" si="10"/>
        <v>-1.45152E-3</v>
      </c>
      <c r="J29">
        <f t="shared" si="10"/>
        <v>-7.3920000000000019E-4</v>
      </c>
      <c r="K29">
        <f t="shared" si="10"/>
        <v>9.216000000000002E-3</v>
      </c>
      <c r="L29">
        <f t="shared" si="10"/>
        <v>5.2416000000000019E-4</v>
      </c>
    </row>
    <row r="30" spans="7:12" x14ac:dyDescent="0.25">
      <c r="G30">
        <f t="shared" si="7"/>
        <v>0.1</v>
      </c>
      <c r="H30">
        <f t="shared" ref="H30:L30" si="11">$G30*H$25*H20</f>
        <v>2.8392000000000011E-4</v>
      </c>
      <c r="I30">
        <f t="shared" si="11"/>
        <v>0</v>
      </c>
      <c r="J30">
        <f t="shared" si="11"/>
        <v>4.2315000000000001E-4</v>
      </c>
      <c r="K30">
        <f t="shared" si="11"/>
        <v>5.2416000000000019E-4</v>
      </c>
      <c r="L30">
        <f t="shared" si="11"/>
        <v>1.5210000000000004E-3</v>
      </c>
    </row>
    <row r="32" spans="7:12" x14ac:dyDescent="0.25">
      <c r="G32" t="s">
        <v>81</v>
      </c>
      <c r="H32" s="149">
        <f t="array" ref="H32">SUM(H26:L30)</f>
        <v>4.9122060000000002E-2</v>
      </c>
    </row>
  </sheetData>
  <pageMargins left="0.7" right="0.7" top="0.78740157499999996" bottom="0.78740157499999996" header="0.3" footer="0.3"/>
  <drawing r:id="rId1"/>
  <legacyDrawing r:id="rId2"/>
  <oleObjects>
    <mc:AlternateContent xmlns:mc="http://schemas.openxmlformats.org/markup-compatibility/2006">
      <mc:Choice Requires="x14">
        <oleObject progId="Equation.3" shapeId="8201" r:id="rId3">
          <objectPr defaultSize="0" autoPict="0" r:id="rId4">
            <anchor moveWithCells="1" sizeWithCells="1">
              <from>
                <xdr:col>0</xdr:col>
                <xdr:colOff>0</xdr:colOff>
                <xdr:row>1</xdr:row>
                <xdr:rowOff>0</xdr:rowOff>
              </from>
              <to>
                <xdr:col>0</xdr:col>
                <xdr:colOff>228600</xdr:colOff>
                <xdr:row>2</xdr:row>
                <xdr:rowOff>9525</xdr:rowOff>
              </to>
            </anchor>
          </objectPr>
        </oleObject>
      </mc:Choice>
      <mc:Fallback>
        <oleObject progId="Equation.3" shapeId="8201" r:id="rId3"/>
      </mc:Fallback>
    </mc:AlternateContent>
    <mc:AlternateContent xmlns:mc="http://schemas.openxmlformats.org/markup-compatibility/2006">
      <mc:Choice Requires="x14">
        <oleObject progId="Equation.3" shapeId="8200" r:id="rId5">
          <objectPr defaultSize="0" autoPict="0" r:id="rId6">
            <anchor moveWithCells="1" siz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161925</xdr:colOff>
                <xdr:row>2</xdr:row>
                <xdr:rowOff>9525</xdr:rowOff>
              </to>
            </anchor>
          </objectPr>
        </oleObject>
      </mc:Choice>
      <mc:Fallback>
        <oleObject progId="Equation.3" shapeId="8200" r:id="rId5"/>
      </mc:Fallback>
    </mc:AlternateContent>
    <mc:AlternateContent xmlns:mc="http://schemas.openxmlformats.org/markup-compatibility/2006">
      <mc:Choice Requires="x14">
        <oleObject progId="Equation.3" shapeId="8199" r:id="rId7">
          <objectPr defaultSize="0" autoPict="0" r:id="rId8">
            <anchor moveWithCells="1" sizeWithCells="1">
              <from>
                <xdr:col>2</xdr:col>
                <xdr:colOff>0</xdr:colOff>
                <xdr:row>1</xdr:row>
                <xdr:rowOff>0</xdr:rowOff>
              </from>
              <to>
                <xdr:col>2</xdr:col>
                <xdr:colOff>228600</xdr:colOff>
                <xdr:row>1</xdr:row>
                <xdr:rowOff>238125</xdr:rowOff>
              </to>
            </anchor>
          </objectPr>
        </oleObject>
      </mc:Choice>
      <mc:Fallback>
        <oleObject progId="Equation.3" shapeId="8199" r:id="rId7"/>
      </mc:Fallback>
    </mc:AlternateContent>
    <mc:AlternateContent xmlns:mc="http://schemas.openxmlformats.org/markup-compatibility/2006">
      <mc:Choice Requires="x14">
        <oleObject progId="Equation.3" shapeId="8198" r:id="rId9">
          <objectPr defaultSize="0" autoPict="0" r:id="rId10">
            <anchor moveWithCells="1" sizeWithCells="1">
              <from>
                <xdr:col>3</xdr:col>
                <xdr:colOff>0</xdr:colOff>
                <xdr:row>1</xdr:row>
                <xdr:rowOff>0</xdr:rowOff>
              </from>
              <to>
                <xdr:col>3</xdr:col>
                <xdr:colOff>238125</xdr:colOff>
                <xdr:row>2</xdr:row>
                <xdr:rowOff>9525</xdr:rowOff>
              </to>
            </anchor>
          </objectPr>
        </oleObject>
      </mc:Choice>
      <mc:Fallback>
        <oleObject progId="Equation.3" shapeId="8198" r:id="rId9"/>
      </mc:Fallback>
    </mc:AlternateContent>
    <mc:AlternateContent xmlns:mc="http://schemas.openxmlformats.org/markup-compatibility/2006">
      <mc:Choice Requires="x14">
        <oleObject progId="Equation.3" shapeId="8197" r:id="rId11">
          <objectPr defaultSize="0" autoPict="0" r:id="rId12">
            <anchor moveWithCells="1" sizeWithCells="1">
              <from>
                <xdr:col>0</xdr:col>
                <xdr:colOff>0</xdr:colOff>
                <xdr:row>2</xdr:row>
                <xdr:rowOff>0</xdr:rowOff>
              </from>
              <to>
                <xdr:col>0</xdr:col>
                <xdr:colOff>257175</xdr:colOff>
                <xdr:row>3</xdr:row>
                <xdr:rowOff>57150</xdr:rowOff>
              </to>
            </anchor>
          </objectPr>
        </oleObject>
      </mc:Choice>
      <mc:Fallback>
        <oleObject progId="Equation.3" shapeId="8197" r:id="rId11"/>
      </mc:Fallback>
    </mc:AlternateContent>
    <mc:AlternateContent xmlns:mc="http://schemas.openxmlformats.org/markup-compatibility/2006">
      <mc:Choice Requires="x14">
        <oleObject progId="Equation.3" shapeId="8196" r:id="rId13">
          <objectPr defaultSize="0" autoPict="0" r:id="rId14">
            <anchor moveWithCells="1" sizeWithCells="1">
              <from>
                <xdr:col>0</xdr:col>
                <xdr:colOff>0</xdr:colOff>
                <xdr:row>3</xdr:row>
                <xdr:rowOff>0</xdr:rowOff>
              </from>
              <to>
                <xdr:col>0</xdr:col>
                <xdr:colOff>266700</xdr:colOff>
                <xdr:row>4</xdr:row>
                <xdr:rowOff>66675</xdr:rowOff>
              </to>
            </anchor>
          </objectPr>
        </oleObject>
      </mc:Choice>
      <mc:Fallback>
        <oleObject progId="Equation.3" shapeId="8196" r:id="rId13"/>
      </mc:Fallback>
    </mc:AlternateContent>
    <mc:AlternateContent xmlns:mc="http://schemas.openxmlformats.org/markup-compatibility/2006">
      <mc:Choice Requires="x14">
        <oleObject progId="Equation.3" shapeId="8195" r:id="rId15">
          <objectPr defaultSize="0" autoPict="0" r:id="rId16">
            <anchor moveWithCells="1" sizeWithCells="1">
              <from>
                <xdr:col>0</xdr:col>
                <xdr:colOff>0</xdr:colOff>
                <xdr:row>4</xdr:row>
                <xdr:rowOff>0</xdr:rowOff>
              </from>
              <to>
                <xdr:col>0</xdr:col>
                <xdr:colOff>266700</xdr:colOff>
                <xdr:row>5</xdr:row>
                <xdr:rowOff>57150</xdr:rowOff>
              </to>
            </anchor>
          </objectPr>
        </oleObject>
      </mc:Choice>
      <mc:Fallback>
        <oleObject progId="Equation.3" shapeId="8195" r:id="rId15"/>
      </mc:Fallback>
    </mc:AlternateContent>
    <mc:AlternateContent xmlns:mc="http://schemas.openxmlformats.org/markup-compatibility/2006">
      <mc:Choice Requires="x14">
        <oleObject progId="Equation.3" shapeId="8194" r:id="rId17">
          <objectPr defaultSize="0" autoPict="0" r:id="rId18">
            <anchor moveWithCells="1" sizeWithCells="1">
              <from>
                <xdr:col>0</xdr:col>
                <xdr:colOff>0</xdr:colOff>
                <xdr:row>5</xdr:row>
                <xdr:rowOff>0</xdr:rowOff>
              </from>
              <to>
                <xdr:col>0</xdr:col>
                <xdr:colOff>266700</xdr:colOff>
                <xdr:row>6</xdr:row>
                <xdr:rowOff>57150</xdr:rowOff>
              </to>
            </anchor>
          </objectPr>
        </oleObject>
      </mc:Choice>
      <mc:Fallback>
        <oleObject progId="Equation.3" shapeId="8194" r:id="rId17"/>
      </mc:Fallback>
    </mc:AlternateContent>
    <mc:AlternateContent xmlns:mc="http://schemas.openxmlformats.org/markup-compatibility/2006">
      <mc:Choice Requires="x14">
        <oleObject progId="Equation.3" shapeId="8193" r:id="rId19">
          <objectPr defaultSize="0" autoPict="0" r:id="rId20">
            <anchor moveWithCells="1" sizeWithCells="1">
              <from>
                <xdr:col>0</xdr:col>
                <xdr:colOff>0</xdr:colOff>
                <xdr:row>6</xdr:row>
                <xdr:rowOff>0</xdr:rowOff>
              </from>
              <to>
                <xdr:col>0</xdr:col>
                <xdr:colOff>266700</xdr:colOff>
                <xdr:row>7</xdr:row>
                <xdr:rowOff>57150</xdr:rowOff>
              </to>
            </anchor>
          </objectPr>
        </oleObject>
      </mc:Choice>
      <mc:Fallback>
        <oleObject progId="Equation.3" shapeId="8193" r:id="rId19"/>
      </mc:Fallback>
    </mc:AlternateContent>
    <mc:AlternateContent xmlns:mc="http://schemas.openxmlformats.org/markup-compatibility/2006">
      <mc:Choice Requires="x14">
        <oleObject progId="Equation.3" shapeId="8202" r:id="rId21">
          <objectPr defaultSize="0" autoPict="0" r:id="rId22">
            <anchor moveWithCells="1" sizeWithCells="1">
              <from>
                <xdr:col>6</xdr:col>
                <xdr:colOff>0</xdr:colOff>
                <xdr:row>0</xdr:row>
                <xdr:rowOff>0</xdr:rowOff>
              </from>
              <to>
                <xdr:col>11</xdr:col>
                <xdr:colOff>28575</xdr:colOff>
                <xdr:row>5</xdr:row>
                <xdr:rowOff>85725</xdr:rowOff>
              </to>
            </anchor>
          </objectPr>
        </oleObject>
      </mc:Choice>
      <mc:Fallback>
        <oleObject progId="Equation.3" shapeId="8202" r:id="rId21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Pr01</vt:lpstr>
      <vt:lpstr>Pr02</vt:lpstr>
      <vt:lpstr>Pr03</vt:lpstr>
      <vt:lpstr>Pr04</vt:lpstr>
      <vt:lpstr>Pr05</vt:lpstr>
      <vt:lpstr>Pr06</vt:lpstr>
      <vt:lpstr>Pr07</vt:lpstr>
      <vt:lpstr>Pr08</vt:lpstr>
    </vt:vector>
  </TitlesOfParts>
  <Company>Masarykova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csystem</dc:creator>
  <cp:lastModifiedBy>csystem</cp:lastModifiedBy>
  <dcterms:created xsi:type="dcterms:W3CDTF">2023-02-17T11:24:48Z</dcterms:created>
  <dcterms:modified xsi:type="dcterms:W3CDTF">2023-02-17T13:51:13Z</dcterms:modified>
</cp:coreProperties>
</file>