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60" windowWidth="15480" windowHeight="8010" activeTab="1"/>
  </bookViews>
  <sheets>
    <sheet name="List1" sheetId="1" r:id="rId1"/>
    <sheet name="List2" sheetId="2" r:id="rId2"/>
    <sheet name="List3" sheetId="3" r:id="rId3"/>
  </sheets>
  <calcPr calcId="145621"/>
</workbook>
</file>

<file path=xl/calcChain.xml><?xml version="1.0" encoding="utf-8"?>
<calcChain xmlns="http://schemas.openxmlformats.org/spreadsheetml/2006/main">
  <c r="B91" i="2" l="1"/>
  <c r="B31" i="2"/>
  <c r="B28" i="2"/>
  <c r="B27" i="2"/>
  <c r="B11" i="2"/>
  <c r="F25" i="2" l="1"/>
  <c r="B117" i="2" l="1"/>
  <c r="B111" i="2"/>
  <c r="B113" i="2" s="1"/>
  <c r="B107" i="2"/>
  <c r="B109" i="2" s="1"/>
  <c r="B77" i="2"/>
  <c r="B82" i="2" s="1"/>
  <c r="B83" i="2" s="1"/>
  <c r="B84" i="2" s="1"/>
  <c r="B85" i="2" s="1"/>
  <c r="B87" i="2" s="1"/>
  <c r="C75" i="2"/>
  <c r="D75" i="2" s="1"/>
  <c r="E75" i="2" s="1"/>
  <c r="E77" i="2" s="1"/>
  <c r="E82" i="2" s="1"/>
  <c r="E83" i="2" s="1"/>
  <c r="E84" i="2" s="1"/>
  <c r="E85" i="2" s="1"/>
  <c r="B68" i="2"/>
  <c r="B52" i="2"/>
  <c r="B46" i="2"/>
  <c r="D23" i="2"/>
  <c r="C22" i="2"/>
  <c r="D22" i="2" s="1"/>
  <c r="C23" i="2"/>
  <c r="C21" i="2"/>
  <c r="D21" i="2" s="1"/>
  <c r="C20" i="2"/>
  <c r="D20" i="2" s="1"/>
  <c r="B12" i="2"/>
  <c r="B13" i="1"/>
  <c r="B11" i="1"/>
  <c r="B10" i="1"/>
  <c r="D4" i="1"/>
  <c r="D5" i="1"/>
  <c r="D6" i="1"/>
  <c r="D3" i="1"/>
  <c r="C5" i="1"/>
  <c r="C6" i="1"/>
  <c r="C4" i="1"/>
  <c r="C3" i="1"/>
  <c r="D77" i="2" l="1"/>
  <c r="D82" i="2" s="1"/>
  <c r="D83" i="2" s="1"/>
  <c r="D84" i="2" s="1"/>
  <c r="D85" i="2" s="1"/>
  <c r="D87" i="2" s="1"/>
  <c r="E86" i="2"/>
  <c r="F86" i="2" s="1"/>
  <c r="B89" i="2" s="1"/>
  <c r="E87" i="2"/>
  <c r="C77" i="2"/>
  <c r="C82" i="2" s="1"/>
  <c r="C83" i="2" s="1"/>
  <c r="C84" i="2" s="1"/>
  <c r="C85" i="2" s="1"/>
  <c r="C87" i="2" l="1"/>
  <c r="C86" i="2"/>
  <c r="D86" i="2"/>
</calcChain>
</file>

<file path=xl/sharedStrings.xml><?xml version="1.0" encoding="utf-8"?>
<sst xmlns="http://schemas.openxmlformats.org/spreadsheetml/2006/main" count="78" uniqueCount="62">
  <si>
    <t>1.</t>
  </si>
  <si>
    <t>D2015</t>
  </si>
  <si>
    <t>k</t>
  </si>
  <si>
    <t>P2015</t>
  </si>
  <si>
    <t>g</t>
  </si>
  <si>
    <t>D</t>
  </si>
  <si>
    <t>D2011</t>
  </si>
  <si>
    <t>D2012</t>
  </si>
  <si>
    <t>D2013</t>
  </si>
  <si>
    <t>D2014</t>
  </si>
  <si>
    <t>g1</t>
  </si>
  <si>
    <t>g2</t>
  </si>
  <si>
    <t>VH  2003</t>
  </si>
  <si>
    <r>
      <t>1.</t>
    </r>
    <r>
      <rPr>
        <sz val="7"/>
        <color theme="1"/>
        <rFont val="Times New Roman"/>
        <family val="1"/>
        <charset val="238"/>
      </rPr>
      <t xml:space="preserve">       </t>
    </r>
    <r>
      <rPr>
        <sz val="11"/>
        <color theme="1"/>
        <rFont val="Calibri"/>
        <family val="2"/>
        <charset val="238"/>
        <scheme val="minor"/>
      </rPr>
      <t xml:space="preserve">Vincent Nquyen  je analytik, který oceňuje akcie společnosti Bristish Airways (BAY) or roku 2010. Zaznamenal, že panuje obecný názor, že akcie vyplati v roce 2015 dividendu 4 libry a dividendu 5 liber v roce 2016, rovněž očekává, že koncem roku 2016 bude cena akcie 250 liber. Požadovaná výnosová míra z CAPM vychází na 11 procent. Předpokládáme pro zjednodušení, že všechny  dividendy jsou vždy vyplaceny koncem roku. </t>
    </r>
  </si>
  <si>
    <t>S využitím DDM (konečného) stanovte cenu akcie BAY na konci roku 2015</t>
  </si>
  <si>
    <t>S využitím DDM (konečného) stanovte cenu  akcie BAY na konci roku 2014</t>
  </si>
  <si>
    <t>P 2016</t>
  </si>
  <si>
    <t>P2014</t>
  </si>
  <si>
    <t>2. Justin Owens je analytik akciového fondu, který investuje do britských akcií. Počátkem roku 2014 analyzoval společnosti British Sky Broadcasting Group (BSY). Akcie vyplatila dividendu na akcie ve výši 9, 12,20, 15,50 liber v období 2011, 2012, 2013. Dále se mezi analytiky očekává dividendě 18,66 v roce 2014 a a 20,20 v roce 2015. Požadovaná výnosová míra je 21 procent.</t>
  </si>
  <si>
    <t>A. porovnejte průměrnou roční míru růstu dividendy mezi roky 2011 – 2012 (včetně) a očekávanou průměrnou mírou růstu dividend v letech 2013 – 2015, včetně. Zpracujte prostřednictvím geometrického průměru.</t>
  </si>
  <si>
    <t xml:space="preserve">B. Očekává se, že míra růstu dividendy z období 2013 – 2015 bude již konstantní mírou růstu do nekonečna (vypočteno v bodě A). Určete hodnotu akcie společnosti v roce 2013. </t>
  </si>
  <si>
    <t>VH</t>
  </si>
  <si>
    <t>3. Mezi roky 1960 – 2007 vzrostly zisky společností, které jsou součástí indexu S&amp;P 500 průměrně o 8,18 procent ročně. Dividendy těchto společností  v průměru rostly 5,9 procent. Předpokládejte:</t>
  </si>
  <si>
    <t>Dividend budou pokračovat v růstu průměrnou mírou z let 1960 – 2007</t>
  </si>
  <si>
    <t>Požadovaná výnosová míre je 8procent</t>
  </si>
  <si>
    <t>V roce 2007 společnosti z indexu S&amp;P 500 v součtu vyplatili 27,73 miliard USD na dividendách</t>
  </si>
  <si>
    <t>S využitím Gordonova modelu stanovte hodnotu společností z indexu S&amp;P 500.</t>
  </si>
  <si>
    <t>D2007</t>
  </si>
  <si>
    <t>miliard</t>
  </si>
  <si>
    <t>4. Great Plains Energy je veřejně obchodovaná společnost, která uvedla na NYSE prioritní akcie v ceně 100 USD, pokud je požadovaná výnosová míra 5,6 procent, jaká je vnitřní hodnota této prioritní akcie?</t>
  </si>
  <si>
    <t>5. Akcie společnosti  Maspeth Robotics jsou nyní prodávány za 25 EUR a vyplácejí dividendu 1 EURO, dale jsou známy tyto informace:</t>
  </si>
  <si>
    <t>- Bezriziková výnosová míre jsou 4 procenta</t>
  </si>
  <si>
    <t xml:space="preserve">- Beta společenosti 1,2 </t>
  </si>
  <si>
    <t xml:space="preserve">- Prémie za riziko je 5 procent  </t>
  </si>
  <si>
    <r>
      <t xml:space="preserve">Na základě uvedených informací stanovte míru růstu dividend </t>
    </r>
    <r>
      <rPr>
        <i/>
        <sz val="11"/>
        <color theme="1"/>
        <rFont val="Calibri"/>
        <family val="2"/>
        <charset val="238"/>
        <scheme val="minor"/>
      </rPr>
      <t>g</t>
    </r>
    <r>
      <rPr>
        <sz val="11"/>
        <color theme="1"/>
        <rFont val="Calibri"/>
        <family val="2"/>
        <charset val="238"/>
        <scheme val="minor"/>
      </rPr>
      <t>, která odpovídá tržní ceně akcie 24 EUR.</t>
    </r>
  </si>
  <si>
    <t>P</t>
  </si>
  <si>
    <t>rf</t>
  </si>
  <si>
    <t>Beta</t>
  </si>
  <si>
    <t>premie za riziko 5</t>
  </si>
  <si>
    <t>EBIT</t>
  </si>
  <si>
    <t>Interest exp</t>
  </si>
  <si>
    <t>t</t>
  </si>
  <si>
    <t>b</t>
  </si>
  <si>
    <t>NI</t>
  </si>
  <si>
    <t>EBT</t>
  </si>
  <si>
    <t>DPS</t>
  </si>
  <si>
    <t>DIVIDENDS</t>
  </si>
  <si>
    <t>VH4</t>
  </si>
  <si>
    <t>V0</t>
  </si>
  <si>
    <t>PV DPS</t>
  </si>
  <si>
    <t>EPS</t>
  </si>
  <si>
    <t>p</t>
  </si>
  <si>
    <t>g EPS</t>
  </si>
  <si>
    <t>g DPS</t>
  </si>
  <si>
    <t>CAPM</t>
  </si>
  <si>
    <t>beta</t>
  </si>
  <si>
    <t>risk premium</t>
  </si>
  <si>
    <t>P/E</t>
  </si>
  <si>
    <t>gain</t>
  </si>
  <si>
    <t xml:space="preserve">VH </t>
  </si>
  <si>
    <t>Sales</t>
  </si>
  <si>
    <t>4 - nekonečno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</si>
</sst>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theme="1"/>
      <name val="Calibri"/>
      <family val="2"/>
      <charset val="238"/>
      <scheme val="minor"/>
    </font>
    <font>
      <b/>
      <sz val="11"/>
      <color theme="1"/>
      <name val="Calibri"/>
      <family val="2"/>
      <charset val="238"/>
      <scheme val="minor"/>
    </font>
    <font>
      <sz val="7"/>
      <color theme="1"/>
      <name val="Times New Roman"/>
      <family val="1"/>
      <charset val="238"/>
    </font>
    <font>
      <i/>
      <sz val="11"/>
      <color theme="1"/>
      <name val="Calibri"/>
      <family val="2"/>
      <charset val="238"/>
      <scheme val="minor"/>
    </font>
  </fonts>
  <fills count="4">
    <fill>
      <patternFill patternType="none"/>
    </fill>
    <fill>
      <patternFill patternType="gray125"/>
    </fill>
    <fill>
      <patternFill patternType="solid">
        <fgColor theme="4" tint="0.79998168889431442"/>
        <bgColor indexed="64"/>
      </patternFill>
    </fill>
    <fill>
      <patternFill patternType="solid">
        <fgColor theme="5" tint="0.79998168889431442"/>
        <bgColor indexed="64"/>
      </patternFill>
    </fill>
  </fills>
  <borders count="9">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s>
  <cellStyleXfs count="1">
    <xf numFmtId="0" fontId="0" fillId="0" borderId="0"/>
  </cellStyleXfs>
  <cellXfs count="27">
    <xf numFmtId="0" fontId="0" fillId="0" borderId="0" xfId="0"/>
    <xf numFmtId="0" fontId="0" fillId="0" borderId="0" xfId="0" applyAlignment="1">
      <alignment horizontal="left" vertical="center" indent="5"/>
    </xf>
    <xf numFmtId="0" fontId="0" fillId="0" borderId="0" xfId="0" applyAlignment="1">
      <alignment vertical="center"/>
    </xf>
    <xf numFmtId="0" fontId="0" fillId="2" borderId="0" xfId="0" applyFill="1"/>
    <xf numFmtId="0" fontId="1" fillId="0" borderId="1" xfId="0" applyFont="1" applyBorder="1"/>
    <xf numFmtId="0" fontId="1" fillId="0" borderId="2" xfId="0" applyFont="1" applyBorder="1"/>
    <xf numFmtId="0" fontId="1" fillId="0" borderId="5" xfId="0" applyFont="1" applyBorder="1"/>
    <xf numFmtId="0" fontId="1" fillId="0" borderId="6" xfId="0" applyFont="1" applyBorder="1"/>
    <xf numFmtId="0" fontId="1" fillId="0" borderId="7" xfId="0" applyFont="1" applyBorder="1"/>
    <xf numFmtId="0" fontId="1" fillId="0" borderId="8" xfId="0" applyFont="1" applyBorder="1"/>
    <xf numFmtId="16" fontId="0" fillId="0" borderId="0" xfId="0" applyNumberFormat="1"/>
    <xf numFmtId="0" fontId="1" fillId="3" borderId="1" xfId="0" applyFont="1" applyFill="1" applyBorder="1"/>
    <xf numFmtId="0" fontId="1" fillId="3" borderId="2" xfId="0" applyFont="1" applyFill="1" applyBorder="1"/>
    <xf numFmtId="0" fontId="1" fillId="3" borderId="3" xfId="0" applyFont="1" applyFill="1" applyBorder="1"/>
    <xf numFmtId="0" fontId="1" fillId="3" borderId="4" xfId="0" applyFont="1" applyFill="1" applyBorder="1"/>
    <xf numFmtId="0" fontId="0" fillId="3" borderId="1" xfId="0" applyFill="1" applyBorder="1"/>
    <xf numFmtId="0" fontId="0" fillId="3" borderId="2" xfId="0" applyFill="1" applyBorder="1"/>
    <xf numFmtId="0" fontId="0" fillId="3" borderId="3" xfId="0" applyFill="1" applyBorder="1"/>
    <xf numFmtId="0" fontId="0" fillId="3" borderId="4" xfId="0" applyFill="1" applyBorder="1"/>
    <xf numFmtId="0" fontId="1" fillId="3" borderId="5" xfId="0" applyFont="1" applyFill="1" applyBorder="1"/>
    <xf numFmtId="0" fontId="1" fillId="3" borderId="6" xfId="0" applyFont="1" applyFill="1" applyBorder="1"/>
    <xf numFmtId="0" fontId="1" fillId="3" borderId="5" xfId="0" applyFont="1" applyFill="1" applyBorder="1" applyAlignment="1">
      <alignment vertical="center"/>
    </xf>
    <xf numFmtId="0" fontId="1" fillId="3" borderId="7" xfId="0" applyFont="1" applyFill="1" applyBorder="1"/>
    <xf numFmtId="0" fontId="1" fillId="0" borderId="0" xfId="0" applyFont="1" applyFill="1" applyBorder="1"/>
    <xf numFmtId="0" fontId="0" fillId="0" borderId="0" xfId="0" applyFill="1"/>
    <xf numFmtId="0" fontId="1" fillId="2" borderId="0" xfId="0" applyFont="1" applyFill="1" applyBorder="1"/>
    <xf numFmtId="0" fontId="1" fillId="0" borderId="0" xfId="0" applyFont="1"/>
  </cellXfs>
  <cellStyles count="1">
    <cellStyle name="Normální"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Motiv systému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workbookViewId="0">
      <selection activeCell="B9" sqref="B9"/>
    </sheetView>
  </sheetViews>
  <sheetFormatPr defaultRowHeight="15" x14ac:dyDescent="0.25"/>
  <sheetData>
    <row r="1" spans="1:4" x14ac:dyDescent="0.25">
      <c r="A1" t="s">
        <v>0</v>
      </c>
      <c r="C1" t="s">
        <v>4</v>
      </c>
    </row>
    <row r="2" spans="1:4" x14ac:dyDescent="0.25">
      <c r="A2" t="s">
        <v>6</v>
      </c>
      <c r="B2">
        <v>9</v>
      </c>
    </row>
    <row r="3" spans="1:4" x14ac:dyDescent="0.25">
      <c r="A3" t="s">
        <v>7</v>
      </c>
      <c r="B3">
        <v>12.2</v>
      </c>
      <c r="C3">
        <f>(B3-B2)/B2</f>
        <v>0.35555555555555546</v>
      </c>
      <c r="D3">
        <f>1+C3</f>
        <v>1.3555555555555554</v>
      </c>
    </row>
    <row r="4" spans="1:4" x14ac:dyDescent="0.25">
      <c r="A4" t="s">
        <v>8</v>
      </c>
      <c r="B4">
        <v>15.5</v>
      </c>
      <c r="C4">
        <f>(B4-B3)/B3</f>
        <v>0.2704918032786886</v>
      </c>
      <c r="D4">
        <f t="shared" ref="D4:D6" si="0">1+C4</f>
        <v>1.2704918032786887</v>
      </c>
    </row>
    <row r="5" spans="1:4" x14ac:dyDescent="0.25">
      <c r="A5" t="s">
        <v>9</v>
      </c>
      <c r="B5">
        <v>18.66</v>
      </c>
      <c r="C5">
        <f>(B5-B4)/B4</f>
        <v>0.2038709677419355</v>
      </c>
      <c r="D5">
        <f t="shared" si="0"/>
        <v>1.2038709677419355</v>
      </c>
    </row>
    <row r="6" spans="1:4" x14ac:dyDescent="0.25">
      <c r="A6" t="s">
        <v>1</v>
      </c>
      <c r="B6">
        <v>20.2</v>
      </c>
      <c r="C6">
        <f>(B6-B5)/B5</f>
        <v>8.252947481243296E-2</v>
      </c>
      <c r="D6">
        <f t="shared" si="0"/>
        <v>1.082529474812433</v>
      </c>
    </row>
    <row r="8" spans="1:4" x14ac:dyDescent="0.25">
      <c r="A8" t="s">
        <v>2</v>
      </c>
      <c r="B8">
        <v>0.21</v>
      </c>
    </row>
    <row r="10" spans="1:4" x14ac:dyDescent="0.25">
      <c r="A10" t="s">
        <v>10</v>
      </c>
      <c r="B10">
        <f>(D3*D4)^0.5-1</f>
        <v>0.31233464566863511</v>
      </c>
    </row>
    <row r="11" spans="1:4" x14ac:dyDescent="0.25">
      <c r="A11" t="s">
        <v>11</v>
      </c>
      <c r="B11">
        <f>(D4*D5*D6)^(1/3)-1</f>
        <v>0.18303387280309447</v>
      </c>
    </row>
    <row r="13" spans="1:4" x14ac:dyDescent="0.25">
      <c r="A13" t="s">
        <v>12</v>
      </c>
      <c r="B13">
        <f>(B4*(1+B11))/(B8-B11)</f>
        <v>680.00217066958783</v>
      </c>
    </row>
  </sheetData>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5"/>
  <sheetViews>
    <sheetView tabSelected="1" zoomScale="160" zoomScaleNormal="160" workbookViewId="0">
      <selection activeCell="F25" sqref="F25"/>
    </sheetView>
  </sheetViews>
  <sheetFormatPr defaultRowHeight="15" x14ac:dyDescent="0.25"/>
  <cols>
    <col min="2" max="2" width="11.85546875" bestFit="1" customWidth="1"/>
  </cols>
  <sheetData>
    <row r="1" spans="1:2" x14ac:dyDescent="0.25">
      <c r="A1" s="1" t="s">
        <v>13</v>
      </c>
    </row>
    <row r="2" spans="1:2" x14ac:dyDescent="0.25">
      <c r="A2" s="2" t="s">
        <v>14</v>
      </c>
    </row>
    <row r="3" spans="1:2" x14ac:dyDescent="0.25">
      <c r="A3" s="2" t="s">
        <v>15</v>
      </c>
    </row>
    <row r="6" spans="1:2" x14ac:dyDescent="0.25">
      <c r="A6">
        <v>2015</v>
      </c>
      <c r="B6">
        <v>4</v>
      </c>
    </row>
    <row r="7" spans="1:2" x14ac:dyDescent="0.25">
      <c r="A7">
        <v>2016</v>
      </c>
      <c r="B7">
        <v>5</v>
      </c>
    </row>
    <row r="8" spans="1:2" x14ac:dyDescent="0.25">
      <c r="A8" t="s">
        <v>16</v>
      </c>
      <c r="B8">
        <v>250</v>
      </c>
    </row>
    <row r="9" spans="1:2" x14ac:dyDescent="0.25">
      <c r="A9" t="s">
        <v>2</v>
      </c>
      <c r="B9">
        <v>0.11</v>
      </c>
    </row>
    <row r="11" spans="1:2" x14ac:dyDescent="0.25">
      <c r="A11" s="11" t="s">
        <v>3</v>
      </c>
      <c r="B11" s="12">
        <f>(B7+B8)/(1+B9)</f>
        <v>229.72972972972971</v>
      </c>
    </row>
    <row r="12" spans="1:2" x14ac:dyDescent="0.25">
      <c r="A12" s="13" t="s">
        <v>17</v>
      </c>
      <c r="B12" s="14">
        <f>B6/(1+B9)+(B7+B8)/(1+B9)^2</f>
        <v>210.56732408083755</v>
      </c>
    </row>
    <row r="13" spans="1:2" s="3" customFormat="1" x14ac:dyDescent="0.25"/>
    <row r="14" spans="1:2" x14ac:dyDescent="0.25">
      <c r="A14" s="2" t="s">
        <v>18</v>
      </c>
    </row>
    <row r="15" spans="1:2" x14ac:dyDescent="0.25">
      <c r="A15" s="2" t="s">
        <v>19</v>
      </c>
    </row>
    <row r="16" spans="1:2" x14ac:dyDescent="0.25">
      <c r="A16" s="2" t="s">
        <v>20</v>
      </c>
    </row>
    <row r="19" spans="1:6" x14ac:dyDescent="0.25">
      <c r="A19">
        <v>2011</v>
      </c>
      <c r="B19">
        <v>9</v>
      </c>
    </row>
    <row r="20" spans="1:6" x14ac:dyDescent="0.25">
      <c r="A20">
        <v>2012</v>
      </c>
      <c r="B20">
        <v>12.2</v>
      </c>
      <c r="C20">
        <f>(B20-B19)/B19</f>
        <v>0.35555555555555546</v>
      </c>
      <c r="D20">
        <f>1+C20</f>
        <v>1.3555555555555554</v>
      </c>
    </row>
    <row r="21" spans="1:6" x14ac:dyDescent="0.25">
      <c r="A21">
        <v>2013</v>
      </c>
      <c r="B21">
        <v>15.5</v>
      </c>
      <c r="C21">
        <f>(B21-B20)/B20</f>
        <v>0.2704918032786886</v>
      </c>
      <c r="D21">
        <f t="shared" ref="D21:D23" si="0">1+C21</f>
        <v>1.2704918032786887</v>
      </c>
    </row>
    <row r="22" spans="1:6" x14ac:dyDescent="0.25">
      <c r="A22">
        <v>2014</v>
      </c>
      <c r="B22">
        <v>18.66</v>
      </c>
      <c r="C22">
        <f t="shared" ref="C22:C23" si="1">(B22-B21)/B21</f>
        <v>0.2038709677419355</v>
      </c>
      <c r="D22">
        <f t="shared" si="0"/>
        <v>1.2038709677419355</v>
      </c>
    </row>
    <row r="23" spans="1:6" x14ac:dyDescent="0.25">
      <c r="A23">
        <v>2015</v>
      </c>
      <c r="B23">
        <v>20.2</v>
      </c>
      <c r="C23">
        <f t="shared" si="1"/>
        <v>8.252947481243296E-2</v>
      </c>
      <c r="D23">
        <f t="shared" si="0"/>
        <v>1.082529474812433</v>
      </c>
    </row>
    <row r="25" spans="1:6" x14ac:dyDescent="0.25">
      <c r="A25" t="s">
        <v>2</v>
      </c>
      <c r="B25">
        <v>0.21</v>
      </c>
      <c r="F25">
        <f>B21*(1+B28)</f>
        <v>17.694631954352712</v>
      </c>
    </row>
    <row r="27" spans="1:6" x14ac:dyDescent="0.25">
      <c r="A27" s="15" t="s">
        <v>4</v>
      </c>
      <c r="B27" s="16">
        <f>B20/B19-1</f>
        <v>0.3555555555555554</v>
      </c>
    </row>
    <row r="28" spans="1:6" x14ac:dyDescent="0.25">
      <c r="A28" s="17"/>
      <c r="B28" s="18">
        <f>(B23/B21)^0.5-1</f>
        <v>0.14158915834533614</v>
      </c>
    </row>
    <row r="31" spans="1:6" x14ac:dyDescent="0.25">
      <c r="A31" s="19" t="s">
        <v>21</v>
      </c>
      <c r="B31" s="20">
        <f>B22/(B25-B28)</f>
        <v>272.76378346863783</v>
      </c>
    </row>
    <row r="33" spans="1:3" s="3" customFormat="1" x14ac:dyDescent="0.25"/>
    <row r="35" spans="1:3" x14ac:dyDescent="0.25">
      <c r="A35" s="2" t="s">
        <v>22</v>
      </c>
    </row>
    <row r="36" spans="1:3" x14ac:dyDescent="0.25">
      <c r="A36" s="2" t="s">
        <v>23</v>
      </c>
    </row>
    <row r="37" spans="1:3" x14ac:dyDescent="0.25">
      <c r="A37" s="2" t="s">
        <v>24</v>
      </c>
    </row>
    <row r="38" spans="1:3" x14ac:dyDescent="0.25">
      <c r="A38" s="2" t="s">
        <v>25</v>
      </c>
    </row>
    <row r="39" spans="1:3" x14ac:dyDescent="0.25">
      <c r="A39" s="2" t="s">
        <v>26</v>
      </c>
    </row>
    <row r="42" spans="1:3" x14ac:dyDescent="0.25">
      <c r="A42" s="2" t="s">
        <v>27</v>
      </c>
      <c r="B42">
        <v>27.73</v>
      </c>
    </row>
    <row r="43" spans="1:3" x14ac:dyDescent="0.25">
      <c r="A43" s="2" t="s">
        <v>4</v>
      </c>
      <c r="B43">
        <v>5.8999999999999997E-2</v>
      </c>
    </row>
    <row r="44" spans="1:3" x14ac:dyDescent="0.25">
      <c r="A44" s="2" t="s">
        <v>2</v>
      </c>
      <c r="B44">
        <v>0.08</v>
      </c>
    </row>
    <row r="46" spans="1:3" x14ac:dyDescent="0.25">
      <c r="A46" s="21" t="s">
        <v>59</v>
      </c>
      <c r="B46" s="22">
        <f>B42*(1+B43)/(B44-B43)</f>
        <v>1398.3842857142854</v>
      </c>
      <c r="C46" s="20" t="s">
        <v>28</v>
      </c>
    </row>
    <row r="48" spans="1:3" s="3" customFormat="1" x14ac:dyDescent="0.25"/>
    <row r="50" spans="1:2" x14ac:dyDescent="0.25">
      <c r="A50" s="2" t="s">
        <v>29</v>
      </c>
    </row>
    <row r="52" spans="1:2" x14ac:dyDescent="0.25">
      <c r="A52" s="19" t="s">
        <v>21</v>
      </c>
      <c r="B52" s="20">
        <f>(0.045*100)/0.056</f>
        <v>80.357142857142861</v>
      </c>
    </row>
    <row r="54" spans="1:2" s="3" customFormat="1" x14ac:dyDescent="0.25"/>
    <row r="56" spans="1:2" x14ac:dyDescent="0.25">
      <c r="A56" s="2" t="s">
        <v>30</v>
      </c>
    </row>
    <row r="57" spans="1:2" x14ac:dyDescent="0.25">
      <c r="A57" s="2" t="s">
        <v>31</v>
      </c>
    </row>
    <row r="58" spans="1:2" x14ac:dyDescent="0.25">
      <c r="A58" s="2" t="s">
        <v>32</v>
      </c>
    </row>
    <row r="59" spans="1:2" x14ac:dyDescent="0.25">
      <c r="A59" s="2" t="s">
        <v>33</v>
      </c>
    </row>
    <row r="60" spans="1:2" x14ac:dyDescent="0.25">
      <c r="A60" s="2" t="s">
        <v>34</v>
      </c>
    </row>
    <row r="62" spans="1:2" x14ac:dyDescent="0.25">
      <c r="A62" s="2" t="s">
        <v>35</v>
      </c>
      <c r="B62">
        <v>24</v>
      </c>
    </row>
    <row r="63" spans="1:2" x14ac:dyDescent="0.25">
      <c r="A63" s="2" t="s">
        <v>5</v>
      </c>
      <c r="B63">
        <v>1</v>
      </c>
    </row>
    <row r="64" spans="1:2" x14ac:dyDescent="0.25">
      <c r="A64" s="2" t="s">
        <v>36</v>
      </c>
      <c r="B64">
        <v>0.04</v>
      </c>
    </row>
    <row r="65" spans="1:5" x14ac:dyDescent="0.25">
      <c r="A65" s="2" t="s">
        <v>37</v>
      </c>
      <c r="B65">
        <v>1.2</v>
      </c>
    </row>
    <row r="66" spans="1:5" x14ac:dyDescent="0.25">
      <c r="A66" s="2" t="s">
        <v>38</v>
      </c>
    </row>
    <row r="68" spans="1:5" x14ac:dyDescent="0.25">
      <c r="A68" s="2" t="s">
        <v>2</v>
      </c>
      <c r="B68">
        <f>0.04+(1.2*0.05)</f>
        <v>0.1</v>
      </c>
    </row>
    <row r="70" spans="1:5" x14ac:dyDescent="0.25">
      <c r="A70" s="21" t="s">
        <v>4</v>
      </c>
      <c r="B70" s="20">
        <v>5.6000000000000001E-2</v>
      </c>
    </row>
    <row r="72" spans="1:5" s="3" customFormat="1" x14ac:dyDescent="0.25"/>
    <row r="74" spans="1:5" x14ac:dyDescent="0.25">
      <c r="B74">
        <v>1</v>
      </c>
      <c r="C74">
        <v>2</v>
      </c>
      <c r="D74">
        <v>3</v>
      </c>
      <c r="E74">
        <v>4</v>
      </c>
    </row>
    <row r="75" spans="1:5" x14ac:dyDescent="0.25">
      <c r="A75" t="s">
        <v>60</v>
      </c>
      <c r="B75">
        <v>300</v>
      </c>
      <c r="C75">
        <f>B75*(1+C76)</f>
        <v>345</v>
      </c>
      <c r="D75">
        <f t="shared" ref="D75:E75" si="2">C75*(1+D76)</f>
        <v>396.74999999999994</v>
      </c>
      <c r="E75">
        <f t="shared" si="2"/>
        <v>436.42499999999995</v>
      </c>
    </row>
    <row r="76" spans="1:5" x14ac:dyDescent="0.25">
      <c r="A76" t="s">
        <v>4</v>
      </c>
      <c r="C76">
        <v>0.15</v>
      </c>
      <c r="D76">
        <v>0.15</v>
      </c>
      <c r="E76">
        <v>0.1</v>
      </c>
    </row>
    <row r="77" spans="1:5" x14ac:dyDescent="0.25">
      <c r="A77" t="s">
        <v>39</v>
      </c>
      <c r="B77">
        <f>0.17*B75</f>
        <v>51.000000000000007</v>
      </c>
      <c r="C77">
        <f t="shared" ref="C77:E77" si="3">0.17*C75</f>
        <v>58.650000000000006</v>
      </c>
      <c r="D77">
        <f t="shared" si="3"/>
        <v>67.447499999999991</v>
      </c>
      <c r="E77">
        <f t="shared" si="3"/>
        <v>74.192250000000001</v>
      </c>
    </row>
    <row r="78" spans="1:5" x14ac:dyDescent="0.25">
      <c r="A78" t="s">
        <v>40</v>
      </c>
      <c r="B78">
        <v>10</v>
      </c>
      <c r="C78">
        <v>10</v>
      </c>
      <c r="D78">
        <v>10</v>
      </c>
      <c r="E78">
        <v>10</v>
      </c>
    </row>
    <row r="79" spans="1:5" x14ac:dyDescent="0.25">
      <c r="A79" t="s">
        <v>41</v>
      </c>
      <c r="B79">
        <v>0.3</v>
      </c>
      <c r="C79">
        <v>0.3</v>
      </c>
      <c r="D79">
        <v>0.3</v>
      </c>
      <c r="E79">
        <v>0.3</v>
      </c>
    </row>
    <row r="80" spans="1:5" x14ac:dyDescent="0.25">
      <c r="A80" t="s">
        <v>42</v>
      </c>
      <c r="B80">
        <v>0.6</v>
      </c>
      <c r="C80">
        <v>0.6</v>
      </c>
      <c r="D80">
        <v>0.6</v>
      </c>
      <c r="E80">
        <v>0.6</v>
      </c>
    </row>
    <row r="82" spans="1:6" x14ac:dyDescent="0.25">
      <c r="A82" t="s">
        <v>44</v>
      </c>
      <c r="B82">
        <f>B77-B78</f>
        <v>41.000000000000007</v>
      </c>
      <c r="C82">
        <f t="shared" ref="C82:E82" si="4">C77-C78</f>
        <v>48.650000000000006</v>
      </c>
      <c r="D82">
        <f t="shared" si="4"/>
        <v>57.447499999999991</v>
      </c>
      <c r="E82">
        <f t="shared" si="4"/>
        <v>64.192250000000001</v>
      </c>
    </row>
    <row r="83" spans="1:6" x14ac:dyDescent="0.25">
      <c r="A83" t="s">
        <v>43</v>
      </c>
      <c r="B83">
        <f>0.7*B82</f>
        <v>28.700000000000003</v>
      </c>
      <c r="C83">
        <f t="shared" ref="C83:E83" si="5">0.7*C82</f>
        <v>34.055</v>
      </c>
      <c r="D83">
        <f t="shared" si="5"/>
        <v>40.213249999999988</v>
      </c>
      <c r="E83">
        <f t="shared" si="5"/>
        <v>44.934574999999995</v>
      </c>
    </row>
    <row r="84" spans="1:6" x14ac:dyDescent="0.25">
      <c r="A84" t="s">
        <v>46</v>
      </c>
      <c r="B84">
        <f>B83*(1-B80)</f>
        <v>11.480000000000002</v>
      </c>
      <c r="C84">
        <f t="shared" ref="C84:E84" si="6">C83*(1-C80)</f>
        <v>13.622</v>
      </c>
      <c r="D84">
        <f t="shared" si="6"/>
        <v>16.085299999999997</v>
      </c>
      <c r="E84">
        <f t="shared" si="6"/>
        <v>17.97383</v>
      </c>
    </row>
    <row r="85" spans="1:6" x14ac:dyDescent="0.25">
      <c r="A85" s="4" t="s">
        <v>45</v>
      </c>
      <c r="B85" s="9">
        <f>B84*1000000/10000000</f>
        <v>1.1480000000000001</v>
      </c>
      <c r="C85" s="9">
        <f t="shared" ref="C85:E85" si="7">C84*1000000/10000000</f>
        <v>1.3622000000000001</v>
      </c>
      <c r="D85" s="9">
        <f t="shared" si="7"/>
        <v>1.6085299999999996</v>
      </c>
      <c r="E85" s="5">
        <f t="shared" si="7"/>
        <v>1.797383</v>
      </c>
      <c r="F85" s="26" t="s">
        <v>61</v>
      </c>
    </row>
    <row r="86" spans="1:6" x14ac:dyDescent="0.25">
      <c r="A86" s="6" t="s">
        <v>4</v>
      </c>
      <c r="B86" s="8"/>
      <c r="C86" s="8">
        <f>(C85-B85)/B85</f>
        <v>0.18658536585365848</v>
      </c>
      <c r="D86" s="8">
        <f t="shared" ref="D86:E86" si="8">(D85-C85)/C85</f>
        <v>0.18083247687564197</v>
      </c>
      <c r="E86" s="8">
        <f t="shared" si="8"/>
        <v>0.11740719787632213</v>
      </c>
      <c r="F86" s="7">
        <f>E86-0.02</f>
        <v>9.7407197876322127E-2</v>
      </c>
    </row>
    <row r="87" spans="1:6" x14ac:dyDescent="0.25">
      <c r="A87" t="s">
        <v>49</v>
      </c>
      <c r="B87">
        <f>B85/1.13</f>
        <v>1.0159292035398233</v>
      </c>
      <c r="C87">
        <f t="shared" ref="C87:E87" si="9">C85/1.13</f>
        <v>1.205486725663717</v>
      </c>
      <c r="D87">
        <f t="shared" si="9"/>
        <v>1.4234778761061944</v>
      </c>
      <c r="E87">
        <f t="shared" si="9"/>
        <v>1.5906044247787612</v>
      </c>
    </row>
    <row r="89" spans="1:6" x14ac:dyDescent="0.25">
      <c r="A89" s="19" t="s">
        <v>47</v>
      </c>
      <c r="B89" s="20">
        <f>E85*(1+F86)/(0.13-F86)</f>
        <v>60.518301987529703</v>
      </c>
    </row>
    <row r="91" spans="1:6" x14ac:dyDescent="0.25">
      <c r="A91" s="19" t="s">
        <v>48</v>
      </c>
      <c r="B91" s="20">
        <f>B87+C87+D87+E87+B89/1.13^4</f>
        <v>42.352506206396512</v>
      </c>
    </row>
    <row r="92" spans="1:6" s="24" customFormat="1" x14ac:dyDescent="0.25">
      <c r="A92" s="23"/>
      <c r="B92" s="23"/>
    </row>
    <row r="93" spans="1:6" s="3" customFormat="1" x14ac:dyDescent="0.25">
      <c r="A93" s="25"/>
      <c r="B93" s="25"/>
    </row>
    <row r="94" spans="1:6" x14ac:dyDescent="0.25">
      <c r="B94" t="s">
        <v>50</v>
      </c>
      <c r="C94" t="s">
        <v>45</v>
      </c>
      <c r="D94" t="s">
        <v>51</v>
      </c>
      <c r="E94" t="s">
        <v>52</v>
      </c>
      <c r="F94" t="s">
        <v>53</v>
      </c>
    </row>
    <row r="95" spans="1:6" x14ac:dyDescent="0.25">
      <c r="A95">
        <v>2008</v>
      </c>
      <c r="B95">
        <v>2.12</v>
      </c>
      <c r="C95">
        <v>0.59</v>
      </c>
      <c r="D95">
        <v>0.27800000000000002</v>
      </c>
      <c r="E95">
        <v>2.9000000000000001E-2</v>
      </c>
      <c r="F95">
        <v>5.2999999999999999E-2</v>
      </c>
    </row>
    <row r="96" spans="1:6" x14ac:dyDescent="0.25">
      <c r="A96">
        <v>2007</v>
      </c>
      <c r="B96">
        <v>2.06</v>
      </c>
      <c r="C96">
        <v>0.56999999999999995</v>
      </c>
      <c r="D96">
        <v>0.27700000000000002</v>
      </c>
      <c r="E96">
        <v>2.5000000000000001E-2</v>
      </c>
      <c r="F96">
        <v>5.6000000000000001E-2</v>
      </c>
    </row>
    <row r="97" spans="1:6" x14ac:dyDescent="0.25">
      <c r="A97">
        <v>2006</v>
      </c>
      <c r="B97">
        <v>2.0099999999999998</v>
      </c>
      <c r="C97">
        <v>0.54</v>
      </c>
      <c r="D97">
        <v>0.26900000000000002</v>
      </c>
      <c r="E97">
        <v>6.3E-2</v>
      </c>
      <c r="F97">
        <v>5.8999999999999997E-2</v>
      </c>
    </row>
    <row r="98" spans="1:6" x14ac:dyDescent="0.25">
      <c r="A98">
        <v>2005</v>
      </c>
      <c r="B98">
        <v>1.89</v>
      </c>
      <c r="C98">
        <v>0.51</v>
      </c>
      <c r="D98">
        <v>0.27</v>
      </c>
      <c r="E98">
        <v>6.2E-2</v>
      </c>
      <c r="F98">
        <v>6.3E-2</v>
      </c>
    </row>
    <row r="99" spans="1:6" x14ac:dyDescent="0.25">
      <c r="A99">
        <v>2004</v>
      </c>
      <c r="B99">
        <v>1.78</v>
      </c>
      <c r="C99">
        <v>0.48</v>
      </c>
      <c r="D99">
        <v>0.27</v>
      </c>
    </row>
    <row r="102" spans="1:6" x14ac:dyDescent="0.25">
      <c r="A102" t="s">
        <v>54</v>
      </c>
      <c r="B102">
        <v>0.1115</v>
      </c>
    </row>
    <row r="103" spans="1:6" x14ac:dyDescent="0.25">
      <c r="A103" t="s">
        <v>55</v>
      </c>
      <c r="B103">
        <v>1.1000000000000001</v>
      </c>
    </row>
    <row r="104" spans="1:6" x14ac:dyDescent="0.25">
      <c r="A104" t="s">
        <v>36</v>
      </c>
      <c r="B104">
        <v>0.04</v>
      </c>
    </row>
    <row r="105" spans="1:6" x14ac:dyDescent="0.25">
      <c r="A105" t="s">
        <v>56</v>
      </c>
      <c r="B105">
        <v>6.5000000000000002E-2</v>
      </c>
    </row>
    <row r="107" spans="1:6" x14ac:dyDescent="0.25">
      <c r="A107" s="19" t="s">
        <v>21</v>
      </c>
      <c r="B107" s="20">
        <f>C95*(1+F95)/(B102-F95)</f>
        <v>10.619999999999997</v>
      </c>
    </row>
    <row r="109" spans="1:6" x14ac:dyDescent="0.25">
      <c r="A109" s="6" t="s">
        <v>57</v>
      </c>
      <c r="B109" s="7">
        <f>B107/B95</f>
        <v>5.0094339622641497</v>
      </c>
    </row>
    <row r="111" spans="1:6" x14ac:dyDescent="0.25">
      <c r="A111" t="s">
        <v>2</v>
      </c>
      <c r="B111">
        <f>0.04+1.25*B105</f>
        <v>0.12125</v>
      </c>
    </row>
    <row r="113" spans="1:2" x14ac:dyDescent="0.25">
      <c r="A113" s="19" t="s">
        <v>21</v>
      </c>
      <c r="B113" s="20">
        <f>C95*(1+F95)/(B111-F95)</f>
        <v>9.1028571428571396</v>
      </c>
    </row>
    <row r="115" spans="1:2" x14ac:dyDescent="0.25">
      <c r="A115" s="19" t="s">
        <v>4</v>
      </c>
      <c r="B115" s="20">
        <v>3.8699999999999998E-2</v>
      </c>
    </row>
    <row r="117" spans="1:2" x14ac:dyDescent="0.25">
      <c r="A117" s="19" t="s">
        <v>58</v>
      </c>
      <c r="B117" s="20">
        <f>B115</f>
        <v>3.8699999999999998E-2</v>
      </c>
    </row>
    <row r="127" spans="1:2" x14ac:dyDescent="0.25">
      <c r="B127" s="10"/>
    </row>
    <row r="135" spans="3:3" x14ac:dyDescent="0.25">
      <c r="C135" s="10"/>
    </row>
  </sheetData>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listy</vt:lpstr>
      </vt:variant>
      <vt:variant>
        <vt:i4>3</vt:i4>
      </vt:variant>
    </vt:vector>
  </HeadingPairs>
  <TitlesOfParts>
    <vt:vector size="3" baseType="lpstr">
      <vt:lpstr>List1</vt:lpstr>
      <vt:lpstr>List2</vt:lpstr>
      <vt:lpstr>List3</vt:lpstr>
    </vt:vector>
  </TitlesOfParts>
  <Company>Hewlett-Packard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agi</dc:creator>
  <cp:lastModifiedBy>Linnertova Dagmar</cp:lastModifiedBy>
  <dcterms:created xsi:type="dcterms:W3CDTF">2015-10-18T15:03:24Z</dcterms:created>
  <dcterms:modified xsi:type="dcterms:W3CDTF">2018-11-10T14:40:37Z</dcterms:modified>
</cp:coreProperties>
</file>