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480" windowHeight="775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27" i="1" l="1"/>
  <c r="G58" i="1" l="1"/>
  <c r="F58" i="1"/>
  <c r="F51" i="1"/>
  <c r="H49" i="1" l="1"/>
  <c r="J73" i="1"/>
  <c r="K73" i="1"/>
  <c r="I73" i="1"/>
  <c r="J72" i="1"/>
  <c r="K72" i="1"/>
  <c r="I72" i="1"/>
  <c r="B86" i="1"/>
  <c r="B85" i="1"/>
  <c r="D85" i="1" l="1"/>
  <c r="C85" i="1"/>
  <c r="F85" i="1"/>
  <c r="B89" i="1" s="1"/>
  <c r="F84" i="1"/>
  <c r="F86" i="1"/>
  <c r="F87" i="1"/>
  <c r="C87" i="1"/>
  <c r="D87" i="1"/>
  <c r="B87" i="1"/>
  <c r="C86" i="1"/>
  <c r="D86" i="1"/>
  <c r="C84" i="1"/>
  <c r="D84" i="1"/>
  <c r="B84" i="1"/>
  <c r="C67" i="1"/>
  <c r="H58" i="1"/>
  <c r="I58" i="1" s="1"/>
  <c r="G54" i="1"/>
  <c r="H47" i="1"/>
  <c r="I47" i="1" s="1"/>
  <c r="J47" i="1" s="1"/>
  <c r="K47" i="1" s="1"/>
  <c r="G47" i="1"/>
  <c r="F47" i="1"/>
  <c r="C36" i="1"/>
  <c r="C37" i="1" s="1"/>
  <c r="C35" i="1"/>
  <c r="C26" i="1"/>
  <c r="C24" i="1"/>
  <c r="C16" i="1"/>
  <c r="C15" i="1"/>
  <c r="B6" i="1"/>
  <c r="G61" i="1" l="1"/>
</calcChain>
</file>

<file path=xl/sharedStrings.xml><?xml version="1.0" encoding="utf-8"?>
<sst xmlns="http://schemas.openxmlformats.org/spreadsheetml/2006/main" count="69" uniqueCount="45">
  <si>
    <t>D1</t>
  </si>
  <si>
    <t>1.</t>
  </si>
  <si>
    <t>g</t>
  </si>
  <si>
    <t>r</t>
  </si>
  <si>
    <t>VH</t>
  </si>
  <si>
    <t>2.</t>
  </si>
  <si>
    <t>P0</t>
  </si>
  <si>
    <t>D0</t>
  </si>
  <si>
    <t>rf</t>
  </si>
  <si>
    <t>beta</t>
  </si>
  <si>
    <t>country premium</t>
  </si>
  <si>
    <t>3.</t>
  </si>
  <si>
    <t>EPS</t>
  </si>
  <si>
    <t>b</t>
  </si>
  <si>
    <t>ROE</t>
  </si>
  <si>
    <t>D2008</t>
  </si>
  <si>
    <t>P2009</t>
  </si>
  <si>
    <t>4.</t>
  </si>
  <si>
    <t>P/E</t>
  </si>
  <si>
    <t>P</t>
  </si>
  <si>
    <t>p</t>
  </si>
  <si>
    <t>nadhodnocená</t>
  </si>
  <si>
    <t>5.</t>
  </si>
  <si>
    <t>gS</t>
  </si>
  <si>
    <t>gL</t>
  </si>
  <si>
    <t>2.a 3. fáze H model</t>
  </si>
  <si>
    <t xml:space="preserve">6. </t>
  </si>
  <si>
    <t>3 roky</t>
  </si>
  <si>
    <t>4 - nekonečno</t>
  </si>
  <si>
    <t>Akcie je nadhonocená</t>
  </si>
  <si>
    <t>7.</t>
  </si>
  <si>
    <t>za 4 roky</t>
  </si>
  <si>
    <t>8.</t>
  </si>
  <si>
    <t>NI</t>
  </si>
  <si>
    <t>Sales</t>
  </si>
  <si>
    <t>TA</t>
  </si>
  <si>
    <t>Equity</t>
  </si>
  <si>
    <t>DPS</t>
  </si>
  <si>
    <t>P profit margin</t>
  </si>
  <si>
    <t>R rentention</t>
  </si>
  <si>
    <t>T Leverage</t>
  </si>
  <si>
    <t>průměr</t>
  </si>
  <si>
    <t>A asset turnover</t>
  </si>
  <si>
    <t>prumerna aktiva TA</t>
  </si>
  <si>
    <t>prmerny kaptal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</si>
</sst>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1" fillId="0" borderId="0" xfId="0" applyFont="1"/>
    <xf numFmtId="0" fontId="0" fillId="3" borderId="0" xfId="0" applyFill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3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0" xfId="0" applyFill="1"/>
    <xf numFmtId="0" fontId="1" fillId="2" borderId="0" xfId="0" applyFont="1" applyFill="1"/>
    <xf numFmtId="0" fontId="0" fillId="2" borderId="7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zoomScale="115" zoomScaleNormal="115" workbookViewId="0">
      <selection activeCell="C27" sqref="C27"/>
    </sheetView>
  </sheetViews>
  <sheetFormatPr defaultRowHeight="15" x14ac:dyDescent="0.25"/>
  <cols>
    <col min="1" max="1" width="18.85546875" customWidth="1"/>
    <col min="2" max="2" width="11.85546875" customWidth="1"/>
    <col min="3" max="3" width="13.42578125" customWidth="1"/>
    <col min="5" max="5" width="16.140625" customWidth="1"/>
    <col min="6" max="6" width="18.28515625" customWidth="1"/>
    <col min="9" max="9" width="16.28515625" customWidth="1"/>
  </cols>
  <sheetData>
    <row r="1" spans="1:3" x14ac:dyDescent="0.25">
      <c r="A1" s="3" t="s">
        <v>1</v>
      </c>
    </row>
    <row r="2" spans="1:3" x14ac:dyDescent="0.25">
      <c r="B2" t="s">
        <v>0</v>
      </c>
      <c r="C2">
        <v>4</v>
      </c>
    </row>
    <row r="3" spans="1:3" x14ac:dyDescent="0.25">
      <c r="B3" t="s">
        <v>2</v>
      </c>
      <c r="C3">
        <v>-0.08</v>
      </c>
    </row>
    <row r="4" spans="1:3" x14ac:dyDescent="0.25">
      <c r="B4" t="s">
        <v>3</v>
      </c>
      <c r="C4">
        <v>0.11</v>
      </c>
    </row>
    <row r="5" spans="1:3" ht="15.75" thickBot="1" x14ac:dyDescent="0.3"/>
    <row r="6" spans="1:3" ht="15.75" thickBot="1" x14ac:dyDescent="0.3">
      <c r="A6" s="1" t="s">
        <v>4</v>
      </c>
      <c r="B6" s="2">
        <f>C2/(C4-(C3))</f>
        <v>21.05263157894737</v>
      </c>
    </row>
    <row r="8" spans="1:3" x14ac:dyDescent="0.25">
      <c r="A8" s="3" t="s">
        <v>5</v>
      </c>
    </row>
    <row r="9" spans="1:3" x14ac:dyDescent="0.25">
      <c r="B9" t="s">
        <v>6</v>
      </c>
      <c r="C9">
        <v>24</v>
      </c>
    </row>
    <row r="10" spans="1:3" x14ac:dyDescent="0.25">
      <c r="B10" t="s">
        <v>7</v>
      </c>
      <c r="C10">
        <v>1</v>
      </c>
    </row>
    <row r="11" spans="1:3" x14ac:dyDescent="0.25">
      <c r="B11" t="s">
        <v>8</v>
      </c>
      <c r="C11">
        <v>0.04</v>
      </c>
    </row>
    <row r="12" spans="1:3" x14ac:dyDescent="0.25">
      <c r="B12" t="s">
        <v>9</v>
      </c>
      <c r="C12">
        <v>1.2</v>
      </c>
    </row>
    <row r="13" spans="1:3" x14ac:dyDescent="0.25">
      <c r="B13" t="s">
        <v>10</v>
      </c>
      <c r="C13">
        <v>0.05</v>
      </c>
    </row>
    <row r="15" spans="1:3" ht="15.75" thickBot="1" x14ac:dyDescent="0.3">
      <c r="B15" t="s">
        <v>3</v>
      </c>
      <c r="C15">
        <f>C11+C12*C13</f>
        <v>0.1</v>
      </c>
    </row>
    <row r="16" spans="1:3" ht="15.75" thickBot="1" x14ac:dyDescent="0.3">
      <c r="B16" s="17" t="s">
        <v>2</v>
      </c>
      <c r="C16" s="18">
        <f>1.4/25</f>
        <v>5.5999999999999994E-2</v>
      </c>
    </row>
    <row r="19" spans="1:3" x14ac:dyDescent="0.25">
      <c r="A19" s="3" t="s">
        <v>11</v>
      </c>
      <c r="B19" t="s">
        <v>12</v>
      </c>
      <c r="C19">
        <v>2</v>
      </c>
    </row>
    <row r="20" spans="1:3" x14ac:dyDescent="0.25">
      <c r="B20" t="s">
        <v>13</v>
      </c>
      <c r="C20">
        <v>0.6</v>
      </c>
    </row>
    <row r="21" spans="1:3" x14ac:dyDescent="0.25">
      <c r="B21" t="s">
        <v>14</v>
      </c>
      <c r="C21">
        <v>0.14000000000000001</v>
      </c>
    </row>
    <row r="22" spans="1:3" x14ac:dyDescent="0.25">
      <c r="B22" t="s">
        <v>3</v>
      </c>
      <c r="C22">
        <v>0.11</v>
      </c>
    </row>
    <row r="24" spans="1:3" x14ac:dyDescent="0.25">
      <c r="B24" s="13" t="s">
        <v>2</v>
      </c>
      <c r="C24" s="14">
        <f>C20*C21</f>
        <v>8.4000000000000005E-2</v>
      </c>
    </row>
    <row r="26" spans="1:3" x14ac:dyDescent="0.25">
      <c r="B26" t="s">
        <v>15</v>
      </c>
      <c r="C26">
        <f>C19*0.4</f>
        <v>0.8</v>
      </c>
    </row>
    <row r="27" spans="1:3" x14ac:dyDescent="0.25">
      <c r="B27" s="15" t="s">
        <v>16</v>
      </c>
      <c r="C27" s="16">
        <f>C26*(1+C24)/(C22-C24)</f>
        <v>33.353846153846163</v>
      </c>
    </row>
    <row r="29" spans="1:3" x14ac:dyDescent="0.25">
      <c r="A29" t="s">
        <v>17</v>
      </c>
      <c r="B29" t="s">
        <v>18</v>
      </c>
      <c r="C29">
        <v>14</v>
      </c>
    </row>
    <row r="30" spans="1:3" x14ac:dyDescent="0.25">
      <c r="B30" t="s">
        <v>2</v>
      </c>
      <c r="C30">
        <v>4.4999999999999998E-2</v>
      </c>
    </row>
    <row r="31" spans="1:3" x14ac:dyDescent="0.25">
      <c r="B31" t="s">
        <v>7</v>
      </c>
      <c r="C31">
        <v>0.7</v>
      </c>
    </row>
    <row r="32" spans="1:3" x14ac:dyDescent="0.25">
      <c r="B32" t="s">
        <v>12</v>
      </c>
      <c r="C32">
        <v>2</v>
      </c>
    </row>
    <row r="33" spans="1:11" x14ac:dyDescent="0.25">
      <c r="B33" t="s">
        <v>3</v>
      </c>
      <c r="C33">
        <v>0.08</v>
      </c>
    </row>
    <row r="35" spans="1:11" x14ac:dyDescent="0.25">
      <c r="B35" t="s">
        <v>0</v>
      </c>
      <c r="C35">
        <f>C31*(1+C30)</f>
        <v>0.73149999999999993</v>
      </c>
    </row>
    <row r="36" spans="1:11" ht="15.75" thickBot="1" x14ac:dyDescent="0.3">
      <c r="B36" s="3" t="s">
        <v>20</v>
      </c>
      <c r="C36" s="3">
        <f>C31/C32</f>
        <v>0.35</v>
      </c>
    </row>
    <row r="37" spans="1:11" ht="15.75" thickBot="1" x14ac:dyDescent="0.3">
      <c r="B37" s="1" t="s">
        <v>18</v>
      </c>
      <c r="C37" s="2">
        <f>C36*(1+C30)/(C33-C30)</f>
        <v>10.449999999999998</v>
      </c>
      <c r="E37" s="10" t="s">
        <v>21</v>
      </c>
    </row>
    <row r="40" spans="1:11" x14ac:dyDescent="0.25">
      <c r="A40" t="s">
        <v>22</v>
      </c>
      <c r="B40">
        <v>2004</v>
      </c>
      <c r="C40">
        <v>5.5</v>
      </c>
    </row>
    <row r="41" spans="1:11" x14ac:dyDescent="0.25">
      <c r="B41">
        <v>2005</v>
      </c>
      <c r="C41">
        <v>6.5</v>
      </c>
    </row>
    <row r="42" spans="1:11" x14ac:dyDescent="0.25">
      <c r="B42">
        <v>2006</v>
      </c>
      <c r="C42">
        <v>7</v>
      </c>
    </row>
    <row r="43" spans="1:11" x14ac:dyDescent="0.25">
      <c r="B43">
        <v>2007</v>
      </c>
      <c r="C43">
        <v>8</v>
      </c>
    </row>
    <row r="44" spans="1:11" x14ac:dyDescent="0.25">
      <c r="B44">
        <v>2008</v>
      </c>
      <c r="C44">
        <v>9</v>
      </c>
    </row>
    <row r="46" spans="1:11" x14ac:dyDescent="0.25">
      <c r="B46" t="s">
        <v>2</v>
      </c>
      <c r="C46">
        <v>0.13</v>
      </c>
      <c r="F46" s="4">
        <v>1</v>
      </c>
      <c r="G46" s="4">
        <v>2</v>
      </c>
      <c r="H46" s="4">
        <v>3</v>
      </c>
      <c r="I46" s="4">
        <v>4</v>
      </c>
      <c r="J46" s="4">
        <v>5</v>
      </c>
      <c r="K46" s="4">
        <v>6</v>
      </c>
    </row>
    <row r="47" spans="1:11" x14ac:dyDescent="0.25">
      <c r="B47" t="s">
        <v>23</v>
      </c>
      <c r="C47">
        <v>0.14000000000000001</v>
      </c>
      <c r="D47">
        <v>6</v>
      </c>
      <c r="F47" s="4">
        <f>C44*(1+$C$47)^F46/(1+C51)^F46</f>
        <v>8.8448275862068986</v>
      </c>
      <c r="G47" s="4">
        <f>F47*(1+$C$47)/(1+$C$51)</f>
        <v>8.6923305588585063</v>
      </c>
      <c r="H47" s="4">
        <f t="shared" ref="H47:K47" si="0">G47*(1+$C$47)/(1+$C$51)</f>
        <v>8.5424627906023272</v>
      </c>
      <c r="I47" s="4">
        <f t="shared" si="0"/>
        <v>8.3951789493850484</v>
      </c>
      <c r="J47" s="4">
        <f t="shared" si="0"/>
        <v>8.2504344847404791</v>
      </c>
      <c r="K47" s="4">
        <f t="shared" si="0"/>
        <v>8.1081856143139213</v>
      </c>
    </row>
    <row r="48" spans="1:11" ht="15.75" thickBot="1" x14ac:dyDescent="0.3"/>
    <row r="49" spans="1:9" x14ac:dyDescent="0.25">
      <c r="B49" t="s">
        <v>24</v>
      </c>
      <c r="C49">
        <v>0.1</v>
      </c>
      <c r="F49" s="5" t="s">
        <v>25</v>
      </c>
      <c r="H49">
        <f>SUM(F47:K47)</f>
        <v>50.833419984107181</v>
      </c>
    </row>
    <row r="50" spans="1:9" x14ac:dyDescent="0.25">
      <c r="F50" s="6"/>
    </row>
    <row r="51" spans="1:9" ht="15.75" thickBot="1" x14ac:dyDescent="0.3">
      <c r="B51" t="s">
        <v>3</v>
      </c>
      <c r="C51">
        <v>0.16</v>
      </c>
      <c r="F51" s="7">
        <f>(K47*(1+C49)+K47*5*(C47-C49))/(C51-C49)</f>
        <v>175.67735497680167</v>
      </c>
    </row>
    <row r="53" spans="1:9" ht="15.75" thickBot="1" x14ac:dyDescent="0.3"/>
    <row r="54" spans="1:9" ht="15.75" thickBot="1" x14ac:dyDescent="0.3">
      <c r="F54" s="11" t="s">
        <v>4</v>
      </c>
      <c r="G54" s="12">
        <f>SUM(F47:K47)+F51</f>
        <v>226.51077496090886</v>
      </c>
    </row>
    <row r="56" spans="1:9" x14ac:dyDescent="0.25">
      <c r="A56" t="s">
        <v>26</v>
      </c>
      <c r="B56" t="s">
        <v>19</v>
      </c>
      <c r="C56">
        <v>9.74</v>
      </c>
    </row>
    <row r="57" spans="1:9" x14ac:dyDescent="0.25">
      <c r="B57" t="s">
        <v>7</v>
      </c>
      <c r="C57">
        <v>0.27</v>
      </c>
      <c r="F57" s="20">
        <v>1</v>
      </c>
      <c r="G57" s="20">
        <v>2</v>
      </c>
      <c r="H57" s="20">
        <v>3</v>
      </c>
      <c r="I57" s="20" t="s">
        <v>28</v>
      </c>
    </row>
    <row r="58" spans="1:9" x14ac:dyDescent="0.25">
      <c r="B58" t="s">
        <v>23</v>
      </c>
      <c r="C58">
        <v>0.1</v>
      </c>
      <c r="D58" t="s">
        <v>27</v>
      </c>
      <c r="F58" s="19">
        <f>C57*(1+C58)/(1+C60)</f>
        <v>0.26517857142857143</v>
      </c>
      <c r="G58" s="19">
        <f>F58*(1+C58)/(1+C60)</f>
        <v>0.26044323979591832</v>
      </c>
      <c r="H58" s="19">
        <f>G58*(1+C58)/(1+C60)</f>
        <v>0.25579246765670549</v>
      </c>
      <c r="I58" s="19">
        <f>H58*(1+C59)/(C60-C59)</f>
        <v>6.9063966267310493</v>
      </c>
    </row>
    <row r="59" spans="1:9" x14ac:dyDescent="0.25">
      <c r="B59" t="s">
        <v>24</v>
      </c>
      <c r="C59">
        <v>0.08</v>
      </c>
    </row>
    <row r="60" spans="1:9" ht="15.75" thickBot="1" x14ac:dyDescent="0.3">
      <c r="B60" t="s">
        <v>3</v>
      </c>
      <c r="C60">
        <v>0.12</v>
      </c>
    </row>
    <row r="61" spans="1:9" ht="15.75" thickBot="1" x14ac:dyDescent="0.3">
      <c r="F61" s="11" t="s">
        <v>4</v>
      </c>
      <c r="G61" s="12">
        <f>SUM(F58:I58)</f>
        <v>7.6878109056122446</v>
      </c>
      <c r="I61" s="3" t="s">
        <v>29</v>
      </c>
    </row>
    <row r="63" spans="1:9" x14ac:dyDescent="0.25">
      <c r="A63" t="s">
        <v>30</v>
      </c>
      <c r="B63" t="s">
        <v>14</v>
      </c>
      <c r="C63">
        <v>12.7</v>
      </c>
    </row>
    <row r="64" spans="1:9" x14ac:dyDescent="0.25">
      <c r="B64" t="s">
        <v>31</v>
      </c>
      <c r="C64">
        <v>11</v>
      </c>
      <c r="D64" t="s">
        <v>3</v>
      </c>
    </row>
    <row r="65" spans="1:11" x14ac:dyDescent="0.25">
      <c r="B65" t="s">
        <v>20</v>
      </c>
      <c r="C65">
        <v>0.4</v>
      </c>
    </row>
    <row r="66" spans="1:11" ht="15.75" thickBot="1" x14ac:dyDescent="0.3"/>
    <row r="67" spans="1:11" ht="15.75" thickBot="1" x14ac:dyDescent="0.3">
      <c r="B67" s="8" t="s">
        <v>2</v>
      </c>
      <c r="C67" s="9">
        <f>(1-C65)*C64</f>
        <v>6.6</v>
      </c>
    </row>
    <row r="69" spans="1:11" x14ac:dyDescent="0.25">
      <c r="A69" t="s">
        <v>32</v>
      </c>
      <c r="B69" s="3">
        <v>2007</v>
      </c>
      <c r="C69" s="3">
        <v>2006</v>
      </c>
      <c r="D69" s="3">
        <v>2005</v>
      </c>
      <c r="E69" s="3">
        <v>2004</v>
      </c>
    </row>
    <row r="70" spans="1:11" x14ac:dyDescent="0.25">
      <c r="A70" t="s">
        <v>33</v>
      </c>
      <c r="B70">
        <v>18688</v>
      </c>
      <c r="C70">
        <v>17138</v>
      </c>
      <c r="D70">
        <v>14099</v>
      </c>
      <c r="E70">
        <v>13328</v>
      </c>
    </row>
    <row r="71" spans="1:11" x14ac:dyDescent="0.25">
      <c r="A71" t="s">
        <v>34</v>
      </c>
      <c r="B71">
        <v>214091</v>
      </c>
      <c r="C71">
        <v>204892</v>
      </c>
      <c r="D71">
        <v>193641</v>
      </c>
      <c r="E71">
        <v>150865</v>
      </c>
      <c r="I71" s="3">
        <v>2007</v>
      </c>
      <c r="J71" s="3">
        <v>2006</v>
      </c>
      <c r="K71" s="3">
        <v>2005</v>
      </c>
    </row>
    <row r="72" spans="1:11" x14ac:dyDescent="0.25">
      <c r="A72" t="s">
        <v>35</v>
      </c>
      <c r="B72">
        <v>148786</v>
      </c>
      <c r="C72">
        <v>132628</v>
      </c>
      <c r="D72">
        <v>125833</v>
      </c>
      <c r="E72">
        <v>93208</v>
      </c>
      <c r="G72" s="22" t="s">
        <v>43</v>
      </c>
      <c r="H72" s="23"/>
      <c r="I72" s="23">
        <f>(B72+C72)/2</f>
        <v>140707</v>
      </c>
      <c r="J72" s="23">
        <f t="shared" ref="J72:K73" si="1">(C72+D72)/2</f>
        <v>129230.5</v>
      </c>
      <c r="K72" s="24">
        <f t="shared" si="1"/>
        <v>109520.5</v>
      </c>
    </row>
    <row r="73" spans="1:11" x14ac:dyDescent="0.25">
      <c r="A73" t="s">
        <v>36</v>
      </c>
      <c r="B73">
        <v>77088</v>
      </c>
      <c r="C73">
        <v>68935</v>
      </c>
      <c r="D73">
        <v>62676</v>
      </c>
      <c r="E73">
        <v>45230</v>
      </c>
      <c r="G73" s="25" t="s">
        <v>44</v>
      </c>
      <c r="H73" s="26"/>
      <c r="I73" s="26">
        <f>(B73+C73)/2</f>
        <v>73011.5</v>
      </c>
      <c r="J73" s="26">
        <f t="shared" si="1"/>
        <v>65805.5</v>
      </c>
      <c r="K73" s="27">
        <f t="shared" si="1"/>
        <v>53953</v>
      </c>
    </row>
    <row r="74" spans="1:11" x14ac:dyDescent="0.25">
      <c r="A74" t="s">
        <v>12</v>
      </c>
      <c r="B74">
        <v>8.77</v>
      </c>
      <c r="C74">
        <v>7.8</v>
      </c>
      <c r="D74">
        <v>6.54</v>
      </c>
      <c r="E74">
        <v>6.28</v>
      </c>
    </row>
    <row r="75" spans="1:11" x14ac:dyDescent="0.25">
      <c r="A75" t="s">
        <v>37</v>
      </c>
      <c r="B75">
        <v>2.2599999999999998</v>
      </c>
      <c r="C75">
        <v>2.0099999999999998</v>
      </c>
      <c r="D75">
        <v>1.75</v>
      </c>
      <c r="E75">
        <v>1.53</v>
      </c>
    </row>
    <row r="83" spans="1:6" x14ac:dyDescent="0.25">
      <c r="B83" s="3">
        <v>2007</v>
      </c>
      <c r="C83" s="3">
        <v>2006</v>
      </c>
      <c r="D83" s="3">
        <v>2005</v>
      </c>
      <c r="F83" s="21" t="s">
        <v>41</v>
      </c>
    </row>
    <row r="84" spans="1:6" x14ac:dyDescent="0.25">
      <c r="A84" s="21" t="s">
        <v>38</v>
      </c>
      <c r="B84" s="21">
        <f>B70/B71</f>
        <v>8.7289984165611817E-2</v>
      </c>
      <c r="C84" s="21">
        <f t="shared" ref="C84:D84" si="2">C70/C71</f>
        <v>8.3644066142162701E-2</v>
      </c>
      <c r="D84" s="21">
        <f t="shared" si="2"/>
        <v>7.2809993751323326E-2</v>
      </c>
      <c r="F84" s="21">
        <f>AVERAGE(B84:D84)</f>
        <v>8.1248014686365957E-2</v>
      </c>
    </row>
    <row r="85" spans="1:6" x14ac:dyDescent="0.25">
      <c r="A85" s="21" t="s">
        <v>39</v>
      </c>
      <c r="B85" s="21">
        <f>(1-B75/B74)</f>
        <v>0.74230330672748002</v>
      </c>
      <c r="C85" s="21">
        <f t="shared" ref="C85" si="3">(1-C75/C74)</f>
        <v>0.74230769230769234</v>
      </c>
      <c r="D85" s="21">
        <f>(1-D75/D74)</f>
        <v>0.73241590214067276</v>
      </c>
      <c r="F85" s="21">
        <f t="shared" ref="F85:F87" si="4">AVERAGE(B85:D85)</f>
        <v>0.73900896705861507</v>
      </c>
    </row>
    <row r="86" spans="1:6" x14ac:dyDescent="0.25">
      <c r="A86" s="21" t="s">
        <v>42</v>
      </c>
      <c r="B86" s="21">
        <f>B71/((B72+C72)/2)</f>
        <v>1.5215376633714031</v>
      </c>
      <c r="C86" s="21">
        <f t="shared" ref="C86:D86" si="5">C71/((C72+D72)/2)</f>
        <v>1.5854771126011273</v>
      </c>
      <c r="D86" s="21">
        <f t="shared" si="5"/>
        <v>1.7680799485027918</v>
      </c>
      <c r="F86" s="21">
        <f t="shared" si="4"/>
        <v>1.6250315748251074</v>
      </c>
    </row>
    <row r="87" spans="1:6" x14ac:dyDescent="0.25">
      <c r="A87" s="21" t="s">
        <v>40</v>
      </c>
      <c r="B87" s="21">
        <f>((B72+C72)/2)/((B73+C73)/2)</f>
        <v>1.9271895523307971</v>
      </c>
      <c r="C87" s="21">
        <f t="shared" ref="C87:D87" si="6">((C72+D72)/2)/((C73+D73)/2)</f>
        <v>1.9638252121783133</v>
      </c>
      <c r="D87" s="21">
        <f t="shared" si="6"/>
        <v>2.0299241932793359</v>
      </c>
      <c r="F87" s="21">
        <f t="shared" si="4"/>
        <v>1.9736463192628155</v>
      </c>
    </row>
    <row r="88" spans="1:6" ht="15.75" thickBot="1" x14ac:dyDescent="0.3"/>
    <row r="89" spans="1:6" ht="15.75" thickBot="1" x14ac:dyDescent="0.3">
      <c r="A89" s="11" t="s">
        <v>2</v>
      </c>
      <c r="B89" s="12">
        <f>F84*F85*F86*F87</f>
        <v>0.19257220298774189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</dc:creator>
  <cp:lastModifiedBy>Linnertova Dagmar</cp:lastModifiedBy>
  <dcterms:created xsi:type="dcterms:W3CDTF">2015-10-25T18:46:04Z</dcterms:created>
  <dcterms:modified xsi:type="dcterms:W3CDTF">2018-11-10T14:43:31Z</dcterms:modified>
</cp:coreProperties>
</file>