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\Excel Pokrocile - online\03 - Funkce\"/>
    </mc:Choice>
  </mc:AlternateContent>
  <xr:revisionPtr revIDLastSave="0" documentId="13_ncr:1_{EAFFA09F-EE61-48C1-A4BC-385587779230}" xr6:coauthVersionLast="45" xr6:coauthVersionMax="45" xr10:uidLastSave="{00000000-0000-0000-0000-000000000000}"/>
  <bookViews>
    <workbookView xWindow="1080" yWindow="1080" windowWidth="21600" windowHeight="11325" activeTab="1" xr2:uid="{00000000-000D-0000-FFFF-FFFF00000000}"/>
  </bookViews>
  <sheets>
    <sheet name="Úvod" sheetId="2" r:id="rId1"/>
    <sheet name="SUMIFS" sheetId="1" r:id="rId2"/>
    <sheet name="SUMIFS - řešení" sheetId="11" state="hidden" r:id="rId3"/>
    <sheet name="SUMIFS- rozmezí" sheetId="3" r:id="rId4"/>
    <sheet name="SUMIFS- rozmezí - řešení" sheetId="12" state="hidden" r:id="rId5"/>
    <sheet name="SUMIFS Krizove" sheetId="4" r:id="rId6"/>
    <sheet name="SUMIFS Krizove -reseni" sheetId="13" state="hidden" r:id="rId7"/>
    <sheet name="SUMIFS - Text" sheetId="8" r:id="rId8"/>
    <sheet name="SUMIFS- datum" sheetId="10" r:id="rId9"/>
    <sheet name="Učetnictví" sheetId="7" r:id="rId10"/>
    <sheet name="Úkol" sheetId="6" r:id="rId11"/>
    <sheet name="Úkol (2)" sheetId="9" r:id="rId12"/>
    <sheet name="Poznámky" sheetId="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3" l="1"/>
  <c r="D6" i="13"/>
  <c r="E6" i="13"/>
  <c r="F6" i="13"/>
  <c r="D5" i="13"/>
  <c r="E5" i="13"/>
  <c r="F5" i="13"/>
  <c r="C5" i="13"/>
  <c r="G6" i="12"/>
  <c r="G5" i="12"/>
  <c r="G4" i="12"/>
  <c r="G9" i="11"/>
  <c r="G8" i="11"/>
  <c r="G6" i="11"/>
  <c r="G5" i="11"/>
  <c r="G4" i="11"/>
  <c r="I9" i="11"/>
  <c r="I8" i="11"/>
  <c r="I6" i="11"/>
  <c r="L6" i="11"/>
  <c r="I5" i="11"/>
  <c r="L5" i="11"/>
  <c r="I4" i="11"/>
  <c r="L4" i="11"/>
  <c r="I5" i="12"/>
  <c r="I6" i="12"/>
  <c r="I4" i="12"/>
  <c r="C29" i="10" l="1"/>
  <c r="C27" i="10"/>
  <c r="C28" i="10"/>
  <c r="L20" i="10" a="1"/>
  <c r="L20" i="10" s="1"/>
  <c r="D22" i="10"/>
  <c r="E22" i="10" s="1"/>
  <c r="M20" i="10"/>
  <c r="D20" i="10" l="1"/>
  <c r="E20" i="10" s="1"/>
  <c r="D21" i="10"/>
  <c r="E21" i="10" s="1"/>
  <c r="D19" i="10"/>
  <c r="E19" i="10" s="1"/>
  <c r="I14" i="8" l="1"/>
  <c r="I13" i="8"/>
  <c r="I12" i="8"/>
  <c r="I11" i="8"/>
  <c r="I10" i="8"/>
  <c r="I9" i="8"/>
  <c r="I8" i="8"/>
  <c r="I7" i="8"/>
  <c r="I6" i="8"/>
  <c r="I5" i="8"/>
  <c r="J7" i="8"/>
  <c r="J10" i="8"/>
  <c r="J11" i="8"/>
  <c r="J13" i="8"/>
  <c r="J9" i="8"/>
  <c r="J12" i="8"/>
  <c r="J5" i="8"/>
  <c r="J14" i="8"/>
  <c r="J6" i="8"/>
  <c r="J8" i="8"/>
  <c r="B3" i="7" l="1"/>
  <c r="C3" i="7"/>
  <c r="B4" i="7"/>
  <c r="C4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B98" i="7"/>
  <c r="C98" i="7"/>
  <c r="B99" i="7"/>
  <c r="C99" i="7"/>
  <c r="B100" i="7"/>
  <c r="C100" i="7"/>
  <c r="B101" i="7"/>
  <c r="C101" i="7"/>
  <c r="B102" i="7"/>
  <c r="C102" i="7"/>
  <c r="B103" i="7"/>
  <c r="C103" i="7"/>
  <c r="B104" i="7"/>
  <c r="C104" i="7"/>
  <c r="B105" i="7"/>
  <c r="C105" i="7"/>
  <c r="B106" i="7"/>
  <c r="C106" i="7"/>
  <c r="B107" i="7"/>
  <c r="C107" i="7"/>
  <c r="B108" i="7"/>
  <c r="C108" i="7"/>
  <c r="B109" i="7"/>
  <c r="C109" i="7"/>
  <c r="B110" i="7"/>
  <c r="C110" i="7"/>
  <c r="B111" i="7"/>
  <c r="C111" i="7"/>
  <c r="B112" i="7"/>
  <c r="C112" i="7"/>
  <c r="B113" i="7"/>
  <c r="C113" i="7"/>
  <c r="B114" i="7"/>
  <c r="C114" i="7"/>
  <c r="B115" i="7"/>
  <c r="C115" i="7"/>
  <c r="B116" i="7"/>
  <c r="C116" i="7"/>
  <c r="B117" i="7"/>
  <c r="C117" i="7"/>
  <c r="B118" i="7"/>
  <c r="C118" i="7"/>
  <c r="B119" i="7"/>
  <c r="C119" i="7"/>
  <c r="B120" i="7"/>
  <c r="C120" i="7"/>
  <c r="B121" i="7"/>
  <c r="C121" i="7"/>
  <c r="B122" i="7"/>
  <c r="C122" i="7"/>
  <c r="B123" i="7"/>
  <c r="C123" i="7"/>
  <c r="B124" i="7"/>
  <c r="C124" i="7"/>
  <c r="B125" i="7"/>
  <c r="C125" i="7"/>
  <c r="B126" i="7"/>
  <c r="C126" i="7"/>
  <c r="B127" i="7"/>
  <c r="C127" i="7"/>
  <c r="B128" i="7"/>
  <c r="C128" i="7"/>
  <c r="B129" i="7"/>
  <c r="C129" i="7"/>
  <c r="B130" i="7"/>
  <c r="C130" i="7"/>
  <c r="B131" i="7"/>
  <c r="C131" i="7"/>
  <c r="B132" i="7"/>
  <c r="C132" i="7"/>
  <c r="B133" i="7"/>
  <c r="C133" i="7"/>
  <c r="B134" i="7"/>
  <c r="C134" i="7"/>
  <c r="B135" i="7"/>
  <c r="C135" i="7"/>
  <c r="B136" i="7"/>
  <c r="C136" i="7"/>
  <c r="B137" i="7"/>
  <c r="C137" i="7"/>
  <c r="B138" i="7"/>
  <c r="C138" i="7"/>
  <c r="B139" i="7"/>
  <c r="C139" i="7"/>
  <c r="B140" i="7"/>
  <c r="C140" i="7"/>
  <c r="B141" i="7"/>
  <c r="C141" i="7"/>
  <c r="B142" i="7"/>
  <c r="C142" i="7"/>
  <c r="B143" i="7"/>
  <c r="C143" i="7"/>
  <c r="B144" i="7"/>
  <c r="C144" i="7"/>
  <c r="B145" i="7"/>
  <c r="C145" i="7"/>
  <c r="B146" i="7"/>
  <c r="C146" i="7"/>
  <c r="B147" i="7"/>
  <c r="C147" i="7"/>
  <c r="B148" i="7"/>
  <c r="C148" i="7"/>
  <c r="B149" i="7"/>
  <c r="C149" i="7"/>
  <c r="B150" i="7"/>
  <c r="C150" i="7"/>
  <c r="B151" i="7"/>
  <c r="C151" i="7"/>
  <c r="B152" i="7"/>
  <c r="C152" i="7"/>
  <c r="B153" i="7"/>
  <c r="C153" i="7"/>
  <c r="B154" i="7"/>
  <c r="C154" i="7"/>
  <c r="B155" i="7"/>
  <c r="C155" i="7"/>
  <c r="B156" i="7"/>
  <c r="C156" i="7"/>
  <c r="B157" i="7"/>
  <c r="C157" i="7"/>
  <c r="B158" i="7"/>
  <c r="C158" i="7"/>
  <c r="B159" i="7"/>
  <c r="C159" i="7"/>
  <c r="B160" i="7"/>
  <c r="C160" i="7"/>
  <c r="B161" i="7"/>
  <c r="C161" i="7"/>
  <c r="B162" i="7"/>
  <c r="C162" i="7"/>
  <c r="C2" i="7"/>
  <c r="B2" i="7"/>
  <c r="J6" i="3" l="1"/>
  <c r="J5" i="3"/>
  <c r="J4" i="3"/>
  <c r="L12" i="1"/>
  <c r="L11" i="1"/>
  <c r="L9" i="1"/>
  <c r="M9" i="1"/>
  <c r="M8" i="1"/>
  <c r="L8" i="1"/>
  <c r="M7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E19" authorId="0" shapeId="0" xr:uid="{3887CC1B-E942-4EA0-A6E5-273E5ABE9E88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>=SUMIFS($H$5:$H$15;$F$5:$F$15;"&gt;="&amp;D19;$F$5:$F$15;"&lt;="&amp;EOMONTH(D19;0))</t>
        </r>
      </text>
    </comment>
    <comment ref="C27" authorId="0" shapeId="0" xr:uid="{C2D2C89D-8474-4829-B979-4F19FBA51FCB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>=SUMIFS($H$5:$H$15;$F$5:$F$15;"&gt;="&amp;DATUM(B27;1;1);$F$5:$F$15;"&lt;="&amp;DATUM(B27;12;31))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<sst xmlns="http://schemas.openxmlformats.org/spreadsheetml/2006/main" count="1558" uniqueCount="387">
  <si>
    <t>http://office.lasakovi.com/</t>
  </si>
  <si>
    <t>Id</t>
  </si>
  <si>
    <t>Pavel Lasák 2014</t>
  </si>
  <si>
    <t>Pepa</t>
  </si>
  <si>
    <t>Franta</t>
  </si>
  <si>
    <t>Jméno</t>
  </si>
  <si>
    <t>Pohlaví</t>
  </si>
  <si>
    <t>muž</t>
  </si>
  <si>
    <t>Jan</t>
  </si>
  <si>
    <t>Jana</t>
  </si>
  <si>
    <t>žena</t>
  </si>
  <si>
    <t>Plat</t>
  </si>
  <si>
    <t>Oddělení</t>
  </si>
  <si>
    <t>Vyplacený plat pro ženy</t>
  </si>
  <si>
    <t>Vyplacený plat pro muže</t>
  </si>
  <si>
    <t>Vyplacený plat o oddělení IT</t>
  </si>
  <si>
    <t>IT</t>
  </si>
  <si>
    <t>PR</t>
  </si>
  <si>
    <t>Iva</t>
  </si>
  <si>
    <t>Eva</t>
  </si>
  <si>
    <t>Ivo</t>
  </si>
  <si>
    <t>GŘ</t>
  </si>
  <si>
    <t>EKO</t>
  </si>
  <si>
    <t>TECHNIK</t>
  </si>
  <si>
    <t>Petr</t>
  </si>
  <si>
    <t>Pavel</t>
  </si>
  <si>
    <t>Oto</t>
  </si>
  <si>
    <t>Hana</t>
  </si>
  <si>
    <t>Běta</t>
  </si>
  <si>
    <t>Květa</t>
  </si>
  <si>
    <t>Vyplacený plat o oddělení IT u žen</t>
  </si>
  <si>
    <t>Vyplacený plat o oddělení IT u mužu</t>
  </si>
  <si>
    <r>
      <rPr>
        <b/>
        <sz val="18"/>
        <color theme="0" tint="-4.9989318521683403E-2"/>
        <rFont val="Calibri"/>
        <family val="2"/>
        <charset val="238"/>
        <scheme val="minor"/>
      </rPr>
      <t>SUMIFS</t>
    </r>
    <r>
      <rPr>
        <sz val="18"/>
        <color theme="0" tint="-4.9989318521683403E-2"/>
        <rFont val="Calibri"/>
        <family val="2"/>
        <charset val="238"/>
        <scheme val="minor"/>
      </rPr>
      <t xml:space="preserve"> a SUMIF v Excel</t>
    </r>
  </si>
  <si>
    <t>více:</t>
  </si>
  <si>
    <t>http://office.lasakovi.com/excel/funkce/countifs-funkce-statisticke-excel/</t>
  </si>
  <si>
    <t>http://office.lasakovi.com/excel/funkce/sumif-sumifs-funkce-excel/</t>
  </si>
  <si>
    <t>řešení</t>
  </si>
  <si>
    <t>Vyplacený plat pro věk &gt; 42</t>
  </si>
  <si>
    <t>&gt;42</t>
  </si>
  <si>
    <t>Vyplacený věk &gt; 42 přes buňku</t>
  </si>
  <si>
    <t>kritérium:</t>
  </si>
  <si>
    <t>"&gt;"&amp;F6</t>
  </si>
  <si>
    <t>Věk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</si>
  <si>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</si>
  <si>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</si>
  <si>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</si>
  <si>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</si>
  <si>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</si>
  <si>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SUMIFS</t>
  </si>
  <si>
    <t>=SUMIFS(G11:G23;E11:E23;"&gt;42")</t>
  </si>
  <si>
    <t>=SUMIFS(G11:G23;E11:E23;F5)</t>
  </si>
  <si>
    <t>=SUMIFS(G11:G23;E11:E23;"&gt;"&amp;F6)</t>
  </si>
  <si>
    <t>SUMIFS - rozmezí</t>
  </si>
  <si>
    <t>SUMIFS križové vazby</t>
  </si>
  <si>
    <t>&gt;&gt; smíšené odkazování</t>
  </si>
  <si>
    <t>Úkol:</t>
  </si>
  <si>
    <t>Plat žen nad 36 let!</t>
  </si>
  <si>
    <t>Možné řešení 1</t>
  </si>
  <si>
    <t>Datum</t>
  </si>
  <si>
    <t>Číslo</t>
  </si>
  <si>
    <t>MD</t>
  </si>
  <si>
    <t>DAL</t>
  </si>
  <si>
    <t>Částka</t>
  </si>
  <si>
    <t>Firma</t>
  </si>
  <si>
    <t>Počáteční stav účtu</t>
  </si>
  <si>
    <t>112000</t>
  </si>
  <si>
    <t>701000</t>
  </si>
  <si>
    <t>431000</t>
  </si>
  <si>
    <t>411000</t>
  </si>
  <si>
    <t>381000</t>
  </si>
  <si>
    <t>343021</t>
  </si>
  <si>
    <t>343015</t>
  </si>
  <si>
    <t>321000</t>
  </si>
  <si>
    <t>221002</t>
  </si>
  <si>
    <t>221001</t>
  </si>
  <si>
    <t>211002</t>
  </si>
  <si>
    <t>022000</t>
  </si>
  <si>
    <t>132000</t>
  </si>
  <si>
    <t>311000</t>
  </si>
  <si>
    <t>082000</t>
  </si>
  <si>
    <t>211001</t>
  </si>
  <si>
    <t>171900001</t>
  </si>
  <si>
    <t>Leasingová splátka - Škoda Octavia</t>
  </si>
  <si>
    <t>325000</t>
  </si>
  <si>
    <t>Škofin a. s.</t>
  </si>
  <si>
    <t>Jan Bárta</t>
  </si>
  <si>
    <t>KB0010001</t>
  </si>
  <si>
    <t>Úhrada OZ č. 14LM00002, Leasingová splátka - Škoda Octavia</t>
  </si>
  <si>
    <t>171100001</t>
  </si>
  <si>
    <t>Účetní a daňové poradenství</t>
  </si>
  <si>
    <t>518000</t>
  </si>
  <si>
    <t>ABC Audit s.r.o.</t>
  </si>
  <si>
    <t>Ing. Roman Dvorský</t>
  </si>
  <si>
    <t>DPH - Účetní a daňové poradenství</t>
  </si>
  <si>
    <t>KB0010002</t>
  </si>
  <si>
    <t>Úhrada PZ č. 165798, Přijatá zálohová faktura od dodavatele</t>
  </si>
  <si>
    <t>314000</t>
  </si>
  <si>
    <t>AK - Media a. s.</t>
  </si>
  <si>
    <t>Mgr. Ivana Krátká</t>
  </si>
  <si>
    <t>171100002</t>
  </si>
  <si>
    <t>Faktura dodavatele</t>
  </si>
  <si>
    <t>504000</t>
  </si>
  <si>
    <t>DPH - Faktura dodavatele</t>
  </si>
  <si>
    <t>Zaokrouhlení</t>
  </si>
  <si>
    <t>548000</t>
  </si>
  <si>
    <t>170100001</t>
  </si>
  <si>
    <t>Tržby z prodeje zboží</t>
  </si>
  <si>
    <t>604000</t>
  </si>
  <si>
    <t>INTEAK spol. s r. o.</t>
  </si>
  <si>
    <t>David Jánský</t>
  </si>
  <si>
    <t>DPH - Tržby z prodeje zboží</t>
  </si>
  <si>
    <t>648000</t>
  </si>
  <si>
    <t>KB0010003</t>
  </si>
  <si>
    <t>Poplatky za vedení účtu</t>
  </si>
  <si>
    <t>568000</t>
  </si>
  <si>
    <t>KB0010004</t>
  </si>
  <si>
    <t>Připsané úroky</t>
  </si>
  <si>
    <t>662000</t>
  </si>
  <si>
    <t>171900002</t>
  </si>
  <si>
    <t>KB0020001</t>
  </si>
  <si>
    <t>170900001</t>
  </si>
  <si>
    <t>Nájemné</t>
  </si>
  <si>
    <t>602000</t>
  </si>
  <si>
    <t>Dřevo a.s.</t>
  </si>
  <si>
    <t>Jiří Kulich</t>
  </si>
  <si>
    <t>DPH - Nájemné</t>
  </si>
  <si>
    <t>170900002</t>
  </si>
  <si>
    <t>Přeplatek na dani z příjmů zaměstnance</t>
  </si>
  <si>
    <t>342000</t>
  </si>
  <si>
    <t>331000</t>
  </si>
  <si>
    <t>FÚ</t>
  </si>
  <si>
    <t>Přeplatek na dani z příjmů společníka</t>
  </si>
  <si>
    <t>366000</t>
  </si>
  <si>
    <t>17ID00001</t>
  </si>
  <si>
    <t>Mzdy 2017/01, hrubá mzda</t>
  </si>
  <si>
    <t>521000</t>
  </si>
  <si>
    <t>522000</t>
  </si>
  <si>
    <t>17ID00002</t>
  </si>
  <si>
    <t>Mzdy 2017/01, náhrady - nemoc</t>
  </si>
  <si>
    <t>17Mz0001</t>
  </si>
  <si>
    <t>Mzdy 2017/01, daň z příjmů, zvláštní sazba</t>
  </si>
  <si>
    <t>342002</t>
  </si>
  <si>
    <t>17Mz0002</t>
  </si>
  <si>
    <t>Mzdy 2017/01, sociální pojištění</t>
  </si>
  <si>
    <t>524000</t>
  </si>
  <si>
    <t>336001</t>
  </si>
  <si>
    <t>OSSZ</t>
  </si>
  <si>
    <t>336000</t>
  </si>
  <si>
    <t>17Mz0003</t>
  </si>
  <si>
    <t>Mzdy 2017/01, zdravotní pojištění</t>
  </si>
  <si>
    <t>Všeobecná zdravotní pojišťovna ČR</t>
  </si>
  <si>
    <t>17Mz0004</t>
  </si>
  <si>
    <t>Česká průmyslová zdravotní pojišťovna</t>
  </si>
  <si>
    <t>17Mz0005</t>
  </si>
  <si>
    <t>Mzdy 2017/01, srážka (Adámek Jiří ), Stavební spoření</t>
  </si>
  <si>
    <t>379000</t>
  </si>
  <si>
    <t>17Mz0006</t>
  </si>
  <si>
    <t>Mzdy 2017/01, srážka (Dvořák Pavel ), Výživné</t>
  </si>
  <si>
    <t>Marie Dvořáková, Jihlava</t>
  </si>
  <si>
    <t>17Mz0007</t>
  </si>
  <si>
    <t>Mzdy 2017/01, srážka (Zlatuška Marek Ing.), Stavební spoření</t>
  </si>
  <si>
    <t>ČMSS, Vodičkova 5, Praha 1</t>
  </si>
  <si>
    <t>17Mz0008</t>
  </si>
  <si>
    <t>Mzdy 2017/01, přísp. na penz. poj. (Zlatuška Marek)</t>
  </si>
  <si>
    <t>527000</t>
  </si>
  <si>
    <t>Penzijní společnost České pojišťovny, a.s.</t>
  </si>
  <si>
    <t>17Mz0009</t>
  </si>
  <si>
    <t>Mzdy 2017/01, přísp. na penz. poj. (Adámek Jiří)</t>
  </si>
  <si>
    <t>17Mz0010</t>
  </si>
  <si>
    <t>Mzdy 2017/01, srážka (Horská Jana ), Penz. připojištění</t>
  </si>
  <si>
    <t>17VM00001</t>
  </si>
  <si>
    <t>Mzdy 2017/01, vyplaceno hotově</t>
  </si>
  <si>
    <t>170100002</t>
  </si>
  <si>
    <t>Tržby z prodeje služeb</t>
  </si>
  <si>
    <t>Vladimír Šimek - JIPO</t>
  </si>
  <si>
    <t>Vladimír Šimek</t>
  </si>
  <si>
    <t>DPH - Tržby z prodeje služeb</t>
  </si>
  <si>
    <t>17HP00002</t>
  </si>
  <si>
    <t>Úhrada FV č. 170100001</t>
  </si>
  <si>
    <t>171100003</t>
  </si>
  <si>
    <t>170400001</t>
  </si>
  <si>
    <t>Tržby za vlastní výrobky</t>
  </si>
  <si>
    <t>601000</t>
  </si>
  <si>
    <t>Jiří Batula</t>
  </si>
  <si>
    <t>Josef Stéblo</t>
  </si>
  <si>
    <t>DPH - Tržby za vlastní výrobky</t>
  </si>
  <si>
    <t>17HV00001</t>
  </si>
  <si>
    <t>Úhrada FP č. 2800589, Faktura dodavatele</t>
  </si>
  <si>
    <t>170100003</t>
  </si>
  <si>
    <t>Argo, a. s.</t>
  </si>
  <si>
    <t>Martin Dvořáček</t>
  </si>
  <si>
    <t>170900003</t>
  </si>
  <si>
    <t>KB0020002</t>
  </si>
  <si>
    <t>Banka výdej</t>
  </si>
  <si>
    <t>171900003</t>
  </si>
  <si>
    <t>170100004</t>
  </si>
  <si>
    <t>Jaromír Novák - Nábytek</t>
  </si>
  <si>
    <t>Jarmila Nováková</t>
  </si>
  <si>
    <t>170900004</t>
  </si>
  <si>
    <t>Tržba za prodej zboží</t>
  </si>
  <si>
    <t>315000</t>
  </si>
  <si>
    <t>DPH - Tržba za prodej zboží</t>
  </si>
  <si>
    <t>17HP00003</t>
  </si>
  <si>
    <t>Tržba, prodej za hotové</t>
  </si>
  <si>
    <t>DPH - Tržba, prodej za hotové</t>
  </si>
  <si>
    <t>17HV00002</t>
  </si>
  <si>
    <t>Odvod hotovosti na BÚ</t>
  </si>
  <si>
    <t>261000</t>
  </si>
  <si>
    <t>KB0030001</t>
  </si>
  <si>
    <t>Převod hotovosti z pokladny</t>
  </si>
  <si>
    <t>KB0030002</t>
  </si>
  <si>
    <t>Úhrada FV č. 170100002</t>
  </si>
  <si>
    <t>KB0030003</t>
  </si>
  <si>
    <t>Úhrada FP č. 13223, Faktura dodavatele</t>
  </si>
  <si>
    <t>171900004</t>
  </si>
  <si>
    <t>17HV00003</t>
  </si>
  <si>
    <t>Hotovost výdej</t>
  </si>
  <si>
    <t>501000</t>
  </si>
  <si>
    <t>ZET s.r.o.</t>
  </si>
  <si>
    <t>Ondřej Maršík</t>
  </si>
  <si>
    <t>DPH - Hotovost výdej</t>
  </si>
  <si>
    <t>171100004</t>
  </si>
  <si>
    <t>17IN00001</t>
  </si>
  <si>
    <t>Vzájemný zápočet OP č.170900001, FP č.4002289</t>
  </si>
  <si>
    <t>395000</t>
  </si>
  <si>
    <t>171900005</t>
  </si>
  <si>
    <t>170100005</t>
  </si>
  <si>
    <t>Vyúčtování přijaté zálohy</t>
  </si>
  <si>
    <t>324000</t>
  </si>
  <si>
    <t>KB0040001</t>
  </si>
  <si>
    <t>Úhrada VZ č. 170800001</t>
  </si>
  <si>
    <t>KB0040002</t>
  </si>
  <si>
    <t>Úhrada VZ č. 170800002</t>
  </si>
  <si>
    <t>170100006</t>
  </si>
  <si>
    <t>KB0040003</t>
  </si>
  <si>
    <t>Úhrada FV č. 170100006</t>
  </si>
  <si>
    <t>170100007</t>
  </si>
  <si>
    <t>170100008</t>
  </si>
  <si>
    <t>Pila Záborná v.o.s.</t>
  </si>
  <si>
    <t>Josef Kotrba</t>
  </si>
  <si>
    <t>171900006</t>
  </si>
  <si>
    <t>171900007</t>
  </si>
  <si>
    <t>171100005</t>
  </si>
  <si>
    <t>Fakturujeme Vám za odběr energie</t>
  </si>
  <si>
    <t>502000</t>
  </si>
  <si>
    <t>Jihomoravská energetika a. s.</t>
  </si>
  <si>
    <t>DPH - Fakturujeme Vám za odběr energie</t>
  </si>
  <si>
    <t>170100009</t>
  </si>
  <si>
    <t>170100010</t>
  </si>
  <si>
    <t>ACO nábytkové prvky s.r.o.</t>
  </si>
  <si>
    <t>Michal Dolejší</t>
  </si>
  <si>
    <t>171900008</t>
  </si>
  <si>
    <t>171100006</t>
  </si>
  <si>
    <t>Ralf Schneider</t>
  </si>
  <si>
    <t>17IN00002</t>
  </si>
  <si>
    <t>Přiznání DPH z pořízení zboží ze státu EU, FP č. 171100006</t>
  </si>
  <si>
    <t>349000</t>
  </si>
  <si>
    <t>DPH - Přiznání DPH z pořízení zboží ze státu EU, FP č. 171100006</t>
  </si>
  <si>
    <t>17IN00003</t>
  </si>
  <si>
    <t>Odpočet DPH z pořízení zboží ze státu EU, FP č. 171100006</t>
  </si>
  <si>
    <t>DPH - Odpočet DPH z pořízení zboží ze státu EU, FP č. 171100006</t>
  </si>
  <si>
    <t>171900009</t>
  </si>
  <si>
    <t>17IN00004</t>
  </si>
  <si>
    <t>DPH - Oprava výše daně v insolvenčním řízení, ev.č. původně vystaveného dokladu 160100007, datum</t>
  </si>
  <si>
    <t>171100007</t>
  </si>
  <si>
    <t>171900010</t>
  </si>
  <si>
    <t>171100008</t>
  </si>
  <si>
    <t>Fakturujeme Vám za předplatné časopisu</t>
  </si>
  <si>
    <t>DPH - Fakturujeme Vám za předplatné časopisu</t>
  </si>
  <si>
    <t>170100011</t>
  </si>
  <si>
    <t>171900011</t>
  </si>
  <si>
    <t>170100012</t>
  </si>
  <si>
    <t>170100013</t>
  </si>
  <si>
    <t>17CR00001</t>
  </si>
  <si>
    <t>Časové rozlišení daňového dokladu č. 171100008</t>
  </si>
  <si>
    <t>171900012</t>
  </si>
  <si>
    <t>171100009</t>
  </si>
  <si>
    <t>170100014</t>
  </si>
  <si>
    <t>14IM00001</t>
  </si>
  <si>
    <t>Daňový odpis HIM - Strojní zařízení</t>
  </si>
  <si>
    <t>551001</t>
  </si>
  <si>
    <t>Rozdíl úč. a daň. odpisu HIM - Strojní zařízení</t>
  </si>
  <si>
    <t>551002</t>
  </si>
  <si>
    <t>14IM00002</t>
  </si>
  <si>
    <t>Daňový odpis HIM - Toyota Corolla</t>
  </si>
  <si>
    <t>Rozdíl úč. a daň. odpisu HIM - Toyota Corolla</t>
  </si>
  <si>
    <t>14LM00002</t>
  </si>
  <si>
    <t>Daňově uznatelné náklady - Škoda Octavia</t>
  </si>
  <si>
    <t>15IM00001</t>
  </si>
  <si>
    <t>Daňový odpis HIM - Fotovoltaická elektrárna</t>
  </si>
  <si>
    <t>15IM00002</t>
  </si>
  <si>
    <t>Daňový odpis HIM - Počítač Intel 3400 MHz, 512 M</t>
  </si>
  <si>
    <t>Rozdíl úč. a daň. odpisu HIM - Počítač Intel 340</t>
  </si>
  <si>
    <t>Duplicity</t>
  </si>
  <si>
    <t>měsíc</t>
  </si>
  <si>
    <t>rok</t>
  </si>
  <si>
    <r>
      <rPr>
        <b/>
        <sz val="18"/>
        <color theme="0"/>
        <rFont val="Calibri"/>
        <family val="2"/>
        <charset val="238"/>
      </rPr>
      <t>SUMIFS -</t>
    </r>
    <r>
      <rPr>
        <sz val="18"/>
        <color theme="0"/>
        <rFont val="Calibri"/>
        <family val="2"/>
        <charset val="238"/>
      </rPr>
      <t xml:space="preserve"> texty Excel</t>
    </r>
  </si>
  <si>
    <t>Celková cena položek ve sloupci název odpovídající kriteriu</t>
  </si>
  <si>
    <t>Koruna</t>
  </si>
  <si>
    <t>Koruna *</t>
  </si>
  <si>
    <t>Koruna*</t>
  </si>
  <si>
    <t>koruna</t>
  </si>
  <si>
    <t>*koruna</t>
  </si>
  <si>
    <t>*koruna*</t>
  </si>
  <si>
    <t>Iv?</t>
  </si>
  <si>
    <t>Iv*</t>
  </si>
  <si>
    <t>Název</t>
  </si>
  <si>
    <t>Cena</t>
  </si>
  <si>
    <t>Stokoruna</t>
  </si>
  <si>
    <t>Koruna stromu</t>
  </si>
  <si>
    <t>Královská koruna</t>
  </si>
  <si>
    <t>Koruna klálovská</t>
  </si>
  <si>
    <t>Ivě</t>
  </si>
  <si>
    <t>Ivě2</t>
  </si>
  <si>
    <t>Iveta</t>
  </si>
  <si>
    <t>SUMIFS - text</t>
  </si>
  <si>
    <t>https://office.lasakovi.com/excel/funkce/sumif-sumifs-funkce-excel/</t>
  </si>
  <si>
    <t>https://office.lasakovi.com/excel/funkce-matematicke/SUMIFS-SUMIFS-soucet-dle-podminek-Excel/</t>
  </si>
  <si>
    <t>https://office.lasakovi.com/excel/funkce-statisticke/AVERAGEIFS-prumer-podminky-Excel/</t>
  </si>
  <si>
    <t>průměr dle podmínky</t>
  </si>
  <si>
    <t>https://office.lasakovi.com/excel/funkce-statisticke/countifs-funkce-statisticke-excel/</t>
  </si>
  <si>
    <t>počet dle podmínky</t>
  </si>
  <si>
    <t>https://office.lasakovi.com/excel/funkce-statisticke/MAXIFS-maximum-s-podminkou-Excel/</t>
  </si>
  <si>
    <t>maximum dle podmínky</t>
  </si>
  <si>
    <t>minimum dle podmínky</t>
  </si>
  <si>
    <t>https://office.lasakovi.com/excel/funkce-statisticke/MINIFS-minimum-s-podminkou-Excel/</t>
  </si>
  <si>
    <t>1) Chci cenu pro slova obsahující slovo koruna na začátku</t>
  </si>
  <si>
    <t>1) Chci cenu pro jména začínajíci na iv a jeno jakekoliv písmeno</t>
  </si>
  <si>
    <t>1) Chci cenu pro slova obsahující jen celé slovo koruna bez ničeho navíc</t>
  </si>
  <si>
    <t>1) Chci cenu pro slova obsahující slovo koruna a cokoliv před či za</t>
  </si>
  <si>
    <t>Text - demodat z pohody</t>
  </si>
  <si>
    <t>71 +</t>
  </si>
  <si>
    <t>61-70</t>
  </si>
  <si>
    <t>51-60</t>
  </si>
  <si>
    <t>Opava</t>
  </si>
  <si>
    <t>Olomouc</t>
  </si>
  <si>
    <t>Ostrava</t>
  </si>
  <si>
    <t>Praha</t>
  </si>
  <si>
    <t>Brno</t>
  </si>
  <si>
    <t>Kladno</t>
  </si>
  <si>
    <t>ID voliče</t>
  </si>
  <si>
    <t>Sympatizant</t>
  </si>
  <si>
    <t>Okres</t>
  </si>
  <si>
    <t>Věková skupina</t>
  </si>
  <si>
    <t>Registrován měsiců</t>
  </si>
  <si>
    <t>Důležitost hlasu</t>
  </si>
  <si>
    <t>REPUBLIKÁN</t>
  </si>
  <si>
    <t>Velká</t>
  </si>
  <si>
    <t>DEMOKRAT</t>
  </si>
  <si>
    <t>Střední</t>
  </si>
  <si>
    <t>ZRUŠENO</t>
  </si>
  <si>
    <t>Kolik bylo vyplaceno dle symatizace</t>
  </si>
  <si>
    <t>Kolik bylo vyplaceno dle měst</t>
  </si>
  <si>
    <t>Města</t>
  </si>
  <si>
    <t>Kolik bylo vyplaceno dle věku</t>
  </si>
  <si>
    <t>Poznámky</t>
  </si>
  <si>
    <t>Jak zjistit unikáty</t>
  </si>
  <si>
    <t>Město</t>
  </si>
  <si>
    <t>Počet osob</t>
  </si>
  <si>
    <t>… podle věkové skupiny, řižově</t>
  </si>
  <si>
    <t>Praktické úkoly</t>
  </si>
  <si>
    <t>… rozsah</t>
  </si>
  <si>
    <t xml:space="preserve">Sumy za měsíc </t>
  </si>
  <si>
    <t>červen</t>
  </si>
  <si>
    <t>červenec</t>
  </si>
  <si>
    <t>srpen</t>
  </si>
  <si>
    <t>Název měs.</t>
  </si>
  <si>
    <t>Číslo měs.</t>
  </si>
  <si>
    <t>Datum od</t>
  </si>
  <si>
    <r>
      <rPr>
        <b/>
        <sz val="18"/>
        <color theme="0" tint="-4.9989318521683403E-2"/>
        <rFont val="Calibri"/>
        <family val="2"/>
        <charset val="238"/>
        <scheme val="minor"/>
      </rPr>
      <t>SUMIFS</t>
    </r>
    <r>
      <rPr>
        <sz val="18"/>
        <color theme="0" tint="-4.9989318521683403E-2"/>
        <rFont val="Calibri"/>
        <family val="2"/>
        <charset val="238"/>
        <scheme val="minor"/>
      </rPr>
      <t xml:space="preserve"> a SUMIF v Excel - měsíce</t>
    </r>
  </si>
  <si>
    <t>Vyplaceno</t>
  </si>
  <si>
    <t>Pavel Lasák 2019</t>
  </si>
  <si>
    <t>Mezi věkem</t>
  </si>
  <si>
    <t>Nebo-li datum od prvního do poledného dne měsíce</t>
  </si>
  <si>
    <t>Rok</t>
  </si>
  <si>
    <t>=SUMPRODUCT((MONTH(dates)=MONTH)*amounts)</t>
  </si>
  <si>
    <t>Měsíc bez roku</t>
  </si>
  <si>
    <t>Sumy za rok</t>
  </si>
  <si>
    <t>Možné řešení 2</t>
  </si>
  <si>
    <t>it</t>
  </si>
  <si>
    <t>Ukázka se SUMIF</t>
  </si>
  <si>
    <t>Řešení skrytý list</t>
  </si>
  <si>
    <t>Copyright, Pavel Lasák 2017  rev 2019</t>
  </si>
  <si>
    <t>Složka</t>
  </si>
  <si>
    <t>03 - Funkce</t>
  </si>
  <si>
    <t>Soubor</t>
  </si>
  <si>
    <t>03r -Fce - podminkove - SUMIFS-funkce-Excel.xlsx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</si>
</sst>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;\-#,##0.00&quot; Kč&quot;"/>
  </numFmts>
  <fonts count="3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0" tint="-4.9989318521683403E-2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sz val="9"/>
      <color theme="0" tint="-4.9989318521683403E-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sz val="18"/>
      <color theme="0"/>
      <name val="Calibri"/>
      <family val="2"/>
      <charset val="238"/>
    </font>
    <font>
      <b/>
      <sz val="18"/>
      <color theme="0"/>
      <name val="Calibri"/>
      <family val="2"/>
      <charset val="238"/>
    </font>
    <font>
      <sz val="18"/>
      <color theme="0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sz val="11"/>
      <color rgb="FFFBDE2D"/>
      <name val="Courier New"/>
      <family val="3"/>
      <charset val="238"/>
    </font>
    <font>
      <b/>
      <i/>
      <sz val="12"/>
      <color theme="1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0" xfId="0" quotePrefix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2" borderId="17" xfId="0" applyFill="1" applyBorder="1"/>
    <xf numFmtId="0" fontId="0" fillId="0" borderId="17" xfId="0" applyBorder="1" applyAlignment="1">
      <alignment horizontal="center" vertical="center"/>
    </xf>
    <xf numFmtId="0" fontId="0" fillId="5" borderId="0" xfId="0" applyFill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13" fillId="6" borderId="0" xfId="0" applyFont="1" applyFill="1" applyBorder="1"/>
    <xf numFmtId="0" fontId="0" fillId="6" borderId="0" xfId="0" applyFill="1" applyBorder="1"/>
    <xf numFmtId="0" fontId="2" fillId="6" borderId="0" xfId="0" applyFont="1" applyFill="1" applyBorder="1"/>
    <xf numFmtId="0" fontId="0" fillId="6" borderId="22" xfId="0" applyFill="1" applyBorder="1"/>
    <xf numFmtId="0" fontId="14" fillId="6" borderId="21" xfId="0" applyFont="1" applyFill="1" applyBorder="1"/>
    <xf numFmtId="0" fontId="14" fillId="6" borderId="0" xfId="0" applyFont="1" applyFill="1" applyBorder="1"/>
    <xf numFmtId="0" fontId="3" fillId="6" borderId="0" xfId="0" applyFont="1" applyFill="1" applyBorder="1"/>
    <xf numFmtId="0" fontId="14" fillId="6" borderId="22" xfId="0" applyFont="1" applyFill="1" applyBorder="1"/>
    <xf numFmtId="0" fontId="14" fillId="0" borderId="0" xfId="0" applyFo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16" fillId="8" borderId="0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0" fillId="0" borderId="0" xfId="0" quotePrefix="1"/>
    <xf numFmtId="0" fontId="17" fillId="8" borderId="2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21" fillId="4" borderId="18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21" fillId="4" borderId="21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0" fontId="0" fillId="4" borderId="22" xfId="0" applyFill="1" applyBorder="1"/>
    <xf numFmtId="0" fontId="0" fillId="0" borderId="0" xfId="0" applyAlignment="1">
      <alignment vertical="center"/>
    </xf>
    <xf numFmtId="0" fontId="21" fillId="4" borderId="2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7" fillId="4" borderId="21" xfId="1" applyFill="1" applyBorder="1" applyAlignment="1">
      <alignment vertical="center"/>
    </xf>
    <xf numFmtId="0" fontId="7" fillId="4" borderId="23" xfId="1" applyFill="1" applyBorder="1"/>
    <xf numFmtId="0" fontId="0" fillId="4" borderId="24" xfId="0" applyFill="1" applyBorder="1"/>
    <xf numFmtId="0" fontId="7" fillId="4" borderId="24" xfId="1" applyFill="1" applyBorder="1"/>
    <xf numFmtId="0" fontId="0" fillId="4" borderId="25" xfId="0" applyFill="1" applyBorder="1"/>
    <xf numFmtId="0" fontId="0" fillId="0" borderId="26" xfId="0" applyBorder="1"/>
    <xf numFmtId="0" fontId="7" fillId="0" borderId="0" xfId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23" fillId="0" borderId="0" xfId="0" applyFont="1" applyAlignment="1">
      <alignment horizontal="left"/>
    </xf>
    <xf numFmtId="0" fontId="7" fillId="4" borderId="0" xfId="1" applyFill="1" applyBorder="1" applyAlignment="1">
      <alignment vertical="center"/>
    </xf>
    <xf numFmtId="0" fontId="0" fillId="0" borderId="0" xfId="0" applyNumberFormat="1" applyFont="1"/>
    <xf numFmtId="14" fontId="0" fillId="0" borderId="0" xfId="0" applyNumberFormat="1"/>
    <xf numFmtId="164" fontId="0" fillId="0" borderId="0" xfId="0" applyNumberFormat="1"/>
    <xf numFmtId="0" fontId="0" fillId="9" borderId="0" xfId="0" applyFill="1"/>
    <xf numFmtId="0" fontId="0" fillId="10" borderId="0" xfId="0" applyNumberFormat="1" applyFont="1" applyFill="1"/>
    <xf numFmtId="1" fontId="0" fillId="0" borderId="0" xfId="0" applyNumberFormat="1"/>
    <xf numFmtId="0" fontId="0" fillId="12" borderId="0" xfId="0" applyFill="1"/>
    <xf numFmtId="0" fontId="28" fillId="0" borderId="0" xfId="0" applyFont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0" fillId="0" borderId="17" xfId="0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14" borderId="0" xfId="0" applyFont="1" applyFill="1"/>
    <xf numFmtId="0" fontId="9" fillId="14" borderId="0" xfId="0" applyFont="1" applyFill="1" applyAlignment="1">
      <alignment horizontal="center" vertical="center"/>
    </xf>
    <xf numFmtId="0" fontId="2" fillId="0" borderId="0" xfId="0" applyFont="1"/>
    <xf numFmtId="0" fontId="2" fillId="12" borderId="17" xfId="0" applyFont="1" applyFill="1" applyBorder="1" applyAlignment="1">
      <alignment wrapText="1"/>
    </xf>
    <xf numFmtId="0" fontId="2" fillId="12" borderId="17" xfId="0" applyFont="1" applyFill="1" applyBorder="1"/>
    <xf numFmtId="0" fontId="2" fillId="0" borderId="0" xfId="0" applyFont="1" applyFill="1"/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2" fillId="6" borderId="0" xfId="0" applyFont="1" applyFill="1"/>
    <xf numFmtId="0" fontId="9" fillId="6" borderId="0" xfId="0" applyFont="1" applyFill="1" applyAlignment="1">
      <alignment horizontal="center" vertical="center"/>
    </xf>
    <xf numFmtId="0" fontId="1" fillId="6" borderId="0" xfId="0" applyFont="1" applyFill="1" applyBorder="1"/>
    <xf numFmtId="0" fontId="2" fillId="13" borderId="10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2" fillId="15" borderId="0" xfId="0" applyFont="1" applyFill="1"/>
    <xf numFmtId="0" fontId="0" fillId="15" borderId="0" xfId="0" applyFill="1"/>
    <xf numFmtId="0" fontId="0" fillId="9" borderId="3" xfId="0" applyFill="1" applyBorder="1" applyAlignment="1">
      <alignment horizontal="center"/>
    </xf>
    <xf numFmtId="14" fontId="0" fillId="0" borderId="17" xfId="0" applyNumberFormat="1" applyBorder="1"/>
    <xf numFmtId="0" fontId="0" fillId="12" borderId="17" xfId="0" applyFill="1" applyBorder="1"/>
    <xf numFmtId="0" fontId="0" fillId="9" borderId="17" xfId="0" applyFill="1" applyBorder="1"/>
    <xf numFmtId="0" fontId="2" fillId="4" borderId="17" xfId="0" applyFont="1" applyFill="1" applyBorder="1"/>
    <xf numFmtId="0" fontId="2" fillId="4" borderId="17" xfId="0" applyFont="1" applyFill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23" fillId="0" borderId="0" xfId="0" applyFont="1"/>
    <xf numFmtId="0" fontId="33" fillId="0" borderId="0" xfId="0" quotePrefix="1" applyFont="1" applyAlignment="1">
      <alignment vertical="center"/>
    </xf>
    <xf numFmtId="0" fontId="0" fillId="16" borderId="17" xfId="0" applyFill="1" applyBorder="1"/>
    <xf numFmtId="14" fontId="0" fillId="16" borderId="17" xfId="0" applyNumberFormat="1" applyFill="1" applyBorder="1"/>
    <xf numFmtId="0" fontId="0" fillId="16" borderId="6" xfId="0" applyFill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26" xfId="0" quotePrefix="1" applyFont="1" applyFill="1" applyBorder="1" applyAlignment="1">
      <alignment horizontal="left" vertical="center"/>
    </xf>
    <xf numFmtId="0" fontId="0" fillId="2" borderId="26" xfId="0" applyFill="1" applyBorder="1"/>
    <xf numFmtId="0" fontId="28" fillId="0" borderId="0" xfId="0" applyFont="1" applyAlignment="1">
      <alignment vertical="center"/>
    </xf>
    <xf numFmtId="0" fontId="34" fillId="6" borderId="0" xfId="0" applyFont="1" applyFill="1" applyBorder="1"/>
    <xf numFmtId="0" fontId="0" fillId="0" borderId="27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/>
    </xf>
    <xf numFmtId="0" fontId="35" fillId="17" borderId="0" xfId="0" applyFont="1" applyFill="1" applyAlignment="1">
      <alignment horizontal="center"/>
    </xf>
    <xf numFmtId="0" fontId="35" fillId="9" borderId="0" xfId="0" applyFont="1" applyFill="1" applyAlignment="1">
      <alignment horizontal="center" vertical="center"/>
    </xf>
    <xf numFmtId="0" fontId="36" fillId="17" borderId="0" xfId="0" applyFont="1" applyFill="1" applyAlignment="1"/>
    <xf numFmtId="0" fontId="36" fillId="9" borderId="0" xfId="0" quotePrefix="1" applyFont="1" applyFill="1" applyAlignment="1">
      <alignment vertical="center"/>
    </xf>
  </cellXfs>
  <cellStyles count="2">
    <cellStyle name="Hypertextový odkaz" xfId="1" builtinId="8"/>
    <cellStyle name="Normální" xfId="0" builtinId="0"/>
  </cellStyles>
  <dxfs count="1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33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152301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A2A9F-035F-427A-A5D5-259CD190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FF355F1-A887-4C18-B1EA-F89287D8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16</xdr:row>
      <xdr:rowOff>8560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0BA24-A3AD-4362-BAED-92F666AA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20</xdr:row>
      <xdr:rowOff>0</xdr:rowOff>
    </xdr:from>
    <xdr:to>
      <xdr:col>7</xdr:col>
      <xdr:colOff>314325</xdr:colOff>
      <xdr:row>23</xdr:row>
      <xdr:rowOff>103043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33347B4-1BB2-4D04-AE57-CAA3A71F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152301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99A89-9275-4996-898C-019304CD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104775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0A934F1-CD51-49CF-86AC-427A36D9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16</xdr:row>
      <xdr:rowOff>8560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815CC-2FD2-449D-B969-BCED5683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12</xdr:row>
      <xdr:rowOff>85725</xdr:rowOff>
    </xdr:from>
    <xdr:to>
      <xdr:col>9</xdr:col>
      <xdr:colOff>448296</xdr:colOff>
      <xdr:row>15</xdr:row>
      <xdr:rowOff>160960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DDB76-105B-43EB-8B80-EA9209F4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1718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sumif-sumifs-funkce-excel/" TargetMode="External"/><Relationship Id="rId2" Type="http://schemas.openxmlformats.org/officeDocument/2006/relationships/hyperlink" Target="http://office.lasakovi.com/excel/funkce/sumif-sumifs-funkce-excel/" TargetMode="External"/><Relationship Id="rId1" Type="http://schemas.openxmlformats.org/officeDocument/2006/relationships/hyperlink" Target="http://office.lasakovi.com/excel/funkce/countifs-funkce-statisticke-exce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sumif-sumifs-funkce-excel/" TargetMode="External"/><Relationship Id="rId2" Type="http://schemas.openxmlformats.org/officeDocument/2006/relationships/hyperlink" Target="http://office.lasakovi.com/excel/funkce/countifs-funkce-statisticke-excel/" TargetMode="Externa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sumif-sumifs-funkce-excel/" TargetMode="External"/><Relationship Id="rId2" Type="http://schemas.openxmlformats.org/officeDocument/2006/relationships/hyperlink" Target="http://office.lasakovi.com/excel/funkce/countifs-funkce-statisticke-excel/" TargetMode="External"/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sumif-sumifs-funkce-excel/" TargetMode="External"/><Relationship Id="rId2" Type="http://schemas.openxmlformats.org/officeDocument/2006/relationships/hyperlink" Target="http://office.lasakovi.com/excel/funkce/countifs-funkce-statisticke-excel/" TargetMode="External"/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office.lasakovi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office.lasakovi.com/excel/funkce/sumif-sumifs-funkce-excel/" TargetMode="External"/><Relationship Id="rId7" Type="http://schemas.openxmlformats.org/officeDocument/2006/relationships/hyperlink" Target="https://office.lasakovi.com/excel/funkce-statisticke/MINIFS-minimum-s-podminkou-Excel/" TargetMode="External"/><Relationship Id="rId2" Type="http://schemas.openxmlformats.org/officeDocument/2006/relationships/hyperlink" Target="https://office.lasakovi.com/excel/funkce-statisticke/AVERAGEIFS-prumer-podminky-Excel/" TargetMode="External"/><Relationship Id="rId1" Type="http://schemas.openxmlformats.org/officeDocument/2006/relationships/hyperlink" Target="http://office.lasakovi.com/" TargetMode="External"/><Relationship Id="rId6" Type="http://schemas.openxmlformats.org/officeDocument/2006/relationships/hyperlink" Target="https://office.lasakovi.com/excel/funkce-statisticke/MAXIFS-maximum-s-podminkou-Excel/" TargetMode="External"/><Relationship Id="rId5" Type="http://schemas.openxmlformats.org/officeDocument/2006/relationships/hyperlink" Target="https://office.lasakovi.com/excel/funkce-statisticke/countifs-funkce-statisticke-excel/" TargetMode="External"/><Relationship Id="rId4" Type="http://schemas.openxmlformats.org/officeDocument/2006/relationships/hyperlink" Target="https://office.lasakovi.com/excel/funkce-matematicke/SUMIFS-SUMIFS-soucet-dle-podminek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2060"/>
  </sheetPr>
  <dimension ref="A1:P51"/>
  <sheetViews>
    <sheetView showGridLines="0" workbookViewId="0">
      <selection activeCell="B1" sqref="B1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136" t="s">
        <v>43</v>
      </c>
      <c r="D2" s="136"/>
      <c r="E2" s="136"/>
      <c r="F2" s="136"/>
      <c r="G2" s="136"/>
      <c r="H2" s="136"/>
      <c r="I2" s="136"/>
      <c r="J2" s="136"/>
      <c r="K2" s="30"/>
      <c r="L2" s="31"/>
    </row>
    <row r="3" spans="3:16" ht="17.25" customHeight="1" thickBot="1" x14ac:dyDescent="0.3">
      <c r="C3" s="32"/>
      <c r="D3" s="32"/>
      <c r="E3" s="32"/>
      <c r="F3" s="32"/>
      <c r="G3" s="32"/>
      <c r="H3" s="32"/>
      <c r="I3" s="32"/>
      <c r="J3" s="32"/>
    </row>
    <row r="4" spans="3:16" ht="11.25" customHeight="1" thickTop="1" x14ac:dyDescent="0.25">
      <c r="C4" s="33"/>
      <c r="D4" s="34"/>
      <c r="E4" s="34"/>
      <c r="F4" s="34"/>
      <c r="G4" s="34"/>
      <c r="H4" s="34"/>
      <c r="I4" s="34"/>
      <c r="J4" s="35"/>
    </row>
    <row r="5" spans="3:16" ht="27.75" customHeight="1" x14ac:dyDescent="0.35">
      <c r="C5" s="36"/>
      <c r="D5" s="37" t="s">
        <v>44</v>
      </c>
      <c r="E5" s="38"/>
      <c r="F5" s="38"/>
      <c r="G5" s="39"/>
      <c r="H5" s="38"/>
      <c r="I5" s="38"/>
      <c r="J5" s="40"/>
    </row>
    <row r="6" spans="3:16" s="45" customFormat="1" ht="20.25" customHeight="1" x14ac:dyDescent="0.25">
      <c r="C6" s="41"/>
      <c r="D6" s="42"/>
      <c r="E6" s="42" t="s">
        <v>48</v>
      </c>
      <c r="F6" s="42"/>
      <c r="G6" s="43"/>
      <c r="H6" s="134" t="s">
        <v>381</v>
      </c>
      <c r="I6" s="42"/>
      <c r="J6" s="44"/>
    </row>
    <row r="7" spans="3:16" s="45" customFormat="1" ht="20.25" customHeight="1" x14ac:dyDescent="0.25">
      <c r="C7" s="41"/>
      <c r="D7" s="42"/>
      <c r="E7" s="42" t="s">
        <v>52</v>
      </c>
      <c r="F7" s="42"/>
      <c r="G7" s="42"/>
      <c r="H7" s="134" t="s">
        <v>381</v>
      </c>
      <c r="I7" s="42"/>
      <c r="J7" s="44"/>
    </row>
    <row r="8" spans="3:16" s="45" customFormat="1" ht="20.25" customHeight="1" x14ac:dyDescent="0.25">
      <c r="C8" s="41"/>
      <c r="D8" s="42"/>
      <c r="E8" s="42" t="s">
        <v>53</v>
      </c>
      <c r="F8" s="42" t="s">
        <v>54</v>
      </c>
      <c r="G8" s="42"/>
      <c r="H8" s="134" t="s">
        <v>381</v>
      </c>
      <c r="I8" s="42"/>
      <c r="J8" s="44"/>
    </row>
    <row r="9" spans="3:16" s="45" customFormat="1" ht="20.25" customHeight="1" x14ac:dyDescent="0.25">
      <c r="C9" s="41"/>
      <c r="D9" s="42"/>
      <c r="E9" s="42" t="s">
        <v>315</v>
      </c>
      <c r="F9" s="42"/>
      <c r="G9" s="42"/>
      <c r="H9" s="42"/>
      <c r="I9" s="42"/>
      <c r="J9" s="44"/>
    </row>
    <row r="10" spans="3:16" s="45" customFormat="1" ht="20.25" customHeight="1" x14ac:dyDescent="0.25">
      <c r="C10" s="41"/>
      <c r="D10" s="42"/>
      <c r="E10" s="110" t="s">
        <v>360</v>
      </c>
      <c r="F10" s="42"/>
      <c r="G10" s="42"/>
      <c r="H10" s="42"/>
      <c r="I10" s="42"/>
      <c r="J10" s="44"/>
    </row>
    <row r="11" spans="3:16" ht="11.45" customHeight="1" thickBot="1" x14ac:dyDescent="0.3">
      <c r="C11" s="46"/>
      <c r="D11" s="47"/>
      <c r="E11" s="47"/>
      <c r="F11" s="47"/>
      <c r="G11" s="47"/>
      <c r="H11" s="47"/>
      <c r="I11" s="47"/>
      <c r="J11" s="48"/>
    </row>
    <row r="12" spans="3:16" ht="10.5" customHeight="1" thickTop="1" thickBot="1" x14ac:dyDescent="0.3"/>
    <row r="13" spans="3:16" ht="15.75" customHeight="1" thickTop="1" x14ac:dyDescent="0.25">
      <c r="C13" s="49"/>
      <c r="D13" s="50"/>
      <c r="E13" s="50"/>
      <c r="F13" s="50"/>
      <c r="G13" s="50"/>
      <c r="H13" s="50"/>
      <c r="I13" s="50"/>
      <c r="J13" s="51"/>
    </row>
    <row r="14" spans="3:16" ht="22.5" customHeight="1" x14ac:dyDescent="0.25">
      <c r="C14" s="137" t="s">
        <v>45</v>
      </c>
      <c r="D14" s="138"/>
      <c r="E14" s="138"/>
      <c r="F14" s="138"/>
      <c r="G14" s="138"/>
      <c r="H14" s="52"/>
      <c r="I14" s="52"/>
      <c r="J14" s="53"/>
      <c r="P14" s="54"/>
    </row>
    <row r="15" spans="3:16" ht="18" customHeight="1" x14ac:dyDescent="0.25">
      <c r="C15" s="137"/>
      <c r="D15" s="138"/>
      <c r="E15" s="138"/>
      <c r="F15" s="138"/>
      <c r="G15" s="138"/>
      <c r="H15" s="52"/>
      <c r="I15" s="52"/>
      <c r="J15" s="53"/>
      <c r="P15" s="54"/>
    </row>
    <row r="16" spans="3:16" ht="13.5" customHeight="1" x14ac:dyDescent="0.25">
      <c r="C16" s="55"/>
      <c r="D16" s="56"/>
      <c r="E16" s="56"/>
      <c r="F16" s="56"/>
      <c r="G16" s="56"/>
      <c r="H16" s="52"/>
      <c r="I16" s="52"/>
      <c r="J16" s="53"/>
      <c r="P16" s="54"/>
    </row>
    <row r="17" spans="1:12" ht="18" customHeight="1" x14ac:dyDescent="0.25">
      <c r="C17" s="57"/>
      <c r="D17" s="139" t="s">
        <v>46</v>
      </c>
      <c r="E17" s="139"/>
      <c r="F17" s="139"/>
      <c r="G17" s="139"/>
      <c r="H17" s="58"/>
      <c r="I17" s="58"/>
      <c r="J17" s="59"/>
    </row>
    <row r="18" spans="1:12" ht="36.75" customHeight="1" x14ac:dyDescent="0.25">
      <c r="C18" s="57"/>
      <c r="D18" s="139"/>
      <c r="E18" s="139"/>
      <c r="F18" s="139"/>
      <c r="G18" s="139"/>
      <c r="H18" s="140">
        <v>5002722</v>
      </c>
      <c r="I18" s="140"/>
      <c r="J18" s="141"/>
    </row>
    <row r="19" spans="1:12" ht="12" customHeight="1" thickBot="1" x14ac:dyDescent="0.3">
      <c r="C19" s="60"/>
      <c r="D19" s="61"/>
      <c r="E19" s="61"/>
      <c r="F19" s="61"/>
      <c r="G19" s="61"/>
      <c r="H19" s="61"/>
      <c r="I19" s="61"/>
      <c r="J19" s="62"/>
    </row>
    <row r="20" spans="1:12" ht="2.25" customHeight="1" thickTop="1" x14ac:dyDescent="0.25"/>
    <row r="21" spans="1:12" ht="9.75" customHeight="1" thickBot="1" x14ac:dyDescent="0.3"/>
    <row r="22" spans="1:12" ht="10.5" customHeight="1" thickTop="1" x14ac:dyDescent="0.25">
      <c r="C22" s="63"/>
      <c r="D22" s="64"/>
      <c r="E22" s="64"/>
      <c r="F22" s="64"/>
      <c r="G22" s="64"/>
      <c r="H22" s="64"/>
      <c r="I22" s="64"/>
      <c r="J22" s="65"/>
    </row>
    <row r="23" spans="1:12" ht="27" customHeight="1" x14ac:dyDescent="0.35">
      <c r="C23" s="66"/>
      <c r="D23" s="67" t="s">
        <v>47</v>
      </c>
      <c r="E23" s="68"/>
      <c r="F23" s="68"/>
      <c r="G23" s="68"/>
      <c r="H23" s="68"/>
      <c r="I23" s="68"/>
      <c r="J23" s="69"/>
    </row>
    <row r="24" spans="1:12" s="70" customFormat="1" ht="19.5" customHeight="1" x14ac:dyDescent="0.25">
      <c r="C24" s="71"/>
      <c r="D24" s="72"/>
      <c r="E24" s="84" t="s">
        <v>35</v>
      </c>
      <c r="F24" s="72"/>
      <c r="G24" s="72"/>
      <c r="H24" s="72"/>
      <c r="I24" s="72"/>
      <c r="J24" s="73"/>
    </row>
    <row r="25" spans="1:12" s="70" customFormat="1" ht="19.5" customHeight="1" x14ac:dyDescent="0.25">
      <c r="C25" s="74"/>
      <c r="D25" s="72"/>
      <c r="E25" s="84" t="s">
        <v>34</v>
      </c>
      <c r="F25" s="72"/>
      <c r="G25" s="72"/>
      <c r="H25" s="72"/>
      <c r="I25" s="72"/>
      <c r="J25" s="73"/>
    </row>
    <row r="26" spans="1:12" s="70" customFormat="1" ht="19.5" customHeight="1" x14ac:dyDescent="0.25">
      <c r="C26" s="74"/>
      <c r="D26" s="72"/>
      <c r="E26" s="84" t="s">
        <v>35</v>
      </c>
      <c r="F26" s="72"/>
      <c r="G26" s="72"/>
      <c r="H26" s="72"/>
      <c r="I26" s="72"/>
      <c r="J26" s="73"/>
    </row>
    <row r="27" spans="1:12" ht="15.75" thickBot="1" x14ac:dyDescent="0.3">
      <c r="C27" s="75"/>
      <c r="D27" s="76"/>
      <c r="E27" s="77"/>
      <c r="F27" s="76"/>
      <c r="G27" s="76"/>
      <c r="H27" s="76"/>
      <c r="I27" s="76"/>
      <c r="J27" s="78"/>
    </row>
    <row r="28" spans="1:12" ht="15.75" thickTop="1" x14ac:dyDescent="0.25">
      <c r="A28" s="79"/>
      <c r="C28" s="80"/>
    </row>
    <row r="29" spans="1:12" x14ac:dyDescent="0.25">
      <c r="B29" s="135" t="s">
        <v>382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idden="1" x14ac:dyDescent="0.25"/>
    <row r="49" hidden="1" x14ac:dyDescent="0.25"/>
    <row r="50" hidden="1" x14ac:dyDescent="0.25"/>
    <row r="51" ht="15" customHeight="1" x14ac:dyDescent="0.25"/>
  </sheetData>
  <mergeCells count="5">
    <mergeCell ref="B29:L29"/>
    <mergeCell ref="C2:J2"/>
    <mergeCell ref="C14:G15"/>
    <mergeCell ref="D17:G18"/>
    <mergeCell ref="H18:J18"/>
  </mergeCells>
  <hyperlinks>
    <hyperlink ref="E25" r:id="rId1" xr:uid="{00000000-0004-0000-0000-000000000000}"/>
    <hyperlink ref="E26" r:id="rId2" xr:uid="{00000000-0004-0000-0000-000001000000}"/>
    <hyperlink ref="E24" r:id="rId3" xr:uid="{600E1648-FC0A-46FC-8BE5-7A53074B7F9D}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M35"/>
  <sheetViews>
    <sheetView tabSelected="1" workbookViewId="0">
      <selection activeCell="B3" sqref="B3:C4"/>
    </sheetView>
  </sheetViews>
  <sheetFormatPr defaultRowHeight="15" x14ac:dyDescent="0.25"/>
  <cols>
    <col min="1" max="1" width="2.7109375" customWidth="1"/>
    <col min="2" max="2" width="15.1406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8" max="8" width="4.140625" customWidth="1"/>
    <col min="10" max="10" width="15.85546875" customWidth="1"/>
  </cols>
  <sheetData>
    <row r="1" spans="1:13" ht="29.25" customHeight="1" x14ac:dyDescent="0.25">
      <c r="A1" s="142" t="s">
        <v>32</v>
      </c>
      <c r="B1" s="142"/>
      <c r="C1" s="142"/>
      <c r="D1" s="142"/>
      <c r="E1" s="142"/>
      <c r="F1" s="142"/>
      <c r="G1" s="142"/>
      <c r="H1" s="142"/>
    </row>
    <row r="2" spans="1:13" x14ac:dyDescent="0.25">
      <c r="A2" s="143" t="s">
        <v>0</v>
      </c>
      <c r="B2" s="144"/>
      <c r="C2" s="144"/>
      <c r="D2" s="144"/>
      <c r="E2" s="144"/>
      <c r="F2" s="144"/>
      <c r="G2" s="144"/>
      <c r="H2" s="144"/>
    </row>
    <row r="3" spans="1:13" ht="23.25" x14ac:dyDescent="0.35">
      <c r="B3" s="150" t="s">
        <v>383</v>
      </c>
      <c r="C3" s="152" t="s">
        <v>384</v>
      </c>
      <c r="D3" s="152"/>
      <c r="E3" s="152"/>
      <c r="F3" s="152"/>
      <c r="G3" s="152"/>
    </row>
    <row r="4" spans="1:13" ht="23.25" x14ac:dyDescent="0.25">
      <c r="B4" s="151" t="s">
        <v>385</v>
      </c>
      <c r="C4" s="153" t="s">
        <v>386</v>
      </c>
      <c r="D4" s="153"/>
      <c r="E4" s="153"/>
      <c r="F4" s="153"/>
      <c r="G4" s="153"/>
      <c r="H4" s="153"/>
      <c r="I4" s="153"/>
      <c r="J4" s="153"/>
      <c r="K4" s="153"/>
    </row>
    <row r="5" spans="1:13" x14ac:dyDescent="0.25">
      <c r="A5" s="129"/>
      <c r="B5" s="130"/>
      <c r="C5" s="130"/>
      <c r="D5" s="130"/>
      <c r="E5" s="130"/>
      <c r="F5" s="130"/>
      <c r="G5" s="130"/>
      <c r="H5" s="130"/>
    </row>
    <row r="6" spans="1:13" ht="17.25" customHeight="1" x14ac:dyDescent="0.25">
      <c r="A6" s="1"/>
      <c r="B6" s="1"/>
      <c r="C6" s="1"/>
      <c r="D6" s="1"/>
      <c r="E6" s="18"/>
      <c r="F6" s="1"/>
      <c r="G6" s="1"/>
      <c r="H6" s="1"/>
      <c r="L6" s="146" t="s">
        <v>57</v>
      </c>
      <c r="M6" s="146"/>
    </row>
    <row r="7" spans="1:13" ht="18.75" customHeight="1" x14ac:dyDescent="0.25">
      <c r="B7" s="17" t="s">
        <v>14</v>
      </c>
      <c r="C7" s="2"/>
      <c r="D7" s="2"/>
      <c r="E7" s="2"/>
      <c r="F7" s="2"/>
      <c r="G7" s="2"/>
      <c r="L7" s="81">
        <f>SUMIF(D16:D28,"muž",F16:F28)</f>
        <v>160</v>
      </c>
      <c r="M7" s="81">
        <f>SUMIFS(F16:F28,D16:D28,"muž")</f>
        <v>160</v>
      </c>
    </row>
    <row r="8" spans="1:13" ht="18.75" customHeight="1" x14ac:dyDescent="0.25">
      <c r="B8" s="17" t="s">
        <v>13</v>
      </c>
      <c r="C8" s="2"/>
      <c r="D8" s="2"/>
      <c r="E8" s="2"/>
      <c r="F8" s="2"/>
      <c r="G8" s="2"/>
      <c r="L8" s="81">
        <f>SUMIF(D16:D28,"žena",F16:F28)</f>
        <v>61</v>
      </c>
      <c r="M8" s="81">
        <f>SUMIFS(F16:F28,D16:D28,"žena")</f>
        <v>61</v>
      </c>
    </row>
    <row r="9" spans="1:13" ht="18.75" customHeight="1" x14ac:dyDescent="0.25">
      <c r="B9" s="17" t="s">
        <v>15</v>
      </c>
      <c r="C9" s="2"/>
      <c r="D9" s="2"/>
      <c r="E9" s="2"/>
      <c r="F9" s="2"/>
      <c r="G9" s="2"/>
      <c r="L9" s="81">
        <f>SUMIF(E16:E28,"IT",F16:F28)</f>
        <v>120</v>
      </c>
      <c r="M9" s="81">
        <f>SUMIFS(F16:F28,E16:E28,"IT")</f>
        <v>120</v>
      </c>
    </row>
    <row r="10" spans="1:13" ht="18.75" customHeight="1" x14ac:dyDescent="0.25">
      <c r="B10" s="2"/>
      <c r="C10" s="3"/>
      <c r="D10" s="4"/>
      <c r="E10" s="2"/>
      <c r="F10" s="2"/>
      <c r="G10" s="2"/>
      <c r="L10" s="82"/>
      <c r="M10" s="82"/>
    </row>
    <row r="11" spans="1:13" ht="18.75" customHeight="1" x14ac:dyDescent="0.25">
      <c r="B11" s="17" t="s">
        <v>30</v>
      </c>
      <c r="C11" s="3"/>
      <c r="D11" s="4"/>
      <c r="E11" s="2"/>
      <c r="F11" s="2"/>
      <c r="G11" s="2"/>
      <c r="L11" s="81">
        <f>SUMIFS(F16:F28,E16:E28,"IT",D16:D28,"žena")</f>
        <v>10</v>
      </c>
      <c r="M11" s="82"/>
    </row>
    <row r="12" spans="1:13" ht="18.75" customHeight="1" x14ac:dyDescent="0.25">
      <c r="B12" s="17" t="s">
        <v>31</v>
      </c>
      <c r="C12" s="2"/>
      <c r="D12" s="2"/>
      <c r="E12" s="2"/>
      <c r="F12" s="2"/>
      <c r="G12" s="2"/>
      <c r="L12" s="81">
        <f>SUMIFS(F16:F28,E16:E28,"IT",D16:D28,"muž")</f>
        <v>110</v>
      </c>
      <c r="M12" s="82"/>
    </row>
    <row r="15" spans="1:13" ht="15.75" thickBot="1" x14ac:dyDescent="0.3">
      <c r="B15" s="111" t="s">
        <v>1</v>
      </c>
      <c r="C15" s="95" t="s">
        <v>5</v>
      </c>
      <c r="D15" s="95" t="s">
        <v>6</v>
      </c>
      <c r="E15" s="112" t="s">
        <v>12</v>
      </c>
      <c r="F15" s="96" t="s">
        <v>11</v>
      </c>
    </row>
    <row r="16" spans="1:13" ht="15.75" thickTop="1" x14ac:dyDescent="0.25">
      <c r="B16" s="11">
        <v>1</v>
      </c>
      <c r="C16" s="12" t="s">
        <v>3</v>
      </c>
      <c r="D16" s="12" t="s">
        <v>7</v>
      </c>
      <c r="E16" s="20" t="s">
        <v>16</v>
      </c>
      <c r="F16" s="13">
        <v>10</v>
      </c>
    </row>
    <row r="17" spans="1:8" x14ac:dyDescent="0.25">
      <c r="B17" s="6">
        <v>2</v>
      </c>
      <c r="C17" s="5" t="s">
        <v>4</v>
      </c>
      <c r="D17" s="5" t="s">
        <v>7</v>
      </c>
      <c r="E17" s="21" t="s">
        <v>16</v>
      </c>
      <c r="F17" s="7">
        <v>100</v>
      </c>
    </row>
    <row r="18" spans="1:8" x14ac:dyDescent="0.25">
      <c r="B18" s="6">
        <v>3</v>
      </c>
      <c r="C18" s="5" t="s">
        <v>8</v>
      </c>
      <c r="D18" s="5" t="s">
        <v>7</v>
      </c>
      <c r="E18" s="21" t="s">
        <v>17</v>
      </c>
      <c r="F18" s="7">
        <v>10</v>
      </c>
    </row>
    <row r="19" spans="1:8" x14ac:dyDescent="0.25">
      <c r="B19" s="6">
        <v>4</v>
      </c>
      <c r="C19" s="5" t="s">
        <v>9</v>
      </c>
      <c r="D19" s="5" t="s">
        <v>10</v>
      </c>
      <c r="E19" s="21" t="s">
        <v>16</v>
      </c>
      <c r="F19" s="7">
        <v>10</v>
      </c>
    </row>
    <row r="20" spans="1:8" x14ac:dyDescent="0.25">
      <c r="B20" s="6">
        <v>5</v>
      </c>
      <c r="C20" s="5" t="s">
        <v>18</v>
      </c>
      <c r="D20" s="5" t="s">
        <v>10</v>
      </c>
      <c r="E20" s="21" t="s">
        <v>17</v>
      </c>
      <c r="F20" s="7">
        <v>10</v>
      </c>
    </row>
    <row r="21" spans="1:8" x14ac:dyDescent="0.25">
      <c r="B21" s="6">
        <v>6</v>
      </c>
      <c r="C21" s="5" t="s">
        <v>19</v>
      </c>
      <c r="D21" s="5" t="s">
        <v>10</v>
      </c>
      <c r="E21" s="21" t="s">
        <v>21</v>
      </c>
      <c r="F21" s="7">
        <v>10</v>
      </c>
    </row>
    <row r="22" spans="1:8" x14ac:dyDescent="0.25">
      <c r="B22" s="6">
        <v>7</v>
      </c>
      <c r="C22" s="5" t="s">
        <v>20</v>
      </c>
      <c r="D22" s="5" t="s">
        <v>7</v>
      </c>
      <c r="E22" s="21" t="s">
        <v>21</v>
      </c>
      <c r="F22" s="7">
        <v>10</v>
      </c>
    </row>
    <row r="23" spans="1:8" x14ac:dyDescent="0.25">
      <c r="B23" s="6">
        <v>8</v>
      </c>
      <c r="C23" s="5" t="s">
        <v>24</v>
      </c>
      <c r="D23" s="5" t="s">
        <v>7</v>
      </c>
      <c r="E23" s="21" t="s">
        <v>22</v>
      </c>
      <c r="F23" s="7">
        <v>10</v>
      </c>
    </row>
    <row r="24" spans="1:8" x14ac:dyDescent="0.25">
      <c r="B24" s="6">
        <v>9</v>
      </c>
      <c r="C24" s="5" t="s">
        <v>25</v>
      </c>
      <c r="D24" s="5" t="s">
        <v>7</v>
      </c>
      <c r="E24" s="21" t="s">
        <v>22</v>
      </c>
      <c r="F24" s="7">
        <v>10</v>
      </c>
    </row>
    <row r="25" spans="1:8" x14ac:dyDescent="0.25">
      <c r="B25" s="6">
        <v>10</v>
      </c>
      <c r="C25" s="5" t="s">
        <v>26</v>
      </c>
      <c r="D25" s="5" t="s">
        <v>7</v>
      </c>
      <c r="E25" s="21" t="s">
        <v>23</v>
      </c>
      <c r="F25" s="7">
        <v>10</v>
      </c>
    </row>
    <row r="26" spans="1:8" x14ac:dyDescent="0.25">
      <c r="B26" s="6">
        <v>11</v>
      </c>
      <c r="C26" s="5" t="s">
        <v>27</v>
      </c>
      <c r="D26" s="5" t="s">
        <v>10</v>
      </c>
      <c r="E26" s="21" t="s">
        <v>17</v>
      </c>
      <c r="F26" s="7">
        <v>10</v>
      </c>
    </row>
    <row r="27" spans="1:8" x14ac:dyDescent="0.25">
      <c r="B27" s="6">
        <v>12</v>
      </c>
      <c r="C27" s="5" t="s">
        <v>28</v>
      </c>
      <c r="D27" s="5" t="s">
        <v>10</v>
      </c>
      <c r="E27" s="21" t="s">
        <v>17</v>
      </c>
      <c r="F27" s="7">
        <v>10</v>
      </c>
    </row>
    <row r="28" spans="1:8" x14ac:dyDescent="0.25">
      <c r="B28" s="8">
        <v>13</v>
      </c>
      <c r="C28" s="9" t="s">
        <v>29</v>
      </c>
      <c r="D28" s="9" t="s">
        <v>10</v>
      </c>
      <c r="E28" s="22" t="s">
        <v>23</v>
      </c>
      <c r="F28" s="10">
        <v>11</v>
      </c>
    </row>
    <row r="30" spans="1:8" ht="12.75" customHeight="1" x14ac:dyDescent="0.25">
      <c r="A30" s="145" t="s">
        <v>2</v>
      </c>
      <c r="B30" s="145"/>
      <c r="C30" s="145"/>
      <c r="D30" s="145"/>
      <c r="E30" s="145"/>
      <c r="F30" s="145"/>
      <c r="G30" s="145"/>
      <c r="H30" s="145"/>
    </row>
    <row r="33" spans="2:2" x14ac:dyDescent="0.25">
      <c r="B33" t="s">
        <v>33</v>
      </c>
    </row>
    <row r="34" spans="2:2" x14ac:dyDescent="0.25">
      <c r="B34" t="s">
        <v>34</v>
      </c>
    </row>
    <row r="35" spans="2:2" x14ac:dyDescent="0.25">
      <c r="B35" t="s">
        <v>35</v>
      </c>
    </row>
  </sheetData>
  <mergeCells count="4">
    <mergeCell ref="A1:H1"/>
    <mergeCell ref="A2:H2"/>
    <mergeCell ref="A30:H30"/>
    <mergeCell ref="L6:M6"/>
  </mergeCells>
  <conditionalFormatting sqref="B16:F28">
    <cfRule type="expression" dxfId="17" priority="3">
      <formula>#REF!=1</formula>
    </cfRule>
    <cfRule type="expression" dxfId="16" priority="4">
      <formula>"$G11=1"</formula>
    </cfRule>
  </conditionalFormatting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C739-C3AC-481F-AFA6-585CEE596907}">
  <dimension ref="A1:L32"/>
  <sheetViews>
    <sheetView workbookViewId="0">
      <selection activeCell="B33" sqref="B33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8" max="8" width="4.140625" customWidth="1"/>
    <col min="10" max="10" width="15.85546875" customWidth="1"/>
  </cols>
  <sheetData>
    <row r="1" spans="1:12" ht="29.25" customHeight="1" x14ac:dyDescent="0.25">
      <c r="A1" s="142" t="s">
        <v>32</v>
      </c>
      <c r="B1" s="142"/>
      <c r="C1" s="142"/>
      <c r="D1" s="142"/>
      <c r="E1" s="142"/>
      <c r="F1" s="142"/>
      <c r="G1" s="142"/>
      <c r="H1" s="142"/>
    </row>
    <row r="2" spans="1:12" x14ac:dyDescent="0.25">
      <c r="A2" s="143" t="s">
        <v>0</v>
      </c>
      <c r="B2" s="144"/>
      <c r="C2" s="144"/>
      <c r="D2" s="144"/>
      <c r="E2" s="144"/>
      <c r="F2" s="144"/>
      <c r="G2" s="144"/>
      <c r="H2" s="144"/>
    </row>
    <row r="3" spans="1:12" ht="17.25" customHeight="1" x14ac:dyDescent="0.25">
      <c r="A3" s="18"/>
      <c r="B3" s="18"/>
      <c r="C3" s="18"/>
      <c r="D3" s="18"/>
      <c r="E3" s="18"/>
      <c r="F3" s="146" t="s">
        <v>57</v>
      </c>
      <c r="G3" s="146"/>
      <c r="H3" s="18"/>
      <c r="I3" s="146" t="s">
        <v>378</v>
      </c>
      <c r="J3" s="146"/>
      <c r="L3" t="s">
        <v>380</v>
      </c>
    </row>
    <row r="4" spans="1:12" ht="18.75" customHeight="1" x14ac:dyDescent="0.25">
      <c r="B4" s="17" t="s">
        <v>14</v>
      </c>
      <c r="C4" s="2"/>
      <c r="D4" s="2"/>
      <c r="E4" s="2"/>
      <c r="F4" s="25" t="s">
        <v>7</v>
      </c>
      <c r="G4" s="25">
        <f>SUMIFS($F$13:$F$25,$D$13:$D$25,F4)</f>
        <v>160</v>
      </c>
      <c r="I4" s="81">
        <f>SUMIFS(F13:F25,D13:D25,"muž")</f>
        <v>160</v>
      </c>
      <c r="J4" s="82"/>
      <c r="L4" s="81">
        <f>SUMIF(D13:D25,"muž",F13:F25)</f>
        <v>160</v>
      </c>
    </row>
    <row r="5" spans="1:12" ht="18.75" customHeight="1" x14ac:dyDescent="0.25">
      <c r="B5" s="131" t="s">
        <v>13</v>
      </c>
      <c r="C5" s="132"/>
      <c r="D5" s="132"/>
      <c r="E5" s="132"/>
      <c r="F5" s="25" t="s">
        <v>10</v>
      </c>
      <c r="G5" s="25">
        <f>SUMIFS($F$13:$F$25,$D$13:$D$25,F5)</f>
        <v>61</v>
      </c>
      <c r="I5" s="81">
        <f>SUMIFS(F13:F25,D13:D25,"žena")</f>
        <v>61</v>
      </c>
      <c r="J5" s="82"/>
      <c r="L5" s="81">
        <f>SUMIF(D13:D25,"žena",F13:F25)</f>
        <v>61</v>
      </c>
    </row>
    <row r="6" spans="1:12" ht="18.75" customHeight="1" x14ac:dyDescent="0.25">
      <c r="B6" s="17" t="s">
        <v>15</v>
      </c>
      <c r="C6" s="2"/>
      <c r="D6" s="2"/>
      <c r="E6" s="2"/>
      <c r="F6" s="25" t="s">
        <v>379</v>
      </c>
      <c r="G6" s="25">
        <f>SUMIFS($F$13:$F$25,$E$13:$E$25,F6)</f>
        <v>120</v>
      </c>
      <c r="I6" s="81">
        <f>SUMIFS(F13:F25,E13:E25,"IT")</f>
        <v>120</v>
      </c>
      <c r="J6" s="82"/>
      <c r="L6" s="81">
        <f>SUMIF(E13:E25,"IT",F13:F25)</f>
        <v>120</v>
      </c>
    </row>
    <row r="7" spans="1:12" ht="18.75" customHeight="1" x14ac:dyDescent="0.25">
      <c r="B7" s="2"/>
      <c r="C7" s="3"/>
      <c r="D7" s="4"/>
      <c r="E7" s="2"/>
      <c r="F7" s="2"/>
      <c r="G7" s="2"/>
      <c r="I7" s="82"/>
      <c r="J7" s="82"/>
    </row>
    <row r="8" spans="1:12" ht="18.75" customHeight="1" x14ac:dyDescent="0.25">
      <c r="B8" s="17" t="s">
        <v>30</v>
      </c>
      <c r="C8" s="3"/>
      <c r="D8" s="4"/>
      <c r="E8" s="25" t="s">
        <v>16</v>
      </c>
      <c r="F8" s="25" t="s">
        <v>10</v>
      </c>
      <c r="G8" s="25">
        <f>SUMIFS($F$13:$F$25,$E$13:$E$25,E8,$D$13:$D$25,F8)</f>
        <v>10</v>
      </c>
      <c r="I8" s="81">
        <f>SUMIFS(F13:F25,E13:E25,"IT",D13:D25,"žena")</f>
        <v>10</v>
      </c>
      <c r="J8" s="82"/>
    </row>
    <row r="9" spans="1:12" ht="18.75" customHeight="1" x14ac:dyDescent="0.25">
      <c r="B9" s="17" t="s">
        <v>31</v>
      </c>
      <c r="C9" s="2"/>
      <c r="D9" s="2"/>
      <c r="E9" s="25" t="s">
        <v>16</v>
      </c>
      <c r="F9" s="25" t="s">
        <v>7</v>
      </c>
      <c r="G9" s="25">
        <f>SUMIFS($F$13:$F$25,$E$13:$E$25,E9,$D$13:$D$25,F9)</f>
        <v>110</v>
      </c>
      <c r="I9" s="81">
        <f>SUMIFS(F13:F25,E13:E25,"IT",D13:D25,"muž")</f>
        <v>110</v>
      </c>
      <c r="J9" s="82"/>
    </row>
    <row r="12" spans="1:12" ht="15.75" thickBot="1" x14ac:dyDescent="0.3">
      <c r="B12" s="111" t="s">
        <v>1</v>
      </c>
      <c r="C12" s="95" t="s">
        <v>5</v>
      </c>
      <c r="D12" s="95" t="s">
        <v>6</v>
      </c>
      <c r="E12" s="112" t="s">
        <v>12</v>
      </c>
      <c r="F12" s="96" t="s">
        <v>11</v>
      </c>
    </row>
    <row r="13" spans="1:12" ht="15.75" thickTop="1" x14ac:dyDescent="0.25">
      <c r="B13" s="11">
        <v>1</v>
      </c>
      <c r="C13" s="12" t="s">
        <v>3</v>
      </c>
      <c r="D13" s="12" t="s">
        <v>7</v>
      </c>
      <c r="E13" s="20" t="s">
        <v>16</v>
      </c>
      <c r="F13" s="13">
        <v>10</v>
      </c>
    </row>
    <row r="14" spans="1:12" x14ac:dyDescent="0.25">
      <c r="B14" s="6">
        <v>2</v>
      </c>
      <c r="C14" s="5" t="s">
        <v>4</v>
      </c>
      <c r="D14" s="5" t="s">
        <v>7</v>
      </c>
      <c r="E14" s="21" t="s">
        <v>16</v>
      </c>
      <c r="F14" s="7">
        <v>100</v>
      </c>
    </row>
    <row r="15" spans="1:12" x14ac:dyDescent="0.25">
      <c r="B15" s="6">
        <v>3</v>
      </c>
      <c r="C15" s="5" t="s">
        <v>8</v>
      </c>
      <c r="D15" s="5" t="s">
        <v>7</v>
      </c>
      <c r="E15" s="21" t="s">
        <v>17</v>
      </c>
      <c r="F15" s="7">
        <v>10</v>
      </c>
    </row>
    <row r="16" spans="1:12" x14ac:dyDescent="0.25">
      <c r="B16" s="6">
        <v>4</v>
      </c>
      <c r="C16" s="5" t="s">
        <v>9</v>
      </c>
      <c r="D16" s="5" t="s">
        <v>10</v>
      </c>
      <c r="E16" s="21" t="s">
        <v>16</v>
      </c>
      <c r="F16" s="7">
        <v>10</v>
      </c>
    </row>
    <row r="17" spans="1:8" x14ac:dyDescent="0.25">
      <c r="B17" s="6">
        <v>5</v>
      </c>
      <c r="C17" s="5" t="s">
        <v>18</v>
      </c>
      <c r="D17" s="5" t="s">
        <v>10</v>
      </c>
      <c r="E17" s="21" t="s">
        <v>17</v>
      </c>
      <c r="F17" s="7">
        <v>10</v>
      </c>
    </row>
    <row r="18" spans="1:8" x14ac:dyDescent="0.25">
      <c r="B18" s="6">
        <v>6</v>
      </c>
      <c r="C18" s="5" t="s">
        <v>19</v>
      </c>
      <c r="D18" s="5" t="s">
        <v>10</v>
      </c>
      <c r="E18" s="21" t="s">
        <v>21</v>
      </c>
      <c r="F18" s="7">
        <v>10</v>
      </c>
    </row>
    <row r="19" spans="1:8" x14ac:dyDescent="0.25">
      <c r="B19" s="6">
        <v>7</v>
      </c>
      <c r="C19" s="5" t="s">
        <v>20</v>
      </c>
      <c r="D19" s="5" t="s">
        <v>7</v>
      </c>
      <c r="E19" s="21" t="s">
        <v>21</v>
      </c>
      <c r="F19" s="7">
        <v>10</v>
      </c>
    </row>
    <row r="20" spans="1:8" x14ac:dyDescent="0.25">
      <c r="B20" s="6">
        <v>8</v>
      </c>
      <c r="C20" s="5" t="s">
        <v>24</v>
      </c>
      <c r="D20" s="5" t="s">
        <v>7</v>
      </c>
      <c r="E20" s="21" t="s">
        <v>22</v>
      </c>
      <c r="F20" s="7">
        <v>10</v>
      </c>
    </row>
    <row r="21" spans="1:8" x14ac:dyDescent="0.25">
      <c r="B21" s="6">
        <v>9</v>
      </c>
      <c r="C21" s="5" t="s">
        <v>25</v>
      </c>
      <c r="D21" s="5" t="s">
        <v>7</v>
      </c>
      <c r="E21" s="21" t="s">
        <v>22</v>
      </c>
      <c r="F21" s="7">
        <v>10</v>
      </c>
    </row>
    <row r="22" spans="1:8" x14ac:dyDescent="0.25">
      <c r="B22" s="6">
        <v>10</v>
      </c>
      <c r="C22" s="5" t="s">
        <v>26</v>
      </c>
      <c r="D22" s="5" t="s">
        <v>7</v>
      </c>
      <c r="E22" s="21" t="s">
        <v>23</v>
      </c>
      <c r="F22" s="7">
        <v>10</v>
      </c>
    </row>
    <row r="23" spans="1:8" x14ac:dyDescent="0.25">
      <c r="B23" s="6">
        <v>11</v>
      </c>
      <c r="C23" s="5" t="s">
        <v>27</v>
      </c>
      <c r="D23" s="5" t="s">
        <v>10</v>
      </c>
      <c r="E23" s="21" t="s">
        <v>17</v>
      </c>
      <c r="F23" s="7">
        <v>10</v>
      </c>
    </row>
    <row r="24" spans="1:8" x14ac:dyDescent="0.25">
      <c r="B24" s="6">
        <v>12</v>
      </c>
      <c r="C24" s="5" t="s">
        <v>28</v>
      </c>
      <c r="D24" s="5" t="s">
        <v>10</v>
      </c>
      <c r="E24" s="21" t="s">
        <v>17</v>
      </c>
      <c r="F24" s="7">
        <v>10</v>
      </c>
    </row>
    <row r="25" spans="1:8" x14ac:dyDescent="0.25">
      <c r="B25" s="8">
        <v>13</v>
      </c>
      <c r="C25" s="9" t="s">
        <v>29</v>
      </c>
      <c r="D25" s="9" t="s">
        <v>10</v>
      </c>
      <c r="E25" s="22" t="s">
        <v>23</v>
      </c>
      <c r="F25" s="10">
        <v>11</v>
      </c>
    </row>
    <row r="27" spans="1:8" ht="12.75" customHeight="1" x14ac:dyDescent="0.25">
      <c r="A27" s="145" t="s">
        <v>2</v>
      </c>
      <c r="B27" s="145"/>
      <c r="C27" s="145"/>
      <c r="D27" s="145"/>
      <c r="E27" s="145"/>
      <c r="F27" s="145"/>
      <c r="G27" s="145"/>
      <c r="H27" s="145"/>
    </row>
    <row r="30" spans="1:8" x14ac:dyDescent="0.25">
      <c r="B30" t="s">
        <v>33</v>
      </c>
    </row>
    <row r="31" spans="1:8" x14ac:dyDescent="0.25">
      <c r="B31" s="80" t="s">
        <v>34</v>
      </c>
    </row>
    <row r="32" spans="1:8" x14ac:dyDescent="0.25">
      <c r="B32" s="80" t="s">
        <v>35</v>
      </c>
    </row>
  </sheetData>
  <mergeCells count="5">
    <mergeCell ref="A1:H1"/>
    <mergeCell ref="A2:H2"/>
    <mergeCell ref="I3:J3"/>
    <mergeCell ref="A27:H27"/>
    <mergeCell ref="F3:G3"/>
  </mergeCells>
  <conditionalFormatting sqref="B13:F25">
    <cfRule type="expression" dxfId="15" priority="1">
      <formula>#REF!=1</formula>
    </cfRule>
    <cfRule type="expression" dxfId="14" priority="2">
      <formula>"$G11=1"</formula>
    </cfRule>
  </conditionalFormatting>
  <hyperlinks>
    <hyperlink ref="A2" r:id="rId1" xr:uid="{0CC40C1E-2218-45D0-B69D-411D7E81ACD8}"/>
    <hyperlink ref="B31" r:id="rId2" xr:uid="{AD8DFAD1-E116-4BE2-818A-227EB14353B4}"/>
    <hyperlink ref="B32" r:id="rId3" xr:uid="{8644A009-5659-4714-A245-2E5BEE381B9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K25"/>
  <sheetViews>
    <sheetView topLeftCell="A6" workbookViewId="0">
      <selection activeCell="B4" sqref="B4:G6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2" customWidth="1"/>
    <col min="6" max="6" width="11.42578125" customWidth="1"/>
    <col min="7" max="7" width="10.140625" customWidth="1"/>
    <col min="8" max="8" width="4.140625" customWidth="1"/>
    <col min="10" max="10" width="11" customWidth="1"/>
  </cols>
  <sheetData>
    <row r="1" spans="1:11" ht="29.25" customHeight="1" x14ac:dyDescent="0.25">
      <c r="A1" s="142" t="s">
        <v>32</v>
      </c>
      <c r="B1" s="142"/>
      <c r="C1" s="142"/>
      <c r="D1" s="142"/>
      <c r="E1" s="142"/>
      <c r="F1" s="142"/>
      <c r="G1" s="142"/>
      <c r="H1" s="142"/>
    </row>
    <row r="2" spans="1:11" x14ac:dyDescent="0.25">
      <c r="A2" s="143" t="s">
        <v>0</v>
      </c>
      <c r="B2" s="144"/>
      <c r="C2" s="144"/>
      <c r="D2" s="144"/>
      <c r="E2" s="144"/>
      <c r="F2" s="144"/>
      <c r="G2" s="144"/>
      <c r="H2" s="144"/>
    </row>
    <row r="3" spans="1:11" ht="17.25" customHeight="1" x14ac:dyDescent="0.25">
      <c r="A3" s="18"/>
      <c r="B3" s="18"/>
      <c r="C3" s="18"/>
      <c r="D3" s="18"/>
      <c r="E3" s="18"/>
      <c r="F3" s="18"/>
      <c r="G3" s="18"/>
      <c r="H3" s="18"/>
      <c r="J3" s="24" t="s">
        <v>36</v>
      </c>
    </row>
    <row r="4" spans="1:11" ht="18.75" customHeight="1" x14ac:dyDescent="0.25">
      <c r="B4" s="17" t="s">
        <v>37</v>
      </c>
      <c r="C4" s="2"/>
      <c r="D4" s="2"/>
      <c r="E4" s="2"/>
      <c r="F4" s="2"/>
      <c r="G4" s="25"/>
      <c r="J4" s="26">
        <f>SUMIFS(G11:G23,E11:E23,"&gt;42")</f>
        <v>21</v>
      </c>
      <c r="K4" s="83" t="s">
        <v>49</v>
      </c>
    </row>
    <row r="5" spans="1:11" ht="18.75" customHeight="1" x14ac:dyDescent="0.25">
      <c r="B5" s="17" t="s">
        <v>37</v>
      </c>
      <c r="C5" s="2"/>
      <c r="D5" s="2"/>
      <c r="E5" s="2"/>
      <c r="F5" s="23" t="s">
        <v>38</v>
      </c>
      <c r="G5" s="25"/>
      <c r="J5" s="26">
        <f>SUMIFS(G11:G23,E11:E23,F5)</f>
        <v>21</v>
      </c>
      <c r="K5" s="83" t="s">
        <v>50</v>
      </c>
    </row>
    <row r="6" spans="1:11" ht="18.75" customHeight="1" x14ac:dyDescent="0.25">
      <c r="B6" s="17" t="s">
        <v>39</v>
      </c>
      <c r="C6" s="2"/>
      <c r="D6" s="2"/>
      <c r="E6" s="2"/>
      <c r="F6" s="23">
        <v>42</v>
      </c>
      <c r="G6" s="25"/>
      <c r="J6" s="26">
        <f>SUMIFS(G11:G23,E11:E23,"&gt;"&amp;F6)</f>
        <v>21</v>
      </c>
      <c r="K6" s="83" t="s">
        <v>51</v>
      </c>
    </row>
    <row r="7" spans="1:11" ht="15.75" x14ac:dyDescent="0.25">
      <c r="B7" s="2"/>
      <c r="C7" s="3"/>
      <c r="D7" s="4"/>
      <c r="E7" s="4"/>
      <c r="F7" s="2"/>
      <c r="G7" s="2"/>
    </row>
    <row r="8" spans="1:11" ht="18.75" x14ac:dyDescent="0.3">
      <c r="B8" s="27"/>
      <c r="C8" s="27"/>
      <c r="D8" s="27"/>
      <c r="E8" s="28" t="s">
        <v>40</v>
      </c>
      <c r="F8" s="29" t="s">
        <v>41</v>
      </c>
      <c r="G8" s="27"/>
    </row>
    <row r="10" spans="1:11" ht="15.75" thickBot="1" x14ac:dyDescent="0.3">
      <c r="B10" s="14" t="s">
        <v>1</v>
      </c>
      <c r="C10" s="15" t="s">
        <v>5</v>
      </c>
      <c r="D10" s="15" t="s">
        <v>6</v>
      </c>
      <c r="E10" s="19" t="s">
        <v>42</v>
      </c>
      <c r="F10" s="19" t="s">
        <v>12</v>
      </c>
      <c r="G10" s="16" t="s">
        <v>11</v>
      </c>
    </row>
    <row r="11" spans="1:11" ht="15.75" thickTop="1" x14ac:dyDescent="0.25">
      <c r="B11" s="11">
        <v>1</v>
      </c>
      <c r="C11" s="12" t="s">
        <v>3</v>
      </c>
      <c r="D11" s="12" t="s">
        <v>7</v>
      </c>
      <c r="E11" s="20">
        <v>32</v>
      </c>
      <c r="F11" s="20" t="s">
        <v>16</v>
      </c>
      <c r="G11" s="13">
        <v>10</v>
      </c>
    </row>
    <row r="12" spans="1:11" x14ac:dyDescent="0.25">
      <c r="B12" s="6">
        <v>2</v>
      </c>
      <c r="C12" s="5" t="s">
        <v>4</v>
      </c>
      <c r="D12" s="5" t="s">
        <v>7</v>
      </c>
      <c r="E12" s="20">
        <v>33</v>
      </c>
      <c r="F12" s="21" t="s">
        <v>16</v>
      </c>
      <c r="G12" s="7">
        <v>100</v>
      </c>
    </row>
    <row r="13" spans="1:11" x14ac:dyDescent="0.25">
      <c r="B13" s="6">
        <v>3</v>
      </c>
      <c r="C13" s="5" t="s">
        <v>8</v>
      </c>
      <c r="D13" s="5" t="s">
        <v>7</v>
      </c>
      <c r="E13" s="20">
        <v>34</v>
      </c>
      <c r="F13" s="21" t="s">
        <v>17</v>
      </c>
      <c r="G13" s="7">
        <v>10</v>
      </c>
    </row>
    <row r="14" spans="1:11" x14ac:dyDescent="0.25">
      <c r="B14" s="6">
        <v>4</v>
      </c>
      <c r="C14" s="5" t="s">
        <v>9</v>
      </c>
      <c r="D14" s="5" t="s">
        <v>10</v>
      </c>
      <c r="E14" s="20">
        <v>35</v>
      </c>
      <c r="F14" s="21" t="s">
        <v>16</v>
      </c>
      <c r="G14" s="7">
        <v>10</v>
      </c>
    </row>
    <row r="15" spans="1:11" x14ac:dyDescent="0.25">
      <c r="B15" s="6">
        <v>5</v>
      </c>
      <c r="C15" s="5" t="s">
        <v>18</v>
      </c>
      <c r="D15" s="5" t="s">
        <v>10</v>
      </c>
      <c r="E15" s="20">
        <v>36</v>
      </c>
      <c r="F15" s="21" t="s">
        <v>17</v>
      </c>
      <c r="G15" s="7">
        <v>10</v>
      </c>
    </row>
    <row r="16" spans="1:11" x14ac:dyDescent="0.25">
      <c r="B16" s="6">
        <v>6</v>
      </c>
      <c r="C16" s="5" t="s">
        <v>19</v>
      </c>
      <c r="D16" s="5" t="s">
        <v>10</v>
      </c>
      <c r="E16" s="20">
        <v>37</v>
      </c>
      <c r="F16" s="21" t="s">
        <v>21</v>
      </c>
      <c r="G16" s="7">
        <v>10</v>
      </c>
    </row>
    <row r="17" spans="1:8" x14ac:dyDescent="0.25">
      <c r="B17" s="6">
        <v>7</v>
      </c>
      <c r="C17" s="5" t="s">
        <v>20</v>
      </c>
      <c r="D17" s="5" t="s">
        <v>7</v>
      </c>
      <c r="E17" s="20">
        <v>38</v>
      </c>
      <c r="F17" s="21" t="s">
        <v>21</v>
      </c>
      <c r="G17" s="7">
        <v>10</v>
      </c>
    </row>
    <row r="18" spans="1:8" x14ac:dyDescent="0.25">
      <c r="B18" s="6">
        <v>8</v>
      </c>
      <c r="C18" s="5" t="s">
        <v>24</v>
      </c>
      <c r="D18" s="5" t="s">
        <v>7</v>
      </c>
      <c r="E18" s="20">
        <v>39</v>
      </c>
      <c r="F18" s="21" t="s">
        <v>22</v>
      </c>
      <c r="G18" s="7">
        <v>10</v>
      </c>
    </row>
    <row r="19" spans="1:8" x14ac:dyDescent="0.25">
      <c r="B19" s="6">
        <v>9</v>
      </c>
      <c r="C19" s="5" t="s">
        <v>25</v>
      </c>
      <c r="D19" s="5" t="s">
        <v>7</v>
      </c>
      <c r="E19" s="20">
        <v>40</v>
      </c>
      <c r="F19" s="21" t="s">
        <v>22</v>
      </c>
      <c r="G19" s="7">
        <v>10</v>
      </c>
    </row>
    <row r="20" spans="1:8" x14ac:dyDescent="0.25">
      <c r="B20" s="6">
        <v>10</v>
      </c>
      <c r="C20" s="5" t="s">
        <v>26</v>
      </c>
      <c r="D20" s="5" t="s">
        <v>7</v>
      </c>
      <c r="E20" s="20">
        <v>41</v>
      </c>
      <c r="F20" s="21" t="s">
        <v>23</v>
      </c>
      <c r="G20" s="7">
        <v>10</v>
      </c>
    </row>
    <row r="21" spans="1:8" x14ac:dyDescent="0.25">
      <c r="B21" s="6">
        <v>11</v>
      </c>
      <c r="C21" s="5" t="s">
        <v>27</v>
      </c>
      <c r="D21" s="5" t="s">
        <v>10</v>
      </c>
      <c r="E21" s="20">
        <v>42</v>
      </c>
      <c r="F21" s="21" t="s">
        <v>17</v>
      </c>
      <c r="G21" s="7">
        <v>10</v>
      </c>
    </row>
    <row r="22" spans="1:8" x14ac:dyDescent="0.25">
      <c r="B22" s="6">
        <v>12</v>
      </c>
      <c r="C22" s="5" t="s">
        <v>28</v>
      </c>
      <c r="D22" s="5" t="s">
        <v>10</v>
      </c>
      <c r="E22" s="20">
        <v>43</v>
      </c>
      <c r="F22" s="21" t="s">
        <v>17</v>
      </c>
      <c r="G22" s="7">
        <v>10</v>
      </c>
    </row>
    <row r="23" spans="1:8" x14ac:dyDescent="0.25">
      <c r="B23" s="8">
        <v>13</v>
      </c>
      <c r="C23" s="9" t="s">
        <v>29</v>
      </c>
      <c r="D23" s="9" t="s">
        <v>10</v>
      </c>
      <c r="E23" s="9">
        <v>44</v>
      </c>
      <c r="F23" s="22" t="s">
        <v>23</v>
      </c>
      <c r="G23" s="10">
        <v>11</v>
      </c>
    </row>
    <row r="25" spans="1:8" ht="12.75" customHeight="1" x14ac:dyDescent="0.25">
      <c r="A25" s="145" t="s">
        <v>2</v>
      </c>
      <c r="B25" s="145"/>
      <c r="C25" s="145"/>
      <c r="D25" s="145"/>
      <c r="E25" s="145"/>
      <c r="F25" s="145"/>
      <c r="G25" s="145"/>
      <c r="H25" s="145"/>
    </row>
  </sheetData>
  <mergeCells count="3">
    <mergeCell ref="A1:H1"/>
    <mergeCell ref="A2:H2"/>
    <mergeCell ref="A25:H25"/>
  </mergeCells>
  <conditionalFormatting sqref="B11:G23">
    <cfRule type="expression" dxfId="13" priority="1">
      <formula>#REF!=1</formula>
    </cfRule>
    <cfRule type="expression" dxfId="12" priority="2">
      <formula>"$G11=1"</formula>
    </cfRule>
  </conditionalFormatting>
  <hyperlinks>
    <hyperlink ref="A2" r:id="rId1" xr:uid="{00000000-0004-0000-02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3D4D-10D4-4185-92A6-5E569878B2B3}">
  <dimension ref="A1:K25"/>
  <sheetViews>
    <sheetView workbookViewId="0">
      <selection sqref="A1:J1"/>
    </sheetView>
  </sheetViews>
  <sheetFormatPr defaultRowHeight="15" x14ac:dyDescent="0.25"/>
  <cols>
    <col min="1" max="1" width="2.7109375" customWidth="1"/>
    <col min="2" max="2" width="8.7109375" customWidth="1"/>
    <col min="3" max="3" width="10.140625" customWidth="1"/>
    <col min="4" max="4" width="11.5703125" customWidth="1"/>
    <col min="5" max="5" width="8.5703125" customWidth="1"/>
    <col min="6" max="6" width="11.42578125" customWidth="1"/>
    <col min="7" max="7" width="10.140625" customWidth="1"/>
    <col min="8" max="8" width="4.140625" customWidth="1"/>
    <col min="9" max="9" width="48.28515625" customWidth="1"/>
    <col min="10" max="10" width="3.5703125" customWidth="1"/>
  </cols>
  <sheetData>
    <row r="1" spans="1:11" ht="29.25" customHeight="1" x14ac:dyDescent="0.25">
      <c r="A1" s="142" t="s">
        <v>32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25">
      <c r="A2" s="143" t="s">
        <v>0</v>
      </c>
      <c r="B2" s="144"/>
      <c r="C2" s="144"/>
      <c r="D2" s="144"/>
      <c r="E2" s="144"/>
      <c r="F2" s="144"/>
      <c r="G2" s="144"/>
      <c r="H2" s="144"/>
    </row>
    <row r="3" spans="1:11" ht="17.25" customHeight="1" x14ac:dyDescent="0.25">
      <c r="A3" s="18"/>
      <c r="B3" s="18"/>
      <c r="C3" s="18"/>
      <c r="D3" s="18"/>
      <c r="E3" s="18"/>
      <c r="F3" s="18"/>
      <c r="G3" s="24" t="s">
        <v>36</v>
      </c>
      <c r="H3" s="18"/>
    </row>
    <row r="4" spans="1:11" ht="18.75" customHeight="1" x14ac:dyDescent="0.25">
      <c r="B4" s="17" t="s">
        <v>37</v>
      </c>
      <c r="C4" s="2"/>
      <c r="D4" s="2"/>
      <c r="E4" s="2"/>
      <c r="F4" s="2"/>
      <c r="G4" s="26">
        <f>SUMIFS(G11:G23,E11:E23,"&gt;42")</f>
        <v>21</v>
      </c>
      <c r="I4" s="133" t="str">
        <f ca="1">_xlfn.FORMULATEXT(G4)</f>
        <v>=SUMIFS(G11:G23;E11:E23;"&gt;42")</v>
      </c>
      <c r="K4" s="83"/>
    </row>
    <row r="5" spans="1:11" ht="18.75" customHeight="1" x14ac:dyDescent="0.25">
      <c r="B5" s="17" t="s">
        <v>37</v>
      </c>
      <c r="C5" s="2"/>
      <c r="D5" s="2"/>
      <c r="E5" s="2"/>
      <c r="F5" s="23" t="s">
        <v>38</v>
      </c>
      <c r="G5" s="26">
        <f>SUMIFS(G11:G23,E11:E23,F5)</f>
        <v>21</v>
      </c>
      <c r="I5" s="133" t="str">
        <f t="shared" ref="I5:I6" ca="1" si="0">_xlfn.FORMULATEXT(G5)</f>
        <v>=SUMIFS(G11:G23;E11:E23;F5)</v>
      </c>
      <c r="K5" s="83"/>
    </row>
    <row r="6" spans="1:11" ht="18.75" customHeight="1" x14ac:dyDescent="0.25">
      <c r="B6" s="17" t="s">
        <v>39</v>
      </c>
      <c r="C6" s="2"/>
      <c r="D6" s="2"/>
      <c r="E6" s="2"/>
      <c r="F6" s="23">
        <v>42</v>
      </c>
      <c r="G6" s="26">
        <f>SUMIFS(G11:G23,E11:E23,"&gt;"&amp;F6)</f>
        <v>21</v>
      </c>
      <c r="I6" s="133" t="str">
        <f t="shared" ca="1" si="0"/>
        <v>=SUMIFS(G11:G23;E11:E23;"&gt;"&amp;F6)</v>
      </c>
      <c r="K6" s="83"/>
    </row>
    <row r="7" spans="1:11" ht="15.75" x14ac:dyDescent="0.25">
      <c r="B7" s="2"/>
      <c r="C7" s="3"/>
      <c r="D7" s="4"/>
      <c r="E7" s="4"/>
      <c r="F7" s="2"/>
      <c r="G7" s="2"/>
    </row>
    <row r="8" spans="1:11" ht="18.75" x14ac:dyDescent="0.3">
      <c r="B8" s="27"/>
      <c r="C8" s="27"/>
      <c r="D8" s="27"/>
      <c r="E8" s="28" t="s">
        <v>40</v>
      </c>
      <c r="F8" s="29" t="s">
        <v>41</v>
      </c>
      <c r="G8" s="27"/>
    </row>
    <row r="10" spans="1:11" ht="15.75" thickBot="1" x14ac:dyDescent="0.3">
      <c r="B10" s="14" t="s">
        <v>1</v>
      </c>
      <c r="C10" s="15" t="s">
        <v>5</v>
      </c>
      <c r="D10" s="15" t="s">
        <v>6</v>
      </c>
      <c r="E10" s="19" t="s">
        <v>42</v>
      </c>
      <c r="F10" s="19" t="s">
        <v>12</v>
      </c>
      <c r="G10" s="16" t="s">
        <v>11</v>
      </c>
    </row>
    <row r="11" spans="1:11" ht="15.75" thickTop="1" x14ac:dyDescent="0.25">
      <c r="B11" s="11">
        <v>1</v>
      </c>
      <c r="C11" s="12" t="s">
        <v>3</v>
      </c>
      <c r="D11" s="12" t="s">
        <v>7</v>
      </c>
      <c r="E11" s="20">
        <v>32</v>
      </c>
      <c r="F11" s="20" t="s">
        <v>16</v>
      </c>
      <c r="G11" s="13">
        <v>10</v>
      </c>
    </row>
    <row r="12" spans="1:11" x14ac:dyDescent="0.25">
      <c r="B12" s="6">
        <v>2</v>
      </c>
      <c r="C12" s="5" t="s">
        <v>4</v>
      </c>
      <c r="D12" s="5" t="s">
        <v>7</v>
      </c>
      <c r="E12" s="20">
        <v>33</v>
      </c>
      <c r="F12" s="21" t="s">
        <v>16</v>
      </c>
      <c r="G12" s="7">
        <v>100</v>
      </c>
    </row>
    <row r="13" spans="1:11" x14ac:dyDescent="0.25">
      <c r="B13" s="6">
        <v>3</v>
      </c>
      <c r="C13" s="5" t="s">
        <v>8</v>
      </c>
      <c r="D13" s="5" t="s">
        <v>7</v>
      </c>
      <c r="E13" s="20">
        <v>34</v>
      </c>
      <c r="F13" s="21" t="s">
        <v>17</v>
      </c>
      <c r="G13" s="7">
        <v>10</v>
      </c>
    </row>
    <row r="14" spans="1:11" x14ac:dyDescent="0.25">
      <c r="B14" s="6">
        <v>4</v>
      </c>
      <c r="C14" s="5" t="s">
        <v>9</v>
      </c>
      <c r="D14" s="5" t="s">
        <v>10</v>
      </c>
      <c r="E14" s="20">
        <v>35</v>
      </c>
      <c r="F14" s="21" t="s">
        <v>16</v>
      </c>
      <c r="G14" s="7">
        <v>10</v>
      </c>
    </row>
    <row r="15" spans="1:11" x14ac:dyDescent="0.25">
      <c r="B15" s="6">
        <v>5</v>
      </c>
      <c r="C15" s="5" t="s">
        <v>18</v>
      </c>
      <c r="D15" s="5" t="s">
        <v>10</v>
      </c>
      <c r="E15" s="20">
        <v>36</v>
      </c>
      <c r="F15" s="21" t="s">
        <v>17</v>
      </c>
      <c r="G15" s="7">
        <v>10</v>
      </c>
    </row>
    <row r="16" spans="1:11" x14ac:dyDescent="0.25">
      <c r="B16" s="6">
        <v>6</v>
      </c>
      <c r="C16" s="5" t="s">
        <v>19</v>
      </c>
      <c r="D16" s="5" t="s">
        <v>10</v>
      </c>
      <c r="E16" s="20">
        <v>37</v>
      </c>
      <c r="F16" s="21" t="s">
        <v>21</v>
      </c>
      <c r="G16" s="7">
        <v>10</v>
      </c>
    </row>
    <row r="17" spans="1:10" x14ac:dyDescent="0.25">
      <c r="B17" s="6">
        <v>7</v>
      </c>
      <c r="C17" s="5" t="s">
        <v>20</v>
      </c>
      <c r="D17" s="5" t="s">
        <v>7</v>
      </c>
      <c r="E17" s="20">
        <v>38</v>
      </c>
      <c r="F17" s="21" t="s">
        <v>21</v>
      </c>
      <c r="G17" s="7">
        <v>10</v>
      </c>
    </row>
    <row r="18" spans="1:10" x14ac:dyDescent="0.25">
      <c r="B18" s="6">
        <v>8</v>
      </c>
      <c r="C18" s="5" t="s">
        <v>24</v>
      </c>
      <c r="D18" s="5" t="s">
        <v>7</v>
      </c>
      <c r="E18" s="20">
        <v>39</v>
      </c>
      <c r="F18" s="21" t="s">
        <v>22</v>
      </c>
      <c r="G18" s="7">
        <v>10</v>
      </c>
    </row>
    <row r="19" spans="1:10" x14ac:dyDescent="0.25">
      <c r="B19" s="6">
        <v>9</v>
      </c>
      <c r="C19" s="5" t="s">
        <v>25</v>
      </c>
      <c r="D19" s="5" t="s">
        <v>7</v>
      </c>
      <c r="E19" s="20">
        <v>40</v>
      </c>
      <c r="F19" s="21" t="s">
        <v>22</v>
      </c>
      <c r="G19" s="7">
        <v>10</v>
      </c>
    </row>
    <row r="20" spans="1:10" x14ac:dyDescent="0.25">
      <c r="B20" s="6">
        <v>10</v>
      </c>
      <c r="C20" s="5" t="s">
        <v>26</v>
      </c>
      <c r="D20" s="5" t="s">
        <v>7</v>
      </c>
      <c r="E20" s="20">
        <v>41</v>
      </c>
      <c r="F20" s="21" t="s">
        <v>23</v>
      </c>
      <c r="G20" s="7">
        <v>10</v>
      </c>
    </row>
    <row r="21" spans="1:10" x14ac:dyDescent="0.25">
      <c r="B21" s="6">
        <v>11</v>
      </c>
      <c r="C21" s="5" t="s">
        <v>27</v>
      </c>
      <c r="D21" s="5" t="s">
        <v>10</v>
      </c>
      <c r="E21" s="20">
        <v>42</v>
      </c>
      <c r="F21" s="21" t="s">
        <v>17</v>
      </c>
      <c r="G21" s="7">
        <v>10</v>
      </c>
    </row>
    <row r="22" spans="1:10" x14ac:dyDescent="0.25">
      <c r="B22" s="6">
        <v>12</v>
      </c>
      <c r="C22" s="5" t="s">
        <v>28</v>
      </c>
      <c r="D22" s="5" t="s">
        <v>10</v>
      </c>
      <c r="E22" s="20">
        <v>43</v>
      </c>
      <c r="F22" s="21" t="s">
        <v>17</v>
      </c>
      <c r="G22" s="7">
        <v>10</v>
      </c>
    </row>
    <row r="23" spans="1:10" x14ac:dyDescent="0.25">
      <c r="B23" s="8">
        <v>13</v>
      </c>
      <c r="C23" s="9" t="s">
        <v>29</v>
      </c>
      <c r="D23" s="9" t="s">
        <v>10</v>
      </c>
      <c r="E23" s="9">
        <v>44</v>
      </c>
      <c r="F23" s="22" t="s">
        <v>23</v>
      </c>
      <c r="G23" s="10">
        <v>11</v>
      </c>
    </row>
    <row r="25" spans="1:10" ht="12.75" customHeight="1" x14ac:dyDescent="0.25">
      <c r="A25" s="145" t="s">
        <v>2</v>
      </c>
      <c r="B25" s="145"/>
      <c r="C25" s="145"/>
      <c r="D25" s="145"/>
      <c r="E25" s="145"/>
      <c r="F25" s="145"/>
      <c r="G25" s="145"/>
      <c r="H25" s="145"/>
      <c r="I25" s="145"/>
      <c r="J25" s="145"/>
    </row>
  </sheetData>
  <mergeCells count="3">
    <mergeCell ref="A2:H2"/>
    <mergeCell ref="A25:J25"/>
    <mergeCell ref="A1:J1"/>
  </mergeCells>
  <conditionalFormatting sqref="B11:G23">
    <cfRule type="expression" dxfId="11" priority="1">
      <formula>#REF!=1</formula>
    </cfRule>
    <cfRule type="expression" dxfId="10" priority="2">
      <formula>"$G11=1"</formula>
    </cfRule>
  </conditionalFormatting>
  <hyperlinks>
    <hyperlink ref="A2" r:id="rId1" xr:uid="{7F7B2931-5E92-45C0-8DBD-83D8A46981C2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29"/>
  <sheetViews>
    <sheetView workbookViewId="0">
      <selection activeCell="B30" sqref="B30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7" max="7" width="4.140625" customWidth="1"/>
    <col min="9" max="9" width="15.85546875" customWidth="1"/>
  </cols>
  <sheetData>
    <row r="1" spans="1:7" ht="29.25" customHeight="1" x14ac:dyDescent="0.25">
      <c r="A1" s="142" t="s">
        <v>32</v>
      </c>
      <c r="B1" s="142"/>
      <c r="C1" s="142"/>
      <c r="D1" s="142"/>
      <c r="E1" s="142"/>
      <c r="F1" s="142"/>
      <c r="G1" s="142"/>
    </row>
    <row r="2" spans="1:7" x14ac:dyDescent="0.25">
      <c r="A2" s="143" t="s">
        <v>0</v>
      </c>
      <c r="B2" s="144"/>
      <c r="C2" s="144"/>
      <c r="D2" s="144"/>
      <c r="E2" s="144"/>
      <c r="F2" s="144"/>
      <c r="G2" s="144"/>
    </row>
    <row r="3" spans="1:7" ht="17.25" customHeight="1" x14ac:dyDescent="0.25">
      <c r="A3" s="18"/>
      <c r="B3" s="18"/>
      <c r="C3" s="18"/>
      <c r="D3" s="18"/>
      <c r="E3" s="18"/>
      <c r="F3" s="18"/>
      <c r="G3" s="18"/>
    </row>
    <row r="4" spans="1:7" ht="18.75" customHeight="1" x14ac:dyDescent="0.25">
      <c r="B4" s="17"/>
      <c r="C4" s="2" t="s">
        <v>16</v>
      </c>
      <c r="D4" s="2" t="s">
        <v>17</v>
      </c>
      <c r="E4" s="2" t="s">
        <v>21</v>
      </c>
      <c r="F4" s="2" t="s">
        <v>22</v>
      </c>
    </row>
    <row r="5" spans="1:7" ht="18.75" customHeight="1" x14ac:dyDescent="0.25">
      <c r="B5" s="17" t="s">
        <v>7</v>
      </c>
      <c r="C5" s="25"/>
      <c r="D5" s="25"/>
      <c r="E5" s="25"/>
      <c r="F5" s="25"/>
    </row>
    <row r="6" spans="1:7" ht="18.75" customHeight="1" x14ac:dyDescent="0.25">
      <c r="B6" s="17" t="s">
        <v>10</v>
      </c>
      <c r="C6" s="25"/>
      <c r="D6" s="25"/>
      <c r="E6" s="25"/>
      <c r="F6" s="25"/>
    </row>
    <row r="9" spans="1:7" ht="15.75" thickBot="1" x14ac:dyDescent="0.3">
      <c r="B9" s="14" t="s">
        <v>1</v>
      </c>
      <c r="C9" s="15" t="s">
        <v>5</v>
      </c>
      <c r="D9" s="15" t="s">
        <v>6</v>
      </c>
      <c r="E9" s="19" t="s">
        <v>12</v>
      </c>
      <c r="F9" s="16" t="s">
        <v>11</v>
      </c>
    </row>
    <row r="10" spans="1:7" ht="15.75" thickTop="1" x14ac:dyDescent="0.25">
      <c r="B10" s="11">
        <v>1</v>
      </c>
      <c r="C10" s="12" t="s">
        <v>3</v>
      </c>
      <c r="D10" s="12" t="s">
        <v>7</v>
      </c>
      <c r="E10" s="20" t="s">
        <v>16</v>
      </c>
      <c r="F10" s="13">
        <v>10</v>
      </c>
    </row>
    <row r="11" spans="1:7" x14ac:dyDescent="0.25">
      <c r="B11" s="6">
        <v>2</v>
      </c>
      <c r="C11" s="5" t="s">
        <v>4</v>
      </c>
      <c r="D11" s="5" t="s">
        <v>7</v>
      </c>
      <c r="E11" s="21" t="s">
        <v>16</v>
      </c>
      <c r="F11" s="7">
        <v>100</v>
      </c>
    </row>
    <row r="12" spans="1:7" x14ac:dyDescent="0.25">
      <c r="B12" s="6">
        <v>3</v>
      </c>
      <c r="C12" s="5" t="s">
        <v>8</v>
      </c>
      <c r="D12" s="5" t="s">
        <v>7</v>
      </c>
      <c r="E12" s="21" t="s">
        <v>17</v>
      </c>
      <c r="F12" s="7">
        <v>10</v>
      </c>
    </row>
    <row r="13" spans="1:7" x14ac:dyDescent="0.25">
      <c r="B13" s="6">
        <v>4</v>
      </c>
      <c r="C13" s="5" t="s">
        <v>9</v>
      </c>
      <c r="D13" s="5" t="s">
        <v>10</v>
      </c>
      <c r="E13" s="21" t="s">
        <v>16</v>
      </c>
      <c r="F13" s="7">
        <v>10</v>
      </c>
    </row>
    <row r="14" spans="1:7" x14ac:dyDescent="0.25">
      <c r="B14" s="6">
        <v>5</v>
      </c>
      <c r="C14" s="5" t="s">
        <v>18</v>
      </c>
      <c r="D14" s="5" t="s">
        <v>10</v>
      </c>
      <c r="E14" s="21" t="s">
        <v>17</v>
      </c>
      <c r="F14" s="7">
        <v>10</v>
      </c>
    </row>
    <row r="15" spans="1:7" x14ac:dyDescent="0.25">
      <c r="B15" s="6">
        <v>6</v>
      </c>
      <c r="C15" s="5" t="s">
        <v>19</v>
      </c>
      <c r="D15" s="5" t="s">
        <v>10</v>
      </c>
      <c r="E15" s="21" t="s">
        <v>21</v>
      </c>
      <c r="F15" s="7">
        <v>10</v>
      </c>
    </row>
    <row r="16" spans="1:7" x14ac:dyDescent="0.25">
      <c r="B16" s="6">
        <v>7</v>
      </c>
      <c r="C16" s="5" t="s">
        <v>20</v>
      </c>
      <c r="D16" s="5" t="s">
        <v>7</v>
      </c>
      <c r="E16" s="21" t="s">
        <v>21</v>
      </c>
      <c r="F16" s="7">
        <v>10</v>
      </c>
    </row>
    <row r="17" spans="1:7" x14ac:dyDescent="0.25">
      <c r="B17" s="6">
        <v>8</v>
      </c>
      <c r="C17" s="5" t="s">
        <v>24</v>
      </c>
      <c r="D17" s="5" t="s">
        <v>7</v>
      </c>
      <c r="E17" s="21" t="s">
        <v>22</v>
      </c>
      <c r="F17" s="7">
        <v>10</v>
      </c>
    </row>
    <row r="18" spans="1:7" x14ac:dyDescent="0.25">
      <c r="B18" s="6">
        <v>9</v>
      </c>
      <c r="C18" s="5" t="s">
        <v>25</v>
      </c>
      <c r="D18" s="5" t="s">
        <v>7</v>
      </c>
      <c r="E18" s="21" t="s">
        <v>22</v>
      </c>
      <c r="F18" s="7">
        <v>10</v>
      </c>
    </row>
    <row r="19" spans="1:7" x14ac:dyDescent="0.25">
      <c r="B19" s="6">
        <v>10</v>
      </c>
      <c r="C19" s="5" t="s">
        <v>26</v>
      </c>
      <c r="D19" s="5" t="s">
        <v>7</v>
      </c>
      <c r="E19" s="21" t="s">
        <v>16</v>
      </c>
      <c r="F19" s="7">
        <v>10</v>
      </c>
    </row>
    <row r="20" spans="1:7" x14ac:dyDescent="0.25">
      <c r="B20" s="6">
        <v>11</v>
      </c>
      <c r="C20" s="5" t="s">
        <v>27</v>
      </c>
      <c r="D20" s="5" t="s">
        <v>10</v>
      </c>
      <c r="E20" s="21" t="s">
        <v>17</v>
      </c>
      <c r="F20" s="7">
        <v>10</v>
      </c>
    </row>
    <row r="21" spans="1:7" x14ac:dyDescent="0.25">
      <c r="B21" s="6">
        <v>12</v>
      </c>
      <c r="C21" s="5" t="s">
        <v>28</v>
      </c>
      <c r="D21" s="5" t="s">
        <v>10</v>
      </c>
      <c r="E21" s="21" t="s">
        <v>17</v>
      </c>
      <c r="F21" s="7">
        <v>10</v>
      </c>
    </row>
    <row r="22" spans="1:7" x14ac:dyDescent="0.25">
      <c r="B22" s="8">
        <v>13</v>
      </c>
      <c r="C22" s="9" t="s">
        <v>29</v>
      </c>
      <c r="D22" s="9" t="s">
        <v>10</v>
      </c>
      <c r="E22" s="22" t="s">
        <v>16</v>
      </c>
      <c r="F22" s="10">
        <v>11</v>
      </c>
    </row>
    <row r="24" spans="1:7" ht="12.75" customHeight="1" x14ac:dyDescent="0.25">
      <c r="A24" s="145" t="s">
        <v>2</v>
      </c>
      <c r="B24" s="145"/>
      <c r="C24" s="145"/>
      <c r="D24" s="145"/>
      <c r="E24" s="145"/>
      <c r="F24" s="145"/>
      <c r="G24" s="145"/>
    </row>
    <row r="27" spans="1:7" x14ac:dyDescent="0.25">
      <c r="B27" t="s">
        <v>33</v>
      </c>
    </row>
    <row r="28" spans="1:7" x14ac:dyDescent="0.25">
      <c r="B28" s="80" t="s">
        <v>34</v>
      </c>
    </row>
    <row r="29" spans="1:7" x14ac:dyDescent="0.25">
      <c r="B29" s="80" t="s">
        <v>35</v>
      </c>
    </row>
  </sheetData>
  <mergeCells count="3">
    <mergeCell ref="A1:G1"/>
    <mergeCell ref="A2:G2"/>
    <mergeCell ref="A24:G24"/>
  </mergeCells>
  <conditionalFormatting sqref="B10:F22">
    <cfRule type="expression" dxfId="9" priority="3">
      <formula>#REF!=1</formula>
    </cfRule>
    <cfRule type="expression" dxfId="8" priority="4">
      <formula>"$G11=1"</formula>
    </cfRule>
  </conditionalFormatting>
  <hyperlinks>
    <hyperlink ref="A2" r:id="rId1" xr:uid="{00000000-0004-0000-0300-000000000000}"/>
    <hyperlink ref="B28" r:id="rId2" xr:uid="{AD5391B1-723E-4D45-9C35-4F0912B88E2D}"/>
    <hyperlink ref="B29" r:id="rId3" xr:uid="{9569478E-DE5E-488F-8C1B-AFFE374CCF73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2A62-25BF-4ED5-9AFD-12B7737DDE71}">
  <dimension ref="A1:G29"/>
  <sheetViews>
    <sheetView workbookViewId="0">
      <selection activeCell="C5" sqref="C5:F6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7" max="7" width="4.140625" customWidth="1"/>
    <col min="9" max="9" width="15.85546875" customWidth="1"/>
  </cols>
  <sheetData>
    <row r="1" spans="1:7" ht="29.25" customHeight="1" x14ac:dyDescent="0.25">
      <c r="A1" s="142" t="s">
        <v>32</v>
      </c>
      <c r="B1" s="142"/>
      <c r="C1" s="142"/>
      <c r="D1" s="142"/>
      <c r="E1" s="142"/>
      <c r="F1" s="142"/>
      <c r="G1" s="142"/>
    </row>
    <row r="2" spans="1:7" x14ac:dyDescent="0.25">
      <c r="A2" s="143" t="s">
        <v>0</v>
      </c>
      <c r="B2" s="144"/>
      <c r="C2" s="144"/>
      <c r="D2" s="144"/>
      <c r="E2" s="144"/>
      <c r="F2" s="144"/>
      <c r="G2" s="144"/>
    </row>
    <row r="3" spans="1:7" ht="17.25" customHeight="1" x14ac:dyDescent="0.25">
      <c r="A3" s="18"/>
      <c r="B3" s="18"/>
      <c r="C3" s="18"/>
      <c r="D3" s="18"/>
      <c r="E3" s="18"/>
      <c r="F3" s="18"/>
      <c r="G3" s="18"/>
    </row>
    <row r="4" spans="1:7" ht="18.75" customHeight="1" x14ac:dyDescent="0.25">
      <c r="B4" s="17"/>
      <c r="C4" s="2" t="s">
        <v>16</v>
      </c>
      <c r="D4" s="2" t="s">
        <v>17</v>
      </c>
      <c r="E4" s="2" t="s">
        <v>21</v>
      </c>
      <c r="F4" s="2" t="s">
        <v>22</v>
      </c>
    </row>
    <row r="5" spans="1:7" ht="18.75" customHeight="1" x14ac:dyDescent="0.25">
      <c r="B5" s="17" t="s">
        <v>7</v>
      </c>
      <c r="C5" s="25">
        <f>SUMIFS($F$10:$F$22,$E$10:$E$22,C$4,$D$10:$D$22,$B5)</f>
        <v>120</v>
      </c>
      <c r="D5" s="25">
        <f t="shared" ref="D5:F6" si="0">SUMIFS($F$10:$F$22,$E$10:$E$22,D$4,$D$10:$D$22,$B5)</f>
        <v>10</v>
      </c>
      <c r="E5" s="25">
        <f t="shared" si="0"/>
        <v>10</v>
      </c>
      <c r="F5" s="25">
        <f t="shared" si="0"/>
        <v>20</v>
      </c>
    </row>
    <row r="6" spans="1:7" ht="18.75" customHeight="1" x14ac:dyDescent="0.25">
      <c r="B6" s="17" t="s">
        <v>10</v>
      </c>
      <c r="C6" s="25">
        <f>SUMIFS($F$10:$F$22,$E$10:$E$22,C$4,$D$10:$D$22,$B6)</f>
        <v>21</v>
      </c>
      <c r="D6" s="25">
        <f t="shared" si="0"/>
        <v>30</v>
      </c>
      <c r="E6" s="25">
        <f t="shared" si="0"/>
        <v>10</v>
      </c>
      <c r="F6" s="25">
        <f t="shared" si="0"/>
        <v>0</v>
      </c>
    </row>
    <row r="9" spans="1:7" ht="15.75" thickBot="1" x14ac:dyDescent="0.3">
      <c r="B9" s="14" t="s">
        <v>1</v>
      </c>
      <c r="C9" s="15" t="s">
        <v>5</v>
      </c>
      <c r="D9" s="15" t="s">
        <v>6</v>
      </c>
      <c r="E9" s="19" t="s">
        <v>12</v>
      </c>
      <c r="F9" s="16" t="s">
        <v>11</v>
      </c>
    </row>
    <row r="10" spans="1:7" ht="15.75" thickTop="1" x14ac:dyDescent="0.25">
      <c r="B10" s="11">
        <v>1</v>
      </c>
      <c r="C10" s="12" t="s">
        <v>3</v>
      </c>
      <c r="D10" s="12" t="s">
        <v>7</v>
      </c>
      <c r="E10" s="20" t="s">
        <v>16</v>
      </c>
      <c r="F10" s="13">
        <v>10</v>
      </c>
    </row>
    <row r="11" spans="1:7" x14ac:dyDescent="0.25">
      <c r="B11" s="6">
        <v>2</v>
      </c>
      <c r="C11" s="5" t="s">
        <v>4</v>
      </c>
      <c r="D11" s="5" t="s">
        <v>7</v>
      </c>
      <c r="E11" s="21" t="s">
        <v>16</v>
      </c>
      <c r="F11" s="7">
        <v>100</v>
      </c>
    </row>
    <row r="12" spans="1:7" x14ac:dyDescent="0.25">
      <c r="B12" s="6">
        <v>3</v>
      </c>
      <c r="C12" s="5" t="s">
        <v>8</v>
      </c>
      <c r="D12" s="5" t="s">
        <v>7</v>
      </c>
      <c r="E12" s="21" t="s">
        <v>17</v>
      </c>
      <c r="F12" s="7">
        <v>10</v>
      </c>
    </row>
    <row r="13" spans="1:7" x14ac:dyDescent="0.25">
      <c r="B13" s="6">
        <v>4</v>
      </c>
      <c r="C13" s="5" t="s">
        <v>9</v>
      </c>
      <c r="D13" s="5" t="s">
        <v>10</v>
      </c>
      <c r="E13" s="21" t="s">
        <v>16</v>
      </c>
      <c r="F13" s="7">
        <v>10</v>
      </c>
    </row>
    <row r="14" spans="1:7" x14ac:dyDescent="0.25">
      <c r="B14" s="6">
        <v>5</v>
      </c>
      <c r="C14" s="5" t="s">
        <v>18</v>
      </c>
      <c r="D14" s="5" t="s">
        <v>10</v>
      </c>
      <c r="E14" s="21" t="s">
        <v>17</v>
      </c>
      <c r="F14" s="7">
        <v>10</v>
      </c>
    </row>
    <row r="15" spans="1:7" x14ac:dyDescent="0.25">
      <c r="B15" s="6">
        <v>6</v>
      </c>
      <c r="C15" s="5" t="s">
        <v>19</v>
      </c>
      <c r="D15" s="5" t="s">
        <v>10</v>
      </c>
      <c r="E15" s="21" t="s">
        <v>21</v>
      </c>
      <c r="F15" s="7">
        <v>10</v>
      </c>
    </row>
    <row r="16" spans="1:7" x14ac:dyDescent="0.25">
      <c r="B16" s="6">
        <v>7</v>
      </c>
      <c r="C16" s="5" t="s">
        <v>20</v>
      </c>
      <c r="D16" s="5" t="s">
        <v>7</v>
      </c>
      <c r="E16" s="21" t="s">
        <v>21</v>
      </c>
      <c r="F16" s="7">
        <v>10</v>
      </c>
    </row>
    <row r="17" spans="1:7" x14ac:dyDescent="0.25">
      <c r="B17" s="6">
        <v>8</v>
      </c>
      <c r="C17" s="5" t="s">
        <v>24</v>
      </c>
      <c r="D17" s="5" t="s">
        <v>7</v>
      </c>
      <c r="E17" s="21" t="s">
        <v>22</v>
      </c>
      <c r="F17" s="7">
        <v>10</v>
      </c>
    </row>
    <row r="18" spans="1:7" x14ac:dyDescent="0.25">
      <c r="B18" s="6">
        <v>9</v>
      </c>
      <c r="C18" s="5" t="s">
        <v>25</v>
      </c>
      <c r="D18" s="5" t="s">
        <v>7</v>
      </c>
      <c r="E18" s="21" t="s">
        <v>22</v>
      </c>
      <c r="F18" s="7">
        <v>10</v>
      </c>
    </row>
    <row r="19" spans="1:7" x14ac:dyDescent="0.25">
      <c r="B19" s="6">
        <v>10</v>
      </c>
      <c r="C19" s="5" t="s">
        <v>26</v>
      </c>
      <c r="D19" s="5" t="s">
        <v>7</v>
      </c>
      <c r="E19" s="21" t="s">
        <v>16</v>
      </c>
      <c r="F19" s="7">
        <v>10</v>
      </c>
    </row>
    <row r="20" spans="1:7" x14ac:dyDescent="0.25">
      <c r="B20" s="6">
        <v>11</v>
      </c>
      <c r="C20" s="5" t="s">
        <v>27</v>
      </c>
      <c r="D20" s="5" t="s">
        <v>10</v>
      </c>
      <c r="E20" s="21" t="s">
        <v>17</v>
      </c>
      <c r="F20" s="7">
        <v>10</v>
      </c>
    </row>
    <row r="21" spans="1:7" x14ac:dyDescent="0.25">
      <c r="B21" s="6">
        <v>12</v>
      </c>
      <c r="C21" s="5" t="s">
        <v>28</v>
      </c>
      <c r="D21" s="5" t="s">
        <v>10</v>
      </c>
      <c r="E21" s="21" t="s">
        <v>17</v>
      </c>
      <c r="F21" s="7">
        <v>10</v>
      </c>
    </row>
    <row r="22" spans="1:7" x14ac:dyDescent="0.25">
      <c r="B22" s="8">
        <v>13</v>
      </c>
      <c r="C22" s="9" t="s">
        <v>29</v>
      </c>
      <c r="D22" s="9" t="s">
        <v>10</v>
      </c>
      <c r="E22" s="22" t="s">
        <v>16</v>
      </c>
      <c r="F22" s="10">
        <v>11</v>
      </c>
    </row>
    <row r="24" spans="1:7" ht="12.75" customHeight="1" x14ac:dyDescent="0.25">
      <c r="A24" s="145" t="s">
        <v>2</v>
      </c>
      <c r="B24" s="145"/>
      <c r="C24" s="145"/>
      <c r="D24" s="145"/>
      <c r="E24" s="145"/>
      <c r="F24" s="145"/>
      <c r="G24" s="145"/>
    </row>
    <row r="27" spans="1:7" x14ac:dyDescent="0.25">
      <c r="B27" t="s">
        <v>33</v>
      </c>
    </row>
    <row r="28" spans="1:7" x14ac:dyDescent="0.25">
      <c r="B28" s="80" t="s">
        <v>34</v>
      </c>
    </row>
    <row r="29" spans="1:7" x14ac:dyDescent="0.25">
      <c r="B29" s="80" t="s">
        <v>35</v>
      </c>
    </row>
  </sheetData>
  <mergeCells count="3">
    <mergeCell ref="A1:G1"/>
    <mergeCell ref="A2:G2"/>
    <mergeCell ref="A24:G24"/>
  </mergeCells>
  <conditionalFormatting sqref="B10:F22">
    <cfRule type="expression" dxfId="7" priority="1">
      <formula>#REF!=1</formula>
    </cfRule>
    <cfRule type="expression" dxfId="6" priority="2">
      <formula>"$G11=1"</formula>
    </cfRule>
  </conditionalFormatting>
  <hyperlinks>
    <hyperlink ref="A2" r:id="rId1" xr:uid="{0E26E062-0799-44DD-AB9F-88E2376FEC6D}"/>
    <hyperlink ref="B28" r:id="rId2" xr:uid="{D6D7B387-ADCD-4FAF-95BA-8D60C8D293CA}"/>
    <hyperlink ref="B29" r:id="rId3" xr:uid="{EFB6BA18-A75A-4F77-911F-9444D5168054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4FAD-B731-42D1-BDF8-A365D4EAB8F1}">
  <sheetPr codeName="List9"/>
  <dimension ref="A1:J31"/>
  <sheetViews>
    <sheetView workbookViewId="0">
      <selection activeCell="A31" sqref="A31:F31"/>
    </sheetView>
  </sheetViews>
  <sheetFormatPr defaultRowHeight="15" x14ac:dyDescent="0.25"/>
  <cols>
    <col min="1" max="1" width="3" customWidth="1"/>
    <col min="3" max="3" width="8" customWidth="1"/>
    <col min="4" max="4" width="45.42578125" customWidth="1"/>
    <col min="6" max="6" width="3.5703125" customWidth="1"/>
  </cols>
  <sheetData>
    <row r="1" spans="1:10" ht="30" customHeight="1" x14ac:dyDescent="0.25">
      <c r="A1" s="147" t="s">
        <v>296</v>
      </c>
      <c r="B1" s="148"/>
      <c r="C1" s="148"/>
      <c r="D1" s="148"/>
      <c r="E1" s="148"/>
      <c r="F1" s="148"/>
    </row>
    <row r="2" spans="1:10" x14ac:dyDescent="0.25">
      <c r="A2" s="143" t="s">
        <v>0</v>
      </c>
      <c r="B2" s="144"/>
      <c r="C2" s="144"/>
      <c r="D2" s="144"/>
      <c r="E2" s="144"/>
      <c r="F2" s="144"/>
    </row>
    <row r="4" spans="1:10" x14ac:dyDescent="0.25">
      <c r="B4" s="91" t="s">
        <v>297</v>
      </c>
      <c r="C4" s="91"/>
      <c r="D4" s="91"/>
      <c r="E4" s="91"/>
    </row>
    <row r="5" spans="1:10" x14ac:dyDescent="0.25">
      <c r="B5" t="s">
        <v>328</v>
      </c>
      <c r="H5" t="s">
        <v>298</v>
      </c>
      <c r="I5">
        <f>SUMIFS($E$17:$E$29,$D$17:$D$29,H5)</f>
        <v>10</v>
      </c>
      <c r="J5" s="92" t="str">
        <f ca="1">_xlfn.FORMULATEXT(I5)</f>
        <v>=SUMIFS($E$17:$E$29;$D$17:$D$29;H5)</v>
      </c>
    </row>
    <row r="6" spans="1:10" x14ac:dyDescent="0.25">
      <c r="C6" s="97"/>
      <c r="I6">
        <f>SUMIFS($E$17:$E$29,$D$17:$D$29,"koruna")</f>
        <v>10</v>
      </c>
      <c r="J6" s="92" t="str">
        <f ca="1">_xlfn.FORMULATEXT(I6)</f>
        <v>=SUMIFS($E$17:$E$29;$D$17:$D$29;"koruna")</v>
      </c>
    </row>
    <row r="7" spans="1:10" x14ac:dyDescent="0.25">
      <c r="B7" t="s">
        <v>326</v>
      </c>
      <c r="H7" t="s">
        <v>299</v>
      </c>
      <c r="I7">
        <f>SUMIFS($E$17:$E$29,$D$17:$D$29,H7)</f>
        <v>20</v>
      </c>
      <c r="J7" s="92" t="str">
        <f t="shared" ref="J7:J14" ca="1" si="0">_xlfn.FORMULATEXT(I7)</f>
        <v>=SUMIFS($E$17:$E$29;$D$17:$D$29;H7)</v>
      </c>
    </row>
    <row r="8" spans="1:10" x14ac:dyDescent="0.25">
      <c r="C8" s="97"/>
      <c r="H8" t="s">
        <v>300</v>
      </c>
      <c r="I8">
        <f>SUMIFS($E$17:$E$29,$D$17:$D$29,H8)</f>
        <v>30</v>
      </c>
      <c r="J8" s="92" t="str">
        <f t="shared" ca="1" si="0"/>
        <v>=SUMIFS($E$17:$E$29;$D$17:$D$29;H8)</v>
      </c>
    </row>
    <row r="9" spans="1:10" x14ac:dyDescent="0.25">
      <c r="B9" t="s">
        <v>329</v>
      </c>
      <c r="H9" t="s">
        <v>301</v>
      </c>
      <c r="I9">
        <f>SUMIFS($E$17:$E$29,$D$17:$D$29,"*"&amp;H8&amp;"*")</f>
        <v>140</v>
      </c>
      <c r="J9" s="92" t="str">
        <f t="shared" ca="1" si="0"/>
        <v>=SUMIFS($E$17:$E$29;$D$17:$D$29;"*"&amp;H8&amp;"*")</v>
      </c>
    </row>
    <row r="10" spans="1:10" x14ac:dyDescent="0.25">
      <c r="H10" t="s">
        <v>302</v>
      </c>
      <c r="I10">
        <f>SUMIFS($E$17:$E$29,$D$17:$D$29,H10)</f>
        <v>120</v>
      </c>
      <c r="J10" s="92" t="str">
        <f t="shared" ca="1" si="0"/>
        <v>=SUMIFS($E$17:$E$29;$D$17:$D$29;H10)</v>
      </c>
    </row>
    <row r="11" spans="1:10" x14ac:dyDescent="0.25">
      <c r="B11" t="s">
        <v>327</v>
      </c>
      <c r="H11" t="s">
        <v>303</v>
      </c>
      <c r="I11">
        <f>SUMIFS($E$17:$E$29,$D$17:$D$29,H11)</f>
        <v>140</v>
      </c>
      <c r="J11" s="92" t="str">
        <f t="shared" ca="1" si="0"/>
        <v>=SUMIFS($E$17:$E$29;$D$17:$D$29;H11)</v>
      </c>
    </row>
    <row r="12" spans="1:10" x14ac:dyDescent="0.25">
      <c r="C12" s="97"/>
      <c r="H12" t="s">
        <v>18</v>
      </c>
      <c r="I12">
        <f>SUMIFS($E$17:$E$29,$D$17:$D$29,H12)</f>
        <v>10</v>
      </c>
      <c r="J12" s="92" t="str">
        <f t="shared" ca="1" si="0"/>
        <v>=SUMIFS($E$17:$E$29;$D$17:$D$29;H12)</v>
      </c>
    </row>
    <row r="13" spans="1:10" x14ac:dyDescent="0.25">
      <c r="H13" t="s">
        <v>304</v>
      </c>
      <c r="I13">
        <f>SUMIFS($E$17:$E$29,$D$17:$D$29,H13)</f>
        <v>30</v>
      </c>
      <c r="J13" s="92" t="str">
        <f t="shared" ca="1" si="0"/>
        <v>=SUMIFS($E$17:$E$29;$D$17:$D$29;H13)</v>
      </c>
    </row>
    <row r="14" spans="1:10" x14ac:dyDescent="0.25">
      <c r="H14" t="s">
        <v>305</v>
      </c>
      <c r="I14">
        <f>SUMIFS($E$17:$E$29,$D$17:$D$29,H14)</f>
        <v>50</v>
      </c>
      <c r="J14" s="92" t="str">
        <f t="shared" ca="1" si="0"/>
        <v>=SUMIFS($E$17:$E$29;$D$17:$D$29;H14)</v>
      </c>
    </row>
    <row r="16" spans="1:10" ht="15.75" thickBot="1" x14ac:dyDescent="0.3">
      <c r="B16" s="93" t="s">
        <v>1</v>
      </c>
      <c r="C16" s="94" t="s">
        <v>42</v>
      </c>
      <c r="D16" s="95" t="s">
        <v>306</v>
      </c>
      <c r="E16" s="96" t="s">
        <v>307</v>
      </c>
    </row>
    <row r="17" spans="1:6" ht="15.75" thickTop="1" x14ac:dyDescent="0.25">
      <c r="B17" s="11">
        <v>1</v>
      </c>
      <c r="C17" s="12">
        <v>20</v>
      </c>
      <c r="D17" s="12" t="s">
        <v>298</v>
      </c>
      <c r="E17" s="13">
        <v>10</v>
      </c>
    </row>
    <row r="18" spans="1:6" x14ac:dyDescent="0.25">
      <c r="B18" s="6">
        <v>2</v>
      </c>
      <c r="C18" s="5">
        <v>25</v>
      </c>
      <c r="D18" s="5" t="s">
        <v>308</v>
      </c>
      <c r="E18" s="7">
        <v>100</v>
      </c>
    </row>
    <row r="19" spans="1:6" x14ac:dyDescent="0.25">
      <c r="B19" s="6">
        <v>3</v>
      </c>
      <c r="C19" s="5">
        <v>29</v>
      </c>
      <c r="D19" s="5" t="s">
        <v>309</v>
      </c>
      <c r="E19" s="7">
        <v>10</v>
      </c>
    </row>
    <row r="20" spans="1:6" x14ac:dyDescent="0.25">
      <c r="B20" s="6">
        <v>4</v>
      </c>
      <c r="C20" s="5">
        <v>32</v>
      </c>
      <c r="D20" s="5" t="s">
        <v>310</v>
      </c>
      <c r="E20" s="7">
        <v>10</v>
      </c>
    </row>
    <row r="21" spans="1:6" x14ac:dyDescent="0.25">
      <c r="B21" s="6">
        <v>5</v>
      </c>
      <c r="C21" s="5">
        <v>34</v>
      </c>
      <c r="D21" s="5" t="s">
        <v>311</v>
      </c>
      <c r="E21" s="7">
        <v>10</v>
      </c>
    </row>
    <row r="22" spans="1:6" x14ac:dyDescent="0.25">
      <c r="B22" s="6">
        <v>6</v>
      </c>
      <c r="C22" s="5">
        <v>35</v>
      </c>
      <c r="D22" s="5" t="s">
        <v>18</v>
      </c>
      <c r="E22" s="7">
        <v>10</v>
      </c>
    </row>
    <row r="23" spans="1:6" x14ac:dyDescent="0.25">
      <c r="B23" s="6">
        <v>7</v>
      </c>
      <c r="C23" s="5">
        <v>42</v>
      </c>
      <c r="D23" s="5" t="s">
        <v>20</v>
      </c>
      <c r="E23" s="7">
        <v>10</v>
      </c>
    </row>
    <row r="24" spans="1:6" x14ac:dyDescent="0.25">
      <c r="B24" s="6">
        <v>8</v>
      </c>
      <c r="C24" s="5">
        <v>43</v>
      </c>
      <c r="D24" s="5" t="s">
        <v>312</v>
      </c>
      <c r="E24" s="7">
        <v>10</v>
      </c>
    </row>
    <row r="25" spans="1:6" x14ac:dyDescent="0.25">
      <c r="B25" s="6">
        <v>9</v>
      </c>
      <c r="C25" s="5">
        <v>44</v>
      </c>
      <c r="D25" s="5" t="s">
        <v>313</v>
      </c>
      <c r="E25" s="7">
        <v>10</v>
      </c>
    </row>
    <row r="26" spans="1:6" x14ac:dyDescent="0.25">
      <c r="B26" s="6">
        <v>10</v>
      </c>
      <c r="C26" s="5">
        <v>45</v>
      </c>
      <c r="D26" s="5" t="s">
        <v>314</v>
      </c>
      <c r="E26" s="7">
        <v>10</v>
      </c>
    </row>
    <row r="27" spans="1:6" x14ac:dyDescent="0.25">
      <c r="B27" s="6">
        <v>11</v>
      </c>
      <c r="C27" s="5">
        <v>50</v>
      </c>
      <c r="D27" s="5" t="s">
        <v>27</v>
      </c>
      <c r="E27" s="7">
        <v>10</v>
      </c>
    </row>
    <row r="28" spans="1:6" x14ac:dyDescent="0.25">
      <c r="B28" s="6">
        <v>12</v>
      </c>
      <c r="C28" s="5">
        <v>52</v>
      </c>
      <c r="D28" s="5" t="s">
        <v>28</v>
      </c>
      <c r="E28" s="7">
        <v>10</v>
      </c>
    </row>
    <row r="29" spans="1:6" x14ac:dyDescent="0.25">
      <c r="B29" s="8">
        <v>13</v>
      </c>
      <c r="C29" s="9">
        <v>55</v>
      </c>
      <c r="D29" s="9" t="s">
        <v>29</v>
      </c>
      <c r="E29" s="10">
        <v>11</v>
      </c>
    </row>
    <row r="31" spans="1:6" x14ac:dyDescent="0.25">
      <c r="A31" s="149" t="s">
        <v>2</v>
      </c>
      <c r="B31" s="149"/>
      <c r="C31" s="149"/>
      <c r="D31" s="149"/>
      <c r="E31" s="149"/>
      <c r="F31" s="149"/>
    </row>
  </sheetData>
  <mergeCells count="3">
    <mergeCell ref="A1:F1"/>
    <mergeCell ref="A2:F2"/>
    <mergeCell ref="A31:F31"/>
  </mergeCells>
  <conditionalFormatting sqref="B17:E29">
    <cfRule type="expression" dxfId="5" priority="1">
      <formula>#REF!=1</formula>
    </cfRule>
    <cfRule type="expression" dxfId="4" priority="2">
      <formula>"$G11=1"</formula>
    </cfRule>
  </conditionalFormatting>
  <hyperlinks>
    <hyperlink ref="A2" r:id="rId1" xr:uid="{674C386D-E822-470A-ADF4-59B081250634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E03F-82F4-4675-BC74-8E99DB43DB76}">
  <sheetPr codeName="List5"/>
  <dimension ref="A1:M36"/>
  <sheetViews>
    <sheetView zoomScale="107" workbookViewId="0">
      <selection activeCell="G99" sqref="G99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6" width="12" customWidth="1"/>
    <col min="7" max="7" width="11.42578125" customWidth="1"/>
    <col min="8" max="8" width="10.140625" customWidth="1"/>
    <col min="9" max="9" width="4.140625" customWidth="1"/>
    <col min="10" max="10" width="4.28515625" customWidth="1"/>
    <col min="12" max="12" width="13.5703125" customWidth="1"/>
  </cols>
  <sheetData>
    <row r="1" spans="1:12" ht="29.25" customHeight="1" x14ac:dyDescent="0.25">
      <c r="A1" s="142" t="s">
        <v>369</v>
      </c>
      <c r="B1" s="142"/>
      <c r="C1" s="142"/>
      <c r="D1" s="142"/>
      <c r="E1" s="142"/>
      <c r="F1" s="142"/>
      <c r="G1" s="142"/>
      <c r="H1" s="142"/>
      <c r="I1" s="142"/>
    </row>
    <row r="2" spans="1:12" x14ac:dyDescent="0.25">
      <c r="A2" s="143" t="s">
        <v>0</v>
      </c>
      <c r="B2" s="144"/>
      <c r="C2" s="144"/>
      <c r="D2" s="144"/>
      <c r="E2" s="144"/>
      <c r="F2" s="144"/>
      <c r="G2" s="144"/>
      <c r="H2" s="144"/>
      <c r="I2" s="144"/>
    </row>
    <row r="3" spans="1:12" ht="7.15" customHeight="1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12" ht="15.75" thickBot="1" x14ac:dyDescent="0.3">
      <c r="B4" s="14" t="s">
        <v>1</v>
      </c>
      <c r="C4" s="15" t="s">
        <v>5</v>
      </c>
      <c r="D4" s="15" t="s">
        <v>6</v>
      </c>
      <c r="E4" s="19" t="s">
        <v>42</v>
      </c>
      <c r="F4" s="19" t="s">
        <v>58</v>
      </c>
      <c r="G4" s="19" t="s">
        <v>12</v>
      </c>
      <c r="H4" s="16" t="s">
        <v>11</v>
      </c>
    </row>
    <row r="5" spans="1:12" ht="15.75" thickTop="1" x14ac:dyDescent="0.25">
      <c r="B5" s="11">
        <v>1</v>
      </c>
      <c r="C5" s="12" t="s">
        <v>3</v>
      </c>
      <c r="D5" s="12" t="s">
        <v>7</v>
      </c>
      <c r="E5" s="20">
        <v>32</v>
      </c>
      <c r="F5" s="114">
        <v>43632</v>
      </c>
      <c r="G5" s="20" t="s">
        <v>16</v>
      </c>
      <c r="H5" s="13">
        <v>10</v>
      </c>
    </row>
    <row r="6" spans="1:12" x14ac:dyDescent="0.25">
      <c r="B6" s="6">
        <v>2</v>
      </c>
      <c r="C6" s="5" t="s">
        <v>4</v>
      </c>
      <c r="D6" s="5" t="s">
        <v>7</v>
      </c>
      <c r="E6" s="20">
        <v>33</v>
      </c>
      <c r="F6" s="114">
        <v>43637</v>
      </c>
      <c r="G6" s="21" t="s">
        <v>16</v>
      </c>
      <c r="H6" s="7">
        <v>100</v>
      </c>
      <c r="L6" s="86"/>
    </row>
    <row r="7" spans="1:12" x14ac:dyDescent="0.25">
      <c r="B7" s="6">
        <v>3</v>
      </c>
      <c r="C7" s="5" t="s">
        <v>8</v>
      </c>
      <c r="D7" s="5" t="s">
        <v>7</v>
      </c>
      <c r="E7" s="20">
        <v>34</v>
      </c>
      <c r="F7" s="114">
        <v>43642</v>
      </c>
      <c r="G7" s="21" t="s">
        <v>17</v>
      </c>
      <c r="H7" s="7">
        <v>10</v>
      </c>
    </row>
    <row r="8" spans="1:12" x14ac:dyDescent="0.25">
      <c r="B8" s="6">
        <v>4</v>
      </c>
      <c r="C8" s="5" t="s">
        <v>9</v>
      </c>
      <c r="D8" s="5" t="s">
        <v>10</v>
      </c>
      <c r="E8" s="20">
        <v>35</v>
      </c>
      <c r="F8" s="114">
        <v>43647</v>
      </c>
      <c r="G8" s="21" t="s">
        <v>16</v>
      </c>
      <c r="H8" s="113">
        <v>10</v>
      </c>
      <c r="L8" t="s">
        <v>374</v>
      </c>
    </row>
    <row r="9" spans="1:12" x14ac:dyDescent="0.25">
      <c r="B9" s="6">
        <v>5</v>
      </c>
      <c r="C9" s="5" t="s">
        <v>18</v>
      </c>
      <c r="D9" s="5" t="s">
        <v>10</v>
      </c>
      <c r="E9" s="20">
        <v>36</v>
      </c>
      <c r="F9" s="114">
        <v>43652</v>
      </c>
      <c r="G9" s="21" t="s">
        <v>17</v>
      </c>
      <c r="H9" s="113">
        <v>11</v>
      </c>
      <c r="L9">
        <v>2019</v>
      </c>
    </row>
    <row r="10" spans="1:12" x14ac:dyDescent="0.25">
      <c r="B10" s="6">
        <v>6</v>
      </c>
      <c r="C10" s="5" t="s">
        <v>19</v>
      </c>
      <c r="D10" s="5" t="s">
        <v>10</v>
      </c>
      <c r="E10" s="20">
        <v>37</v>
      </c>
      <c r="F10" s="114">
        <v>43657</v>
      </c>
      <c r="G10" s="21" t="s">
        <v>21</v>
      </c>
      <c r="H10" s="113">
        <v>10</v>
      </c>
      <c r="L10">
        <v>2020</v>
      </c>
    </row>
    <row r="11" spans="1:12" x14ac:dyDescent="0.25">
      <c r="B11" s="6">
        <v>7</v>
      </c>
      <c r="C11" s="5" t="s">
        <v>20</v>
      </c>
      <c r="D11" s="5" t="s">
        <v>7</v>
      </c>
      <c r="E11" s="20">
        <v>38</v>
      </c>
      <c r="F11" s="114">
        <v>43662</v>
      </c>
      <c r="G11" s="21" t="s">
        <v>21</v>
      </c>
      <c r="H11" s="113">
        <v>10</v>
      </c>
    </row>
    <row r="12" spans="1:12" x14ac:dyDescent="0.25">
      <c r="B12" s="6">
        <v>8</v>
      </c>
      <c r="C12" s="5" t="s">
        <v>26</v>
      </c>
      <c r="D12" s="5" t="s">
        <v>7</v>
      </c>
      <c r="E12" s="20">
        <v>41</v>
      </c>
      <c r="F12" s="114">
        <v>43677</v>
      </c>
      <c r="G12" s="21" t="s">
        <v>23</v>
      </c>
      <c r="H12" s="113">
        <v>10</v>
      </c>
    </row>
    <row r="13" spans="1:12" x14ac:dyDescent="0.25">
      <c r="B13" s="6">
        <v>9</v>
      </c>
      <c r="C13" s="5" t="s">
        <v>27</v>
      </c>
      <c r="D13" s="5" t="s">
        <v>10</v>
      </c>
      <c r="E13" s="20">
        <v>42</v>
      </c>
      <c r="F13" s="114">
        <v>43682</v>
      </c>
      <c r="G13" s="21" t="s">
        <v>17</v>
      </c>
      <c r="H13" s="117">
        <v>10</v>
      </c>
    </row>
    <row r="14" spans="1:12" x14ac:dyDescent="0.25">
      <c r="B14" s="6">
        <v>10</v>
      </c>
      <c r="C14" s="5" t="s">
        <v>28</v>
      </c>
      <c r="D14" s="5" t="s">
        <v>10</v>
      </c>
      <c r="E14" s="20">
        <v>43</v>
      </c>
      <c r="F14" s="114">
        <v>43687</v>
      </c>
      <c r="G14" s="21" t="s">
        <v>17</v>
      </c>
      <c r="H14" s="117">
        <v>10</v>
      </c>
    </row>
    <row r="15" spans="1:12" x14ac:dyDescent="0.25">
      <c r="B15" s="8">
        <v>11</v>
      </c>
      <c r="C15" s="9" t="s">
        <v>29</v>
      </c>
      <c r="D15" s="9" t="s">
        <v>10</v>
      </c>
      <c r="E15" s="9">
        <v>44</v>
      </c>
      <c r="F15" s="123">
        <v>44058</v>
      </c>
      <c r="G15" s="22" t="s">
        <v>23</v>
      </c>
      <c r="H15" s="128">
        <v>11</v>
      </c>
    </row>
    <row r="17" spans="2:13" x14ac:dyDescent="0.25">
      <c r="B17" s="115" t="s">
        <v>362</v>
      </c>
      <c r="C17" s="116"/>
      <c r="D17" s="116"/>
      <c r="E17" s="116"/>
      <c r="F17" s="116"/>
      <c r="G17" s="116"/>
      <c r="H17" s="116"/>
      <c r="L17" s="125" t="s">
        <v>375</v>
      </c>
    </row>
    <row r="18" spans="2:13" x14ac:dyDescent="0.25">
      <c r="B18" s="121" t="s">
        <v>366</v>
      </c>
      <c r="C18" s="122" t="s">
        <v>367</v>
      </c>
      <c r="D18" s="122" t="s">
        <v>368</v>
      </c>
      <c r="E18" s="121" t="s">
        <v>370</v>
      </c>
      <c r="F18" s="102"/>
      <c r="G18" s="102"/>
      <c r="H18" s="102"/>
    </row>
    <row r="19" spans="2:13" x14ac:dyDescent="0.25">
      <c r="B19" s="97" t="s">
        <v>363</v>
      </c>
      <c r="C19" s="97">
        <v>6</v>
      </c>
      <c r="D19" s="118">
        <f>DATE(2019,C19,1)</f>
        <v>43617</v>
      </c>
      <c r="E19" s="97">
        <f>SUMIFS($H$5:$H$15,$F$5:$F$15,"&gt;="&amp;D19,$F$5:$F$15,"&lt;="&amp;EOMONTH(D19,0))</f>
        <v>120</v>
      </c>
      <c r="L19" t="s">
        <v>376</v>
      </c>
    </row>
    <row r="20" spans="2:13" x14ac:dyDescent="0.25">
      <c r="B20" s="97" t="s">
        <v>364</v>
      </c>
      <c r="C20" s="97">
        <v>7</v>
      </c>
      <c r="D20" s="118">
        <f t="shared" ref="D20:D21" si="0">DATE(2019,C20,1)</f>
        <v>43647</v>
      </c>
      <c r="E20" s="119">
        <f>SUMIFS($H$5:$H$15,$F$5:$F$15,"&gt;="&amp;D20,$F$5:$F$15,"&lt;="&amp;EOMONTH(D20,0))</f>
        <v>51</v>
      </c>
      <c r="L20" cm="1">
        <f t="array" ref="L20">SUMPRODUCT((MONTH(F5:F15)=8)*H5:H15)</f>
        <v>31</v>
      </c>
      <c r="M20" s="92" t="str">
        <f ca="1">_xlfn.FORMULATEXT(L20)</f>
        <v>=SOUČIN.SKALÁRNÍ((MĚSÍC(F5:F15)=8)*H5:H15)</v>
      </c>
    </row>
    <row r="21" spans="2:13" x14ac:dyDescent="0.25">
      <c r="B21" s="97" t="s">
        <v>365</v>
      </c>
      <c r="C21" s="97">
        <v>8</v>
      </c>
      <c r="D21" s="118">
        <f t="shared" si="0"/>
        <v>43678</v>
      </c>
      <c r="E21" s="120">
        <f>SUMIFS($H$5:$H$15,$F$5:$F$15,"&gt;="&amp;D21,$F$5:$F$15,"&lt;="&amp;EOMONTH(D21,0))</f>
        <v>20</v>
      </c>
    </row>
    <row r="22" spans="2:13" x14ac:dyDescent="0.25">
      <c r="B22" s="97" t="s">
        <v>365</v>
      </c>
      <c r="C22" s="97">
        <v>8</v>
      </c>
      <c r="D22" s="127">
        <f>DATE(2020,C22,1)</f>
        <v>44044</v>
      </c>
      <c r="E22" s="126">
        <f>SUMIFS($H$5:$H$15,$F$5:$F$15,"&gt;="&amp;D22,$F$5:$F$15,"&lt;="&amp;EOMONTH(D22,0))</f>
        <v>11</v>
      </c>
    </row>
    <row r="23" spans="2:13" x14ac:dyDescent="0.25">
      <c r="B23" s="124" t="s">
        <v>373</v>
      </c>
    </row>
    <row r="24" spans="2:13" ht="12.75" customHeight="1" x14ac:dyDescent="0.25"/>
    <row r="25" spans="2:13" ht="12.75" customHeight="1" x14ac:dyDescent="0.25">
      <c r="B25" s="115" t="s">
        <v>377</v>
      </c>
      <c r="C25" s="116"/>
      <c r="D25" s="116"/>
      <c r="E25" s="116"/>
      <c r="F25" s="116"/>
      <c r="G25" s="116"/>
      <c r="H25" s="116"/>
    </row>
    <row r="26" spans="2:13" ht="12.75" customHeight="1" x14ac:dyDescent="0.25">
      <c r="B26" s="122" t="s">
        <v>374</v>
      </c>
      <c r="C26" s="121" t="s">
        <v>370</v>
      </c>
      <c r="F26" s="102"/>
      <c r="G26" s="102"/>
      <c r="H26" s="102"/>
    </row>
    <row r="27" spans="2:13" ht="12.75" customHeight="1" x14ac:dyDescent="0.25">
      <c r="B27" s="97">
        <v>2018</v>
      </c>
      <c r="C27" s="97">
        <f>SUMIFS($H$5:$H$15,$F$5:$F$15,"&gt;="&amp;DATE(B27,1,1),$F$5:$F$15,"&lt;="&amp;DATE(B27,12,31))</f>
        <v>0</v>
      </c>
    </row>
    <row r="28" spans="2:13" ht="12.75" customHeight="1" x14ac:dyDescent="0.25">
      <c r="B28" s="97">
        <v>2019</v>
      </c>
      <c r="C28" s="97">
        <f>SUMIFS($H$5:$H$15,$F$5:$F$15,"&gt;="&amp;DATE(B28,1,1),$F$5:$F$15,"&lt;="&amp;DATE(B28,12,31))</f>
        <v>191</v>
      </c>
    </row>
    <row r="29" spans="2:13" ht="12.75" customHeight="1" x14ac:dyDescent="0.25">
      <c r="B29" s="97">
        <v>2020</v>
      </c>
      <c r="C29" s="97">
        <f>SUMIFS($H$5:$H$15,$F$5:$F$15,"&gt;="&amp;DATE(B29,1,1),$F$5:$F$15,"&lt;="&amp;DATE(B29,12,31))</f>
        <v>11</v>
      </c>
    </row>
    <row r="30" spans="2:13" ht="12.75" customHeight="1" x14ac:dyDescent="0.25"/>
    <row r="31" spans="2:13" x14ac:dyDescent="0.25">
      <c r="B31" s="115" t="s">
        <v>372</v>
      </c>
      <c r="C31" s="116"/>
      <c r="D31" s="116"/>
      <c r="E31" s="116"/>
      <c r="F31" s="116"/>
      <c r="G31" s="116"/>
      <c r="H31" s="116"/>
    </row>
    <row r="32" spans="2:13" x14ac:dyDescent="0.25">
      <c r="B32" s="17" t="s">
        <v>37</v>
      </c>
      <c r="C32" s="2"/>
      <c r="D32" s="2"/>
      <c r="E32" s="2"/>
      <c r="F32" s="2"/>
      <c r="G32" s="25"/>
    </row>
    <row r="33" spans="1:9" x14ac:dyDescent="0.25">
      <c r="B33" s="17" t="s">
        <v>37</v>
      </c>
      <c r="C33" s="2"/>
      <c r="D33" s="2"/>
      <c r="E33" s="2"/>
      <c r="F33" s="23" t="s">
        <v>38</v>
      </c>
      <c r="G33" s="25"/>
    </row>
    <row r="34" spans="1:9" x14ac:dyDescent="0.25">
      <c r="B34" s="17" t="s">
        <v>39</v>
      </c>
      <c r="C34" s="2"/>
      <c r="D34" s="2"/>
      <c r="E34" s="2"/>
      <c r="F34" s="23">
        <v>42</v>
      </c>
      <c r="G34" s="25"/>
    </row>
    <row r="36" spans="1:9" x14ac:dyDescent="0.25">
      <c r="A36" s="145" t="s">
        <v>371</v>
      </c>
      <c r="B36" s="145"/>
      <c r="C36" s="145"/>
      <c r="D36" s="145"/>
      <c r="E36" s="145"/>
      <c r="F36" s="145"/>
      <c r="G36" s="145"/>
      <c r="H36" s="145"/>
      <c r="I36" s="145"/>
    </row>
  </sheetData>
  <mergeCells count="3">
    <mergeCell ref="A1:I1"/>
    <mergeCell ref="A2:I2"/>
    <mergeCell ref="A36:I36"/>
  </mergeCells>
  <phoneticPr fontId="29" type="noConversion"/>
  <conditionalFormatting sqref="C18:D18 B5:H15 B26">
    <cfRule type="expression" dxfId="3" priority="3">
      <formula>#REF!=1</formula>
    </cfRule>
    <cfRule type="expression" dxfId="2" priority="4">
      <formula>"$G11=1"</formula>
    </cfRule>
  </conditionalFormatting>
  <hyperlinks>
    <hyperlink ref="A2" r:id="rId1" xr:uid="{388C8A4C-4D4C-48C1-B932-452C27C3B97A}"/>
  </hyperlinks>
  <pageMargins left="0.7" right="0.7" top="0.78740157499999996" bottom="0.78740157499999996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Q162"/>
  <sheetViews>
    <sheetView topLeftCell="A70" workbookViewId="0">
      <selection activeCell="A82" sqref="A82"/>
    </sheetView>
  </sheetViews>
  <sheetFormatPr defaultRowHeight="15" x14ac:dyDescent="0.25"/>
  <cols>
    <col min="1" max="1" width="14.85546875" customWidth="1"/>
    <col min="2" max="2" width="6" bestFit="1" customWidth="1"/>
    <col min="3" max="3" width="5" bestFit="1" customWidth="1"/>
    <col min="4" max="4" width="12.7109375" customWidth="1"/>
    <col min="5" max="5" width="73.140625" customWidth="1"/>
    <col min="8" max="8" width="21.7109375" customWidth="1"/>
    <col min="9" max="10" width="28.7109375" customWidth="1"/>
  </cols>
  <sheetData>
    <row r="1" spans="1:17" x14ac:dyDescent="0.25">
      <c r="A1" s="85" t="s">
        <v>58</v>
      </c>
      <c r="B1" s="89" t="s">
        <v>294</v>
      </c>
      <c r="C1" s="89" t="s">
        <v>295</v>
      </c>
      <c r="D1" s="85" t="s">
        <v>59</v>
      </c>
      <c r="E1" s="85" t="s">
        <v>330</v>
      </c>
      <c r="F1" s="85" t="s">
        <v>60</v>
      </c>
      <c r="G1" s="85" t="s">
        <v>61</v>
      </c>
      <c r="H1" s="85" t="s">
        <v>62</v>
      </c>
      <c r="I1" s="85" t="s">
        <v>63</v>
      </c>
      <c r="J1" s="85" t="s">
        <v>5</v>
      </c>
      <c r="P1" s="88" t="s">
        <v>293</v>
      </c>
      <c r="Q1" s="85" t="s">
        <v>60</v>
      </c>
    </row>
    <row r="2" spans="1:17" x14ac:dyDescent="0.25">
      <c r="A2" s="86">
        <v>42736</v>
      </c>
      <c r="B2" s="90">
        <f>MONTH(A2)</f>
        <v>1</v>
      </c>
      <c r="C2" s="90">
        <f>YEAR(A2)</f>
        <v>2017</v>
      </c>
      <c r="E2" s="85" t="s">
        <v>64</v>
      </c>
      <c r="F2" s="85" t="s">
        <v>65</v>
      </c>
      <c r="G2" s="85" t="s">
        <v>66</v>
      </c>
      <c r="H2" s="87">
        <v>146390</v>
      </c>
      <c r="Q2" s="85" t="s">
        <v>65</v>
      </c>
    </row>
    <row r="3" spans="1:17" x14ac:dyDescent="0.25">
      <c r="A3" s="86">
        <v>42736</v>
      </c>
      <c r="B3" s="90">
        <f t="shared" ref="B3:B66" si="0">MONTH(A3)</f>
        <v>1</v>
      </c>
      <c r="C3" s="90">
        <f t="shared" ref="C3:C66" si="1">YEAR(A3)</f>
        <v>2017</v>
      </c>
      <c r="E3" s="85" t="s">
        <v>64</v>
      </c>
      <c r="F3" s="85" t="s">
        <v>66</v>
      </c>
      <c r="G3" s="85" t="s">
        <v>67</v>
      </c>
      <c r="H3" s="87">
        <v>263888.21000000002</v>
      </c>
      <c r="Q3" s="85" t="s">
        <v>66</v>
      </c>
    </row>
    <row r="4" spans="1:17" x14ac:dyDescent="0.25">
      <c r="A4" s="86">
        <v>42736</v>
      </c>
      <c r="B4" s="90">
        <f t="shared" si="0"/>
        <v>1</v>
      </c>
      <c r="C4" s="90">
        <f t="shared" si="1"/>
        <v>2017</v>
      </c>
      <c r="E4" s="85" t="s">
        <v>64</v>
      </c>
      <c r="F4" s="85" t="s">
        <v>66</v>
      </c>
      <c r="G4" s="85" t="s">
        <v>68</v>
      </c>
      <c r="H4" s="87">
        <v>1754521.24</v>
      </c>
      <c r="Q4" s="85" t="s">
        <v>69</v>
      </c>
    </row>
    <row r="5" spans="1:17" x14ac:dyDescent="0.25">
      <c r="A5" s="86">
        <v>42736</v>
      </c>
      <c r="B5" s="90">
        <f t="shared" si="0"/>
        <v>1</v>
      </c>
      <c r="C5" s="90">
        <f t="shared" si="1"/>
        <v>2017</v>
      </c>
      <c r="E5" s="85" t="s">
        <v>64</v>
      </c>
      <c r="F5" s="85" t="s">
        <v>69</v>
      </c>
      <c r="G5" s="85" t="s">
        <v>66</v>
      </c>
      <c r="H5" s="87">
        <v>125000</v>
      </c>
      <c r="Q5" s="85" t="s">
        <v>73</v>
      </c>
    </row>
    <row r="6" spans="1:17" x14ac:dyDescent="0.25">
      <c r="A6" s="86">
        <v>42736</v>
      </c>
      <c r="B6" s="90">
        <f t="shared" si="0"/>
        <v>1</v>
      </c>
      <c r="C6" s="90">
        <f t="shared" si="1"/>
        <v>2017</v>
      </c>
      <c r="E6" s="85" t="s">
        <v>64</v>
      </c>
      <c r="F6" s="85" t="s">
        <v>66</v>
      </c>
      <c r="G6" s="85" t="s">
        <v>70</v>
      </c>
      <c r="H6" s="87">
        <v>142104.19</v>
      </c>
      <c r="Q6" s="85" t="s">
        <v>74</v>
      </c>
    </row>
    <row r="7" spans="1:17" x14ac:dyDescent="0.25">
      <c r="A7" s="86">
        <v>42736</v>
      </c>
      <c r="B7" s="90">
        <f t="shared" si="0"/>
        <v>1</v>
      </c>
      <c r="C7" s="90">
        <f t="shared" si="1"/>
        <v>2017</v>
      </c>
      <c r="E7" s="85" t="s">
        <v>64</v>
      </c>
      <c r="F7" s="85" t="s">
        <v>66</v>
      </c>
      <c r="G7" s="85" t="s">
        <v>71</v>
      </c>
      <c r="H7" s="87">
        <v>-79078.559999999998</v>
      </c>
      <c r="Q7" s="85" t="s">
        <v>75</v>
      </c>
    </row>
    <row r="8" spans="1:17" x14ac:dyDescent="0.25">
      <c r="A8" s="86">
        <v>42736</v>
      </c>
      <c r="B8" s="90">
        <f t="shared" si="0"/>
        <v>1</v>
      </c>
      <c r="C8" s="90">
        <f t="shared" si="1"/>
        <v>2017</v>
      </c>
      <c r="E8" s="85" t="s">
        <v>64</v>
      </c>
      <c r="F8" s="85" t="s">
        <v>66</v>
      </c>
      <c r="G8" s="85" t="s">
        <v>72</v>
      </c>
      <c r="H8" s="87">
        <v>11900</v>
      </c>
      <c r="Q8" s="85" t="s">
        <v>76</v>
      </c>
    </row>
    <row r="9" spans="1:17" x14ac:dyDescent="0.25">
      <c r="A9" s="86">
        <v>42736</v>
      </c>
      <c r="B9" s="90">
        <f t="shared" si="0"/>
        <v>1</v>
      </c>
      <c r="C9" s="90">
        <f t="shared" si="1"/>
        <v>2017</v>
      </c>
      <c r="E9" s="85" t="s">
        <v>64</v>
      </c>
      <c r="F9" s="85" t="s">
        <v>73</v>
      </c>
      <c r="G9" s="85" t="s">
        <v>66</v>
      </c>
      <c r="H9" s="87">
        <v>57048.480000000003</v>
      </c>
      <c r="Q9" s="85" t="s">
        <v>77</v>
      </c>
    </row>
    <row r="10" spans="1:17" x14ac:dyDescent="0.25">
      <c r="A10" s="86">
        <v>42736</v>
      </c>
      <c r="B10" s="90">
        <f t="shared" si="0"/>
        <v>1</v>
      </c>
      <c r="C10" s="90">
        <f t="shared" si="1"/>
        <v>2017</v>
      </c>
      <c r="E10" s="85" t="s">
        <v>64</v>
      </c>
      <c r="F10" s="85" t="s">
        <v>74</v>
      </c>
      <c r="G10" s="85" t="s">
        <v>66</v>
      </c>
      <c r="H10" s="87">
        <v>162804</v>
      </c>
      <c r="Q10" s="85" t="s">
        <v>78</v>
      </c>
    </row>
    <row r="11" spans="1:17" x14ac:dyDescent="0.25">
      <c r="A11" s="86">
        <v>42736</v>
      </c>
      <c r="B11" s="90">
        <f t="shared" si="0"/>
        <v>1</v>
      </c>
      <c r="C11" s="90">
        <f t="shared" si="1"/>
        <v>2017</v>
      </c>
      <c r="E11" s="85" t="s">
        <v>64</v>
      </c>
      <c r="F11" s="85" t="s">
        <v>75</v>
      </c>
      <c r="G11" s="85" t="s">
        <v>66</v>
      </c>
      <c r="H11" s="87">
        <v>1937.6</v>
      </c>
      <c r="Q11" s="85" t="s">
        <v>79</v>
      </c>
    </row>
    <row r="12" spans="1:17" x14ac:dyDescent="0.25">
      <c r="A12" s="86">
        <v>42736</v>
      </c>
      <c r="B12" s="90">
        <f t="shared" si="0"/>
        <v>1</v>
      </c>
      <c r="C12" s="90">
        <f t="shared" si="1"/>
        <v>2017</v>
      </c>
      <c r="E12" s="85" t="s">
        <v>64</v>
      </c>
      <c r="F12" s="85" t="s">
        <v>76</v>
      </c>
      <c r="G12" s="85" t="s">
        <v>66</v>
      </c>
      <c r="H12" s="87">
        <v>1753698</v>
      </c>
      <c r="Q12" s="85" t="s">
        <v>80</v>
      </c>
    </row>
    <row r="13" spans="1:17" x14ac:dyDescent="0.25">
      <c r="A13" s="86">
        <v>42736</v>
      </c>
      <c r="B13" s="90">
        <f t="shared" si="0"/>
        <v>1</v>
      </c>
      <c r="C13" s="90">
        <f t="shared" si="1"/>
        <v>2017</v>
      </c>
      <c r="E13" s="85" t="s">
        <v>64</v>
      </c>
      <c r="F13" s="85" t="s">
        <v>77</v>
      </c>
      <c r="G13" s="85" t="s">
        <v>66</v>
      </c>
      <c r="H13" s="87">
        <v>228120</v>
      </c>
      <c r="Q13" s="85" t="s">
        <v>83</v>
      </c>
    </row>
    <row r="14" spans="1:17" x14ac:dyDescent="0.25">
      <c r="A14" s="86">
        <v>42736</v>
      </c>
      <c r="B14" s="90">
        <f t="shared" si="0"/>
        <v>1</v>
      </c>
      <c r="C14" s="90">
        <f t="shared" si="1"/>
        <v>2017</v>
      </c>
      <c r="E14" s="85" t="s">
        <v>64</v>
      </c>
      <c r="F14" s="85" t="s">
        <v>78</v>
      </c>
      <c r="G14" s="85" t="s">
        <v>66</v>
      </c>
      <c r="H14" s="87">
        <v>11900</v>
      </c>
      <c r="Q14" s="85" t="s">
        <v>90</v>
      </c>
    </row>
    <row r="15" spans="1:17" x14ac:dyDescent="0.25">
      <c r="A15" s="86">
        <v>42736</v>
      </c>
      <c r="B15" s="90">
        <f t="shared" si="0"/>
        <v>1</v>
      </c>
      <c r="C15" s="90">
        <f t="shared" si="1"/>
        <v>2017</v>
      </c>
      <c r="E15" s="85" t="s">
        <v>64</v>
      </c>
      <c r="F15" s="85" t="s">
        <v>79</v>
      </c>
      <c r="G15" s="85" t="s">
        <v>66</v>
      </c>
      <c r="H15" s="87">
        <v>-428331</v>
      </c>
      <c r="Q15" s="85" t="s">
        <v>70</v>
      </c>
    </row>
    <row r="16" spans="1:17" x14ac:dyDescent="0.25">
      <c r="A16" s="86">
        <v>42736</v>
      </c>
      <c r="B16" s="90">
        <f t="shared" si="0"/>
        <v>1</v>
      </c>
      <c r="C16" s="90">
        <f t="shared" si="1"/>
        <v>2017</v>
      </c>
      <c r="E16" s="85" t="s">
        <v>64</v>
      </c>
      <c r="F16" s="85" t="s">
        <v>80</v>
      </c>
      <c r="G16" s="85" t="s">
        <v>66</v>
      </c>
      <c r="H16" s="87">
        <v>34768</v>
      </c>
      <c r="Q16" s="85" t="s">
        <v>96</v>
      </c>
    </row>
    <row r="17" spans="1:17" x14ac:dyDescent="0.25">
      <c r="A17" s="86">
        <v>42736</v>
      </c>
      <c r="B17" s="90">
        <f t="shared" si="0"/>
        <v>1</v>
      </c>
      <c r="C17" s="90">
        <f t="shared" si="1"/>
        <v>2017</v>
      </c>
      <c r="D17" s="85" t="s">
        <v>81</v>
      </c>
      <c r="E17" s="85" t="s">
        <v>82</v>
      </c>
      <c r="F17" s="85" t="s">
        <v>69</v>
      </c>
      <c r="G17" s="85" t="s">
        <v>83</v>
      </c>
      <c r="H17" s="87">
        <v>10915</v>
      </c>
      <c r="I17" s="85" t="s">
        <v>84</v>
      </c>
      <c r="J17" s="85" t="s">
        <v>85</v>
      </c>
      <c r="Q17" s="85" t="s">
        <v>101</v>
      </c>
    </row>
    <row r="18" spans="1:17" x14ac:dyDescent="0.25">
      <c r="A18" s="86">
        <v>42737</v>
      </c>
      <c r="B18" s="90">
        <f t="shared" si="0"/>
        <v>1</v>
      </c>
      <c r="C18" s="90">
        <f t="shared" si="1"/>
        <v>2017</v>
      </c>
      <c r="D18" s="85" t="s">
        <v>86</v>
      </c>
      <c r="E18" s="85" t="s">
        <v>87</v>
      </c>
      <c r="F18" s="85" t="s">
        <v>83</v>
      </c>
      <c r="G18" s="85" t="s">
        <v>74</v>
      </c>
      <c r="H18" s="87">
        <v>10915</v>
      </c>
      <c r="I18" s="85" t="s">
        <v>84</v>
      </c>
      <c r="J18" s="85" t="s">
        <v>85</v>
      </c>
      <c r="Q18" s="85" t="s">
        <v>72</v>
      </c>
    </row>
    <row r="19" spans="1:17" x14ac:dyDescent="0.25">
      <c r="A19" s="86">
        <v>42741</v>
      </c>
      <c r="B19" s="90">
        <f t="shared" si="0"/>
        <v>1</v>
      </c>
      <c r="C19" s="90">
        <f t="shared" si="1"/>
        <v>2017</v>
      </c>
      <c r="D19" s="85" t="s">
        <v>88</v>
      </c>
      <c r="E19" s="85" t="s">
        <v>89</v>
      </c>
      <c r="F19" s="85" t="s">
        <v>90</v>
      </c>
      <c r="G19" s="85" t="s">
        <v>72</v>
      </c>
      <c r="H19" s="87">
        <v>10412.64</v>
      </c>
      <c r="I19" s="85" t="s">
        <v>91</v>
      </c>
      <c r="J19" s="85" t="s">
        <v>92</v>
      </c>
      <c r="Q19" s="85" t="s">
        <v>104</v>
      </c>
    </row>
    <row r="20" spans="1:17" x14ac:dyDescent="0.25">
      <c r="A20" s="86">
        <v>42741</v>
      </c>
      <c r="B20" s="90">
        <f t="shared" si="0"/>
        <v>1</v>
      </c>
      <c r="C20" s="90">
        <f t="shared" si="1"/>
        <v>2017</v>
      </c>
      <c r="D20" s="85" t="s">
        <v>88</v>
      </c>
      <c r="E20" s="85" t="s">
        <v>93</v>
      </c>
      <c r="F20" s="85" t="s">
        <v>70</v>
      </c>
      <c r="G20" s="85" t="s">
        <v>72</v>
      </c>
      <c r="H20" s="87">
        <v>2187.36</v>
      </c>
      <c r="I20" s="85" t="s">
        <v>91</v>
      </c>
      <c r="J20" s="85" t="s">
        <v>92</v>
      </c>
      <c r="Q20" s="85" t="s">
        <v>114</v>
      </c>
    </row>
    <row r="21" spans="1:17" x14ac:dyDescent="0.25">
      <c r="A21" s="86">
        <v>42750</v>
      </c>
      <c r="B21" s="90">
        <f t="shared" si="0"/>
        <v>1</v>
      </c>
      <c r="C21" s="90">
        <f t="shared" si="1"/>
        <v>2017</v>
      </c>
      <c r="D21" s="85" t="s">
        <v>94</v>
      </c>
      <c r="E21" s="85" t="s">
        <v>95</v>
      </c>
      <c r="F21" s="85" t="s">
        <v>96</v>
      </c>
      <c r="G21" s="85" t="s">
        <v>74</v>
      </c>
      <c r="H21" s="87">
        <v>10000</v>
      </c>
      <c r="I21" s="85" t="s">
        <v>97</v>
      </c>
      <c r="J21" s="85" t="s">
        <v>98</v>
      </c>
      <c r="Q21" s="85" t="s">
        <v>128</v>
      </c>
    </row>
    <row r="22" spans="1:17" x14ac:dyDescent="0.25">
      <c r="A22" s="86">
        <v>42755</v>
      </c>
      <c r="B22" s="90">
        <f t="shared" si="0"/>
        <v>1</v>
      </c>
      <c r="C22" s="90">
        <f t="shared" si="1"/>
        <v>2017</v>
      </c>
      <c r="D22" s="85" t="s">
        <v>99</v>
      </c>
      <c r="E22" s="85" t="s">
        <v>100</v>
      </c>
      <c r="F22" s="85" t="s">
        <v>101</v>
      </c>
      <c r="G22" s="85" t="s">
        <v>72</v>
      </c>
      <c r="H22" s="87">
        <v>20010</v>
      </c>
      <c r="I22" s="85" t="s">
        <v>97</v>
      </c>
      <c r="J22" s="85" t="s">
        <v>98</v>
      </c>
      <c r="Q22" s="85" t="s">
        <v>135</v>
      </c>
    </row>
    <row r="23" spans="1:17" x14ac:dyDescent="0.25">
      <c r="A23" s="86">
        <v>42755</v>
      </c>
      <c r="B23" s="90">
        <f t="shared" si="0"/>
        <v>1</v>
      </c>
      <c r="C23" s="90">
        <f t="shared" si="1"/>
        <v>2017</v>
      </c>
      <c r="D23" s="85" t="s">
        <v>99</v>
      </c>
      <c r="E23" s="85" t="s">
        <v>102</v>
      </c>
      <c r="F23" s="85" t="s">
        <v>70</v>
      </c>
      <c r="G23" s="85" t="s">
        <v>72</v>
      </c>
      <c r="H23" s="87">
        <v>4202.1000000000004</v>
      </c>
      <c r="I23" s="85" t="s">
        <v>97</v>
      </c>
      <c r="J23" s="85" t="s">
        <v>98</v>
      </c>
      <c r="Q23" s="85" t="s">
        <v>136</v>
      </c>
    </row>
    <row r="24" spans="1:17" x14ac:dyDescent="0.25">
      <c r="A24" s="86">
        <v>42755</v>
      </c>
      <c r="B24" s="90">
        <f t="shared" si="0"/>
        <v>1</v>
      </c>
      <c r="C24" s="90">
        <f t="shared" si="1"/>
        <v>2017</v>
      </c>
      <c r="D24" s="85" t="s">
        <v>99</v>
      </c>
      <c r="E24" s="85" t="s">
        <v>100</v>
      </c>
      <c r="F24" s="85" t="s">
        <v>72</v>
      </c>
      <c r="G24" s="85" t="s">
        <v>96</v>
      </c>
      <c r="H24" s="87">
        <v>10000</v>
      </c>
      <c r="I24" s="85" t="s">
        <v>97</v>
      </c>
      <c r="J24" s="85" t="s">
        <v>98</v>
      </c>
      <c r="Q24" s="85" t="s">
        <v>129</v>
      </c>
    </row>
    <row r="25" spans="1:17" x14ac:dyDescent="0.25">
      <c r="A25" s="86">
        <v>42755</v>
      </c>
      <c r="B25" s="90">
        <f t="shared" si="0"/>
        <v>1</v>
      </c>
      <c r="C25" s="90">
        <f t="shared" si="1"/>
        <v>2017</v>
      </c>
      <c r="D25" s="85" t="s">
        <v>99</v>
      </c>
      <c r="E25" s="85" t="s">
        <v>103</v>
      </c>
      <c r="F25" s="85" t="s">
        <v>104</v>
      </c>
      <c r="G25" s="85" t="s">
        <v>72</v>
      </c>
      <c r="H25" s="87">
        <v>0.9</v>
      </c>
      <c r="I25" s="85" t="s">
        <v>97</v>
      </c>
      <c r="J25" s="85" t="s">
        <v>98</v>
      </c>
      <c r="Q25" s="85" t="s">
        <v>144</v>
      </c>
    </row>
    <row r="26" spans="1:17" x14ac:dyDescent="0.25">
      <c r="A26" s="86">
        <v>42765</v>
      </c>
      <c r="B26" s="90">
        <f t="shared" si="0"/>
        <v>1</v>
      </c>
      <c r="C26" s="90">
        <f t="shared" si="1"/>
        <v>2017</v>
      </c>
      <c r="D26" s="85" t="s">
        <v>105</v>
      </c>
      <c r="E26" s="85" t="s">
        <v>106</v>
      </c>
      <c r="F26" s="85" t="s">
        <v>78</v>
      </c>
      <c r="G26" s="85" t="s">
        <v>107</v>
      </c>
      <c r="H26" s="87">
        <v>35568</v>
      </c>
      <c r="I26" s="85" t="s">
        <v>108</v>
      </c>
      <c r="J26" s="85" t="s">
        <v>109</v>
      </c>
      <c r="Q26" s="85" t="s">
        <v>132</v>
      </c>
    </row>
    <row r="27" spans="1:17" x14ac:dyDescent="0.25">
      <c r="A27" s="86">
        <v>42765</v>
      </c>
      <c r="B27" s="90">
        <f t="shared" si="0"/>
        <v>1</v>
      </c>
      <c r="C27" s="90">
        <f t="shared" si="1"/>
        <v>2017</v>
      </c>
      <c r="D27" s="85" t="s">
        <v>105</v>
      </c>
      <c r="E27" s="85" t="s">
        <v>110</v>
      </c>
      <c r="F27" s="85" t="s">
        <v>78</v>
      </c>
      <c r="G27" s="85" t="s">
        <v>70</v>
      </c>
      <c r="H27" s="87">
        <v>7469.28</v>
      </c>
      <c r="I27" s="85" t="s">
        <v>108</v>
      </c>
      <c r="J27" s="85" t="s">
        <v>109</v>
      </c>
      <c r="Q27" s="85" t="s">
        <v>164</v>
      </c>
    </row>
    <row r="28" spans="1:17" x14ac:dyDescent="0.25">
      <c r="A28" s="86">
        <v>42765</v>
      </c>
      <c r="B28" s="90">
        <f t="shared" si="0"/>
        <v>1</v>
      </c>
      <c r="C28" s="90">
        <f t="shared" si="1"/>
        <v>2017</v>
      </c>
      <c r="D28" s="85" t="s">
        <v>105</v>
      </c>
      <c r="E28" s="85" t="s">
        <v>103</v>
      </c>
      <c r="F28" s="85" t="s">
        <v>78</v>
      </c>
      <c r="G28" s="85" t="s">
        <v>111</v>
      </c>
      <c r="H28" s="87">
        <v>0.72</v>
      </c>
      <c r="I28" s="85" t="s">
        <v>108</v>
      </c>
      <c r="J28" s="85" t="s">
        <v>109</v>
      </c>
      <c r="Q28" s="85" t="s">
        <v>200</v>
      </c>
    </row>
    <row r="29" spans="1:17" x14ac:dyDescent="0.25">
      <c r="A29" s="86">
        <v>42766</v>
      </c>
      <c r="B29" s="90">
        <f t="shared" si="0"/>
        <v>1</v>
      </c>
      <c r="C29" s="90">
        <f t="shared" si="1"/>
        <v>2017</v>
      </c>
      <c r="D29" s="85" t="s">
        <v>112</v>
      </c>
      <c r="E29" s="85" t="s">
        <v>113</v>
      </c>
      <c r="F29" s="85" t="s">
        <v>114</v>
      </c>
      <c r="G29" s="85" t="s">
        <v>74</v>
      </c>
      <c r="H29" s="87">
        <v>250</v>
      </c>
      <c r="Q29" s="85" t="s">
        <v>207</v>
      </c>
    </row>
    <row r="30" spans="1:17" x14ac:dyDescent="0.25">
      <c r="A30" s="86">
        <v>42766</v>
      </c>
      <c r="B30" s="90">
        <f t="shared" si="0"/>
        <v>1</v>
      </c>
      <c r="C30" s="90">
        <f t="shared" si="1"/>
        <v>2017</v>
      </c>
      <c r="D30" s="85" t="s">
        <v>115</v>
      </c>
      <c r="E30" s="85" t="s">
        <v>116</v>
      </c>
      <c r="F30" s="85" t="s">
        <v>74</v>
      </c>
      <c r="G30" s="85" t="s">
        <v>117</v>
      </c>
      <c r="H30" s="87">
        <v>178.96</v>
      </c>
      <c r="Q30" s="85" t="s">
        <v>217</v>
      </c>
    </row>
    <row r="31" spans="1:17" x14ac:dyDescent="0.25">
      <c r="A31" s="86">
        <v>42767</v>
      </c>
      <c r="B31" s="90">
        <f t="shared" si="0"/>
        <v>2</v>
      </c>
      <c r="C31" s="90">
        <f t="shared" si="1"/>
        <v>2017</v>
      </c>
      <c r="D31" s="85" t="s">
        <v>118</v>
      </c>
      <c r="E31" s="85" t="s">
        <v>82</v>
      </c>
      <c r="F31" s="85" t="s">
        <v>69</v>
      </c>
      <c r="G31" s="85" t="s">
        <v>83</v>
      </c>
      <c r="H31" s="87">
        <v>10915</v>
      </c>
      <c r="I31" s="85" t="s">
        <v>84</v>
      </c>
      <c r="J31" s="85" t="s">
        <v>85</v>
      </c>
      <c r="Q31" s="85" t="s">
        <v>224</v>
      </c>
    </row>
    <row r="32" spans="1:17" x14ac:dyDescent="0.25">
      <c r="A32" s="86">
        <v>42767</v>
      </c>
      <c r="B32" s="90">
        <f t="shared" si="0"/>
        <v>2</v>
      </c>
      <c r="C32" s="90">
        <f t="shared" si="1"/>
        <v>2017</v>
      </c>
      <c r="D32" s="85" t="s">
        <v>119</v>
      </c>
      <c r="E32" s="85" t="s">
        <v>87</v>
      </c>
      <c r="F32" s="85" t="s">
        <v>83</v>
      </c>
      <c r="G32" s="85" t="s">
        <v>74</v>
      </c>
      <c r="H32" s="87">
        <v>10915</v>
      </c>
      <c r="I32" s="85" t="s">
        <v>84</v>
      </c>
      <c r="J32" s="85" t="s">
        <v>85</v>
      </c>
      <c r="Q32" s="85" t="s">
        <v>228</v>
      </c>
    </row>
    <row r="33" spans="1:17" x14ac:dyDescent="0.25">
      <c r="A33" s="86">
        <v>42776</v>
      </c>
      <c r="B33" s="90">
        <f t="shared" si="0"/>
        <v>2</v>
      </c>
      <c r="C33" s="90">
        <f t="shared" si="1"/>
        <v>2017</v>
      </c>
      <c r="D33" s="85" t="s">
        <v>120</v>
      </c>
      <c r="E33" s="85" t="s">
        <v>121</v>
      </c>
      <c r="F33" s="85" t="s">
        <v>78</v>
      </c>
      <c r="G33" s="85" t="s">
        <v>122</v>
      </c>
      <c r="H33" s="87">
        <v>47138.95</v>
      </c>
      <c r="I33" s="85" t="s">
        <v>123</v>
      </c>
      <c r="J33" s="85" t="s">
        <v>124</v>
      </c>
      <c r="Q33" s="85" t="s">
        <v>244</v>
      </c>
    </row>
    <row r="34" spans="1:17" x14ac:dyDescent="0.25">
      <c r="A34" s="86">
        <v>42776</v>
      </c>
      <c r="B34" s="90">
        <f t="shared" si="0"/>
        <v>2</v>
      </c>
      <c r="C34" s="90">
        <f t="shared" si="1"/>
        <v>2017</v>
      </c>
      <c r="D34" s="85" t="s">
        <v>120</v>
      </c>
      <c r="E34" s="85" t="s">
        <v>125</v>
      </c>
      <c r="F34" s="85" t="s">
        <v>78</v>
      </c>
      <c r="G34" s="85" t="s">
        <v>70</v>
      </c>
      <c r="H34" s="87">
        <v>9899.18</v>
      </c>
      <c r="I34" s="85" t="s">
        <v>123</v>
      </c>
      <c r="J34" s="85" t="s">
        <v>124</v>
      </c>
      <c r="Q34" s="85" t="s">
        <v>256</v>
      </c>
    </row>
    <row r="35" spans="1:17" x14ac:dyDescent="0.25">
      <c r="A35" s="86">
        <v>42776</v>
      </c>
      <c r="B35" s="90">
        <f t="shared" si="0"/>
        <v>2</v>
      </c>
      <c r="C35" s="90">
        <f t="shared" si="1"/>
        <v>2017</v>
      </c>
      <c r="D35" s="85" t="s">
        <v>120</v>
      </c>
      <c r="E35" s="85" t="s">
        <v>103</v>
      </c>
      <c r="F35" s="85" t="s">
        <v>104</v>
      </c>
      <c r="G35" s="85" t="s">
        <v>78</v>
      </c>
      <c r="H35" s="87">
        <v>0.13</v>
      </c>
      <c r="I35" s="85" t="s">
        <v>123</v>
      </c>
      <c r="J35" s="85" t="s">
        <v>124</v>
      </c>
      <c r="Q35" s="85" t="s">
        <v>280</v>
      </c>
    </row>
    <row r="36" spans="1:17" x14ac:dyDescent="0.25">
      <c r="A36" s="86">
        <v>42776</v>
      </c>
      <c r="B36" s="90">
        <f t="shared" si="0"/>
        <v>2</v>
      </c>
      <c r="C36" s="90">
        <f t="shared" si="1"/>
        <v>2017</v>
      </c>
      <c r="D36" s="85" t="s">
        <v>126</v>
      </c>
      <c r="E36" s="85" t="s">
        <v>127</v>
      </c>
      <c r="F36" s="85" t="s">
        <v>128</v>
      </c>
      <c r="G36" s="85" t="s">
        <v>129</v>
      </c>
      <c r="H36" s="87">
        <v>4723</v>
      </c>
      <c r="I36" s="85" t="s">
        <v>130</v>
      </c>
      <c r="Q36" s="85" t="s">
        <v>282</v>
      </c>
    </row>
    <row r="37" spans="1:17" x14ac:dyDescent="0.25">
      <c r="A37" s="86">
        <v>42776</v>
      </c>
      <c r="B37" s="90">
        <f t="shared" si="0"/>
        <v>2</v>
      </c>
      <c r="C37" s="90">
        <f t="shared" si="1"/>
        <v>2017</v>
      </c>
      <c r="D37" s="85" t="s">
        <v>126</v>
      </c>
      <c r="E37" s="85" t="s">
        <v>131</v>
      </c>
      <c r="F37" s="85" t="s">
        <v>128</v>
      </c>
      <c r="G37" s="85" t="s">
        <v>132</v>
      </c>
      <c r="H37" s="87">
        <v>-2873</v>
      </c>
      <c r="I37" s="85" t="s">
        <v>130</v>
      </c>
    </row>
    <row r="38" spans="1:17" x14ac:dyDescent="0.25">
      <c r="A38" s="86">
        <v>42776</v>
      </c>
      <c r="B38" s="90">
        <f t="shared" si="0"/>
        <v>2</v>
      </c>
      <c r="C38" s="90">
        <f t="shared" si="1"/>
        <v>2017</v>
      </c>
      <c r="D38" s="85" t="s">
        <v>133</v>
      </c>
      <c r="E38" s="85" t="s">
        <v>134</v>
      </c>
      <c r="F38" s="85" t="s">
        <v>135</v>
      </c>
      <c r="G38" s="85" t="s">
        <v>129</v>
      </c>
      <c r="H38" s="87">
        <v>10520</v>
      </c>
    </row>
    <row r="39" spans="1:17" x14ac:dyDescent="0.25">
      <c r="A39" s="86">
        <v>42776</v>
      </c>
      <c r="B39" s="90">
        <f t="shared" si="0"/>
        <v>2</v>
      </c>
      <c r="C39" s="90">
        <f t="shared" si="1"/>
        <v>2017</v>
      </c>
      <c r="D39" s="85" t="s">
        <v>133</v>
      </c>
      <c r="E39" s="85" t="s">
        <v>134</v>
      </c>
      <c r="F39" s="85" t="s">
        <v>135</v>
      </c>
      <c r="G39" s="85" t="s">
        <v>129</v>
      </c>
      <c r="H39" s="87">
        <v>17900</v>
      </c>
    </row>
    <row r="40" spans="1:17" x14ac:dyDescent="0.25">
      <c r="A40" s="86">
        <v>42776</v>
      </c>
      <c r="B40" s="90">
        <f t="shared" si="0"/>
        <v>2</v>
      </c>
      <c r="C40" s="90">
        <f t="shared" si="1"/>
        <v>2017</v>
      </c>
      <c r="D40" s="85" t="s">
        <v>133</v>
      </c>
      <c r="E40" s="85" t="s">
        <v>134</v>
      </c>
      <c r="F40" s="85" t="s">
        <v>135</v>
      </c>
      <c r="G40" s="85" t="s">
        <v>129</v>
      </c>
      <c r="H40" s="87">
        <v>9875</v>
      </c>
    </row>
    <row r="41" spans="1:17" x14ac:dyDescent="0.25">
      <c r="A41" s="86">
        <v>42776</v>
      </c>
      <c r="B41" s="90">
        <f t="shared" si="0"/>
        <v>2</v>
      </c>
      <c r="C41" s="90">
        <f t="shared" si="1"/>
        <v>2017</v>
      </c>
      <c r="D41" s="85" t="s">
        <v>133</v>
      </c>
      <c r="E41" s="85" t="s">
        <v>134</v>
      </c>
      <c r="F41" s="85" t="s">
        <v>136</v>
      </c>
      <c r="G41" s="85" t="s">
        <v>132</v>
      </c>
      <c r="H41" s="87">
        <v>30134</v>
      </c>
    </row>
    <row r="42" spans="1:17" x14ac:dyDescent="0.25">
      <c r="A42" s="86">
        <v>42776</v>
      </c>
      <c r="B42" s="90">
        <f t="shared" si="0"/>
        <v>2</v>
      </c>
      <c r="C42" s="90">
        <f t="shared" si="1"/>
        <v>2017</v>
      </c>
      <c r="D42" s="85" t="s">
        <v>137</v>
      </c>
      <c r="E42" s="85" t="s">
        <v>138</v>
      </c>
      <c r="F42" s="85" t="s">
        <v>135</v>
      </c>
      <c r="G42" s="85" t="s">
        <v>129</v>
      </c>
      <c r="H42" s="87">
        <v>2783</v>
      </c>
    </row>
    <row r="43" spans="1:17" x14ac:dyDescent="0.25">
      <c r="A43" s="86">
        <v>42776</v>
      </c>
      <c r="B43" s="90">
        <f t="shared" si="0"/>
        <v>2</v>
      </c>
      <c r="C43" s="90">
        <f t="shared" si="1"/>
        <v>2017</v>
      </c>
      <c r="D43" s="85" t="s">
        <v>139</v>
      </c>
      <c r="E43" s="85" t="s">
        <v>140</v>
      </c>
      <c r="F43" s="85" t="s">
        <v>129</v>
      </c>
      <c r="G43" s="85" t="s">
        <v>141</v>
      </c>
      <c r="H43" s="87">
        <v>660</v>
      </c>
      <c r="I43" s="85" t="s">
        <v>130</v>
      </c>
    </row>
    <row r="44" spans="1:17" x14ac:dyDescent="0.25">
      <c r="A44" s="86">
        <v>42776</v>
      </c>
      <c r="B44" s="90">
        <f t="shared" si="0"/>
        <v>2</v>
      </c>
      <c r="C44" s="90">
        <f t="shared" si="1"/>
        <v>2017</v>
      </c>
      <c r="D44" s="85" t="s">
        <v>142</v>
      </c>
      <c r="E44" s="85" t="s">
        <v>143</v>
      </c>
      <c r="F44" s="85" t="s">
        <v>144</v>
      </c>
      <c r="G44" s="85" t="s">
        <v>145</v>
      </c>
      <c r="H44" s="87">
        <v>2630</v>
      </c>
      <c r="I44" s="85" t="s">
        <v>146</v>
      </c>
    </row>
    <row r="45" spans="1:17" x14ac:dyDescent="0.25">
      <c r="A45" s="86">
        <v>42776</v>
      </c>
      <c r="B45" s="90">
        <f t="shared" si="0"/>
        <v>2</v>
      </c>
      <c r="C45" s="90">
        <f t="shared" si="1"/>
        <v>2017</v>
      </c>
      <c r="D45" s="85" t="s">
        <v>142</v>
      </c>
      <c r="E45" s="85" t="s">
        <v>143</v>
      </c>
      <c r="F45" s="85" t="s">
        <v>144</v>
      </c>
      <c r="G45" s="85" t="s">
        <v>145</v>
      </c>
      <c r="H45" s="87">
        <v>3375</v>
      </c>
      <c r="I45" s="85" t="s">
        <v>146</v>
      </c>
    </row>
    <row r="46" spans="1:17" x14ac:dyDescent="0.25">
      <c r="A46" s="86">
        <v>42776</v>
      </c>
      <c r="B46" s="90">
        <f t="shared" si="0"/>
        <v>2</v>
      </c>
      <c r="C46" s="90">
        <f t="shared" si="1"/>
        <v>2017</v>
      </c>
      <c r="D46" s="85" t="s">
        <v>142</v>
      </c>
      <c r="E46" s="85" t="s">
        <v>143</v>
      </c>
      <c r="F46" s="85" t="s">
        <v>144</v>
      </c>
      <c r="G46" s="85" t="s">
        <v>145</v>
      </c>
      <c r="H46" s="87">
        <v>10002.25</v>
      </c>
      <c r="I46" s="85" t="s">
        <v>146</v>
      </c>
    </row>
    <row r="47" spans="1:17" x14ac:dyDescent="0.25">
      <c r="A47" s="86">
        <v>42776</v>
      </c>
      <c r="B47" s="90">
        <f t="shared" si="0"/>
        <v>2</v>
      </c>
      <c r="C47" s="90">
        <f t="shared" si="1"/>
        <v>2017</v>
      </c>
      <c r="D47" s="85" t="s">
        <v>142</v>
      </c>
      <c r="E47" s="85" t="s">
        <v>143</v>
      </c>
      <c r="F47" s="85" t="s">
        <v>144</v>
      </c>
      <c r="G47" s="85" t="s">
        <v>145</v>
      </c>
      <c r="H47" s="87">
        <v>0.75</v>
      </c>
      <c r="I47" s="85" t="s">
        <v>146</v>
      </c>
    </row>
    <row r="48" spans="1:17" x14ac:dyDescent="0.25">
      <c r="A48" s="86">
        <v>42776</v>
      </c>
      <c r="B48" s="90">
        <f t="shared" si="0"/>
        <v>2</v>
      </c>
      <c r="C48" s="90">
        <f t="shared" si="1"/>
        <v>2017</v>
      </c>
      <c r="D48" s="85" t="s">
        <v>142</v>
      </c>
      <c r="E48" s="85" t="s">
        <v>143</v>
      </c>
      <c r="F48" s="85" t="s">
        <v>129</v>
      </c>
      <c r="G48" s="85" t="s">
        <v>147</v>
      </c>
      <c r="H48" s="87">
        <v>2204</v>
      </c>
      <c r="I48" s="85" t="s">
        <v>146</v>
      </c>
    </row>
    <row r="49" spans="1:10" x14ac:dyDescent="0.25">
      <c r="A49" s="86">
        <v>42776</v>
      </c>
      <c r="B49" s="90">
        <f t="shared" si="0"/>
        <v>2</v>
      </c>
      <c r="C49" s="90">
        <f t="shared" si="1"/>
        <v>2017</v>
      </c>
      <c r="D49" s="85" t="s">
        <v>142</v>
      </c>
      <c r="E49" s="85" t="s">
        <v>143</v>
      </c>
      <c r="F49" s="85" t="s">
        <v>132</v>
      </c>
      <c r="G49" s="85" t="s">
        <v>147</v>
      </c>
      <c r="H49" s="87">
        <v>1959</v>
      </c>
      <c r="I49" s="85" t="s">
        <v>146</v>
      </c>
    </row>
    <row r="50" spans="1:10" x14ac:dyDescent="0.25">
      <c r="A50" s="86">
        <v>42776</v>
      </c>
      <c r="B50" s="90">
        <f t="shared" si="0"/>
        <v>2</v>
      </c>
      <c r="C50" s="90">
        <f t="shared" si="1"/>
        <v>2017</v>
      </c>
      <c r="D50" s="85" t="s">
        <v>148</v>
      </c>
      <c r="E50" s="85" t="s">
        <v>149</v>
      </c>
      <c r="F50" s="85" t="s">
        <v>144</v>
      </c>
      <c r="G50" s="85" t="s">
        <v>145</v>
      </c>
      <c r="H50" s="87">
        <v>1215</v>
      </c>
      <c r="I50" s="85" t="s">
        <v>150</v>
      </c>
    </row>
    <row r="51" spans="1:10" x14ac:dyDescent="0.25">
      <c r="A51" s="86">
        <v>42776</v>
      </c>
      <c r="B51" s="90">
        <f t="shared" si="0"/>
        <v>2</v>
      </c>
      <c r="C51" s="90">
        <f t="shared" si="1"/>
        <v>2017</v>
      </c>
      <c r="D51" s="85" t="s">
        <v>148</v>
      </c>
      <c r="E51" s="85" t="s">
        <v>149</v>
      </c>
      <c r="F51" s="85" t="s">
        <v>144</v>
      </c>
      <c r="G51" s="85" t="s">
        <v>145</v>
      </c>
      <c r="H51" s="87">
        <v>3601</v>
      </c>
      <c r="I51" s="85" t="s">
        <v>150</v>
      </c>
    </row>
    <row r="52" spans="1:10" x14ac:dyDescent="0.25">
      <c r="A52" s="86">
        <v>42776</v>
      </c>
      <c r="B52" s="90">
        <f t="shared" si="0"/>
        <v>2</v>
      </c>
      <c r="C52" s="90">
        <f t="shared" si="1"/>
        <v>2017</v>
      </c>
      <c r="D52" s="85" t="s">
        <v>148</v>
      </c>
      <c r="E52" s="85" t="s">
        <v>149</v>
      </c>
      <c r="F52" s="85" t="s">
        <v>129</v>
      </c>
      <c r="G52" s="85" t="s">
        <v>147</v>
      </c>
      <c r="H52" s="87">
        <v>1053</v>
      </c>
      <c r="I52" s="85" t="s">
        <v>150</v>
      </c>
    </row>
    <row r="53" spans="1:10" x14ac:dyDescent="0.25">
      <c r="A53" s="86">
        <v>42776</v>
      </c>
      <c r="B53" s="90">
        <f t="shared" si="0"/>
        <v>2</v>
      </c>
      <c r="C53" s="90">
        <f t="shared" si="1"/>
        <v>2017</v>
      </c>
      <c r="D53" s="85" t="s">
        <v>148</v>
      </c>
      <c r="E53" s="85" t="s">
        <v>149</v>
      </c>
      <c r="F53" s="85" t="s">
        <v>132</v>
      </c>
      <c r="G53" s="85" t="s">
        <v>147</v>
      </c>
      <c r="H53" s="87">
        <v>1357</v>
      </c>
      <c r="I53" s="85" t="s">
        <v>150</v>
      </c>
    </row>
    <row r="54" spans="1:10" x14ac:dyDescent="0.25">
      <c r="A54" s="86">
        <v>42776</v>
      </c>
      <c r="B54" s="90">
        <f t="shared" si="0"/>
        <v>2</v>
      </c>
      <c r="C54" s="90">
        <f t="shared" si="1"/>
        <v>2017</v>
      </c>
      <c r="D54" s="85" t="s">
        <v>151</v>
      </c>
      <c r="E54" s="85" t="s">
        <v>149</v>
      </c>
      <c r="F54" s="85" t="s">
        <v>144</v>
      </c>
      <c r="G54" s="85" t="s">
        <v>145</v>
      </c>
      <c r="H54" s="87">
        <v>947</v>
      </c>
      <c r="I54" s="85" t="s">
        <v>152</v>
      </c>
    </row>
    <row r="55" spans="1:10" x14ac:dyDescent="0.25">
      <c r="A55" s="86">
        <v>42776</v>
      </c>
      <c r="B55" s="90">
        <f t="shared" si="0"/>
        <v>2</v>
      </c>
      <c r="C55" s="90">
        <f t="shared" si="1"/>
        <v>2017</v>
      </c>
      <c r="D55" s="85" t="s">
        <v>151</v>
      </c>
      <c r="E55" s="85" t="s">
        <v>149</v>
      </c>
      <c r="F55" s="85" t="s">
        <v>129</v>
      </c>
      <c r="G55" s="85" t="s">
        <v>147</v>
      </c>
      <c r="H55" s="87">
        <v>474</v>
      </c>
      <c r="I55" s="85" t="s">
        <v>152</v>
      </c>
    </row>
    <row r="56" spans="1:10" x14ac:dyDescent="0.25">
      <c r="A56" s="86">
        <v>42776</v>
      </c>
      <c r="B56" s="90">
        <f t="shared" si="0"/>
        <v>2</v>
      </c>
      <c r="C56" s="90">
        <f t="shared" si="1"/>
        <v>2017</v>
      </c>
      <c r="D56" s="85" t="s">
        <v>153</v>
      </c>
      <c r="E56" s="85" t="s">
        <v>154</v>
      </c>
      <c r="F56" s="85" t="s">
        <v>129</v>
      </c>
      <c r="G56" s="85" t="s">
        <v>155</v>
      </c>
      <c r="H56" s="87">
        <v>1500</v>
      </c>
    </row>
    <row r="57" spans="1:10" x14ac:dyDescent="0.25">
      <c r="A57" s="86">
        <v>42776</v>
      </c>
      <c r="B57" s="90">
        <f t="shared" si="0"/>
        <v>2</v>
      </c>
      <c r="C57" s="90">
        <f t="shared" si="1"/>
        <v>2017</v>
      </c>
      <c r="D57" s="85" t="s">
        <v>156</v>
      </c>
      <c r="E57" s="85" t="s">
        <v>157</v>
      </c>
      <c r="F57" s="85" t="s">
        <v>129</v>
      </c>
      <c r="G57" s="85" t="s">
        <v>155</v>
      </c>
      <c r="H57" s="87">
        <v>800</v>
      </c>
      <c r="I57" s="85" t="s">
        <v>158</v>
      </c>
    </row>
    <row r="58" spans="1:10" x14ac:dyDescent="0.25">
      <c r="A58" s="86">
        <v>42776</v>
      </c>
      <c r="B58" s="90">
        <f t="shared" si="0"/>
        <v>2</v>
      </c>
      <c r="C58" s="90">
        <f t="shared" si="1"/>
        <v>2017</v>
      </c>
      <c r="D58" s="85" t="s">
        <v>159</v>
      </c>
      <c r="E58" s="85" t="s">
        <v>160</v>
      </c>
      <c r="F58" s="85" t="s">
        <v>132</v>
      </c>
      <c r="G58" s="85" t="s">
        <v>155</v>
      </c>
      <c r="H58" s="87">
        <v>1500</v>
      </c>
      <c r="I58" s="85" t="s">
        <v>161</v>
      </c>
    </row>
    <row r="59" spans="1:10" x14ac:dyDescent="0.25">
      <c r="A59" s="86">
        <v>42776</v>
      </c>
      <c r="B59" s="90">
        <f t="shared" si="0"/>
        <v>2</v>
      </c>
      <c r="C59" s="90">
        <f t="shared" si="1"/>
        <v>2017</v>
      </c>
      <c r="D59" s="85" t="s">
        <v>162</v>
      </c>
      <c r="E59" s="85" t="s">
        <v>163</v>
      </c>
      <c r="F59" s="85" t="s">
        <v>164</v>
      </c>
      <c r="G59" s="85" t="s">
        <v>83</v>
      </c>
      <c r="H59" s="87">
        <v>400</v>
      </c>
      <c r="I59" s="85" t="s">
        <v>165</v>
      </c>
    </row>
    <row r="60" spans="1:10" x14ac:dyDescent="0.25">
      <c r="A60" s="86">
        <v>42776</v>
      </c>
      <c r="B60" s="90">
        <f t="shared" si="0"/>
        <v>2</v>
      </c>
      <c r="C60" s="90">
        <f t="shared" si="1"/>
        <v>2017</v>
      </c>
      <c r="D60" s="85" t="s">
        <v>166</v>
      </c>
      <c r="E60" s="85" t="s">
        <v>167</v>
      </c>
      <c r="F60" s="85" t="s">
        <v>164</v>
      </c>
      <c r="G60" s="85" t="s">
        <v>83</v>
      </c>
      <c r="H60" s="87">
        <v>99</v>
      </c>
      <c r="I60" s="85" t="s">
        <v>165</v>
      </c>
    </row>
    <row r="61" spans="1:10" x14ac:dyDescent="0.25">
      <c r="A61" s="86">
        <v>42776</v>
      </c>
      <c r="B61" s="90">
        <f t="shared" si="0"/>
        <v>2</v>
      </c>
      <c r="C61" s="90">
        <f t="shared" si="1"/>
        <v>2017</v>
      </c>
      <c r="D61" s="85" t="s">
        <v>168</v>
      </c>
      <c r="E61" s="85" t="s">
        <v>169</v>
      </c>
      <c r="F61" s="85" t="s">
        <v>129</v>
      </c>
      <c r="G61" s="85" t="s">
        <v>155</v>
      </c>
      <c r="H61" s="87">
        <v>1000</v>
      </c>
    </row>
    <row r="62" spans="1:10" x14ac:dyDescent="0.25">
      <c r="A62" s="86">
        <v>42776</v>
      </c>
      <c r="B62" s="90">
        <f t="shared" si="0"/>
        <v>2</v>
      </c>
      <c r="C62" s="90">
        <f t="shared" si="1"/>
        <v>2017</v>
      </c>
      <c r="D62" s="85" t="s">
        <v>170</v>
      </c>
      <c r="E62" s="85" t="s">
        <v>171</v>
      </c>
      <c r="F62" s="85" t="s">
        <v>129</v>
      </c>
      <c r="G62" s="85" t="s">
        <v>80</v>
      </c>
      <c r="H62" s="87">
        <v>11219</v>
      </c>
    </row>
    <row r="63" spans="1:10" x14ac:dyDescent="0.25">
      <c r="A63" s="86">
        <v>42776</v>
      </c>
      <c r="B63" s="90">
        <f t="shared" si="0"/>
        <v>2</v>
      </c>
      <c r="C63" s="90">
        <f t="shared" si="1"/>
        <v>2017</v>
      </c>
      <c r="D63" s="85" t="s">
        <v>170</v>
      </c>
      <c r="E63" s="85" t="s">
        <v>171</v>
      </c>
      <c r="F63" s="85" t="s">
        <v>132</v>
      </c>
      <c r="G63" s="85" t="s">
        <v>80</v>
      </c>
      <c r="H63" s="87">
        <v>3000</v>
      </c>
    </row>
    <row r="64" spans="1:10" x14ac:dyDescent="0.25">
      <c r="A64" s="86">
        <v>42777</v>
      </c>
      <c r="B64" s="90">
        <f t="shared" si="0"/>
        <v>2</v>
      </c>
      <c r="C64" s="90">
        <f t="shared" si="1"/>
        <v>2017</v>
      </c>
      <c r="D64" s="85" t="s">
        <v>172</v>
      </c>
      <c r="E64" s="85" t="s">
        <v>173</v>
      </c>
      <c r="F64" s="85" t="s">
        <v>78</v>
      </c>
      <c r="G64" s="85" t="s">
        <v>122</v>
      </c>
      <c r="H64" s="87">
        <v>39729.379999999997</v>
      </c>
      <c r="I64" s="85" t="s">
        <v>174</v>
      </c>
      <c r="J64" s="85" t="s">
        <v>175</v>
      </c>
    </row>
    <row r="65" spans="1:10" x14ac:dyDescent="0.25">
      <c r="A65" s="86">
        <v>42777</v>
      </c>
      <c r="B65" s="90">
        <f t="shared" si="0"/>
        <v>2</v>
      </c>
      <c r="C65" s="90">
        <f t="shared" si="1"/>
        <v>2017</v>
      </c>
      <c r="D65" s="85" t="s">
        <v>172</v>
      </c>
      <c r="E65" s="85" t="s">
        <v>176</v>
      </c>
      <c r="F65" s="85" t="s">
        <v>78</v>
      </c>
      <c r="G65" s="85" t="s">
        <v>70</v>
      </c>
      <c r="H65" s="87">
        <v>8343.17</v>
      </c>
      <c r="I65" s="85" t="s">
        <v>174</v>
      </c>
      <c r="J65" s="85" t="s">
        <v>175</v>
      </c>
    </row>
    <row r="66" spans="1:10" x14ac:dyDescent="0.25">
      <c r="A66" s="86">
        <v>42777</v>
      </c>
      <c r="B66" s="90">
        <f t="shared" si="0"/>
        <v>2</v>
      </c>
      <c r="C66" s="90">
        <f t="shared" si="1"/>
        <v>2017</v>
      </c>
      <c r="D66" s="85" t="s">
        <v>172</v>
      </c>
      <c r="E66" s="85" t="s">
        <v>103</v>
      </c>
      <c r="F66" s="85" t="s">
        <v>78</v>
      </c>
      <c r="G66" s="85" t="s">
        <v>111</v>
      </c>
      <c r="H66" s="87">
        <v>0.45</v>
      </c>
      <c r="I66" s="85" t="s">
        <v>174</v>
      </c>
      <c r="J66" s="85" t="s">
        <v>175</v>
      </c>
    </row>
    <row r="67" spans="1:10" x14ac:dyDescent="0.25">
      <c r="A67" s="86">
        <v>42778</v>
      </c>
      <c r="B67" s="90">
        <f t="shared" ref="B67:B130" si="2">MONTH(A67)</f>
        <v>2</v>
      </c>
      <c r="C67" s="90">
        <f t="shared" ref="C67:C130" si="3">YEAR(A67)</f>
        <v>2017</v>
      </c>
      <c r="D67" s="85" t="s">
        <v>177</v>
      </c>
      <c r="E67" s="85" t="s">
        <v>178</v>
      </c>
      <c r="F67" s="85" t="s">
        <v>80</v>
      </c>
      <c r="G67" s="85" t="s">
        <v>78</v>
      </c>
      <c r="H67" s="87">
        <v>42326</v>
      </c>
      <c r="I67" s="85" t="s">
        <v>108</v>
      </c>
      <c r="J67" s="85" t="s">
        <v>109</v>
      </c>
    </row>
    <row r="68" spans="1:10" x14ac:dyDescent="0.25">
      <c r="A68" s="86">
        <v>42783</v>
      </c>
      <c r="B68" s="90">
        <f t="shared" si="2"/>
        <v>2</v>
      </c>
      <c r="C68" s="90">
        <f t="shared" si="3"/>
        <v>2017</v>
      </c>
      <c r="D68" s="85" t="s">
        <v>179</v>
      </c>
      <c r="E68" s="85" t="s">
        <v>100</v>
      </c>
      <c r="F68" s="85" t="s">
        <v>101</v>
      </c>
      <c r="G68" s="85" t="s">
        <v>72</v>
      </c>
      <c r="H68" s="87">
        <v>132500</v>
      </c>
      <c r="I68" s="85" t="s">
        <v>108</v>
      </c>
      <c r="J68" s="85" t="s">
        <v>109</v>
      </c>
    </row>
    <row r="69" spans="1:10" x14ac:dyDescent="0.25">
      <c r="A69" s="86">
        <v>42783</v>
      </c>
      <c r="B69" s="90">
        <f t="shared" si="2"/>
        <v>2</v>
      </c>
      <c r="C69" s="90">
        <f t="shared" si="3"/>
        <v>2017</v>
      </c>
      <c r="D69" s="85" t="s">
        <v>179</v>
      </c>
      <c r="E69" s="85" t="s">
        <v>102</v>
      </c>
      <c r="F69" s="85" t="s">
        <v>70</v>
      </c>
      <c r="G69" s="85" t="s">
        <v>72</v>
      </c>
      <c r="H69" s="87">
        <v>27825</v>
      </c>
      <c r="I69" s="85" t="s">
        <v>108</v>
      </c>
      <c r="J69" s="85" t="s">
        <v>109</v>
      </c>
    </row>
    <row r="70" spans="1:10" x14ac:dyDescent="0.25">
      <c r="A70" s="86">
        <v>42784</v>
      </c>
      <c r="B70" s="90">
        <f t="shared" si="2"/>
        <v>2</v>
      </c>
      <c r="C70" s="90">
        <f t="shared" si="3"/>
        <v>2017</v>
      </c>
      <c r="D70" s="85" t="s">
        <v>180</v>
      </c>
      <c r="E70" s="85" t="s">
        <v>181</v>
      </c>
      <c r="F70" s="85" t="s">
        <v>78</v>
      </c>
      <c r="G70" s="85" t="s">
        <v>182</v>
      </c>
      <c r="H70" s="87">
        <v>-2437.5</v>
      </c>
      <c r="I70" s="85" t="s">
        <v>183</v>
      </c>
      <c r="J70" s="85" t="s">
        <v>184</v>
      </c>
    </row>
    <row r="71" spans="1:10" x14ac:dyDescent="0.25">
      <c r="A71" s="86">
        <v>42784</v>
      </c>
      <c r="B71" s="90">
        <f t="shared" si="2"/>
        <v>2</v>
      </c>
      <c r="C71" s="90">
        <f t="shared" si="3"/>
        <v>2017</v>
      </c>
      <c r="D71" s="85" t="s">
        <v>180</v>
      </c>
      <c r="E71" s="85" t="s">
        <v>185</v>
      </c>
      <c r="F71" s="85" t="s">
        <v>78</v>
      </c>
      <c r="G71" s="85" t="s">
        <v>70</v>
      </c>
      <c r="H71" s="87">
        <v>-511.88</v>
      </c>
      <c r="I71" s="85" t="s">
        <v>183</v>
      </c>
      <c r="J71" s="85" t="s">
        <v>184</v>
      </c>
    </row>
    <row r="72" spans="1:10" x14ac:dyDescent="0.25">
      <c r="A72" s="86">
        <v>42784</v>
      </c>
      <c r="B72" s="90">
        <f t="shared" si="2"/>
        <v>2</v>
      </c>
      <c r="C72" s="90">
        <f t="shared" si="3"/>
        <v>2017</v>
      </c>
      <c r="D72" s="85" t="s">
        <v>180</v>
      </c>
      <c r="E72" s="85" t="s">
        <v>103</v>
      </c>
      <c r="F72" s="85" t="s">
        <v>78</v>
      </c>
      <c r="G72" s="85" t="s">
        <v>111</v>
      </c>
      <c r="H72" s="87">
        <v>0.38</v>
      </c>
      <c r="I72" s="85" t="s">
        <v>183</v>
      </c>
      <c r="J72" s="85" t="s">
        <v>184</v>
      </c>
    </row>
    <row r="73" spans="1:10" x14ac:dyDescent="0.25">
      <c r="A73" s="86">
        <v>42784</v>
      </c>
      <c r="B73" s="90">
        <f t="shared" si="2"/>
        <v>2</v>
      </c>
      <c r="C73" s="90">
        <f t="shared" si="3"/>
        <v>2017</v>
      </c>
      <c r="D73" s="85" t="s">
        <v>186</v>
      </c>
      <c r="E73" s="85" t="s">
        <v>187</v>
      </c>
      <c r="F73" s="85" t="s">
        <v>72</v>
      </c>
      <c r="G73" s="85" t="s">
        <v>80</v>
      </c>
      <c r="H73" s="87">
        <v>12600</v>
      </c>
      <c r="I73" s="85" t="s">
        <v>91</v>
      </c>
      <c r="J73" s="85" t="s">
        <v>92</v>
      </c>
    </row>
    <row r="74" spans="1:10" x14ac:dyDescent="0.25">
      <c r="A74" s="86">
        <v>42786</v>
      </c>
      <c r="B74" s="90">
        <f t="shared" si="2"/>
        <v>2</v>
      </c>
      <c r="C74" s="90">
        <f t="shared" si="3"/>
        <v>2017</v>
      </c>
      <c r="D74" s="85" t="s">
        <v>188</v>
      </c>
      <c r="E74" s="85" t="s">
        <v>106</v>
      </c>
      <c r="F74" s="85" t="s">
        <v>78</v>
      </c>
      <c r="G74" s="85" t="s">
        <v>107</v>
      </c>
      <c r="H74" s="87">
        <v>12183.36</v>
      </c>
      <c r="I74" s="85" t="s">
        <v>189</v>
      </c>
      <c r="J74" s="85" t="s">
        <v>190</v>
      </c>
    </row>
    <row r="75" spans="1:10" x14ac:dyDescent="0.25">
      <c r="A75" s="86">
        <v>42786</v>
      </c>
      <c r="B75" s="90">
        <f t="shared" si="2"/>
        <v>2</v>
      </c>
      <c r="C75" s="90">
        <f t="shared" si="3"/>
        <v>2017</v>
      </c>
      <c r="D75" s="85" t="s">
        <v>188</v>
      </c>
      <c r="E75" s="85" t="s">
        <v>110</v>
      </c>
      <c r="F75" s="85" t="s">
        <v>78</v>
      </c>
      <c r="G75" s="85" t="s">
        <v>70</v>
      </c>
      <c r="H75" s="87">
        <v>2558.5</v>
      </c>
      <c r="I75" s="85" t="s">
        <v>189</v>
      </c>
      <c r="J75" s="85" t="s">
        <v>190</v>
      </c>
    </row>
    <row r="76" spans="1:10" x14ac:dyDescent="0.25">
      <c r="A76" s="86">
        <v>42786</v>
      </c>
      <c r="B76" s="90">
        <f t="shared" si="2"/>
        <v>2</v>
      </c>
      <c r="C76" s="90">
        <f t="shared" si="3"/>
        <v>2017</v>
      </c>
      <c r="D76" s="85" t="s">
        <v>188</v>
      </c>
      <c r="E76" s="85" t="s">
        <v>103</v>
      </c>
      <c r="F76" s="85" t="s">
        <v>78</v>
      </c>
      <c r="G76" s="85" t="s">
        <v>111</v>
      </c>
      <c r="H76" s="87">
        <v>0.14000000000000001</v>
      </c>
      <c r="I76" s="85" t="s">
        <v>189</v>
      </c>
      <c r="J76" s="85" t="s">
        <v>190</v>
      </c>
    </row>
    <row r="77" spans="1:10" x14ac:dyDescent="0.25">
      <c r="A77" s="86">
        <v>42791</v>
      </c>
      <c r="B77" s="90">
        <f t="shared" si="2"/>
        <v>2</v>
      </c>
      <c r="C77" s="90">
        <f t="shared" si="3"/>
        <v>2017</v>
      </c>
      <c r="D77" s="85" t="s">
        <v>191</v>
      </c>
      <c r="E77" s="85" t="s">
        <v>121</v>
      </c>
      <c r="F77" s="85" t="s">
        <v>78</v>
      </c>
      <c r="G77" s="85" t="s">
        <v>122</v>
      </c>
      <c r="H77" s="87">
        <v>1613.13</v>
      </c>
      <c r="I77" s="85" t="s">
        <v>97</v>
      </c>
      <c r="J77" s="85" t="s">
        <v>98</v>
      </c>
    </row>
    <row r="78" spans="1:10" x14ac:dyDescent="0.25">
      <c r="A78" s="86">
        <v>42791</v>
      </c>
      <c r="B78" s="90">
        <f t="shared" si="2"/>
        <v>2</v>
      </c>
      <c r="C78" s="90">
        <f t="shared" si="3"/>
        <v>2017</v>
      </c>
      <c r="D78" s="85" t="s">
        <v>191</v>
      </c>
      <c r="E78" s="85" t="s">
        <v>125</v>
      </c>
      <c r="F78" s="85" t="s">
        <v>78</v>
      </c>
      <c r="G78" s="85" t="s">
        <v>70</v>
      </c>
      <c r="H78" s="87">
        <v>338.87</v>
      </c>
      <c r="I78" s="85" t="s">
        <v>97</v>
      </c>
      <c r="J78" s="85" t="s">
        <v>98</v>
      </c>
    </row>
    <row r="79" spans="1:10" x14ac:dyDescent="0.25">
      <c r="A79" s="86">
        <v>42794</v>
      </c>
      <c r="B79" s="90">
        <f t="shared" si="2"/>
        <v>2</v>
      </c>
      <c r="C79" s="90">
        <f t="shared" si="3"/>
        <v>2017</v>
      </c>
      <c r="D79" s="85" t="s">
        <v>192</v>
      </c>
      <c r="E79" s="85" t="s">
        <v>193</v>
      </c>
      <c r="F79" s="85" t="s">
        <v>128</v>
      </c>
      <c r="G79" s="85" t="s">
        <v>74</v>
      </c>
      <c r="H79" s="87">
        <v>3860</v>
      </c>
    </row>
    <row r="80" spans="1:10" x14ac:dyDescent="0.25">
      <c r="A80" s="86">
        <v>42795</v>
      </c>
      <c r="B80" s="90">
        <f t="shared" si="2"/>
        <v>3</v>
      </c>
      <c r="C80" s="90">
        <f t="shared" si="3"/>
        <v>2017</v>
      </c>
      <c r="D80" s="85" t="s">
        <v>194</v>
      </c>
      <c r="E80" s="85" t="s">
        <v>82</v>
      </c>
      <c r="F80" s="85" t="s">
        <v>69</v>
      </c>
      <c r="G80" s="85" t="s">
        <v>83</v>
      </c>
      <c r="H80" s="87">
        <v>10915</v>
      </c>
      <c r="I80" s="85" t="s">
        <v>84</v>
      </c>
      <c r="J80" s="85" t="s">
        <v>85</v>
      </c>
    </row>
    <row r="81" spans="1:10" x14ac:dyDescent="0.25">
      <c r="A81" s="86">
        <v>42804</v>
      </c>
      <c r="B81" s="90">
        <f t="shared" si="2"/>
        <v>3</v>
      </c>
      <c r="C81" s="90">
        <f t="shared" si="3"/>
        <v>2017</v>
      </c>
      <c r="D81" s="85" t="s">
        <v>195</v>
      </c>
      <c r="E81" s="85" t="s">
        <v>106</v>
      </c>
      <c r="F81" s="85" t="s">
        <v>78</v>
      </c>
      <c r="G81" s="85" t="s">
        <v>107</v>
      </c>
      <c r="H81" s="87">
        <v>6311.16</v>
      </c>
      <c r="I81" s="85" t="s">
        <v>196</v>
      </c>
      <c r="J81" s="85" t="s">
        <v>197</v>
      </c>
    </row>
    <row r="82" spans="1:10" x14ac:dyDescent="0.25">
      <c r="A82" s="86">
        <v>42804</v>
      </c>
      <c r="B82" s="90">
        <f t="shared" si="2"/>
        <v>3</v>
      </c>
      <c r="C82" s="90">
        <f t="shared" si="3"/>
        <v>2017</v>
      </c>
      <c r="D82" s="85" t="s">
        <v>195</v>
      </c>
      <c r="E82" s="85" t="s">
        <v>110</v>
      </c>
      <c r="F82" s="85" t="s">
        <v>78</v>
      </c>
      <c r="G82" s="85" t="s">
        <v>70</v>
      </c>
      <c r="H82" s="87">
        <v>1325.35</v>
      </c>
      <c r="I82" s="85" t="s">
        <v>196</v>
      </c>
      <c r="J82" s="85" t="s">
        <v>197</v>
      </c>
    </row>
    <row r="83" spans="1:10" x14ac:dyDescent="0.25">
      <c r="A83" s="86">
        <v>42804</v>
      </c>
      <c r="B83" s="90">
        <f t="shared" si="2"/>
        <v>3</v>
      </c>
      <c r="C83" s="90">
        <f t="shared" si="3"/>
        <v>2017</v>
      </c>
      <c r="D83" s="85" t="s">
        <v>195</v>
      </c>
      <c r="E83" s="85" t="s">
        <v>103</v>
      </c>
      <c r="F83" s="85" t="s">
        <v>78</v>
      </c>
      <c r="G83" s="85" t="s">
        <v>111</v>
      </c>
      <c r="H83" s="87">
        <v>0.49</v>
      </c>
      <c r="I83" s="85" t="s">
        <v>196</v>
      </c>
      <c r="J83" s="85" t="s">
        <v>197</v>
      </c>
    </row>
    <row r="84" spans="1:10" x14ac:dyDescent="0.25">
      <c r="A84" s="86">
        <v>42804</v>
      </c>
      <c r="B84" s="90">
        <f t="shared" si="2"/>
        <v>3</v>
      </c>
      <c r="C84" s="90">
        <f t="shared" si="3"/>
        <v>2017</v>
      </c>
      <c r="D84" s="85" t="s">
        <v>198</v>
      </c>
      <c r="E84" s="85" t="s">
        <v>199</v>
      </c>
      <c r="F84" s="85" t="s">
        <v>200</v>
      </c>
      <c r="G84" s="85" t="s">
        <v>107</v>
      </c>
      <c r="H84" s="87">
        <v>3250.5</v>
      </c>
    </row>
    <row r="85" spans="1:10" x14ac:dyDescent="0.25">
      <c r="A85" s="86">
        <v>42804</v>
      </c>
      <c r="B85" s="90">
        <f t="shared" si="2"/>
        <v>3</v>
      </c>
      <c r="C85" s="90">
        <f t="shared" si="3"/>
        <v>2017</v>
      </c>
      <c r="D85" s="85" t="s">
        <v>198</v>
      </c>
      <c r="E85" s="85" t="s">
        <v>201</v>
      </c>
      <c r="F85" s="85" t="s">
        <v>200</v>
      </c>
      <c r="G85" s="85" t="s">
        <v>70</v>
      </c>
      <c r="H85" s="87">
        <v>682.5</v>
      </c>
    </row>
    <row r="86" spans="1:10" x14ac:dyDescent="0.25">
      <c r="A86" s="86">
        <v>42804</v>
      </c>
      <c r="B86" s="90">
        <f t="shared" si="2"/>
        <v>3</v>
      </c>
      <c r="C86" s="90">
        <f t="shared" si="3"/>
        <v>2017</v>
      </c>
      <c r="D86" s="85" t="s">
        <v>202</v>
      </c>
      <c r="E86" s="85" t="s">
        <v>203</v>
      </c>
      <c r="F86" s="85" t="s">
        <v>80</v>
      </c>
      <c r="G86" s="85" t="s">
        <v>107</v>
      </c>
      <c r="H86" s="87">
        <v>16332.28</v>
      </c>
    </row>
    <row r="87" spans="1:10" x14ac:dyDescent="0.25">
      <c r="A87" s="86">
        <v>42804</v>
      </c>
      <c r="B87" s="90">
        <f t="shared" si="2"/>
        <v>3</v>
      </c>
      <c r="C87" s="90">
        <f t="shared" si="3"/>
        <v>2017</v>
      </c>
      <c r="D87" s="85" t="s">
        <v>202</v>
      </c>
      <c r="E87" s="85" t="s">
        <v>204</v>
      </c>
      <c r="F87" s="85" t="s">
        <v>80</v>
      </c>
      <c r="G87" s="85" t="s">
        <v>70</v>
      </c>
      <c r="H87" s="87">
        <v>3429.72</v>
      </c>
    </row>
    <row r="88" spans="1:10" x14ac:dyDescent="0.25">
      <c r="A88" s="86">
        <v>42806</v>
      </c>
      <c r="B88" s="90">
        <f t="shared" si="2"/>
        <v>3</v>
      </c>
      <c r="C88" s="90">
        <f t="shared" si="3"/>
        <v>2017</v>
      </c>
      <c r="D88" s="85" t="s">
        <v>205</v>
      </c>
      <c r="E88" s="85" t="s">
        <v>206</v>
      </c>
      <c r="F88" s="85" t="s">
        <v>207</v>
      </c>
      <c r="G88" s="85" t="s">
        <v>80</v>
      </c>
      <c r="H88" s="87">
        <v>30000</v>
      </c>
    </row>
    <row r="89" spans="1:10" x14ac:dyDescent="0.25">
      <c r="A89" s="86">
        <v>42806</v>
      </c>
      <c r="B89" s="90">
        <f t="shared" si="2"/>
        <v>3</v>
      </c>
      <c r="C89" s="90">
        <f t="shared" si="3"/>
        <v>2017</v>
      </c>
      <c r="D89" s="85" t="s">
        <v>208</v>
      </c>
      <c r="E89" s="85" t="s">
        <v>209</v>
      </c>
      <c r="F89" s="85" t="s">
        <v>74</v>
      </c>
      <c r="G89" s="85" t="s">
        <v>207</v>
      </c>
      <c r="H89" s="87">
        <v>30000</v>
      </c>
    </row>
    <row r="90" spans="1:10" x14ac:dyDescent="0.25">
      <c r="A90" s="86">
        <v>42811</v>
      </c>
      <c r="B90" s="90">
        <f t="shared" si="2"/>
        <v>3</v>
      </c>
      <c r="C90" s="90">
        <f t="shared" si="3"/>
        <v>2017</v>
      </c>
      <c r="D90" s="85" t="s">
        <v>210</v>
      </c>
      <c r="E90" s="85" t="s">
        <v>211</v>
      </c>
      <c r="F90" s="85" t="s">
        <v>74</v>
      </c>
      <c r="G90" s="85" t="s">
        <v>78</v>
      </c>
      <c r="H90" s="87">
        <v>48073</v>
      </c>
      <c r="I90" s="85" t="s">
        <v>174</v>
      </c>
      <c r="J90" s="85" t="s">
        <v>175</v>
      </c>
    </row>
    <row r="91" spans="1:10" x14ac:dyDescent="0.25">
      <c r="A91" s="86">
        <v>42819</v>
      </c>
      <c r="B91" s="90">
        <f t="shared" si="2"/>
        <v>3</v>
      </c>
      <c r="C91" s="90">
        <f t="shared" si="3"/>
        <v>2017</v>
      </c>
      <c r="D91" s="85" t="s">
        <v>212</v>
      </c>
      <c r="E91" s="85" t="s">
        <v>213</v>
      </c>
      <c r="F91" s="85" t="s">
        <v>72</v>
      </c>
      <c r="G91" s="85" t="s">
        <v>74</v>
      </c>
      <c r="H91" s="87">
        <v>160325</v>
      </c>
      <c r="I91" s="85" t="s">
        <v>108</v>
      </c>
      <c r="J91" s="85" t="s">
        <v>109</v>
      </c>
    </row>
    <row r="92" spans="1:10" x14ac:dyDescent="0.25">
      <c r="A92" s="86">
        <v>42826</v>
      </c>
      <c r="B92" s="90">
        <f t="shared" si="2"/>
        <v>4</v>
      </c>
      <c r="C92" s="90">
        <f t="shared" si="3"/>
        <v>2017</v>
      </c>
      <c r="D92" s="85" t="s">
        <v>214</v>
      </c>
      <c r="E92" s="85" t="s">
        <v>82</v>
      </c>
      <c r="F92" s="85" t="s">
        <v>69</v>
      </c>
      <c r="G92" s="85" t="s">
        <v>83</v>
      </c>
      <c r="H92" s="87">
        <v>10915</v>
      </c>
      <c r="I92" s="85" t="s">
        <v>84</v>
      </c>
      <c r="J92" s="85" t="s">
        <v>85</v>
      </c>
    </row>
    <row r="93" spans="1:10" x14ac:dyDescent="0.25">
      <c r="A93" s="86">
        <v>42839</v>
      </c>
      <c r="B93" s="90">
        <f t="shared" si="2"/>
        <v>4</v>
      </c>
      <c r="C93" s="90">
        <f t="shared" si="3"/>
        <v>2017</v>
      </c>
      <c r="D93" s="85" t="s">
        <v>215</v>
      </c>
      <c r="E93" s="85" t="s">
        <v>216</v>
      </c>
      <c r="F93" s="85" t="s">
        <v>217</v>
      </c>
      <c r="G93" s="85" t="s">
        <v>80</v>
      </c>
      <c r="H93" s="87">
        <v>12825.5</v>
      </c>
      <c r="I93" s="85" t="s">
        <v>218</v>
      </c>
      <c r="J93" s="85" t="s">
        <v>219</v>
      </c>
    </row>
    <row r="94" spans="1:10" x14ac:dyDescent="0.25">
      <c r="A94" s="86">
        <v>42839</v>
      </c>
      <c r="B94" s="90">
        <f t="shared" si="2"/>
        <v>4</v>
      </c>
      <c r="C94" s="90">
        <f t="shared" si="3"/>
        <v>2017</v>
      </c>
      <c r="D94" s="85" t="s">
        <v>215</v>
      </c>
      <c r="E94" s="85" t="s">
        <v>220</v>
      </c>
      <c r="F94" s="85" t="s">
        <v>70</v>
      </c>
      <c r="G94" s="85" t="s">
        <v>80</v>
      </c>
      <c r="H94" s="87">
        <v>2693.36</v>
      </c>
      <c r="I94" s="85" t="s">
        <v>218</v>
      </c>
      <c r="J94" s="85" t="s">
        <v>219</v>
      </c>
    </row>
    <row r="95" spans="1:10" x14ac:dyDescent="0.25">
      <c r="A95" s="86">
        <v>42852</v>
      </c>
      <c r="B95" s="90">
        <f t="shared" si="2"/>
        <v>4</v>
      </c>
      <c r="C95" s="90">
        <f t="shared" si="3"/>
        <v>2017</v>
      </c>
      <c r="D95" s="85" t="s">
        <v>221</v>
      </c>
      <c r="E95" s="85" t="s">
        <v>100</v>
      </c>
      <c r="F95" s="85" t="s">
        <v>101</v>
      </c>
      <c r="G95" s="85" t="s">
        <v>72</v>
      </c>
      <c r="H95" s="87">
        <v>13100</v>
      </c>
      <c r="I95" s="85" t="s">
        <v>123</v>
      </c>
      <c r="J95" s="85" t="s">
        <v>124</v>
      </c>
    </row>
    <row r="96" spans="1:10" x14ac:dyDescent="0.25">
      <c r="A96" s="86">
        <v>42852</v>
      </c>
      <c r="B96" s="90">
        <f t="shared" si="2"/>
        <v>4</v>
      </c>
      <c r="C96" s="90">
        <f t="shared" si="3"/>
        <v>2017</v>
      </c>
      <c r="D96" s="85" t="s">
        <v>221</v>
      </c>
      <c r="E96" s="85" t="s">
        <v>102</v>
      </c>
      <c r="F96" s="85" t="s">
        <v>70</v>
      </c>
      <c r="G96" s="85" t="s">
        <v>72</v>
      </c>
      <c r="H96" s="87">
        <v>2751</v>
      </c>
      <c r="I96" s="85" t="s">
        <v>123</v>
      </c>
      <c r="J96" s="85" t="s">
        <v>124</v>
      </c>
    </row>
    <row r="97" spans="1:10" x14ac:dyDescent="0.25">
      <c r="A97" s="86">
        <v>42854</v>
      </c>
      <c r="B97" s="90">
        <f t="shared" si="2"/>
        <v>4</v>
      </c>
      <c r="C97" s="90">
        <f t="shared" si="3"/>
        <v>2017</v>
      </c>
      <c r="D97" s="85" t="s">
        <v>222</v>
      </c>
      <c r="E97" s="85" t="s">
        <v>223</v>
      </c>
      <c r="F97" s="85" t="s">
        <v>224</v>
      </c>
      <c r="G97" s="85" t="s">
        <v>78</v>
      </c>
      <c r="H97" s="87">
        <v>15851</v>
      </c>
      <c r="I97" s="85" t="s">
        <v>123</v>
      </c>
      <c r="J97" s="85" t="s">
        <v>124</v>
      </c>
    </row>
    <row r="98" spans="1:10" x14ac:dyDescent="0.25">
      <c r="A98" s="86">
        <v>42854</v>
      </c>
      <c r="B98" s="90">
        <f t="shared" si="2"/>
        <v>4</v>
      </c>
      <c r="C98" s="90">
        <f t="shared" si="3"/>
        <v>2017</v>
      </c>
      <c r="D98" s="85" t="s">
        <v>222</v>
      </c>
      <c r="E98" s="85" t="s">
        <v>223</v>
      </c>
      <c r="F98" s="85" t="s">
        <v>72</v>
      </c>
      <c r="G98" s="85" t="s">
        <v>224</v>
      </c>
      <c r="H98" s="87">
        <v>15851</v>
      </c>
      <c r="I98" s="85" t="s">
        <v>123</v>
      </c>
      <c r="J98" s="85" t="s">
        <v>124</v>
      </c>
    </row>
    <row r="99" spans="1:10" x14ac:dyDescent="0.25">
      <c r="A99" s="86">
        <v>42856</v>
      </c>
      <c r="B99" s="90">
        <f t="shared" si="2"/>
        <v>5</v>
      </c>
      <c r="C99" s="90">
        <f t="shared" si="3"/>
        <v>2017</v>
      </c>
      <c r="D99" s="85" t="s">
        <v>225</v>
      </c>
      <c r="E99" s="85" t="s">
        <v>82</v>
      </c>
      <c r="F99" s="85" t="s">
        <v>69</v>
      </c>
      <c r="G99" s="85" t="s">
        <v>83</v>
      </c>
      <c r="H99" s="87">
        <v>10915</v>
      </c>
      <c r="I99" s="85" t="s">
        <v>84</v>
      </c>
      <c r="J99" s="85" t="s">
        <v>85</v>
      </c>
    </row>
    <row r="100" spans="1:10" x14ac:dyDescent="0.25">
      <c r="A100" s="86">
        <v>42865</v>
      </c>
      <c r="B100" s="90">
        <f t="shared" si="2"/>
        <v>5</v>
      </c>
      <c r="C100" s="90">
        <f t="shared" si="3"/>
        <v>2017</v>
      </c>
      <c r="D100" s="85" t="s">
        <v>226</v>
      </c>
      <c r="E100" s="85" t="s">
        <v>173</v>
      </c>
      <c r="F100" s="85" t="s">
        <v>78</v>
      </c>
      <c r="G100" s="85" t="s">
        <v>122</v>
      </c>
      <c r="H100" s="87">
        <v>6000</v>
      </c>
      <c r="I100" s="85" t="s">
        <v>218</v>
      </c>
      <c r="J100" s="85" t="s">
        <v>219</v>
      </c>
    </row>
    <row r="101" spans="1:10" x14ac:dyDescent="0.25">
      <c r="A101" s="86">
        <v>42865</v>
      </c>
      <c r="B101" s="90">
        <f t="shared" si="2"/>
        <v>5</v>
      </c>
      <c r="C101" s="90">
        <f t="shared" si="3"/>
        <v>2017</v>
      </c>
      <c r="D101" s="85" t="s">
        <v>226</v>
      </c>
      <c r="E101" s="85" t="s">
        <v>176</v>
      </c>
      <c r="F101" s="85" t="s">
        <v>78</v>
      </c>
      <c r="G101" s="85" t="s">
        <v>70</v>
      </c>
      <c r="H101" s="87">
        <v>1260</v>
      </c>
      <c r="I101" s="85" t="s">
        <v>218</v>
      </c>
      <c r="J101" s="85" t="s">
        <v>219</v>
      </c>
    </row>
    <row r="102" spans="1:10" x14ac:dyDescent="0.25">
      <c r="A102" s="86">
        <v>42865</v>
      </c>
      <c r="B102" s="90">
        <f t="shared" si="2"/>
        <v>5</v>
      </c>
      <c r="C102" s="90">
        <f t="shared" si="3"/>
        <v>2017</v>
      </c>
      <c r="D102" s="85" t="s">
        <v>226</v>
      </c>
      <c r="E102" s="85" t="s">
        <v>227</v>
      </c>
      <c r="F102" s="85" t="s">
        <v>228</v>
      </c>
      <c r="G102" s="85" t="s">
        <v>78</v>
      </c>
      <c r="H102" s="87">
        <v>7140</v>
      </c>
      <c r="I102" s="85" t="s">
        <v>218</v>
      </c>
      <c r="J102" s="85" t="s">
        <v>219</v>
      </c>
    </row>
    <row r="103" spans="1:10" x14ac:dyDescent="0.25">
      <c r="A103" s="86">
        <v>42865</v>
      </c>
      <c r="B103" s="90">
        <f t="shared" si="2"/>
        <v>5</v>
      </c>
      <c r="C103" s="90">
        <f t="shared" si="3"/>
        <v>2017</v>
      </c>
      <c r="D103" s="85" t="s">
        <v>229</v>
      </c>
      <c r="E103" s="85" t="s">
        <v>230</v>
      </c>
      <c r="F103" s="85" t="s">
        <v>74</v>
      </c>
      <c r="G103" s="85" t="s">
        <v>228</v>
      </c>
      <c r="H103" s="87">
        <v>10890</v>
      </c>
      <c r="I103" s="85" t="s">
        <v>218</v>
      </c>
      <c r="J103" s="85" t="s">
        <v>219</v>
      </c>
    </row>
    <row r="104" spans="1:10" x14ac:dyDescent="0.25">
      <c r="A104" s="86">
        <v>42865</v>
      </c>
      <c r="B104" s="90">
        <f t="shared" si="2"/>
        <v>5</v>
      </c>
      <c r="C104" s="90">
        <f t="shared" si="3"/>
        <v>2017</v>
      </c>
      <c r="D104" s="85" t="s">
        <v>231</v>
      </c>
      <c r="E104" s="85" t="s">
        <v>232</v>
      </c>
      <c r="F104" s="85" t="s">
        <v>74</v>
      </c>
      <c r="G104" s="85" t="s">
        <v>228</v>
      </c>
      <c r="H104" s="87">
        <v>10000</v>
      </c>
      <c r="I104" s="85" t="s">
        <v>97</v>
      </c>
      <c r="J104" s="85" t="s">
        <v>98</v>
      </c>
    </row>
    <row r="105" spans="1:10" x14ac:dyDescent="0.25">
      <c r="A105" s="86">
        <v>42875</v>
      </c>
      <c r="B105" s="90">
        <f t="shared" si="2"/>
        <v>5</v>
      </c>
      <c r="C105" s="90">
        <f t="shared" si="3"/>
        <v>2017</v>
      </c>
      <c r="D105" s="85" t="s">
        <v>233</v>
      </c>
      <c r="E105" s="85" t="s">
        <v>173</v>
      </c>
      <c r="F105" s="85" t="s">
        <v>78</v>
      </c>
      <c r="G105" s="85" t="s">
        <v>122</v>
      </c>
      <c r="H105" s="87">
        <v>477956.76</v>
      </c>
      <c r="I105" s="85" t="s">
        <v>108</v>
      </c>
      <c r="J105" s="85" t="s">
        <v>109</v>
      </c>
    </row>
    <row r="106" spans="1:10" x14ac:dyDescent="0.25">
      <c r="A106" s="86">
        <v>42875</v>
      </c>
      <c r="B106" s="90">
        <f t="shared" si="2"/>
        <v>5</v>
      </c>
      <c r="C106" s="90">
        <f t="shared" si="3"/>
        <v>2017</v>
      </c>
      <c r="D106" s="85" t="s">
        <v>233</v>
      </c>
      <c r="E106" s="85" t="s">
        <v>176</v>
      </c>
      <c r="F106" s="85" t="s">
        <v>78</v>
      </c>
      <c r="G106" s="85" t="s">
        <v>70</v>
      </c>
      <c r="H106" s="87">
        <v>100370.92</v>
      </c>
      <c r="I106" s="85" t="s">
        <v>108</v>
      </c>
      <c r="J106" s="85" t="s">
        <v>109</v>
      </c>
    </row>
    <row r="107" spans="1:10" x14ac:dyDescent="0.25">
      <c r="A107" s="86">
        <v>42875</v>
      </c>
      <c r="B107" s="90">
        <f t="shared" si="2"/>
        <v>5</v>
      </c>
      <c r="C107" s="90">
        <f t="shared" si="3"/>
        <v>2017</v>
      </c>
      <c r="D107" s="85" t="s">
        <v>233</v>
      </c>
      <c r="E107" s="85" t="s">
        <v>103</v>
      </c>
      <c r="F107" s="85" t="s">
        <v>78</v>
      </c>
      <c r="G107" s="85" t="s">
        <v>111</v>
      </c>
      <c r="H107" s="87">
        <v>0.32</v>
      </c>
      <c r="I107" s="85" t="s">
        <v>108</v>
      </c>
      <c r="J107" s="85" t="s">
        <v>109</v>
      </c>
    </row>
    <row r="108" spans="1:10" x14ac:dyDescent="0.25">
      <c r="A108" s="86">
        <v>42880</v>
      </c>
      <c r="B108" s="90">
        <f t="shared" si="2"/>
        <v>5</v>
      </c>
      <c r="C108" s="90">
        <f t="shared" si="3"/>
        <v>2017</v>
      </c>
      <c r="D108" s="85" t="s">
        <v>234</v>
      </c>
      <c r="E108" s="85" t="s">
        <v>235</v>
      </c>
      <c r="F108" s="85" t="s">
        <v>74</v>
      </c>
      <c r="G108" s="85" t="s">
        <v>78</v>
      </c>
      <c r="H108" s="87">
        <v>300000</v>
      </c>
      <c r="I108" s="85" t="s">
        <v>108</v>
      </c>
      <c r="J108" s="85" t="s">
        <v>109</v>
      </c>
    </row>
    <row r="109" spans="1:10" x14ac:dyDescent="0.25">
      <c r="A109" s="86">
        <v>42882</v>
      </c>
      <c r="B109" s="90">
        <f t="shared" si="2"/>
        <v>5</v>
      </c>
      <c r="C109" s="90">
        <f t="shared" si="3"/>
        <v>2017</v>
      </c>
      <c r="D109" s="85" t="s">
        <v>236</v>
      </c>
      <c r="E109" s="85" t="s">
        <v>106</v>
      </c>
      <c r="F109" s="85" t="s">
        <v>78</v>
      </c>
      <c r="G109" s="85" t="s">
        <v>107</v>
      </c>
      <c r="H109" s="87">
        <v>14300</v>
      </c>
      <c r="I109" s="85" t="s">
        <v>183</v>
      </c>
      <c r="J109" s="85" t="s">
        <v>184</v>
      </c>
    </row>
    <row r="110" spans="1:10" x14ac:dyDescent="0.25">
      <c r="A110" s="86">
        <v>42882</v>
      </c>
      <c r="B110" s="90">
        <f t="shared" si="2"/>
        <v>5</v>
      </c>
      <c r="C110" s="90">
        <f t="shared" si="3"/>
        <v>2017</v>
      </c>
      <c r="D110" s="85" t="s">
        <v>236</v>
      </c>
      <c r="E110" s="85" t="s">
        <v>110</v>
      </c>
      <c r="F110" s="85" t="s">
        <v>78</v>
      </c>
      <c r="G110" s="85" t="s">
        <v>70</v>
      </c>
      <c r="H110" s="87">
        <v>3003</v>
      </c>
      <c r="I110" s="85" t="s">
        <v>183</v>
      </c>
      <c r="J110" s="85" t="s">
        <v>184</v>
      </c>
    </row>
    <row r="111" spans="1:10" x14ac:dyDescent="0.25">
      <c r="A111" s="86">
        <v>42882</v>
      </c>
      <c r="B111" s="90">
        <f t="shared" si="2"/>
        <v>5</v>
      </c>
      <c r="C111" s="90">
        <f t="shared" si="3"/>
        <v>2017</v>
      </c>
      <c r="D111" s="85" t="s">
        <v>237</v>
      </c>
      <c r="E111" s="85" t="s">
        <v>173</v>
      </c>
      <c r="F111" s="85" t="s">
        <v>78</v>
      </c>
      <c r="G111" s="85" t="s">
        <v>122</v>
      </c>
      <c r="H111" s="87">
        <v>7676.98</v>
      </c>
      <c r="I111" s="85" t="s">
        <v>238</v>
      </c>
      <c r="J111" s="85" t="s">
        <v>239</v>
      </c>
    </row>
    <row r="112" spans="1:10" x14ac:dyDescent="0.25">
      <c r="A112" s="86">
        <v>42882</v>
      </c>
      <c r="B112" s="90">
        <f t="shared" si="2"/>
        <v>5</v>
      </c>
      <c r="C112" s="90">
        <f t="shared" si="3"/>
        <v>2017</v>
      </c>
      <c r="D112" s="85" t="s">
        <v>237</v>
      </c>
      <c r="E112" s="85" t="s">
        <v>176</v>
      </c>
      <c r="F112" s="85" t="s">
        <v>78</v>
      </c>
      <c r="G112" s="85" t="s">
        <v>70</v>
      </c>
      <c r="H112" s="87">
        <v>1612.17</v>
      </c>
      <c r="I112" s="85" t="s">
        <v>238</v>
      </c>
      <c r="J112" s="85" t="s">
        <v>239</v>
      </c>
    </row>
    <row r="113" spans="1:10" x14ac:dyDescent="0.25">
      <c r="A113" s="86">
        <v>42882</v>
      </c>
      <c r="B113" s="90">
        <f t="shared" si="2"/>
        <v>5</v>
      </c>
      <c r="C113" s="90">
        <f t="shared" si="3"/>
        <v>2017</v>
      </c>
      <c r="D113" s="85" t="s">
        <v>237</v>
      </c>
      <c r="E113" s="85" t="s">
        <v>103</v>
      </c>
      <c r="F113" s="85" t="s">
        <v>78</v>
      </c>
      <c r="G113" s="85" t="s">
        <v>111</v>
      </c>
      <c r="H113" s="87">
        <v>0.85</v>
      </c>
      <c r="I113" s="85" t="s">
        <v>238</v>
      </c>
      <c r="J113" s="85" t="s">
        <v>239</v>
      </c>
    </row>
    <row r="114" spans="1:10" x14ac:dyDescent="0.25">
      <c r="A114" s="86">
        <v>42887</v>
      </c>
      <c r="B114" s="90">
        <f t="shared" si="2"/>
        <v>6</v>
      </c>
      <c r="C114" s="90">
        <f t="shared" si="3"/>
        <v>2017</v>
      </c>
      <c r="D114" s="85" t="s">
        <v>240</v>
      </c>
      <c r="E114" s="85" t="s">
        <v>82</v>
      </c>
      <c r="F114" s="85" t="s">
        <v>69</v>
      </c>
      <c r="G114" s="85" t="s">
        <v>83</v>
      </c>
      <c r="H114" s="87">
        <v>10915</v>
      </c>
      <c r="I114" s="85" t="s">
        <v>84</v>
      </c>
      <c r="J114" s="85" t="s">
        <v>85</v>
      </c>
    </row>
    <row r="115" spans="1:10" x14ac:dyDescent="0.25">
      <c r="A115" s="86">
        <v>42917</v>
      </c>
      <c r="B115" s="90">
        <f t="shared" si="2"/>
        <v>7</v>
      </c>
      <c r="C115" s="90">
        <f t="shared" si="3"/>
        <v>2017</v>
      </c>
      <c r="D115" s="85" t="s">
        <v>241</v>
      </c>
      <c r="E115" s="85" t="s">
        <v>82</v>
      </c>
      <c r="F115" s="85" t="s">
        <v>69</v>
      </c>
      <c r="G115" s="85" t="s">
        <v>83</v>
      </c>
      <c r="H115" s="87">
        <v>10915</v>
      </c>
      <c r="I115" s="85" t="s">
        <v>84</v>
      </c>
      <c r="J115" s="85" t="s">
        <v>85</v>
      </c>
    </row>
    <row r="116" spans="1:10" x14ac:dyDescent="0.25">
      <c r="A116" s="86">
        <v>42921</v>
      </c>
      <c r="B116" s="90">
        <f t="shared" si="2"/>
        <v>7</v>
      </c>
      <c r="C116" s="90">
        <f t="shared" si="3"/>
        <v>2017</v>
      </c>
      <c r="D116" s="85" t="s">
        <v>242</v>
      </c>
      <c r="E116" s="85" t="s">
        <v>243</v>
      </c>
      <c r="F116" s="85" t="s">
        <v>244</v>
      </c>
      <c r="G116" s="85" t="s">
        <v>72</v>
      </c>
      <c r="H116" s="87">
        <v>1297.45</v>
      </c>
      <c r="I116" s="85" t="s">
        <v>245</v>
      </c>
    </row>
    <row r="117" spans="1:10" x14ac:dyDescent="0.25">
      <c r="A117" s="86">
        <v>42921</v>
      </c>
      <c r="B117" s="90">
        <f t="shared" si="2"/>
        <v>7</v>
      </c>
      <c r="C117" s="90">
        <f t="shared" si="3"/>
        <v>2017</v>
      </c>
      <c r="D117" s="85" t="s">
        <v>242</v>
      </c>
      <c r="E117" s="85" t="s">
        <v>246</v>
      </c>
      <c r="F117" s="85" t="s">
        <v>70</v>
      </c>
      <c r="G117" s="85" t="s">
        <v>72</v>
      </c>
      <c r="H117" s="87">
        <v>272.55</v>
      </c>
      <c r="I117" s="85" t="s">
        <v>245</v>
      </c>
    </row>
    <row r="118" spans="1:10" x14ac:dyDescent="0.25">
      <c r="A118" s="86">
        <v>42930</v>
      </c>
      <c r="B118" s="90">
        <f t="shared" si="2"/>
        <v>7</v>
      </c>
      <c r="C118" s="90">
        <f t="shared" si="3"/>
        <v>2017</v>
      </c>
      <c r="D118" s="85" t="s">
        <v>247</v>
      </c>
      <c r="E118" s="85" t="s">
        <v>173</v>
      </c>
      <c r="F118" s="85" t="s">
        <v>78</v>
      </c>
      <c r="G118" s="85" t="s">
        <v>122</v>
      </c>
      <c r="H118" s="87">
        <v>56112</v>
      </c>
      <c r="I118" s="85" t="s">
        <v>218</v>
      </c>
      <c r="J118" s="85" t="s">
        <v>219</v>
      </c>
    </row>
    <row r="119" spans="1:10" x14ac:dyDescent="0.25">
      <c r="A119" s="86">
        <v>42930</v>
      </c>
      <c r="B119" s="90">
        <f t="shared" si="2"/>
        <v>7</v>
      </c>
      <c r="C119" s="90">
        <f t="shared" si="3"/>
        <v>2017</v>
      </c>
      <c r="D119" s="85" t="s">
        <v>247</v>
      </c>
      <c r="E119" s="85" t="s">
        <v>176</v>
      </c>
      <c r="F119" s="85" t="s">
        <v>78</v>
      </c>
      <c r="G119" s="85" t="s">
        <v>70</v>
      </c>
      <c r="H119" s="87">
        <v>11783.52</v>
      </c>
      <c r="I119" s="85" t="s">
        <v>218</v>
      </c>
      <c r="J119" s="85" t="s">
        <v>219</v>
      </c>
    </row>
    <row r="120" spans="1:10" x14ac:dyDescent="0.25">
      <c r="A120" s="86">
        <v>42930</v>
      </c>
      <c r="B120" s="90">
        <f t="shared" si="2"/>
        <v>7</v>
      </c>
      <c r="C120" s="90">
        <f t="shared" si="3"/>
        <v>2017</v>
      </c>
      <c r="D120" s="85" t="s">
        <v>247</v>
      </c>
      <c r="E120" s="85" t="s">
        <v>103</v>
      </c>
      <c r="F120" s="85" t="s">
        <v>78</v>
      </c>
      <c r="G120" s="85" t="s">
        <v>111</v>
      </c>
      <c r="H120" s="87">
        <v>0.48</v>
      </c>
      <c r="I120" s="85" t="s">
        <v>218</v>
      </c>
      <c r="J120" s="85" t="s">
        <v>219</v>
      </c>
    </row>
    <row r="121" spans="1:10" x14ac:dyDescent="0.25">
      <c r="A121" s="86">
        <v>42945</v>
      </c>
      <c r="B121" s="90">
        <f t="shared" si="2"/>
        <v>7</v>
      </c>
      <c r="C121" s="90">
        <f t="shared" si="3"/>
        <v>2017</v>
      </c>
      <c r="D121" s="85" t="s">
        <v>248</v>
      </c>
      <c r="E121" s="85" t="s">
        <v>106</v>
      </c>
      <c r="F121" s="85" t="s">
        <v>78</v>
      </c>
      <c r="G121" s="85" t="s">
        <v>107</v>
      </c>
      <c r="H121" s="87">
        <v>26718.9</v>
      </c>
      <c r="I121" s="85" t="s">
        <v>249</v>
      </c>
      <c r="J121" s="85" t="s">
        <v>250</v>
      </c>
    </row>
    <row r="122" spans="1:10" x14ac:dyDescent="0.25">
      <c r="A122" s="86">
        <v>42945</v>
      </c>
      <c r="B122" s="90">
        <f t="shared" si="2"/>
        <v>7</v>
      </c>
      <c r="C122" s="90">
        <f t="shared" si="3"/>
        <v>2017</v>
      </c>
      <c r="D122" s="85" t="s">
        <v>248</v>
      </c>
      <c r="E122" s="85" t="s">
        <v>110</v>
      </c>
      <c r="F122" s="85" t="s">
        <v>78</v>
      </c>
      <c r="G122" s="85" t="s">
        <v>70</v>
      </c>
      <c r="H122" s="87">
        <v>5610.97</v>
      </c>
      <c r="I122" s="85" t="s">
        <v>249</v>
      </c>
      <c r="J122" s="85" t="s">
        <v>250</v>
      </c>
    </row>
    <row r="123" spans="1:10" x14ac:dyDescent="0.25">
      <c r="A123" s="86">
        <v>42945</v>
      </c>
      <c r="B123" s="90">
        <f t="shared" si="2"/>
        <v>7</v>
      </c>
      <c r="C123" s="90">
        <f t="shared" si="3"/>
        <v>2017</v>
      </c>
      <c r="D123" s="85" t="s">
        <v>248</v>
      </c>
      <c r="E123" s="85" t="s">
        <v>103</v>
      </c>
      <c r="F123" s="85" t="s">
        <v>78</v>
      </c>
      <c r="G123" s="85" t="s">
        <v>111</v>
      </c>
      <c r="H123" s="87">
        <v>0.13</v>
      </c>
      <c r="I123" s="85" t="s">
        <v>249</v>
      </c>
      <c r="J123" s="85" t="s">
        <v>250</v>
      </c>
    </row>
    <row r="124" spans="1:10" x14ac:dyDescent="0.25">
      <c r="A124" s="86">
        <v>42948</v>
      </c>
      <c r="B124" s="90">
        <f t="shared" si="2"/>
        <v>8</v>
      </c>
      <c r="C124" s="90">
        <f t="shared" si="3"/>
        <v>2017</v>
      </c>
      <c r="D124" s="85" t="s">
        <v>251</v>
      </c>
      <c r="E124" s="85" t="s">
        <v>82</v>
      </c>
      <c r="F124" s="85" t="s">
        <v>69</v>
      </c>
      <c r="G124" s="85" t="s">
        <v>83</v>
      </c>
      <c r="H124" s="87">
        <v>10915</v>
      </c>
      <c r="I124" s="85" t="s">
        <v>84</v>
      </c>
      <c r="J124" s="85" t="s">
        <v>85</v>
      </c>
    </row>
    <row r="125" spans="1:10" x14ac:dyDescent="0.25">
      <c r="A125" s="86">
        <v>42965</v>
      </c>
      <c r="B125" s="90">
        <f t="shared" si="2"/>
        <v>8</v>
      </c>
      <c r="C125" s="90">
        <f t="shared" si="3"/>
        <v>2017</v>
      </c>
      <c r="D125" s="85" t="s">
        <v>252</v>
      </c>
      <c r="E125" s="85" t="s">
        <v>100</v>
      </c>
      <c r="F125" s="85" t="s">
        <v>101</v>
      </c>
      <c r="G125" s="85" t="s">
        <v>72</v>
      </c>
      <c r="H125" s="87">
        <v>56744</v>
      </c>
      <c r="I125" s="85" t="s">
        <v>253</v>
      </c>
      <c r="J125" s="85" t="s">
        <v>253</v>
      </c>
    </row>
    <row r="126" spans="1:10" x14ac:dyDescent="0.25">
      <c r="A126" s="86">
        <v>42965</v>
      </c>
      <c r="B126" s="90">
        <f t="shared" si="2"/>
        <v>8</v>
      </c>
      <c r="C126" s="90">
        <f t="shared" si="3"/>
        <v>2017</v>
      </c>
      <c r="D126" s="85" t="s">
        <v>254</v>
      </c>
      <c r="E126" s="85" t="s">
        <v>255</v>
      </c>
      <c r="F126" s="85" t="s">
        <v>256</v>
      </c>
      <c r="G126" s="85" t="s">
        <v>256</v>
      </c>
      <c r="H126" s="87">
        <v>56744</v>
      </c>
      <c r="I126" s="85" t="s">
        <v>253</v>
      </c>
      <c r="J126" s="85" t="s">
        <v>253</v>
      </c>
    </row>
    <row r="127" spans="1:10" x14ac:dyDescent="0.25">
      <c r="A127" s="86">
        <v>42965</v>
      </c>
      <c r="B127" s="90">
        <f t="shared" si="2"/>
        <v>8</v>
      </c>
      <c r="C127" s="90">
        <f t="shared" si="3"/>
        <v>2017</v>
      </c>
      <c r="D127" s="85" t="s">
        <v>254</v>
      </c>
      <c r="E127" s="85" t="s">
        <v>257</v>
      </c>
      <c r="F127" s="85" t="s">
        <v>256</v>
      </c>
      <c r="G127" s="85" t="s">
        <v>70</v>
      </c>
      <c r="H127" s="87">
        <v>11916.24</v>
      </c>
      <c r="I127" s="85" t="s">
        <v>253</v>
      </c>
      <c r="J127" s="85" t="s">
        <v>253</v>
      </c>
    </row>
    <row r="128" spans="1:10" x14ac:dyDescent="0.25">
      <c r="A128" s="86">
        <v>42965</v>
      </c>
      <c r="B128" s="90">
        <f t="shared" si="2"/>
        <v>8</v>
      </c>
      <c r="C128" s="90">
        <f t="shared" si="3"/>
        <v>2017</v>
      </c>
      <c r="D128" s="85" t="s">
        <v>258</v>
      </c>
      <c r="E128" s="85" t="s">
        <v>259</v>
      </c>
      <c r="F128" s="85" t="s">
        <v>256</v>
      </c>
      <c r="G128" s="85" t="s">
        <v>256</v>
      </c>
      <c r="H128" s="87">
        <v>56744</v>
      </c>
      <c r="I128" s="85" t="s">
        <v>253</v>
      </c>
      <c r="J128" s="85" t="s">
        <v>253</v>
      </c>
    </row>
    <row r="129" spans="1:10" x14ac:dyDescent="0.25">
      <c r="A129" s="86">
        <v>42965</v>
      </c>
      <c r="B129" s="90">
        <f t="shared" si="2"/>
        <v>8</v>
      </c>
      <c r="C129" s="90">
        <f t="shared" si="3"/>
        <v>2017</v>
      </c>
      <c r="D129" s="85" t="s">
        <v>258</v>
      </c>
      <c r="E129" s="85" t="s">
        <v>260</v>
      </c>
      <c r="F129" s="85" t="s">
        <v>70</v>
      </c>
      <c r="G129" s="85" t="s">
        <v>256</v>
      </c>
      <c r="H129" s="87">
        <v>11916.24</v>
      </c>
      <c r="I129" s="85" t="s">
        <v>253</v>
      </c>
      <c r="J129" s="85" t="s">
        <v>253</v>
      </c>
    </row>
    <row r="130" spans="1:10" x14ac:dyDescent="0.25">
      <c r="A130" s="86">
        <v>42979</v>
      </c>
      <c r="B130" s="90">
        <f t="shared" si="2"/>
        <v>9</v>
      </c>
      <c r="C130" s="90">
        <f t="shared" si="3"/>
        <v>2017</v>
      </c>
      <c r="D130" s="85" t="s">
        <v>261</v>
      </c>
      <c r="E130" s="85" t="s">
        <v>82</v>
      </c>
      <c r="F130" s="85" t="s">
        <v>69</v>
      </c>
      <c r="G130" s="85" t="s">
        <v>83</v>
      </c>
      <c r="H130" s="87">
        <v>10915</v>
      </c>
      <c r="I130" s="85" t="s">
        <v>84</v>
      </c>
      <c r="J130" s="85" t="s">
        <v>85</v>
      </c>
    </row>
    <row r="131" spans="1:10" x14ac:dyDescent="0.25">
      <c r="A131" s="86">
        <v>42980</v>
      </c>
      <c r="B131" s="90">
        <f t="shared" ref="B131:B162" si="4">MONTH(A131)</f>
        <v>9</v>
      </c>
      <c r="C131" s="90">
        <f t="shared" ref="C131:C162" si="5">YEAR(A131)</f>
        <v>2017</v>
      </c>
      <c r="D131" s="85" t="s">
        <v>262</v>
      </c>
      <c r="E131" s="85" t="s">
        <v>263</v>
      </c>
      <c r="F131" s="85" t="s">
        <v>70</v>
      </c>
      <c r="G131" s="85" t="s">
        <v>111</v>
      </c>
      <c r="H131" s="87">
        <v>511.88</v>
      </c>
      <c r="I131" s="85" t="s">
        <v>183</v>
      </c>
      <c r="J131" s="85" t="s">
        <v>184</v>
      </c>
    </row>
    <row r="132" spans="1:10" x14ac:dyDescent="0.25">
      <c r="A132" s="86">
        <v>43009</v>
      </c>
      <c r="B132" s="90">
        <f t="shared" si="4"/>
        <v>10</v>
      </c>
      <c r="C132" s="90">
        <f t="shared" si="5"/>
        <v>2017</v>
      </c>
      <c r="D132" s="85" t="s">
        <v>264</v>
      </c>
      <c r="E132" s="85" t="s">
        <v>100</v>
      </c>
      <c r="F132" s="85" t="s">
        <v>101</v>
      </c>
      <c r="G132" s="85" t="s">
        <v>72</v>
      </c>
      <c r="H132" s="87">
        <v>7024.4</v>
      </c>
      <c r="I132" s="85" t="s">
        <v>97</v>
      </c>
      <c r="J132" s="85" t="s">
        <v>98</v>
      </c>
    </row>
    <row r="133" spans="1:10" x14ac:dyDescent="0.25">
      <c r="A133" s="86">
        <v>43009</v>
      </c>
      <c r="B133" s="90">
        <f t="shared" si="4"/>
        <v>10</v>
      </c>
      <c r="C133" s="90">
        <f t="shared" si="5"/>
        <v>2017</v>
      </c>
      <c r="D133" s="85" t="s">
        <v>264</v>
      </c>
      <c r="E133" s="85" t="s">
        <v>102</v>
      </c>
      <c r="F133" s="85" t="s">
        <v>70</v>
      </c>
      <c r="G133" s="85" t="s">
        <v>72</v>
      </c>
      <c r="H133" s="87">
        <v>1475.6</v>
      </c>
      <c r="I133" s="85" t="s">
        <v>97</v>
      </c>
      <c r="J133" s="85" t="s">
        <v>98</v>
      </c>
    </row>
    <row r="134" spans="1:10" x14ac:dyDescent="0.25">
      <c r="A134" s="86">
        <v>43009</v>
      </c>
      <c r="B134" s="90">
        <f t="shared" si="4"/>
        <v>10</v>
      </c>
      <c r="C134" s="90">
        <f t="shared" si="5"/>
        <v>2017</v>
      </c>
      <c r="D134" s="85" t="s">
        <v>265</v>
      </c>
      <c r="E134" s="85" t="s">
        <v>82</v>
      </c>
      <c r="F134" s="85" t="s">
        <v>69</v>
      </c>
      <c r="G134" s="85" t="s">
        <v>83</v>
      </c>
      <c r="H134" s="87">
        <v>10915</v>
      </c>
      <c r="I134" s="85" t="s">
        <v>84</v>
      </c>
      <c r="J134" s="85" t="s">
        <v>85</v>
      </c>
    </row>
    <row r="135" spans="1:10" x14ac:dyDescent="0.25">
      <c r="A135" s="86">
        <v>43015</v>
      </c>
      <c r="B135" s="90">
        <f t="shared" si="4"/>
        <v>10</v>
      </c>
      <c r="C135" s="90">
        <f t="shared" si="5"/>
        <v>2017</v>
      </c>
      <c r="D135" s="85" t="s">
        <v>266</v>
      </c>
      <c r="E135" s="85" t="s">
        <v>267</v>
      </c>
      <c r="F135" s="85" t="s">
        <v>90</v>
      </c>
      <c r="G135" s="85" t="s">
        <v>72</v>
      </c>
      <c r="H135" s="87">
        <v>3500</v>
      </c>
      <c r="I135" s="85" t="s">
        <v>97</v>
      </c>
      <c r="J135" s="85" t="s">
        <v>98</v>
      </c>
    </row>
    <row r="136" spans="1:10" x14ac:dyDescent="0.25">
      <c r="A136" s="86">
        <v>43015</v>
      </c>
      <c r="B136" s="90">
        <f t="shared" si="4"/>
        <v>10</v>
      </c>
      <c r="C136" s="90">
        <f t="shared" si="5"/>
        <v>2017</v>
      </c>
      <c r="D136" s="85" t="s">
        <v>266</v>
      </c>
      <c r="E136" s="85" t="s">
        <v>268</v>
      </c>
      <c r="F136" s="85" t="s">
        <v>70</v>
      </c>
      <c r="G136" s="85" t="s">
        <v>72</v>
      </c>
      <c r="H136" s="87">
        <v>2016</v>
      </c>
      <c r="I136" s="85" t="s">
        <v>97</v>
      </c>
      <c r="J136" s="85" t="s">
        <v>98</v>
      </c>
    </row>
    <row r="137" spans="1:10" x14ac:dyDescent="0.25">
      <c r="A137" s="86">
        <v>43015</v>
      </c>
      <c r="B137" s="90">
        <f t="shared" si="4"/>
        <v>10</v>
      </c>
      <c r="C137" s="90">
        <f t="shared" si="5"/>
        <v>2017</v>
      </c>
      <c r="D137" s="85" t="s">
        <v>266</v>
      </c>
      <c r="E137" s="85" t="s">
        <v>267</v>
      </c>
      <c r="F137" s="85" t="s">
        <v>69</v>
      </c>
      <c r="G137" s="85" t="s">
        <v>72</v>
      </c>
      <c r="H137" s="87">
        <v>6100</v>
      </c>
      <c r="I137" s="85" t="s">
        <v>97</v>
      </c>
      <c r="J137" s="85" t="s">
        <v>98</v>
      </c>
    </row>
    <row r="138" spans="1:10" x14ac:dyDescent="0.25">
      <c r="A138" s="86">
        <v>43018</v>
      </c>
      <c r="B138" s="90">
        <f t="shared" si="4"/>
        <v>10</v>
      </c>
      <c r="C138" s="90">
        <f t="shared" si="5"/>
        <v>2017</v>
      </c>
      <c r="D138" s="85" t="s">
        <v>269</v>
      </c>
      <c r="E138" s="85" t="s">
        <v>106</v>
      </c>
      <c r="F138" s="85" t="s">
        <v>78</v>
      </c>
      <c r="G138" s="85" t="s">
        <v>107</v>
      </c>
      <c r="H138" s="87">
        <v>4201.5</v>
      </c>
      <c r="I138" s="85" t="s">
        <v>97</v>
      </c>
      <c r="J138" s="85" t="s">
        <v>98</v>
      </c>
    </row>
    <row r="139" spans="1:10" x14ac:dyDescent="0.25">
      <c r="A139" s="86">
        <v>43018</v>
      </c>
      <c r="B139" s="90">
        <f t="shared" si="4"/>
        <v>10</v>
      </c>
      <c r="C139" s="90">
        <f t="shared" si="5"/>
        <v>2017</v>
      </c>
      <c r="D139" s="85" t="s">
        <v>269</v>
      </c>
      <c r="E139" s="85" t="s">
        <v>110</v>
      </c>
      <c r="F139" s="85" t="s">
        <v>78</v>
      </c>
      <c r="G139" s="85" t="s">
        <v>70</v>
      </c>
      <c r="H139" s="87">
        <v>882.32</v>
      </c>
      <c r="I139" s="85" t="s">
        <v>97</v>
      </c>
      <c r="J139" s="85" t="s">
        <v>98</v>
      </c>
    </row>
    <row r="140" spans="1:10" x14ac:dyDescent="0.25">
      <c r="A140" s="86">
        <v>43018</v>
      </c>
      <c r="B140" s="90">
        <f t="shared" si="4"/>
        <v>10</v>
      </c>
      <c r="C140" s="90">
        <f t="shared" si="5"/>
        <v>2017</v>
      </c>
      <c r="D140" s="85" t="s">
        <v>269</v>
      </c>
      <c r="E140" s="85" t="s">
        <v>103</v>
      </c>
      <c r="F140" s="85" t="s">
        <v>78</v>
      </c>
      <c r="G140" s="85" t="s">
        <v>111</v>
      </c>
      <c r="H140" s="87">
        <v>0.18</v>
      </c>
      <c r="I140" s="85" t="s">
        <v>97</v>
      </c>
      <c r="J140" s="85" t="s">
        <v>98</v>
      </c>
    </row>
    <row r="141" spans="1:10" x14ac:dyDescent="0.25">
      <c r="A141" s="86">
        <v>43040</v>
      </c>
      <c r="B141" s="90">
        <f t="shared" si="4"/>
        <v>11</v>
      </c>
      <c r="C141" s="90">
        <f t="shared" si="5"/>
        <v>2017</v>
      </c>
      <c r="D141" s="85" t="s">
        <v>270</v>
      </c>
      <c r="E141" s="85" t="s">
        <v>82</v>
      </c>
      <c r="F141" s="85" t="s">
        <v>69</v>
      </c>
      <c r="G141" s="85" t="s">
        <v>83</v>
      </c>
      <c r="H141" s="87">
        <v>10915</v>
      </c>
      <c r="I141" s="85" t="s">
        <v>84</v>
      </c>
      <c r="J141" s="85" t="s">
        <v>85</v>
      </c>
    </row>
    <row r="142" spans="1:10" x14ac:dyDescent="0.25">
      <c r="A142" s="86">
        <v>43057</v>
      </c>
      <c r="B142" s="90">
        <f t="shared" si="4"/>
        <v>11</v>
      </c>
      <c r="C142" s="90">
        <f t="shared" si="5"/>
        <v>2017</v>
      </c>
      <c r="D142" s="85" t="s">
        <v>271</v>
      </c>
      <c r="E142" s="85" t="s">
        <v>181</v>
      </c>
      <c r="F142" s="85" t="s">
        <v>78</v>
      </c>
      <c r="G142" s="85" t="s">
        <v>182</v>
      </c>
      <c r="H142" s="87">
        <v>500000</v>
      </c>
      <c r="I142" s="85" t="s">
        <v>174</v>
      </c>
      <c r="J142" s="85" t="s">
        <v>175</v>
      </c>
    </row>
    <row r="143" spans="1:10" x14ac:dyDescent="0.25">
      <c r="A143" s="86">
        <v>43057</v>
      </c>
      <c r="B143" s="90">
        <f t="shared" si="4"/>
        <v>11</v>
      </c>
      <c r="C143" s="90">
        <f t="shared" si="5"/>
        <v>2017</v>
      </c>
      <c r="D143" s="85" t="s">
        <v>271</v>
      </c>
      <c r="E143" s="85" t="s">
        <v>185</v>
      </c>
      <c r="F143" s="85" t="s">
        <v>78</v>
      </c>
      <c r="G143" s="85" t="s">
        <v>70</v>
      </c>
      <c r="H143" s="87">
        <v>105000</v>
      </c>
      <c r="I143" s="85" t="s">
        <v>174</v>
      </c>
      <c r="J143" s="85" t="s">
        <v>175</v>
      </c>
    </row>
    <row r="144" spans="1:10" x14ac:dyDescent="0.25">
      <c r="A144" s="86">
        <v>43059</v>
      </c>
      <c r="B144" s="90">
        <f t="shared" si="4"/>
        <v>11</v>
      </c>
      <c r="C144" s="90">
        <f t="shared" si="5"/>
        <v>2017</v>
      </c>
      <c r="D144" s="85" t="s">
        <v>272</v>
      </c>
      <c r="E144" s="85" t="s">
        <v>106</v>
      </c>
      <c r="F144" s="85" t="s">
        <v>78</v>
      </c>
      <c r="G144" s="85" t="s">
        <v>107</v>
      </c>
      <c r="H144" s="87">
        <v>276800</v>
      </c>
      <c r="I144" s="85" t="s">
        <v>253</v>
      </c>
      <c r="J144" s="85" t="s">
        <v>253</v>
      </c>
    </row>
    <row r="145" spans="1:10" x14ac:dyDescent="0.25">
      <c r="A145" s="86">
        <v>43069</v>
      </c>
      <c r="B145" s="90">
        <f t="shared" si="4"/>
        <v>11</v>
      </c>
      <c r="C145" s="90">
        <f t="shared" si="5"/>
        <v>2017</v>
      </c>
      <c r="D145" s="85" t="s">
        <v>273</v>
      </c>
      <c r="E145" s="85" t="s">
        <v>274</v>
      </c>
      <c r="F145" s="85" t="s">
        <v>90</v>
      </c>
      <c r="G145" s="85" t="s">
        <v>69</v>
      </c>
      <c r="H145" s="87">
        <v>1011.05</v>
      </c>
      <c r="I145" s="85" t="s">
        <v>97</v>
      </c>
      <c r="J145" s="85" t="s">
        <v>98</v>
      </c>
    </row>
    <row r="146" spans="1:10" x14ac:dyDescent="0.25">
      <c r="A146" s="86">
        <v>43070</v>
      </c>
      <c r="B146" s="90">
        <f t="shared" si="4"/>
        <v>12</v>
      </c>
      <c r="C146" s="90">
        <f t="shared" si="5"/>
        <v>2017</v>
      </c>
      <c r="D146" s="85" t="s">
        <v>275</v>
      </c>
      <c r="E146" s="85" t="s">
        <v>82</v>
      </c>
      <c r="F146" s="85" t="s">
        <v>69</v>
      </c>
      <c r="G146" s="85" t="s">
        <v>83</v>
      </c>
      <c r="H146" s="87">
        <v>10915</v>
      </c>
      <c r="I146" s="85" t="s">
        <v>84</v>
      </c>
      <c r="J146" s="85" t="s">
        <v>85</v>
      </c>
    </row>
    <row r="147" spans="1:10" x14ac:dyDescent="0.25">
      <c r="A147" s="86">
        <v>43080</v>
      </c>
      <c r="B147" s="90">
        <f t="shared" si="4"/>
        <v>12</v>
      </c>
      <c r="C147" s="90">
        <f t="shared" si="5"/>
        <v>2017</v>
      </c>
      <c r="D147" s="85" t="s">
        <v>276</v>
      </c>
      <c r="E147" s="85" t="s">
        <v>100</v>
      </c>
      <c r="F147" s="85" t="s">
        <v>101</v>
      </c>
      <c r="G147" s="85" t="s">
        <v>72</v>
      </c>
      <c r="H147" s="87">
        <v>33150</v>
      </c>
      <c r="I147" s="85" t="s">
        <v>123</v>
      </c>
      <c r="J147" s="85" t="s">
        <v>124</v>
      </c>
    </row>
    <row r="148" spans="1:10" x14ac:dyDescent="0.25">
      <c r="A148" s="86">
        <v>43080</v>
      </c>
      <c r="B148" s="90">
        <f t="shared" si="4"/>
        <v>12</v>
      </c>
      <c r="C148" s="90">
        <f t="shared" si="5"/>
        <v>2017</v>
      </c>
      <c r="D148" s="85" t="s">
        <v>276</v>
      </c>
      <c r="E148" s="85" t="s">
        <v>102</v>
      </c>
      <c r="F148" s="85" t="s">
        <v>70</v>
      </c>
      <c r="G148" s="85" t="s">
        <v>72</v>
      </c>
      <c r="H148" s="87">
        <v>6961.5</v>
      </c>
      <c r="I148" s="85" t="s">
        <v>123</v>
      </c>
      <c r="J148" s="85" t="s">
        <v>124</v>
      </c>
    </row>
    <row r="149" spans="1:10" x14ac:dyDescent="0.25">
      <c r="A149" s="86">
        <v>43092</v>
      </c>
      <c r="B149" s="90">
        <f t="shared" si="4"/>
        <v>12</v>
      </c>
      <c r="C149" s="90">
        <f t="shared" si="5"/>
        <v>2017</v>
      </c>
      <c r="D149" s="85" t="s">
        <v>277</v>
      </c>
      <c r="E149" s="85" t="s">
        <v>106</v>
      </c>
      <c r="F149" s="85" t="s">
        <v>78</v>
      </c>
      <c r="G149" s="85" t="s">
        <v>107</v>
      </c>
      <c r="H149" s="87">
        <v>44964</v>
      </c>
      <c r="I149" s="85" t="s">
        <v>218</v>
      </c>
      <c r="J149" s="85" t="s">
        <v>219</v>
      </c>
    </row>
    <row r="150" spans="1:10" x14ac:dyDescent="0.25">
      <c r="A150" s="86">
        <v>43092</v>
      </c>
      <c r="B150" s="90">
        <f t="shared" si="4"/>
        <v>12</v>
      </c>
      <c r="C150" s="90">
        <f t="shared" si="5"/>
        <v>2017</v>
      </c>
      <c r="D150" s="85" t="s">
        <v>277</v>
      </c>
      <c r="E150" s="85" t="s">
        <v>110</v>
      </c>
      <c r="F150" s="85" t="s">
        <v>78</v>
      </c>
      <c r="G150" s="85" t="s">
        <v>70</v>
      </c>
      <c r="H150" s="87">
        <v>9442.44</v>
      </c>
      <c r="I150" s="85" t="s">
        <v>218</v>
      </c>
      <c r="J150" s="85" t="s">
        <v>219</v>
      </c>
    </row>
    <row r="151" spans="1:10" x14ac:dyDescent="0.25">
      <c r="A151" s="86">
        <v>43092</v>
      </c>
      <c r="B151" s="90">
        <f t="shared" si="4"/>
        <v>12</v>
      </c>
      <c r="C151" s="90">
        <f t="shared" si="5"/>
        <v>2017</v>
      </c>
      <c r="D151" s="85" t="s">
        <v>277</v>
      </c>
      <c r="E151" s="85" t="s">
        <v>173</v>
      </c>
      <c r="F151" s="85" t="s">
        <v>78</v>
      </c>
      <c r="G151" s="85" t="s">
        <v>122</v>
      </c>
      <c r="H151" s="87">
        <v>2000</v>
      </c>
      <c r="I151" s="85" t="s">
        <v>218</v>
      </c>
      <c r="J151" s="85" t="s">
        <v>219</v>
      </c>
    </row>
    <row r="152" spans="1:10" x14ac:dyDescent="0.25">
      <c r="A152" s="86">
        <v>43092</v>
      </c>
      <c r="B152" s="90">
        <f t="shared" si="4"/>
        <v>12</v>
      </c>
      <c r="C152" s="90">
        <f t="shared" si="5"/>
        <v>2017</v>
      </c>
      <c r="D152" s="85" t="s">
        <v>277</v>
      </c>
      <c r="E152" s="85" t="s">
        <v>176</v>
      </c>
      <c r="F152" s="85" t="s">
        <v>78</v>
      </c>
      <c r="G152" s="85" t="s">
        <v>70</v>
      </c>
      <c r="H152" s="87">
        <v>420</v>
      </c>
      <c r="I152" s="85" t="s">
        <v>218</v>
      </c>
      <c r="J152" s="85" t="s">
        <v>219</v>
      </c>
    </row>
    <row r="153" spans="1:10" x14ac:dyDescent="0.25">
      <c r="A153" s="86">
        <v>43092</v>
      </c>
      <c r="B153" s="90">
        <f t="shared" si="4"/>
        <v>12</v>
      </c>
      <c r="C153" s="90">
        <f t="shared" si="5"/>
        <v>2017</v>
      </c>
      <c r="D153" s="85" t="s">
        <v>277</v>
      </c>
      <c r="E153" s="85" t="s">
        <v>103</v>
      </c>
      <c r="F153" s="85" t="s">
        <v>104</v>
      </c>
      <c r="G153" s="85" t="s">
        <v>78</v>
      </c>
      <c r="H153" s="87">
        <v>0.44</v>
      </c>
      <c r="I153" s="85" t="s">
        <v>218</v>
      </c>
      <c r="J153" s="85" t="s">
        <v>219</v>
      </c>
    </row>
    <row r="154" spans="1:10" x14ac:dyDescent="0.25">
      <c r="A154" s="86">
        <v>43100</v>
      </c>
      <c r="B154" s="90">
        <f t="shared" si="4"/>
        <v>12</v>
      </c>
      <c r="C154" s="90">
        <f t="shared" si="5"/>
        <v>2017</v>
      </c>
      <c r="D154" s="85" t="s">
        <v>278</v>
      </c>
      <c r="E154" s="85" t="s">
        <v>279</v>
      </c>
      <c r="F154" s="85" t="s">
        <v>280</v>
      </c>
      <c r="G154" s="85" t="s">
        <v>79</v>
      </c>
      <c r="H154" s="87">
        <v>44000</v>
      </c>
    </row>
    <row r="155" spans="1:10" x14ac:dyDescent="0.25">
      <c r="A155" s="86">
        <v>43100</v>
      </c>
      <c r="B155" s="90">
        <f t="shared" si="4"/>
        <v>12</v>
      </c>
      <c r="C155" s="90">
        <f t="shared" si="5"/>
        <v>2017</v>
      </c>
      <c r="D155" s="85" t="s">
        <v>278</v>
      </c>
      <c r="E155" s="85" t="s">
        <v>281</v>
      </c>
      <c r="F155" s="85" t="s">
        <v>282</v>
      </c>
      <c r="G155" s="85" t="s">
        <v>79</v>
      </c>
      <c r="H155" s="87">
        <v>5500</v>
      </c>
    </row>
    <row r="156" spans="1:10" x14ac:dyDescent="0.25">
      <c r="A156" s="86">
        <v>43100</v>
      </c>
      <c r="B156" s="90">
        <f t="shared" si="4"/>
        <v>12</v>
      </c>
      <c r="C156" s="90">
        <f t="shared" si="5"/>
        <v>2017</v>
      </c>
      <c r="D156" s="85" t="s">
        <v>283</v>
      </c>
      <c r="E156" s="85" t="s">
        <v>284</v>
      </c>
      <c r="F156" s="85" t="s">
        <v>280</v>
      </c>
      <c r="G156" s="85" t="s">
        <v>79</v>
      </c>
      <c r="H156" s="87">
        <v>72000</v>
      </c>
    </row>
    <row r="157" spans="1:10" x14ac:dyDescent="0.25">
      <c r="A157" s="86">
        <v>43100</v>
      </c>
      <c r="B157" s="90">
        <f t="shared" si="4"/>
        <v>12</v>
      </c>
      <c r="C157" s="90">
        <f t="shared" si="5"/>
        <v>2017</v>
      </c>
      <c r="D157" s="85" t="s">
        <v>283</v>
      </c>
      <c r="E157" s="85" t="s">
        <v>285</v>
      </c>
      <c r="F157" s="85" t="s">
        <v>282</v>
      </c>
      <c r="G157" s="85" t="s">
        <v>79</v>
      </c>
      <c r="H157" s="87">
        <v>-30750</v>
      </c>
    </row>
    <row r="158" spans="1:10" x14ac:dyDescent="0.25">
      <c r="A158" s="86">
        <v>43100</v>
      </c>
      <c r="B158" s="90">
        <f t="shared" si="4"/>
        <v>12</v>
      </c>
      <c r="C158" s="90">
        <f t="shared" si="5"/>
        <v>2017</v>
      </c>
      <c r="D158" s="85" t="s">
        <v>286</v>
      </c>
      <c r="E158" s="85" t="s">
        <v>287</v>
      </c>
      <c r="F158" s="85" t="s">
        <v>90</v>
      </c>
      <c r="G158" s="85" t="s">
        <v>69</v>
      </c>
      <c r="H158" s="87">
        <v>229978</v>
      </c>
      <c r="I158" s="85" t="s">
        <v>84</v>
      </c>
      <c r="J158" s="85" t="s">
        <v>85</v>
      </c>
    </row>
    <row r="159" spans="1:10" x14ac:dyDescent="0.25">
      <c r="A159" s="86">
        <v>43100</v>
      </c>
      <c r="B159" s="90">
        <f t="shared" si="4"/>
        <v>12</v>
      </c>
      <c r="C159" s="90">
        <f t="shared" si="5"/>
        <v>2017</v>
      </c>
      <c r="D159" s="85" t="s">
        <v>288</v>
      </c>
      <c r="E159" s="85" t="s">
        <v>289</v>
      </c>
      <c r="F159" s="85" t="s">
        <v>280</v>
      </c>
      <c r="G159" s="85" t="s">
        <v>79</v>
      </c>
      <c r="H159" s="87">
        <v>47508</v>
      </c>
    </row>
    <row r="160" spans="1:10" x14ac:dyDescent="0.25">
      <c r="A160" s="86">
        <v>43100</v>
      </c>
      <c r="B160" s="90">
        <f t="shared" si="4"/>
        <v>12</v>
      </c>
      <c r="C160" s="90">
        <f t="shared" si="5"/>
        <v>2017</v>
      </c>
      <c r="D160" s="85" t="s">
        <v>290</v>
      </c>
      <c r="E160" s="85" t="s">
        <v>291</v>
      </c>
      <c r="F160" s="85" t="s">
        <v>280</v>
      </c>
      <c r="G160" s="85" t="s">
        <v>79</v>
      </c>
      <c r="H160" s="87">
        <v>31478</v>
      </c>
    </row>
    <row r="161" spans="1:10" x14ac:dyDescent="0.25">
      <c r="A161" s="86">
        <v>43100</v>
      </c>
      <c r="B161" s="90">
        <f t="shared" si="4"/>
        <v>12</v>
      </c>
      <c r="C161" s="90">
        <f t="shared" si="5"/>
        <v>2017</v>
      </c>
      <c r="D161" s="85" t="s">
        <v>290</v>
      </c>
      <c r="E161" s="85" t="s">
        <v>292</v>
      </c>
      <c r="F161" s="85" t="s">
        <v>282</v>
      </c>
      <c r="G161" s="85" t="s">
        <v>79</v>
      </c>
      <c r="H161" s="87">
        <v>-17306</v>
      </c>
    </row>
    <row r="162" spans="1:10" x14ac:dyDescent="0.25">
      <c r="A162" s="86">
        <v>43100</v>
      </c>
      <c r="B162" s="90">
        <f t="shared" si="4"/>
        <v>12</v>
      </c>
      <c r="C162" s="90">
        <f t="shared" si="5"/>
        <v>2017</v>
      </c>
      <c r="D162" s="85" t="s">
        <v>273</v>
      </c>
      <c r="E162" s="85" t="s">
        <v>274</v>
      </c>
      <c r="F162" s="85" t="s">
        <v>90</v>
      </c>
      <c r="G162" s="85" t="s">
        <v>69</v>
      </c>
      <c r="H162" s="87">
        <v>1044.75</v>
      </c>
      <c r="I162" s="85" t="s">
        <v>97</v>
      </c>
      <c r="J162" s="85" t="s">
        <v>98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tabColor rgb="FF92D050"/>
  </sheetPr>
  <dimension ref="A1:H19"/>
  <sheetViews>
    <sheetView workbookViewId="0">
      <selection activeCell="A2" sqref="A1:H2"/>
    </sheetView>
  </sheetViews>
  <sheetFormatPr defaultRowHeight="15" x14ac:dyDescent="0.25"/>
  <sheetData>
    <row r="1" spans="1:8" ht="23.25" x14ac:dyDescent="0.25">
      <c r="A1" s="142" t="s">
        <v>32</v>
      </c>
      <c r="B1" s="142"/>
      <c r="C1" s="142"/>
      <c r="D1" s="142"/>
      <c r="E1" s="142"/>
      <c r="F1" s="142"/>
      <c r="G1" s="142"/>
      <c r="H1" s="142"/>
    </row>
    <row r="2" spans="1:8" x14ac:dyDescent="0.25">
      <c r="A2" s="143" t="s">
        <v>0</v>
      </c>
      <c r="B2" s="144"/>
      <c r="C2" s="144"/>
      <c r="D2" s="144"/>
      <c r="E2" s="144"/>
      <c r="F2" s="144"/>
      <c r="G2" s="144"/>
      <c r="H2" s="144"/>
    </row>
    <row r="4" spans="1:8" x14ac:dyDescent="0.25">
      <c r="A4" t="s">
        <v>55</v>
      </c>
      <c r="B4" t="s">
        <v>56</v>
      </c>
    </row>
    <row r="6" spans="1:8" ht="15.75" thickBot="1" x14ac:dyDescent="0.3">
      <c r="B6" s="14" t="s">
        <v>1</v>
      </c>
      <c r="C6" s="15" t="s">
        <v>5</v>
      </c>
      <c r="D6" s="15" t="s">
        <v>6</v>
      </c>
      <c r="E6" s="19" t="s">
        <v>42</v>
      </c>
      <c r="F6" s="19" t="s">
        <v>12</v>
      </c>
      <c r="G6" s="16" t="s">
        <v>11</v>
      </c>
    </row>
    <row r="7" spans="1:8" ht="15.75" thickTop="1" x14ac:dyDescent="0.25">
      <c r="B7" s="11">
        <v>1</v>
      </c>
      <c r="C7" s="12" t="s">
        <v>3</v>
      </c>
      <c r="D7" s="12" t="s">
        <v>7</v>
      </c>
      <c r="E7" s="20">
        <v>32</v>
      </c>
      <c r="F7" s="20" t="s">
        <v>16</v>
      </c>
      <c r="G7" s="13">
        <v>10</v>
      </c>
    </row>
    <row r="8" spans="1:8" x14ac:dyDescent="0.25">
      <c r="B8" s="6">
        <v>2</v>
      </c>
      <c r="C8" s="5" t="s">
        <v>4</v>
      </c>
      <c r="D8" s="5" t="s">
        <v>7</v>
      </c>
      <c r="E8" s="20">
        <v>33</v>
      </c>
      <c r="F8" s="21" t="s">
        <v>16</v>
      </c>
      <c r="G8" s="7">
        <v>100</v>
      </c>
    </row>
    <row r="9" spans="1:8" x14ac:dyDescent="0.25">
      <c r="B9" s="6">
        <v>3</v>
      </c>
      <c r="C9" s="5" t="s">
        <v>8</v>
      </c>
      <c r="D9" s="5" t="s">
        <v>7</v>
      </c>
      <c r="E9" s="20">
        <v>34</v>
      </c>
      <c r="F9" s="21" t="s">
        <v>17</v>
      </c>
      <c r="G9" s="7">
        <v>10</v>
      </c>
    </row>
    <row r="10" spans="1:8" x14ac:dyDescent="0.25">
      <c r="B10" s="6">
        <v>4</v>
      </c>
      <c r="C10" s="5" t="s">
        <v>9</v>
      </c>
      <c r="D10" s="5" t="s">
        <v>10</v>
      </c>
      <c r="E10" s="20">
        <v>35</v>
      </c>
      <c r="F10" s="21" t="s">
        <v>16</v>
      </c>
      <c r="G10" s="7">
        <v>10</v>
      </c>
    </row>
    <row r="11" spans="1:8" x14ac:dyDescent="0.25">
      <c r="B11" s="6">
        <v>5</v>
      </c>
      <c r="C11" s="5" t="s">
        <v>18</v>
      </c>
      <c r="D11" s="5" t="s">
        <v>10</v>
      </c>
      <c r="E11" s="20">
        <v>36</v>
      </c>
      <c r="F11" s="21" t="s">
        <v>17</v>
      </c>
      <c r="G11" s="7">
        <v>10</v>
      </c>
    </row>
    <row r="12" spans="1:8" x14ac:dyDescent="0.25">
      <c r="B12" s="6">
        <v>6</v>
      </c>
      <c r="C12" s="5" t="s">
        <v>19</v>
      </c>
      <c r="D12" s="5" t="s">
        <v>10</v>
      </c>
      <c r="E12" s="20">
        <v>37</v>
      </c>
      <c r="F12" s="21" t="s">
        <v>21</v>
      </c>
      <c r="G12" s="7">
        <v>10</v>
      </c>
    </row>
    <row r="13" spans="1:8" x14ac:dyDescent="0.25">
      <c r="B13" s="6">
        <v>7</v>
      </c>
      <c r="C13" s="5" t="s">
        <v>20</v>
      </c>
      <c r="D13" s="5" t="s">
        <v>7</v>
      </c>
      <c r="E13" s="20">
        <v>38</v>
      </c>
      <c r="F13" s="21" t="s">
        <v>21</v>
      </c>
      <c r="G13" s="7">
        <v>10</v>
      </c>
    </row>
    <row r="14" spans="1:8" x14ac:dyDescent="0.25">
      <c r="B14" s="6">
        <v>8</v>
      </c>
      <c r="C14" s="5" t="s">
        <v>24</v>
      </c>
      <c r="D14" s="5" t="s">
        <v>7</v>
      </c>
      <c r="E14" s="20">
        <v>39</v>
      </c>
      <c r="F14" s="21" t="s">
        <v>22</v>
      </c>
      <c r="G14" s="7">
        <v>10</v>
      </c>
    </row>
    <row r="15" spans="1:8" x14ac:dyDescent="0.25">
      <c r="B15" s="6">
        <v>9</v>
      </c>
      <c r="C15" s="5" t="s">
        <v>25</v>
      </c>
      <c r="D15" s="5" t="s">
        <v>7</v>
      </c>
      <c r="E15" s="20">
        <v>40</v>
      </c>
      <c r="F15" s="21" t="s">
        <v>22</v>
      </c>
      <c r="G15" s="7">
        <v>10</v>
      </c>
    </row>
    <row r="16" spans="1:8" x14ac:dyDescent="0.25">
      <c r="B16" s="6">
        <v>10</v>
      </c>
      <c r="C16" s="5" t="s">
        <v>26</v>
      </c>
      <c r="D16" s="5" t="s">
        <v>7</v>
      </c>
      <c r="E16" s="20">
        <v>41</v>
      </c>
      <c r="F16" s="21" t="s">
        <v>23</v>
      </c>
      <c r="G16" s="7">
        <v>10</v>
      </c>
    </row>
    <row r="17" spans="2:7" x14ac:dyDescent="0.25">
      <c r="B17" s="6">
        <v>11</v>
      </c>
      <c r="C17" s="5" t="s">
        <v>27</v>
      </c>
      <c r="D17" s="5" t="s">
        <v>10</v>
      </c>
      <c r="E17" s="20">
        <v>42</v>
      </c>
      <c r="F17" s="21" t="s">
        <v>17</v>
      </c>
      <c r="G17" s="7">
        <v>10</v>
      </c>
    </row>
    <row r="18" spans="2:7" x14ac:dyDescent="0.25">
      <c r="B18" s="6">
        <v>12</v>
      </c>
      <c r="C18" s="5" t="s">
        <v>28</v>
      </c>
      <c r="D18" s="5" t="s">
        <v>10</v>
      </c>
      <c r="E18" s="20">
        <v>43</v>
      </c>
      <c r="F18" s="21" t="s">
        <v>17</v>
      </c>
      <c r="G18" s="7">
        <v>10</v>
      </c>
    </row>
    <row r="19" spans="2:7" x14ac:dyDescent="0.25">
      <c r="B19" s="8">
        <v>13</v>
      </c>
      <c r="C19" s="9" t="s">
        <v>29</v>
      </c>
      <c r="D19" s="9" t="s">
        <v>10</v>
      </c>
      <c r="E19" s="9">
        <v>44</v>
      </c>
      <c r="F19" s="22" t="s">
        <v>23</v>
      </c>
      <c r="G19" s="10">
        <v>11</v>
      </c>
    </row>
  </sheetData>
  <mergeCells count="2">
    <mergeCell ref="A1:H1"/>
    <mergeCell ref="A2:H2"/>
  </mergeCells>
  <conditionalFormatting sqref="B7:G19">
    <cfRule type="expression" dxfId="1" priority="1">
      <formula>#REF!=1</formula>
    </cfRule>
    <cfRule type="expression" dxfId="0" priority="2">
      <formula>"$G11=1"</formula>
    </cfRule>
  </conditionalFormatting>
  <hyperlinks>
    <hyperlink ref="A2" r:id="rId1" xr:uid="{00000000-0004-0000-0500-000000000000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B085-E2AC-404F-A272-00D68637114F}">
  <sheetPr codeName="List8">
    <tabColor rgb="FF92D050"/>
  </sheetPr>
  <dimension ref="A1:N37"/>
  <sheetViews>
    <sheetView workbookViewId="0">
      <selection activeCell="A10" sqref="A10"/>
    </sheetView>
  </sheetViews>
  <sheetFormatPr defaultRowHeight="15" x14ac:dyDescent="0.25"/>
  <cols>
    <col min="2" max="2" width="13.85546875" customWidth="1"/>
    <col min="4" max="4" width="14.140625" customWidth="1"/>
    <col min="5" max="5" width="10.7109375" customWidth="1"/>
  </cols>
  <sheetData>
    <row r="1" spans="1:14" ht="23.25" x14ac:dyDescent="0.25">
      <c r="A1" s="142" t="s">
        <v>32</v>
      </c>
      <c r="B1" s="142"/>
      <c r="C1" s="142"/>
      <c r="D1" s="142"/>
      <c r="E1" s="142"/>
      <c r="F1" s="142"/>
      <c r="G1" s="142"/>
      <c r="H1" s="142"/>
    </row>
    <row r="2" spans="1:14" x14ac:dyDescent="0.25">
      <c r="A2" s="143" t="s">
        <v>0</v>
      </c>
      <c r="B2" s="144"/>
      <c r="C2" s="144"/>
      <c r="D2" s="144"/>
      <c r="E2" s="144"/>
      <c r="F2" s="144"/>
      <c r="G2" s="144"/>
      <c r="H2" s="144"/>
    </row>
    <row r="3" spans="1:14" x14ac:dyDescent="0.25">
      <c r="A3" s="98"/>
      <c r="B3" s="99"/>
      <c r="C3" s="99"/>
      <c r="D3" s="99"/>
      <c r="E3" s="99"/>
      <c r="F3" s="99"/>
      <c r="G3" s="99"/>
      <c r="H3" s="99"/>
    </row>
    <row r="4" spans="1:14" x14ac:dyDescent="0.25">
      <c r="A4" s="108" t="s">
        <v>352</v>
      </c>
      <c r="B4" s="109"/>
      <c r="C4" s="109"/>
      <c r="D4" s="109"/>
      <c r="E4" s="109"/>
      <c r="F4" s="109"/>
      <c r="G4" s="109"/>
      <c r="H4" s="109"/>
      <c r="J4" s="102" t="s">
        <v>355</v>
      </c>
    </row>
    <row r="5" spans="1:14" x14ac:dyDescent="0.25">
      <c r="A5" s="108" t="s">
        <v>354</v>
      </c>
      <c r="B5" s="109"/>
      <c r="C5" s="109"/>
      <c r="D5" s="109"/>
      <c r="E5" s="109"/>
      <c r="F5" s="109"/>
      <c r="G5" s="109"/>
      <c r="H5" s="109"/>
      <c r="J5" t="s">
        <v>356</v>
      </c>
    </row>
    <row r="6" spans="1:14" x14ac:dyDescent="0.25">
      <c r="A6" s="108" t="s">
        <v>351</v>
      </c>
      <c r="B6" s="109"/>
      <c r="C6" s="109"/>
      <c r="D6" s="109"/>
      <c r="E6" s="109"/>
      <c r="F6" s="109"/>
      <c r="G6" s="109"/>
      <c r="H6" s="109"/>
    </row>
    <row r="7" spans="1:14" s="107" customFormat="1" x14ac:dyDescent="0.25">
      <c r="A7" s="105"/>
      <c r="B7" s="106"/>
      <c r="C7" s="106"/>
      <c r="D7" s="106"/>
      <c r="E7" s="106"/>
      <c r="F7" s="106"/>
      <c r="G7" s="106"/>
      <c r="H7" s="106"/>
    </row>
    <row r="8" spans="1:14" x14ac:dyDescent="0.25">
      <c r="A8" s="100" t="s">
        <v>359</v>
      </c>
      <c r="B8" s="101"/>
      <c r="C8" s="101"/>
      <c r="D8" s="101"/>
      <c r="E8" s="101"/>
      <c r="F8" s="101"/>
      <c r="G8" s="101"/>
      <c r="H8" s="101"/>
    </row>
    <row r="9" spans="1:14" x14ac:dyDescent="0.25">
      <c r="A9" s="100" t="s">
        <v>361</v>
      </c>
      <c r="B9" s="101"/>
      <c r="C9" s="101"/>
      <c r="D9" s="101"/>
      <c r="E9" s="101"/>
      <c r="F9" s="101"/>
      <c r="G9" s="101"/>
      <c r="H9" s="101"/>
    </row>
    <row r="11" spans="1:14" ht="30" x14ac:dyDescent="0.25">
      <c r="A11" s="104" t="s">
        <v>340</v>
      </c>
      <c r="B11" s="104" t="s">
        <v>341</v>
      </c>
      <c r="C11" s="103" t="s">
        <v>343</v>
      </c>
      <c r="D11" s="103" t="s">
        <v>344</v>
      </c>
      <c r="E11" s="103" t="s">
        <v>345</v>
      </c>
      <c r="F11" s="103" t="s">
        <v>11</v>
      </c>
      <c r="G11" s="103" t="s">
        <v>342</v>
      </c>
      <c r="H11" s="103" t="s">
        <v>353</v>
      </c>
      <c r="J11" s="103" t="s">
        <v>357</v>
      </c>
      <c r="K11" s="103" t="s">
        <v>358</v>
      </c>
      <c r="M11" s="103" t="s">
        <v>343</v>
      </c>
      <c r="N11" s="103" t="s">
        <v>358</v>
      </c>
    </row>
    <row r="12" spans="1:14" x14ac:dyDescent="0.25">
      <c r="A12" s="97">
        <v>1012</v>
      </c>
      <c r="B12" s="97" t="s">
        <v>346</v>
      </c>
      <c r="C12" s="97" t="s">
        <v>331</v>
      </c>
      <c r="D12" s="97">
        <v>51</v>
      </c>
      <c r="E12" s="97" t="s">
        <v>347</v>
      </c>
      <c r="F12" s="97">
        <v>29200</v>
      </c>
      <c r="G12" s="97">
        <v>1</v>
      </c>
      <c r="H12" s="97" t="s">
        <v>334</v>
      </c>
      <c r="J12" s="97" t="s">
        <v>334</v>
      </c>
      <c r="K12" s="97"/>
      <c r="M12" s="97" t="s">
        <v>331</v>
      </c>
      <c r="N12" s="97"/>
    </row>
    <row r="13" spans="1:14" x14ac:dyDescent="0.25">
      <c r="A13" s="97">
        <v>1013</v>
      </c>
      <c r="B13" s="97" t="s">
        <v>346</v>
      </c>
      <c r="C13" s="97" t="s">
        <v>331</v>
      </c>
      <c r="D13" s="97">
        <v>50</v>
      </c>
      <c r="E13" s="97" t="s">
        <v>347</v>
      </c>
      <c r="F13" s="97">
        <v>67200</v>
      </c>
      <c r="G13" s="97">
        <v>6</v>
      </c>
      <c r="H13" s="97" t="s">
        <v>339</v>
      </c>
      <c r="J13" s="97" t="s">
        <v>339</v>
      </c>
      <c r="K13" s="97"/>
      <c r="M13" s="97" t="s">
        <v>332</v>
      </c>
      <c r="N13" s="97"/>
    </row>
    <row r="14" spans="1:14" x14ac:dyDescent="0.25">
      <c r="A14" s="97">
        <v>1014</v>
      </c>
      <c r="B14" s="97" t="s">
        <v>348</v>
      </c>
      <c r="C14" s="97" t="s">
        <v>331</v>
      </c>
      <c r="D14" s="97">
        <v>50</v>
      </c>
      <c r="E14" s="97" t="s">
        <v>347</v>
      </c>
      <c r="F14" s="97">
        <v>38400</v>
      </c>
      <c r="G14" s="97">
        <v>3</v>
      </c>
      <c r="H14" s="97" t="s">
        <v>336</v>
      </c>
      <c r="J14" s="97" t="s">
        <v>336</v>
      </c>
      <c r="K14" s="97"/>
      <c r="M14" s="97" t="s">
        <v>333</v>
      </c>
      <c r="N14" s="97"/>
    </row>
    <row r="15" spans="1:14" x14ac:dyDescent="0.25">
      <c r="A15" s="97">
        <v>1015</v>
      </c>
      <c r="B15" s="97" t="s">
        <v>348</v>
      </c>
      <c r="C15" s="97" t="s">
        <v>331</v>
      </c>
      <c r="D15" s="97">
        <v>50</v>
      </c>
      <c r="E15" s="97" t="s">
        <v>349</v>
      </c>
      <c r="F15" s="97">
        <v>71300</v>
      </c>
      <c r="G15" s="97">
        <v>1</v>
      </c>
      <c r="H15" s="97" t="s">
        <v>334</v>
      </c>
      <c r="J15" s="97" t="s">
        <v>335</v>
      </c>
      <c r="K15" s="97"/>
    </row>
    <row r="16" spans="1:14" x14ac:dyDescent="0.25">
      <c r="A16" s="97">
        <v>1016</v>
      </c>
      <c r="B16" s="97" t="s">
        <v>346</v>
      </c>
      <c r="C16" s="97" t="s">
        <v>331</v>
      </c>
      <c r="D16" s="97">
        <v>50</v>
      </c>
      <c r="E16" s="97" t="s">
        <v>347</v>
      </c>
      <c r="F16" s="97">
        <v>12200</v>
      </c>
      <c r="G16" s="97">
        <v>2</v>
      </c>
      <c r="H16" s="97" t="s">
        <v>335</v>
      </c>
      <c r="J16" s="97" t="s">
        <v>338</v>
      </c>
      <c r="K16" s="97"/>
    </row>
    <row r="17" spans="1:11" x14ac:dyDescent="0.25">
      <c r="A17" s="97">
        <v>1017</v>
      </c>
      <c r="B17" s="97" t="s">
        <v>346</v>
      </c>
      <c r="C17" s="97" t="s">
        <v>331</v>
      </c>
      <c r="D17" s="97">
        <v>50</v>
      </c>
      <c r="E17" s="97" t="s">
        <v>347</v>
      </c>
      <c r="F17" s="97">
        <v>63600</v>
      </c>
      <c r="G17" s="97">
        <v>1</v>
      </c>
      <c r="H17" s="97" t="s">
        <v>334</v>
      </c>
      <c r="J17" s="97" t="s">
        <v>337</v>
      </c>
      <c r="K17" s="97"/>
    </row>
    <row r="18" spans="1:11" x14ac:dyDescent="0.25">
      <c r="A18" s="97">
        <v>1018</v>
      </c>
      <c r="B18" s="97" t="s">
        <v>346</v>
      </c>
      <c r="C18" s="97" t="s">
        <v>331</v>
      </c>
      <c r="D18" s="97">
        <v>48</v>
      </c>
      <c r="E18" s="97" t="s">
        <v>347</v>
      </c>
      <c r="F18" s="97">
        <v>49500</v>
      </c>
      <c r="G18" s="97">
        <v>5</v>
      </c>
      <c r="H18" s="97" t="s">
        <v>338</v>
      </c>
    </row>
    <row r="19" spans="1:11" x14ac:dyDescent="0.25">
      <c r="A19" s="97">
        <v>1019</v>
      </c>
      <c r="B19" s="97" t="s">
        <v>346</v>
      </c>
      <c r="C19" s="97" t="s">
        <v>331</v>
      </c>
      <c r="D19" s="97">
        <v>48</v>
      </c>
      <c r="E19" s="97" t="s">
        <v>347</v>
      </c>
      <c r="F19" s="97">
        <v>64400</v>
      </c>
      <c r="G19" s="97">
        <v>6</v>
      </c>
      <c r="H19" s="97" t="s">
        <v>339</v>
      </c>
    </row>
    <row r="20" spans="1:11" x14ac:dyDescent="0.25">
      <c r="A20" s="97">
        <v>1023</v>
      </c>
      <c r="B20" s="97" t="s">
        <v>348</v>
      </c>
      <c r="C20" s="97" t="s">
        <v>331</v>
      </c>
      <c r="D20" s="97">
        <v>46</v>
      </c>
      <c r="E20" s="97" t="s">
        <v>349</v>
      </c>
      <c r="F20" s="97">
        <v>51600</v>
      </c>
      <c r="G20" s="97">
        <v>4</v>
      </c>
      <c r="H20" s="97" t="s">
        <v>337</v>
      </c>
    </row>
    <row r="21" spans="1:11" x14ac:dyDescent="0.25">
      <c r="A21" s="97">
        <v>1024</v>
      </c>
      <c r="B21" s="97" t="s">
        <v>346</v>
      </c>
      <c r="C21" s="97" t="s">
        <v>331</v>
      </c>
      <c r="D21" s="97">
        <v>46</v>
      </c>
      <c r="E21" s="97" t="s">
        <v>347</v>
      </c>
      <c r="F21" s="97">
        <v>13600</v>
      </c>
      <c r="G21" s="97">
        <v>6</v>
      </c>
      <c r="H21" s="97" t="s">
        <v>339</v>
      </c>
    </row>
    <row r="22" spans="1:11" x14ac:dyDescent="0.25">
      <c r="A22" s="97">
        <v>1025</v>
      </c>
      <c r="B22" s="97" t="s">
        <v>346</v>
      </c>
      <c r="C22" s="97" t="s">
        <v>331</v>
      </c>
      <c r="D22" s="97">
        <v>46</v>
      </c>
      <c r="E22" s="97" t="s">
        <v>349</v>
      </c>
      <c r="F22" s="97">
        <v>59800</v>
      </c>
      <c r="G22" s="97">
        <v>2</v>
      </c>
      <c r="H22" s="97" t="s">
        <v>335</v>
      </c>
    </row>
    <row r="23" spans="1:11" x14ac:dyDescent="0.25">
      <c r="A23" s="97">
        <v>1026</v>
      </c>
      <c r="B23" s="97" t="s">
        <v>348</v>
      </c>
      <c r="C23" s="97" t="s">
        <v>331</v>
      </c>
      <c r="D23" s="97">
        <v>46</v>
      </c>
      <c r="E23" s="97" t="s">
        <v>347</v>
      </c>
      <c r="F23" s="97">
        <v>18600</v>
      </c>
      <c r="G23" s="97">
        <v>6</v>
      </c>
      <c r="H23" s="97" t="s">
        <v>339</v>
      </c>
    </row>
    <row r="24" spans="1:11" x14ac:dyDescent="0.25">
      <c r="A24" s="97">
        <v>1027</v>
      </c>
      <c r="B24" s="97" t="s">
        <v>346</v>
      </c>
      <c r="C24" s="97" t="s">
        <v>331</v>
      </c>
      <c r="D24" s="97">
        <v>3</v>
      </c>
      <c r="E24" s="97" t="s">
        <v>347</v>
      </c>
      <c r="F24" s="97">
        <v>15200</v>
      </c>
      <c r="G24" s="97">
        <v>5</v>
      </c>
      <c r="H24" s="97" t="s">
        <v>338</v>
      </c>
    </row>
    <row r="25" spans="1:11" x14ac:dyDescent="0.25">
      <c r="A25" s="97">
        <v>1028</v>
      </c>
      <c r="B25" s="97" t="s">
        <v>346</v>
      </c>
      <c r="C25" s="97" t="s">
        <v>331</v>
      </c>
      <c r="D25" s="97">
        <v>46</v>
      </c>
      <c r="E25" s="97" t="s">
        <v>347</v>
      </c>
      <c r="F25" s="97">
        <v>32500</v>
      </c>
      <c r="G25" s="97">
        <v>1</v>
      </c>
      <c r="H25" s="97" t="s">
        <v>334</v>
      </c>
    </row>
    <row r="26" spans="1:11" x14ac:dyDescent="0.25">
      <c r="A26" s="97">
        <v>1029</v>
      </c>
      <c r="B26" s="97" t="s">
        <v>348</v>
      </c>
      <c r="C26" s="97" t="s">
        <v>331</v>
      </c>
      <c r="D26" s="97">
        <v>45</v>
      </c>
      <c r="E26" s="97" t="s">
        <v>347</v>
      </c>
      <c r="F26" s="97">
        <v>70100</v>
      </c>
      <c r="G26" s="97">
        <v>3</v>
      </c>
      <c r="H26" s="97" t="s">
        <v>336</v>
      </c>
    </row>
    <row r="27" spans="1:11" x14ac:dyDescent="0.25">
      <c r="A27" s="97">
        <v>1030</v>
      </c>
      <c r="B27" s="97" t="s">
        <v>346</v>
      </c>
      <c r="C27" s="97" t="s">
        <v>331</v>
      </c>
      <c r="D27" s="97">
        <v>44</v>
      </c>
      <c r="E27" s="97" t="s">
        <v>347</v>
      </c>
      <c r="F27" s="97">
        <v>79300</v>
      </c>
      <c r="G27" s="97">
        <v>4</v>
      </c>
      <c r="H27" s="97" t="s">
        <v>337</v>
      </c>
    </row>
    <row r="28" spans="1:11" x14ac:dyDescent="0.25">
      <c r="A28" s="97">
        <v>1031</v>
      </c>
      <c r="B28" s="97" t="s">
        <v>346</v>
      </c>
      <c r="C28" s="97" t="s">
        <v>331</v>
      </c>
      <c r="D28" s="97">
        <v>44</v>
      </c>
      <c r="E28" s="97" t="s">
        <v>347</v>
      </c>
      <c r="F28" s="97">
        <v>10100</v>
      </c>
      <c r="G28" s="97">
        <v>1</v>
      </c>
      <c r="H28" s="97" t="s">
        <v>334</v>
      </c>
    </row>
    <row r="29" spans="1:11" x14ac:dyDescent="0.25">
      <c r="A29" s="97">
        <v>1032</v>
      </c>
      <c r="B29" s="97" t="s">
        <v>348</v>
      </c>
      <c r="C29" s="97" t="s">
        <v>331</v>
      </c>
      <c r="D29" s="97">
        <v>44</v>
      </c>
      <c r="E29" s="97" t="s">
        <v>347</v>
      </c>
      <c r="F29" s="97">
        <v>53000</v>
      </c>
      <c r="G29" s="97">
        <v>6</v>
      </c>
      <c r="H29" s="97" t="s">
        <v>339</v>
      </c>
    </row>
    <row r="30" spans="1:11" x14ac:dyDescent="0.25">
      <c r="A30" s="97">
        <v>1033</v>
      </c>
      <c r="B30" s="97" t="s">
        <v>348</v>
      </c>
      <c r="C30" s="97" t="s">
        <v>332</v>
      </c>
      <c r="D30" s="97">
        <v>44</v>
      </c>
      <c r="E30" s="97" t="s">
        <v>349</v>
      </c>
      <c r="F30" s="97">
        <v>36300</v>
      </c>
      <c r="G30" s="97">
        <v>4</v>
      </c>
      <c r="H30" s="97" t="s">
        <v>337</v>
      </c>
    </row>
    <row r="31" spans="1:11" x14ac:dyDescent="0.25">
      <c r="A31" s="97">
        <v>1034</v>
      </c>
      <c r="B31" s="97" t="s">
        <v>348</v>
      </c>
      <c r="C31" s="97" t="s">
        <v>331</v>
      </c>
      <c r="D31" s="97">
        <v>44</v>
      </c>
      <c r="E31" s="97" t="s">
        <v>347</v>
      </c>
      <c r="F31" s="97">
        <v>40800</v>
      </c>
      <c r="G31" s="97">
        <v>6</v>
      </c>
      <c r="H31" s="97" t="s">
        <v>339</v>
      </c>
    </row>
    <row r="32" spans="1:11" x14ac:dyDescent="0.25">
      <c r="A32" s="97">
        <v>1035</v>
      </c>
      <c r="B32" s="97" t="s">
        <v>350</v>
      </c>
      <c r="C32" s="97" t="s">
        <v>331</v>
      </c>
      <c r="D32" s="97">
        <v>44</v>
      </c>
      <c r="E32" s="97" t="s">
        <v>349</v>
      </c>
      <c r="F32" s="97">
        <v>29000</v>
      </c>
      <c r="G32" s="97">
        <v>1</v>
      </c>
      <c r="H32" s="97" t="s">
        <v>334</v>
      </c>
    </row>
    <row r="33" spans="1:8" x14ac:dyDescent="0.25">
      <c r="A33" s="97">
        <v>1036</v>
      </c>
      <c r="B33" s="97" t="s">
        <v>350</v>
      </c>
      <c r="C33" s="97" t="s">
        <v>331</v>
      </c>
      <c r="D33" s="97">
        <v>44</v>
      </c>
      <c r="E33" s="97" t="s">
        <v>349</v>
      </c>
      <c r="F33" s="97">
        <v>77500</v>
      </c>
      <c r="G33" s="97">
        <v>3</v>
      </c>
      <c r="H33" s="97" t="s">
        <v>336</v>
      </c>
    </row>
    <row r="34" spans="1:8" x14ac:dyDescent="0.25">
      <c r="A34" s="97">
        <v>1037</v>
      </c>
      <c r="B34" s="97" t="s">
        <v>348</v>
      </c>
      <c r="C34" s="97" t="s">
        <v>331</v>
      </c>
      <c r="D34" s="97">
        <v>44</v>
      </c>
      <c r="E34" s="97" t="s">
        <v>347</v>
      </c>
      <c r="F34" s="97">
        <v>51300</v>
      </c>
      <c r="G34" s="97">
        <v>4</v>
      </c>
      <c r="H34" s="97" t="s">
        <v>337</v>
      </c>
    </row>
    <row r="35" spans="1:8" x14ac:dyDescent="0.25">
      <c r="A35" s="97">
        <v>1038</v>
      </c>
      <c r="B35" s="97" t="s">
        <v>348</v>
      </c>
      <c r="C35" s="97" t="s">
        <v>331</v>
      </c>
      <c r="D35" s="97">
        <v>42</v>
      </c>
      <c r="E35" s="97" t="s">
        <v>347</v>
      </c>
      <c r="F35" s="97">
        <v>14500</v>
      </c>
      <c r="G35" s="97">
        <v>1</v>
      </c>
      <c r="H35" s="97" t="s">
        <v>334</v>
      </c>
    </row>
    <row r="36" spans="1:8" x14ac:dyDescent="0.25">
      <c r="A36" s="97">
        <v>1039</v>
      </c>
      <c r="B36" s="97" t="s">
        <v>346</v>
      </c>
      <c r="C36" s="97" t="s">
        <v>331</v>
      </c>
      <c r="D36" s="97">
        <v>42</v>
      </c>
      <c r="E36" s="97" t="s">
        <v>347</v>
      </c>
      <c r="F36" s="97">
        <v>79100</v>
      </c>
      <c r="G36" s="97">
        <v>4</v>
      </c>
      <c r="H36" s="97" t="s">
        <v>337</v>
      </c>
    </row>
    <row r="37" spans="1:8" x14ac:dyDescent="0.25">
      <c r="A37" s="97">
        <v>1040</v>
      </c>
      <c r="B37" s="97" t="s">
        <v>348</v>
      </c>
      <c r="C37" s="97" t="s">
        <v>331</v>
      </c>
      <c r="D37" s="97">
        <v>42</v>
      </c>
      <c r="E37" s="97" t="s">
        <v>347</v>
      </c>
      <c r="F37" s="97">
        <v>29200</v>
      </c>
      <c r="G37" s="97">
        <v>3</v>
      </c>
      <c r="H37" s="97" t="s">
        <v>336</v>
      </c>
    </row>
  </sheetData>
  <mergeCells count="2">
    <mergeCell ref="A1:H1"/>
    <mergeCell ref="A2:H2"/>
  </mergeCells>
  <hyperlinks>
    <hyperlink ref="A2" r:id="rId1" xr:uid="{EB7ECED4-E401-45EB-997E-C3AB0A8910B4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tabColor theme="9" tint="0.39997558519241921"/>
  </sheetPr>
  <dimension ref="A1:C13"/>
  <sheetViews>
    <sheetView workbookViewId="0">
      <selection activeCell="D13" sqref="D13"/>
    </sheetView>
  </sheetViews>
  <sheetFormatPr defaultRowHeight="15" x14ac:dyDescent="0.25"/>
  <cols>
    <col min="2" max="2" width="86.42578125" customWidth="1"/>
  </cols>
  <sheetData>
    <row r="1" spans="1:3" ht="23.25" x14ac:dyDescent="0.25">
      <c r="A1" s="142" t="s">
        <v>32</v>
      </c>
      <c r="B1" s="142"/>
      <c r="C1" s="142"/>
    </row>
    <row r="2" spans="1:3" x14ac:dyDescent="0.25">
      <c r="A2" s="143" t="s">
        <v>0</v>
      </c>
      <c r="B2" s="144"/>
      <c r="C2" s="144"/>
    </row>
    <row r="4" spans="1:3" x14ac:dyDescent="0.25">
      <c r="B4" s="80" t="s">
        <v>316</v>
      </c>
    </row>
    <row r="5" spans="1:3" x14ac:dyDescent="0.25">
      <c r="B5" s="80" t="s">
        <v>317</v>
      </c>
    </row>
    <row r="6" spans="1:3" x14ac:dyDescent="0.25">
      <c r="B6" t="s">
        <v>319</v>
      </c>
    </row>
    <row r="7" spans="1:3" x14ac:dyDescent="0.25">
      <c r="B7" s="80" t="s">
        <v>318</v>
      </c>
    </row>
    <row r="8" spans="1:3" x14ac:dyDescent="0.25">
      <c r="B8" t="s">
        <v>321</v>
      </c>
    </row>
    <row r="9" spans="1:3" x14ac:dyDescent="0.25">
      <c r="B9" s="80" t="s">
        <v>320</v>
      </c>
    </row>
    <row r="10" spans="1:3" x14ac:dyDescent="0.25">
      <c r="B10" t="s">
        <v>323</v>
      </c>
    </row>
    <row r="11" spans="1:3" x14ac:dyDescent="0.25">
      <c r="B11" s="80" t="s">
        <v>322</v>
      </c>
    </row>
    <row r="12" spans="1:3" x14ac:dyDescent="0.25">
      <c r="B12" t="s">
        <v>324</v>
      </c>
    </row>
    <row r="13" spans="1:3" x14ac:dyDescent="0.25">
      <c r="B13" s="80" t="s">
        <v>325</v>
      </c>
    </row>
  </sheetData>
  <mergeCells count="2">
    <mergeCell ref="A1:C1"/>
    <mergeCell ref="A2:C2"/>
  </mergeCells>
  <hyperlinks>
    <hyperlink ref="A2" r:id="rId1" xr:uid="{14A3E5E4-0AEF-4FAE-A49C-46F8A7DD37C5}"/>
    <hyperlink ref="B7" r:id="rId2" xr:uid="{5B6AE9C9-E3C0-476B-AE79-0E148F834CCA}"/>
    <hyperlink ref="B4" r:id="rId3" xr:uid="{CB14636B-E912-45D4-AA9F-4A69AC73BD5E}"/>
    <hyperlink ref="B5" r:id="rId4" xr:uid="{2256B5EE-9E6D-43D2-B993-9504D322ABE2}"/>
    <hyperlink ref="B9" r:id="rId5" xr:uid="{6A698E89-51D6-46E9-B123-C50303F132E8}"/>
    <hyperlink ref="B11" r:id="rId6" xr:uid="{B195341A-1176-451C-AE0D-4B6E470B4C32}"/>
    <hyperlink ref="B13" r:id="rId7" xr:uid="{D63BB199-C399-48EC-B8E6-0F1EDA66509E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Úvod</vt:lpstr>
      <vt:lpstr>SUMIFS</vt:lpstr>
      <vt:lpstr>SUMIFS - řešení</vt:lpstr>
      <vt:lpstr>SUMIFS- rozmezí</vt:lpstr>
      <vt:lpstr>SUMIFS- rozmezí - řešení</vt:lpstr>
      <vt:lpstr>SUMIFS Krizove</vt:lpstr>
      <vt:lpstr>SUMIFS Krizove -reseni</vt:lpstr>
      <vt:lpstr>SUMIFS - Text</vt:lpstr>
      <vt:lpstr>SUMIFS- datum</vt:lpstr>
      <vt:lpstr>Učetnictví</vt:lpstr>
      <vt:lpstr>Úkol</vt:lpstr>
      <vt:lpstr>Úkol (2)</vt:lpstr>
      <vt:lpstr>Poznámky</vt:lpstr>
    </vt:vector>
  </TitlesOfParts>
  <Company>JakNaExcel.cz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SUMIFS - příklady prakticky</dc:title>
  <dc:creator>Lasak Pavel</dc:creator>
  <dc:description>http://office.lasakovi.com/_x000d_
http://JakNaExcel.cz</dc:description>
  <cp:lastModifiedBy>Pavel La</cp:lastModifiedBy>
  <dcterms:created xsi:type="dcterms:W3CDTF">2014-09-18T04:59:25Z</dcterms:created>
  <dcterms:modified xsi:type="dcterms:W3CDTF">2020-04-21T11:41:17Z</dcterms:modified>
</cp:coreProperties>
</file>