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 Skoleni firmy\Excel Pokrocile - 23-09\03 - Funkce\"/>
    </mc:Choice>
  </mc:AlternateContent>
  <xr:revisionPtr revIDLastSave="0" documentId="13_ncr:1_{983ED915-E5B0-48A8-98FE-AA1F774DE451}" xr6:coauthVersionLast="47" xr6:coauthVersionMax="47" xr10:uidLastSave="{00000000-0000-0000-0000-000000000000}"/>
  <bookViews>
    <workbookView xWindow="-120" yWindow="-120" windowWidth="29040" windowHeight="15720" tabRatio="861" activeTab="15" xr2:uid="{00000000-000D-0000-FFFF-FFFF00000000}"/>
  </bookViews>
  <sheets>
    <sheet name="Úvod" sheetId="10" r:id="rId1"/>
    <sheet name="Teorie" sheetId="11" r:id="rId2"/>
    <sheet name="Teorie operátory" sheetId="20" r:id="rId3"/>
    <sheet name="Teorie - AND_OR" sheetId="4" r:id="rId4"/>
    <sheet name="KDYŽ - základ" sheetId="3" r:id="rId5"/>
    <sheet name="KDYŽ - zaklad Řešení" sheetId="13" state="hidden" r:id="rId6"/>
    <sheet name="KDYŽ více podmínek" sheetId="12" r:id="rId7"/>
    <sheet name="KDYŽ více podmínek - Řešen í" sheetId="14" state="hidden" r:id="rId8"/>
    <sheet name="KDYŽ - vnořování" sheetId="7" r:id="rId9"/>
    <sheet name="KDYŽ - vnořování - Řešení" sheetId="16" state="hidden" r:id="rId10"/>
    <sheet name="Datum a čas" sheetId="8" r:id="rId11"/>
    <sheet name="A - NEBO - více" sheetId="17" r:id="rId12"/>
    <sheet name="A - NEBO - nahrada" sheetId="21" r:id="rId13"/>
    <sheet name="Speciální znaky" sheetId="19" r:id="rId14"/>
    <sheet name="Úkol" sheetId="18" r:id="rId15"/>
    <sheet name="Seznam logic fcí" sheetId="6" r:id="rId16"/>
  </sheets>
  <definedNames>
    <definedName name="office.lasakovi.com">'KDYŽ - základ'!$H$4</definedName>
    <definedName name="PAvelLasak">"JakNaExcel.cz"</definedName>
    <definedName name="průměr" localSheetId="5">#REF!</definedName>
    <definedName name="průměr" localSheetId="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1" l="1"/>
  <c r="G10" i="21"/>
  <c r="G11" i="21"/>
  <c r="G12" i="21"/>
  <c r="G8" i="21"/>
  <c r="O21" i="4"/>
  <c r="O22" i="4"/>
  <c r="O23" i="4"/>
  <c r="O20" i="4"/>
  <c r="O12" i="4"/>
  <c r="O13" i="4"/>
  <c r="O14" i="4"/>
  <c r="O11" i="4"/>
  <c r="H57" i="12"/>
  <c r="H58" i="12" s="1"/>
  <c r="H59" i="12" s="1"/>
  <c r="H5" i="13"/>
  <c r="H6" i="13"/>
  <c r="H7" i="13"/>
  <c r="H8" i="13"/>
  <c r="H4" i="13"/>
  <c r="L38" i="17"/>
  <c r="L39" i="17"/>
  <c r="L40" i="17"/>
  <c r="L41" i="17"/>
  <c r="L42" i="17"/>
  <c r="L37" i="17"/>
  <c r="Q21" i="17"/>
  <c r="Q22" i="17"/>
  <c r="Q23" i="17"/>
  <c r="Q24" i="17"/>
  <c r="Q25" i="17"/>
  <c r="Q20" i="17"/>
  <c r="L21" i="17"/>
  <c r="L22" i="17"/>
  <c r="L23" i="17"/>
  <c r="L24" i="17"/>
  <c r="L25" i="17"/>
  <c r="L20" i="17"/>
  <c r="P12" i="4"/>
  <c r="R20" i="17"/>
  <c r="M20" i="17"/>
  <c r="P13" i="4"/>
  <c r="P22" i="4"/>
  <c r="P20" i="4"/>
  <c r="H12" i="21"/>
  <c r="H9" i="21"/>
  <c r="H10" i="21"/>
  <c r="P21" i="4"/>
  <c r="P23" i="4"/>
  <c r="P14" i="4"/>
  <c r="P11" i="4"/>
  <c r="H8" i="21"/>
  <c r="H11" i="21"/>
  <c r="H56" i="12" l="1"/>
  <c r="H55" i="12" s="1"/>
  <c r="D23" i="20"/>
  <c r="D22" i="20"/>
  <c r="D21" i="20"/>
  <c r="D20" i="20"/>
  <c r="D19" i="20"/>
  <c r="D18" i="20"/>
  <c r="D17" i="20"/>
  <c r="D13" i="20"/>
  <c r="D12" i="20"/>
  <c r="D11" i="20"/>
  <c r="E23" i="20"/>
  <c r="E13" i="20"/>
  <c r="E19" i="20"/>
  <c r="E12" i="20"/>
  <c r="E21" i="20"/>
  <c r="E11" i="20"/>
  <c r="E17" i="20"/>
  <c r="E22" i="20"/>
  <c r="E18" i="20"/>
  <c r="E20" i="20"/>
  <c r="C31" i="19" l="1"/>
  <c r="C32" i="19"/>
  <c r="C30" i="19"/>
  <c r="C29" i="19"/>
  <c r="F29" i="19"/>
  <c r="C20" i="19"/>
  <c r="C21" i="19"/>
  <c r="C22" i="19"/>
  <c r="C23" i="19"/>
  <c r="C10" i="19"/>
  <c r="C11" i="19"/>
  <c r="C12" i="19"/>
  <c r="C9" i="19"/>
  <c r="D23" i="19"/>
  <c r="D21" i="19"/>
  <c r="D12" i="19"/>
  <c r="D10" i="19"/>
  <c r="D22" i="19"/>
  <c r="D11" i="19"/>
  <c r="D9" i="19"/>
  <c r="D20" i="19"/>
  <c r="D19" i="7" l="1"/>
  <c r="O7" i="17" l="1"/>
  <c r="O8" i="17"/>
  <c r="O9" i="17"/>
  <c r="O10" i="17"/>
  <c r="O11" i="17"/>
  <c r="O6" i="17"/>
  <c r="G11" i="16" l="1"/>
  <c r="G12" i="16"/>
  <c r="G8" i="16"/>
  <c r="G9" i="16"/>
  <c r="G10" i="16"/>
  <c r="G7" i="16"/>
  <c r="I28" i="14"/>
  <c r="I29" i="14"/>
  <c r="I30" i="14"/>
  <c r="I31" i="14"/>
  <c r="I27" i="14"/>
  <c r="F28" i="14"/>
  <c r="G28" i="14" s="1"/>
  <c r="H28" i="14"/>
  <c r="F29" i="14"/>
  <c r="G29" i="14" s="1"/>
  <c r="H29" i="14"/>
  <c r="F30" i="14"/>
  <c r="G30" i="14" s="1"/>
  <c r="H30" i="14"/>
  <c r="F31" i="14"/>
  <c r="G31" i="14" s="1"/>
  <c r="H31" i="14"/>
  <c r="H27" i="14"/>
  <c r="F27" i="14"/>
  <c r="G27" i="14" s="1"/>
  <c r="I16" i="14"/>
  <c r="H16" i="14"/>
  <c r="F16" i="14"/>
  <c r="G16" i="14" s="1"/>
  <c r="I15" i="14"/>
  <c r="H15" i="14"/>
  <c r="F15" i="14"/>
  <c r="G15" i="14" s="1"/>
  <c r="I14" i="14"/>
  <c r="H14" i="14"/>
  <c r="F14" i="14"/>
  <c r="G14" i="14" s="1"/>
  <c r="I13" i="14"/>
  <c r="H13" i="14"/>
  <c r="F13" i="14"/>
  <c r="G13" i="14" s="1"/>
  <c r="I12" i="14"/>
  <c r="H12" i="14"/>
  <c r="F12" i="14"/>
  <c r="G12" i="14" s="1"/>
  <c r="E8" i="13"/>
  <c r="E7" i="13"/>
  <c r="G7" i="13" s="1"/>
  <c r="E6" i="13"/>
  <c r="E5" i="13"/>
  <c r="E4" i="13"/>
  <c r="F6" i="13" l="1"/>
  <c r="G6" i="13"/>
  <c r="I5" i="13"/>
  <c r="G5" i="13"/>
  <c r="I4" i="13"/>
  <c r="G4" i="13"/>
  <c r="I8" i="13"/>
  <c r="G8" i="13"/>
  <c r="F8" i="13"/>
  <c r="F4" i="13"/>
  <c r="F5" i="13"/>
  <c r="I7" i="13"/>
  <c r="I6" i="13"/>
  <c r="F7" i="13"/>
  <c r="K15" i="4"/>
  <c r="K16" i="4"/>
  <c r="K17" i="4"/>
  <c r="K18" i="4"/>
  <c r="K19" i="4"/>
  <c r="K20" i="4"/>
  <c r="K21" i="4"/>
  <c r="K22" i="4"/>
  <c r="K23" i="4"/>
  <c r="K24" i="4"/>
  <c r="K25" i="4"/>
  <c r="K26" i="4"/>
  <c r="K12" i="4"/>
  <c r="K13" i="4"/>
  <c r="K14" i="4"/>
  <c r="K11" i="4"/>
  <c r="C20" i="8" l="1"/>
  <c r="C21" i="8" s="1"/>
  <c r="I17" i="8"/>
  <c r="C9" i="8"/>
  <c r="C10" i="8" s="1"/>
  <c r="C11" i="8" s="1"/>
  <c r="I6" i="8"/>
  <c r="E17" i="3"/>
  <c r="D21" i="4"/>
  <c r="D22" i="4"/>
  <c r="D23" i="4"/>
  <c r="D20" i="4"/>
  <c r="D12" i="4"/>
  <c r="D13" i="4"/>
  <c r="D14" i="4"/>
  <c r="D11" i="4"/>
  <c r="E19" i="3"/>
  <c r="E16" i="3"/>
  <c r="E18" i="3"/>
  <c r="E15" i="3"/>
  <c r="C18" i="8" l="1"/>
  <c r="C17" i="8" s="1"/>
  <c r="C23" i="8"/>
  <c r="C24" i="8" s="1"/>
  <c r="C19" i="8"/>
  <c r="C16" i="8" s="1"/>
  <c r="C22" i="8"/>
  <c r="C8" i="8"/>
  <c r="C7" i="8" s="1"/>
</calcChain>
</file>

<file path=xl/sharedStrings.xml><?xml version="1.0" encoding="utf-8"?>
<sst xmlns="http://schemas.openxmlformats.org/spreadsheetml/2006/main" count="690" uniqueCount="305">
  <si>
    <t>Jméno</t>
  </si>
  <si>
    <t>Příjmy</t>
  </si>
  <si>
    <t>Výdaje</t>
  </si>
  <si>
    <t>Zisk/ztráta</t>
  </si>
  <si>
    <t>Eva</t>
  </si>
  <si>
    <t>Iva</t>
  </si>
  <si>
    <t>Jan</t>
  </si>
  <si>
    <t>Ida</t>
  </si>
  <si>
    <t>zisk</t>
  </si>
  <si>
    <t>Odměna</t>
  </si>
  <si>
    <t>Pohlaví</t>
  </si>
  <si>
    <t>Ivo</t>
  </si>
  <si>
    <t>Pepa</t>
  </si>
  <si>
    <t>Pokud vydělal víc než 1000 Kč odměna 100 Kč</t>
  </si>
  <si>
    <t>ODMĚNA</t>
  </si>
  <si>
    <t>VYDĚLEK</t>
  </si>
  <si>
    <t>http://office.lasakovi.com/</t>
  </si>
  <si>
    <t>kuřák</t>
  </si>
  <si>
    <t>argument 1</t>
  </si>
  <si>
    <t>argument 2</t>
  </si>
  <si>
    <t>výsledek</t>
  </si>
  <si>
    <t>A (AND)</t>
  </si>
  <si>
    <t>NEBO (OR)</t>
  </si>
  <si>
    <t>Pomoc</t>
  </si>
  <si>
    <t>odměna 2</t>
  </si>
  <si>
    <t>KDYŽ  (IF)</t>
  </si>
  <si>
    <t>Operátory</t>
  </si>
  <si>
    <t>&gt;</t>
  </si>
  <si>
    <t>&lt;</t>
  </si>
  <si>
    <t>&lt;&gt;</t>
  </si>
  <si>
    <t>&gt;=</t>
  </si>
  <si>
    <t>&lt;=</t>
  </si>
  <si>
    <t>=</t>
  </si>
  <si>
    <t>NEBO</t>
  </si>
  <si>
    <t>A</t>
  </si>
  <si>
    <t>AND</t>
  </si>
  <si>
    <t>OR</t>
  </si>
  <si>
    <t>Body</t>
  </si>
  <si>
    <t>Známka</t>
  </si>
  <si>
    <t>ODMĚNA 2</t>
  </si>
  <si>
    <t>http://office.lasakovi.com/excel/funkce/kdyz-funkce-logicka-excel/</t>
  </si>
  <si>
    <t>Další informace</t>
  </si>
  <si>
    <t>http://office.lasakovi.com/excel/funkce/ms-excel-funkce-logicke/</t>
  </si>
  <si>
    <t>http://office.lasakovi.com/excel/funkce/ms-excel-funkce-cz-en/</t>
  </si>
  <si>
    <t>M</t>
  </si>
  <si>
    <t>F</t>
  </si>
  <si>
    <t>nekuřák</t>
  </si>
  <si>
    <t>Úkol</t>
  </si>
  <si>
    <t>KDYŽ  (IF) - vnořování</t>
  </si>
  <si>
    <t>=KDYŽ(F7&gt;=90;"A";KDYŽ(F7&gt;=80;"B";KDYŽ(F7&gt;=60;"C";"E")))</t>
  </si>
  <si>
    <t>KDYŽ ve spojení s datumem (časem)</t>
  </si>
  <si>
    <t>Dnešní den</t>
  </si>
  <si>
    <t>Poznámka:</t>
  </si>
  <si>
    <t>Podrobněji o funkcích datum a čas v sekci o funkcích pro datum a čas</t>
  </si>
  <si>
    <t>Je faktura po splatnosti?</t>
  </si>
  <si>
    <t>ID faktura</t>
  </si>
  <si>
    <t>Datum splatnosti</t>
  </si>
  <si>
    <t>Zaplaceno</t>
  </si>
  <si>
    <t>Je po splatnosti?</t>
  </si>
  <si>
    <t>AB1</t>
  </si>
  <si>
    <t>ANO</t>
  </si>
  <si>
    <t>AB2</t>
  </si>
  <si>
    <t>NE</t>
  </si>
  <si>
    <t>AB3</t>
  </si>
  <si>
    <t>AB4</t>
  </si>
  <si>
    <t>AB5</t>
  </si>
  <si>
    <t>AB6</t>
  </si>
  <si>
    <t>Pokud nebyla zaplacena a den splatnosti je menší než dnešní den</t>
  </si>
  <si>
    <t>AB7</t>
  </si>
  <si>
    <t>AB8</t>
  </si>
  <si>
    <t>AB9</t>
  </si>
  <si>
    <t>Bylo vytvořeno dopoledne</t>
  </si>
  <si>
    <t>Čas provedení</t>
  </si>
  <si>
    <t>Dopoledne?</t>
  </si>
  <si>
    <t>snídaně</t>
  </si>
  <si>
    <t>Potřebujeme zjistit zda byl kol vytvořen před polednem (12:00)</t>
  </si>
  <si>
    <t>svačina</t>
  </si>
  <si>
    <t>oběd</t>
  </si>
  <si>
    <t xml:space="preserve">čas </t>
  </si>
  <si>
    <t>kafe</t>
  </si>
  <si>
    <t>večeře</t>
  </si>
  <si>
    <t>Pavel Lasák</t>
  </si>
  <si>
    <t>http://office.lasakovi.com/excel/zaklady/on-line-kurz-zdarma/</t>
  </si>
  <si>
    <t>A (AND)</t>
  </si>
  <si>
    <t>IFERROR (IFERROR) od ver. 2007, někdy CHYBHODN</t>
  </si>
  <si>
    <t>IFS (IFS) od verze 2016 z balíku (Office 365)</t>
  </si>
  <si>
    <t>NE (NOT)</t>
  </si>
  <si>
    <t>NEBO (OR)</t>
  </si>
  <si>
    <t>NEPRAVDA (FALSE)</t>
  </si>
  <si>
    <t>PRAVDA (TRUE)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</si>
  <si>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</si>
  <si>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</si>
  <si>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</si>
  <si>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</si>
  <si>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KDYŽ</t>
  </si>
  <si>
    <t>KDYŽ vnořování</t>
  </si>
  <si>
    <t>KDYŽ - datum a čas</t>
  </si>
  <si>
    <t>KDYŽ  (IF) více podmínek</t>
  </si>
  <si>
    <t>minimálně jedna splněna</t>
  </si>
  <si>
    <t>všechny podmínky splněny</t>
  </si>
  <si>
    <r>
      <t xml:space="preserve">Pokud vydělal(a) víc než 250 Kč 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je žena odměna 100 Kč, jinak 0 Kč</t>
    </r>
  </si>
  <si>
    <r>
      <t>=A(</t>
    </r>
    <r>
      <rPr>
        <sz val="20"/>
        <color rgb="FF00B050"/>
        <rFont val="Calibri"/>
        <family val="2"/>
        <charset val="238"/>
        <scheme val="minor"/>
      </rPr>
      <t>podmínka1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podmínka 2; ...</t>
    </r>
    <r>
      <rPr>
        <sz val="20"/>
        <color theme="1"/>
        <rFont val="Calibri"/>
        <family val="2"/>
        <charset val="238"/>
        <scheme val="minor"/>
      </rPr>
      <t>)</t>
    </r>
  </si>
  <si>
    <t>En: AND</t>
  </si>
  <si>
    <r>
      <t>=A(</t>
    </r>
    <r>
      <rPr>
        <sz val="20"/>
        <color rgb="FF00B050"/>
        <rFont val="Calibri"/>
        <family val="2"/>
        <charset val="238"/>
        <scheme val="minor"/>
      </rPr>
      <t>C12&gt;250;</t>
    </r>
    <r>
      <rPr>
        <sz val="20"/>
        <color rgb="FFFF0000"/>
        <rFont val="Calibri"/>
        <family val="2"/>
        <charset val="238"/>
        <scheme val="minor"/>
      </rPr>
      <t>D12="F"</t>
    </r>
    <r>
      <rPr>
        <sz val="20"/>
        <color theme="1"/>
        <rFont val="Calibri"/>
        <family val="2"/>
        <charset val="238"/>
        <scheme val="minor"/>
      </rPr>
      <t>)</t>
    </r>
  </si>
  <si>
    <r>
      <t xml:space="preserve">Pokud vydělal(a) víc než 250 Kč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je žena odměna 100 Kč jinak 0 Kč</t>
    </r>
  </si>
  <si>
    <t>En: OR</t>
  </si>
  <si>
    <r>
      <t>=NEBO(</t>
    </r>
    <r>
      <rPr>
        <sz val="20"/>
        <color rgb="FF00B050"/>
        <rFont val="Calibri"/>
        <family val="2"/>
        <charset val="238"/>
        <scheme val="minor"/>
      </rPr>
      <t>podmínka1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podmínka 2; ...</t>
    </r>
    <r>
      <rPr>
        <sz val="20"/>
        <color theme="1"/>
        <rFont val="Calibri"/>
        <family val="2"/>
        <charset val="238"/>
        <scheme val="minor"/>
      </rPr>
      <t>)</t>
    </r>
  </si>
  <si>
    <r>
      <t>=NEBO(</t>
    </r>
    <r>
      <rPr>
        <sz val="20"/>
        <color rgb="FF00B050"/>
        <rFont val="Calibri"/>
        <family val="2"/>
        <charset val="238"/>
        <scheme val="minor"/>
      </rPr>
      <t>C12&gt;250;</t>
    </r>
    <r>
      <rPr>
        <sz val="20"/>
        <color rgb="FFFF0000"/>
        <rFont val="Calibri"/>
        <family val="2"/>
        <charset val="238"/>
        <scheme val="minor"/>
      </rPr>
      <t>D12="F"</t>
    </r>
    <r>
      <rPr>
        <sz val="20"/>
        <color theme="1"/>
        <rFont val="Calibri"/>
        <family val="2"/>
        <charset val="238"/>
        <scheme val="minor"/>
      </rPr>
      <t>)</t>
    </r>
  </si>
  <si>
    <t>Dynamicky</t>
  </si>
  <si>
    <t>odměna 1</t>
  </si>
  <si>
    <t>KDYŽ (IF)</t>
  </si>
  <si>
    <t>KDYŽ více podmínek</t>
  </si>
  <si>
    <t>Revize 09/2017</t>
  </si>
  <si>
    <t>argument 3</t>
  </si>
  <si>
    <t>argument 4</t>
  </si>
  <si>
    <t>&gt;&gt; řešení viz skrytý list</t>
  </si>
  <si>
    <t>Revize 06/2018</t>
  </si>
  <si>
    <t>Odměna špatné odkazy !</t>
  </si>
  <si>
    <t>Více podmínek - teorie</t>
  </si>
  <si>
    <t>Zisk</t>
  </si>
  <si>
    <t>Kuřák</t>
  </si>
  <si>
    <t>Odměna 1</t>
  </si>
  <si>
    <t>Odměna 2</t>
  </si>
  <si>
    <t>Revize 2018</t>
  </si>
  <si>
    <t>KDYŽ - teorie včetně vnořování a logických funkcí</t>
  </si>
  <si>
    <t>Logicé funkce A + NEBO</t>
  </si>
  <si>
    <t>Přiřaďte studentům známku za předpokladu</t>
  </si>
  <si>
    <t>od 90 bodů (včetně) známka …. A</t>
  </si>
  <si>
    <t>od 80   ……….  B</t>
  </si>
  <si>
    <t>od 60  …… ..   C</t>
  </si>
  <si>
    <t>jinak …………  E</t>
  </si>
  <si>
    <t>řešení nápověda</t>
  </si>
  <si>
    <t>Ondra</t>
  </si>
  <si>
    <t>xxx</t>
  </si>
  <si>
    <t>Počet let</t>
  </si>
  <si>
    <t>Platí včas</t>
  </si>
  <si>
    <t>Zákazník</t>
  </si>
  <si>
    <t>B</t>
  </si>
  <si>
    <t>C</t>
  </si>
  <si>
    <t>D</t>
  </si>
  <si>
    <t>Platí včas + do 10 let zákazník</t>
  </si>
  <si>
    <t>Neplatí včas + 10 (včetně) a více let zákazník</t>
  </si>
  <si>
    <t>Ostatní</t>
  </si>
  <si>
    <t>E</t>
  </si>
  <si>
    <t>Kontrola</t>
  </si>
  <si>
    <t>Výsledek sleva</t>
  </si>
  <si>
    <t>sleva</t>
  </si>
  <si>
    <t>TIP</t>
  </si>
  <si>
    <t>Používat Alt + Enter
V buňce provede nový řádek</t>
  </si>
  <si>
    <r>
      <t xml:space="preserve">Pokud vydělal(a) sloupec zisk víc než 250 Kč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je žena odměna 100 Kč jinak 0 Kč</t>
    </r>
  </si>
  <si>
    <t>https://office.lasakovi.com/</t>
  </si>
  <si>
    <t>KDYŽ - úkoly</t>
  </si>
  <si>
    <t>Využijte pomocné tabulky</t>
  </si>
  <si>
    <t>Přidejte známky</t>
  </si>
  <si>
    <t xml:space="preserve">Poznámka 90 (tj. včetně) a více má A atd. </t>
  </si>
  <si>
    <t>1) Ručně vnořením funkcí</t>
  </si>
  <si>
    <t>2) Využitím tabulky ve vnořené funkci</t>
  </si>
  <si>
    <t>3) Využít funkcí SVYHLEDAT (až budete mít za sebou)</t>
  </si>
  <si>
    <t>Pokročilé</t>
  </si>
  <si>
    <t>Co když nepůjde o číslo?</t>
  </si>
  <si>
    <t>91</t>
  </si>
  <si>
    <t>80</t>
  </si>
  <si>
    <t>70</t>
  </si>
  <si>
    <t>55</t>
  </si>
  <si>
    <t>Úkoly</t>
  </si>
  <si>
    <t>https://office.lasakovi.com</t>
  </si>
  <si>
    <t>KDYŽ  (IF)  - Teorie základ</t>
  </si>
  <si>
    <t>*</t>
  </si>
  <si>
    <t>"</t>
  </si>
  <si>
    <t>""</t>
  </si>
  <si>
    <t>Uvozovky</t>
  </si>
  <si>
    <t>*""</t>
  </si>
  <si>
    <t>Uvozovky dvoje</t>
  </si>
  <si>
    <t>"a"</t>
  </si>
  <si>
    <t>"""</t>
  </si>
  <si>
    <t>"A</t>
  </si>
  <si>
    <t>AB</t>
  </si>
  <si>
    <t>"1"</t>
  </si>
  <si>
    <t>"2"</t>
  </si>
  <si>
    <t>Klávesnice</t>
  </si>
  <si>
    <t>Vnořování</t>
  </si>
  <si>
    <t>pro podmínky</t>
  </si>
  <si>
    <t>Základy</t>
  </si>
  <si>
    <t>Příjmy - Výdaje</t>
  </si>
  <si>
    <t>Složka</t>
  </si>
  <si>
    <t>03 - Funkce</t>
  </si>
  <si>
    <t>Soubor</t>
  </si>
  <si>
    <t>03d - Funkce - Logicke KDYŽ.xlsx</t>
  </si>
  <si>
    <r>
      <t>=KDYŽ(</t>
    </r>
    <r>
      <rPr>
        <sz val="20"/>
        <color rgb="FF00B050"/>
        <rFont val="Calibri"/>
        <family val="2"/>
        <charset val="238"/>
        <scheme val="minor"/>
      </rPr>
      <t>E12&gt;1000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100</t>
    </r>
    <r>
      <rPr>
        <sz val="20"/>
        <color theme="1"/>
        <rFont val="Calibri"/>
        <family val="2"/>
        <charset val="238"/>
        <scheme val="minor"/>
      </rPr>
      <t>;</t>
    </r>
    <r>
      <rPr>
        <sz val="20"/>
        <color theme="3"/>
        <rFont val="Calibri"/>
        <family val="2"/>
        <charset val="238"/>
        <scheme val="minor"/>
      </rPr>
      <t>0</t>
    </r>
    <r>
      <rPr>
        <sz val="20"/>
        <color theme="1"/>
        <rFont val="Calibri"/>
        <family val="2"/>
        <charset val="238"/>
        <scheme val="minor"/>
      </rPr>
      <t>)</t>
    </r>
  </si>
  <si>
    <t>List</t>
  </si>
  <si>
    <t>Teorie</t>
  </si>
  <si>
    <t>Pomůcka názvy funkcí</t>
  </si>
  <si>
    <t>česky</t>
  </si>
  <si>
    <t>anglicky</t>
  </si>
  <si>
    <t>IF</t>
  </si>
  <si>
    <t>Je zde nějaký problém? Víme vše?</t>
  </si>
  <si>
    <t>KDYŽ - Základ</t>
  </si>
  <si>
    <r>
      <t>=KDYŽ(</t>
    </r>
    <r>
      <rPr>
        <sz val="20"/>
        <color rgb="FF00B050"/>
        <rFont val="Calibri"/>
        <family val="2"/>
        <charset val="238"/>
        <scheme val="minor"/>
      </rPr>
      <t>E12&gt;$J$16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$J$15</t>
    </r>
    <r>
      <rPr>
        <sz val="20"/>
        <color theme="1"/>
        <rFont val="Calibri"/>
        <family val="2"/>
        <charset val="238"/>
        <scheme val="minor"/>
      </rPr>
      <t>;</t>
    </r>
    <r>
      <rPr>
        <sz val="20"/>
        <color theme="3"/>
        <rFont val="Calibri"/>
        <family val="2"/>
        <charset val="238"/>
        <scheme val="minor"/>
      </rPr>
      <t>$J$17</t>
    </r>
    <r>
      <rPr>
        <sz val="20"/>
        <color theme="1"/>
        <rFont val="Calibri"/>
        <family val="2"/>
        <charset val="238"/>
        <scheme val="minor"/>
      </rPr>
      <t>)</t>
    </r>
  </si>
  <si>
    <t>Otázka</t>
  </si>
  <si>
    <t>Tip:</t>
  </si>
  <si>
    <t>Vypočíst odměnu. Pokud vydělal (vydělala) víc než 1000 Kč odměna 100 Kč.</t>
  </si>
  <si>
    <t>Výpočty na základě jedné podmínky</t>
  </si>
  <si>
    <t>Zobrazit pomocnou tabulku</t>
  </si>
  <si>
    <t>Pomocná tabulka pravidla</t>
  </si>
  <si>
    <t>Lze vytvořit dynamicky, přes pomocnou tabulku?</t>
  </si>
  <si>
    <t>Pomůcky</t>
  </si>
  <si>
    <t>Jak funguje funkce KDYŽ (IF)</t>
  </si>
  <si>
    <r>
      <t xml:space="preserve">Psaní znamének pravý </t>
    </r>
    <r>
      <rPr>
        <b/>
        <sz val="11"/>
        <color theme="1"/>
        <rFont val="Calibri"/>
        <family val="2"/>
        <charset val="238"/>
        <scheme val="minor"/>
      </rPr>
      <t>Alt</t>
    </r>
    <r>
      <rPr>
        <sz val="11"/>
        <color theme="1"/>
        <rFont val="Calibri"/>
        <family val="2"/>
        <charset val="238"/>
        <scheme val="minor"/>
      </rPr>
      <t xml:space="preserve"> a </t>
    </r>
    <r>
      <rPr>
        <b/>
        <sz val="11"/>
        <color theme="1"/>
        <rFont val="Calibri"/>
        <family val="2"/>
        <charset val="238"/>
        <scheme val="minor"/>
      </rPr>
      <t>?</t>
    </r>
    <r>
      <rPr>
        <sz val="11"/>
        <color theme="1"/>
        <rFont val="Calibri"/>
        <family val="2"/>
        <charset val="238"/>
        <scheme val="minor"/>
      </rPr>
      <t xml:space="preserve"> nebo </t>
    </r>
    <r>
      <rPr>
        <b/>
        <sz val="11"/>
        <color theme="1"/>
        <rFont val="Calibri"/>
        <family val="2"/>
        <charset val="238"/>
        <scheme val="minor"/>
      </rPr>
      <t>:</t>
    </r>
  </si>
  <si>
    <t>=KDYŽ(podmínka;ano;ne)</t>
  </si>
  <si>
    <t>=IF(podmínka;ano;ne)</t>
  </si>
  <si>
    <r>
      <t xml:space="preserve">= KDYŽ ( </t>
    </r>
    <r>
      <rPr>
        <sz val="20"/>
        <color rgb="FF00B050"/>
        <rFont val="Calibri"/>
        <family val="2"/>
        <charset val="238"/>
        <scheme val="minor"/>
      </rPr>
      <t>Zisk/ztráta bude větší než 1000</t>
    </r>
    <r>
      <rPr>
        <sz val="20"/>
        <color theme="1"/>
        <rFont val="Calibri"/>
        <family val="2"/>
        <charset val="238"/>
        <scheme val="minor"/>
      </rPr>
      <t xml:space="preserve">, </t>
    </r>
    <r>
      <rPr>
        <sz val="20"/>
        <color rgb="FFC00000"/>
        <rFont val="Calibri"/>
        <family val="2"/>
        <charset val="238"/>
        <scheme val="minor"/>
      </rPr>
      <t>ANO pak odměna 100</t>
    </r>
    <r>
      <rPr>
        <sz val="20"/>
        <color theme="1"/>
        <rFont val="Calibri"/>
        <family val="2"/>
        <charset val="238"/>
        <scheme val="minor"/>
      </rPr>
      <t xml:space="preserve">, </t>
    </r>
    <r>
      <rPr>
        <sz val="20"/>
        <color theme="3"/>
        <rFont val="Calibri"/>
        <family val="2"/>
        <charset val="238"/>
        <scheme val="minor"/>
      </rPr>
      <t>NE tak 0 Kč</t>
    </r>
    <r>
      <rPr>
        <sz val="20"/>
        <color theme="1"/>
        <rFont val="Calibri"/>
        <family val="2"/>
        <charset val="238"/>
        <scheme val="minor"/>
      </rPr>
      <t>)</t>
    </r>
  </si>
  <si>
    <t>&lt;&lt; dynamické odkazy pomocná tabulka</t>
  </si>
  <si>
    <t>KDYŽ - jedna podmmínka</t>
  </si>
  <si>
    <t>Musí být splněny všechny podmínky nebo jen stačí jedna?</t>
  </si>
  <si>
    <t>Funkce</t>
  </si>
  <si>
    <t>Výpočty na základě více podmínek - splněny všechny</t>
  </si>
  <si>
    <r>
      <t xml:space="preserve">Pokud vydělal(a) sloupec zisk víc než 250 Kč 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je žena odměna 100 Kč, jinak 0 Kč.</t>
    </r>
  </si>
  <si>
    <r>
      <t>=AND(</t>
    </r>
    <r>
      <rPr>
        <sz val="20"/>
        <color rgb="FF00B050"/>
        <rFont val="Calibri"/>
        <family val="2"/>
        <charset val="238"/>
        <scheme val="minor"/>
      </rPr>
      <t>podmínka1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podmínka 2; ...</t>
    </r>
    <r>
      <rPr>
        <sz val="20"/>
        <color theme="1"/>
        <rFont val="Calibri"/>
        <family val="2"/>
        <charset val="238"/>
        <scheme val="minor"/>
      </rPr>
      <t>)</t>
    </r>
  </si>
  <si>
    <r>
      <t>=OR(</t>
    </r>
    <r>
      <rPr>
        <sz val="20"/>
        <color rgb="FF00B050"/>
        <rFont val="Calibri"/>
        <family val="2"/>
        <charset val="238"/>
        <scheme val="minor"/>
      </rPr>
      <t>podmínka1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podmínka 2; ...</t>
    </r>
    <r>
      <rPr>
        <sz val="20"/>
        <color theme="1"/>
        <rFont val="Calibri"/>
        <family val="2"/>
        <charset val="238"/>
        <scheme val="minor"/>
      </rPr>
      <t>)</t>
    </r>
  </si>
  <si>
    <t>Pomocná tabulka</t>
  </si>
  <si>
    <t>* Vnořit funkci vnořenou</t>
  </si>
  <si>
    <t>* Funkci přes pomocnou tabulku</t>
  </si>
  <si>
    <t>Další možností k řešení:</t>
  </si>
  <si>
    <t>Výpočty na základě více podmínek - splněny minimálně jedna</t>
  </si>
  <si>
    <t>Revize 2018, rev 2020</t>
  </si>
  <si>
    <t>Emo</t>
  </si>
  <si>
    <t>Řešení nápověda</t>
  </si>
  <si>
    <t>Jak funguje vnořování funkce KDYŽ (IF)</t>
  </si>
  <si>
    <t>=KDYŽ(C13&gt;=90;"A";KDYŽ(C13&gt;=80;"B";KDYŽ(C13&gt;=60;"C";"E")))</t>
  </si>
  <si>
    <t>=KDYŽ(C13&gt;=90;"A";
         KDYŽ(C13&gt;=80;"B";
                  KDYŽ(C13&gt;=60;"C";"E")
                     )
              )</t>
  </si>
  <si>
    <t>Úkol: Co bylo dnes zaplaceno</t>
  </si>
  <si>
    <t>Bylo zaplaceno?</t>
  </si>
  <si>
    <t>KDYŽ ve spojení se speciálními znaky</t>
  </si>
  <si>
    <t>Znak</t>
  </si>
  <si>
    <t>Výsledek</t>
  </si>
  <si>
    <t>Úkol je v buňce uvozovka?</t>
  </si>
  <si>
    <t>KDYŽ - teorie A, NEBO</t>
  </si>
  <si>
    <t>KDYŽ - speciální znaky</t>
  </si>
  <si>
    <t>Teorie pouze podmínky</t>
  </si>
  <si>
    <t>Hodnota1</t>
  </si>
  <si>
    <t>Hodnota 2</t>
  </si>
  <si>
    <t>1</t>
  </si>
  <si>
    <t>Poznámka</t>
  </si>
  <si>
    <t>číslo vs text</t>
  </si>
  <si>
    <t>čísla se rovnají</t>
  </si>
  <si>
    <t>1 není větší jak 1</t>
  </si>
  <si>
    <t>2 je větší jak 1</t>
  </si>
  <si>
    <t>1 je větší rovna 1</t>
  </si>
  <si>
    <t>1 není rovno 1</t>
  </si>
  <si>
    <t>2 není rovno 1</t>
  </si>
  <si>
    <t>KDYŽ - teorie (2) - výpočty</t>
  </si>
  <si>
    <t>Tip pokročlé</t>
  </si>
  <si>
    <t>A - AND ….. *</t>
  </si>
  <si>
    <t>NEBO - OR … +</t>
  </si>
  <si>
    <t>* + ;)</t>
  </si>
  <si>
    <t>b) nad 10 a pod 30</t>
  </si>
  <si>
    <t>ANO?</t>
  </si>
  <si>
    <t>Funkce AND A</t>
  </si>
  <si>
    <t>Náhrada *</t>
  </si>
  <si>
    <t>KDYŽ -  A, NEBO  více</t>
  </si>
  <si>
    <t>Chybně poslední argument</t>
  </si>
  <si>
    <t>Náhrada funkcí matematickými symboly</t>
  </si>
  <si>
    <t>Matematicky</t>
  </si>
  <si>
    <t>+</t>
  </si>
  <si>
    <t>Odpracováno</t>
  </si>
  <si>
    <t>Věk</t>
  </si>
  <si>
    <t>Datum</t>
  </si>
  <si>
    <t>Musí být splněny tři z</t>
  </si>
  <si>
    <t>Zisk &gt; 250</t>
  </si>
  <si>
    <t>Odpracováno &gt;= 15</t>
  </si>
  <si>
    <t>věk &lt; 40</t>
  </si>
  <si>
    <t>Úkol je v buňce dvojita uvozovka?</t>
  </si>
  <si>
    <t>=IF(C13&gt;=90;"A";IF(C13&gt;=80;"B";IF(C13&gt;=60;"C";"E")))</t>
  </si>
  <si>
    <t>CZ</t>
  </si>
  <si>
    <t>EN</t>
  </si>
  <si>
    <t>Rev 05/2020, 09/2021</t>
  </si>
  <si>
    <t>;</t>
  </si>
  <si>
    <t>Náhrada logických funkcí NEBO (OR) a A (AND)</t>
  </si>
  <si>
    <t xml:space="preserve">KDYŽ náhrada a více dalších možností  </t>
  </si>
  <si>
    <t>Město</t>
  </si>
  <si>
    <t>X</t>
  </si>
  <si>
    <t>Musí být splněno</t>
  </si>
  <si>
    <t>Brno</t>
  </si>
  <si>
    <t>Opava</t>
  </si>
  <si>
    <t>nad 32 let</t>
  </si>
  <si>
    <t>Předmět</t>
  </si>
  <si>
    <t>M, F</t>
  </si>
  <si>
    <t>Postředek</t>
  </si>
  <si>
    <t>auto</t>
  </si>
  <si>
    <t>Čj</t>
  </si>
  <si>
    <t>03d - Funkce - Logicke.xlsx</t>
  </si>
  <si>
    <t>BYCOL (BYCOL)</t>
  </si>
  <si>
    <t>BYROW (BYROW)</t>
  </si>
  <si>
    <t>IFNA (IFNA) od verze 2013</t>
  </si>
  <si>
    <t>LAMBDA (LAMBDA)</t>
  </si>
  <si>
    <t>LAMBDA (LAMBDA) - prakticky</t>
  </si>
  <si>
    <t>LET (LET)</t>
  </si>
  <si>
    <t>REDUCE (REDUCE)</t>
  </si>
  <si>
    <t>SCAN (SCAN)</t>
  </si>
  <si>
    <t>SWITCH (SWITCH) - od verze Excel 2016 (z balíku Office 365)</t>
  </si>
  <si>
    <t>XOR (XOR) - od verze Excel 2013</t>
  </si>
  <si>
    <t>Odkaz na více informací o funkcích logických</t>
  </si>
  <si>
    <t>Teorie operátory</t>
  </si>
  <si>
    <t>rev 09 / 2023</t>
  </si>
  <si>
    <t>Copyright, Pavel Lasák 2017 - revize 06/2018   rev 04/2020  rev 05/2023, 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</si>
</sst>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8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rgb="FF00B050"/>
      <name val="Calibri"/>
      <family val="2"/>
      <charset val="238"/>
      <scheme val="minor"/>
    </font>
    <font>
      <sz val="20"/>
      <color rgb="FFC00000"/>
      <name val="Calibri"/>
      <family val="2"/>
      <charset val="238"/>
      <scheme val="minor"/>
    </font>
    <font>
      <sz val="20"/>
      <color theme="3"/>
      <name val="Calibri"/>
      <family val="2"/>
      <charset val="238"/>
      <scheme val="minor"/>
    </font>
    <font>
      <sz val="18"/>
      <color rgb="FF00B0F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sz val="9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8"/>
      <name val="Arial CE"/>
      <charset val="238"/>
    </font>
    <font>
      <sz val="18"/>
      <name val="Arial CE"/>
      <charset val="238"/>
    </font>
    <font>
      <b/>
      <sz val="12"/>
      <color theme="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ourier New"/>
      <family val="3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sz val="12"/>
      <color theme="1"/>
      <name val="Courier New"/>
      <family val="3"/>
      <charset val="238"/>
    </font>
    <font>
      <sz val="11"/>
      <color theme="1" tint="0.34998626667073579"/>
      <name val="Calibri"/>
      <family val="2"/>
      <charset val="238"/>
      <scheme val="minor"/>
    </font>
    <font>
      <sz val="16"/>
      <color theme="1" tint="0.34998626667073579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42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quotePrefix="1"/>
    <xf numFmtId="0" fontId="0" fillId="0" borderId="1" xfId="0" applyBorder="1"/>
    <xf numFmtId="0" fontId="5" fillId="0" borderId="2" xfId="0" applyFont="1" applyBorder="1"/>
    <xf numFmtId="0" fontId="5" fillId="3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12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3" fillId="6" borderId="0" xfId="0" applyFont="1" applyFill="1"/>
    <xf numFmtId="0" fontId="13" fillId="6" borderId="0" xfId="0" quotePrefix="1" applyFont="1" applyFill="1"/>
    <xf numFmtId="0" fontId="17" fillId="6" borderId="0" xfId="0" applyFont="1" applyFill="1"/>
    <xf numFmtId="0" fontId="18" fillId="6" borderId="0" xfId="0" applyFont="1" applyFill="1"/>
    <xf numFmtId="0" fontId="18" fillId="6" borderId="0" xfId="0" quotePrefix="1" applyFont="1" applyFill="1"/>
    <xf numFmtId="0" fontId="5" fillId="7" borderId="0" xfId="0" applyFont="1" applyFill="1"/>
    <xf numFmtId="0" fontId="0" fillId="7" borderId="0" xfId="0" applyFill="1"/>
    <xf numFmtId="14" fontId="0" fillId="0" borderId="1" xfId="0" applyNumberFormat="1" applyBorder="1"/>
    <xf numFmtId="14" fontId="0" fillId="0" borderId="0" xfId="0" applyNumberFormat="1"/>
    <xf numFmtId="0" fontId="19" fillId="0" borderId="0" xfId="0" applyFont="1"/>
    <xf numFmtId="0" fontId="20" fillId="0" borderId="0" xfId="0" applyFont="1"/>
    <xf numFmtId="20" fontId="0" fillId="0" borderId="1" xfId="0" applyNumberFormat="1" applyBorder="1"/>
    <xf numFmtId="0" fontId="0" fillId="0" borderId="2" xfId="0" applyBorder="1"/>
    <xf numFmtId="0" fontId="8" fillId="0" borderId="0" xfId="1"/>
    <xf numFmtId="0" fontId="8" fillId="0" borderId="0" xfId="1" applyAlignment="1">
      <alignment horizontal="left" vertical="center" wrapText="1" indent="1"/>
    </xf>
    <xf numFmtId="0" fontId="26" fillId="0" borderId="0" xfId="0" applyFont="1" applyAlignment="1">
      <alignment horizontal="center" vertical="center" wrapText="1"/>
    </xf>
    <xf numFmtId="0" fontId="27" fillId="10" borderId="0" xfId="0" applyFont="1" applyFill="1" applyAlignment="1">
      <alignment horizontal="center" vertical="center"/>
    </xf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28" fillId="9" borderId="0" xfId="0" applyFont="1" applyFill="1"/>
    <xf numFmtId="0" fontId="0" fillId="9" borderId="0" xfId="0" applyFill="1"/>
    <xf numFmtId="0" fontId="5" fillId="9" borderId="0" xfId="0" applyFont="1" applyFill="1"/>
    <xf numFmtId="0" fontId="0" fillId="9" borderId="8" xfId="0" applyFill="1" applyBorder="1"/>
    <xf numFmtId="0" fontId="29" fillId="9" borderId="7" xfId="0" applyFont="1" applyFill="1" applyBorder="1"/>
    <xf numFmtId="0" fontId="29" fillId="9" borderId="0" xfId="0" applyFont="1" applyFill="1"/>
    <xf numFmtId="0" fontId="30" fillId="9" borderId="0" xfId="0" applyFont="1" applyFill="1"/>
    <xf numFmtId="0" fontId="29" fillId="9" borderId="8" xfId="0" applyFont="1" applyFill="1" applyBorder="1"/>
    <xf numFmtId="0" fontId="29" fillId="0" borderId="0" xfId="0" applyFont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6" xfId="0" applyFill="1" applyBorder="1"/>
    <xf numFmtId="0" fontId="21" fillId="11" borderId="0" xfId="0" applyFont="1" applyFill="1" applyAlignment="1">
      <alignment horizontal="center" vertical="center"/>
    </xf>
    <xf numFmtId="0" fontId="21" fillId="11" borderId="8" xfId="0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center" vertical="center"/>
    </xf>
    <xf numFmtId="0" fontId="32" fillId="11" borderId="0" xfId="0" applyFont="1" applyFill="1" applyAlignment="1">
      <alignment horizontal="center" vertical="center"/>
    </xf>
    <xf numFmtId="0" fontId="33" fillId="11" borderId="7" xfId="0" applyFont="1" applyFill="1" applyBorder="1" applyAlignment="1">
      <alignment horizontal="center" vertical="top" wrapText="1"/>
    </xf>
    <xf numFmtId="0" fontId="22" fillId="11" borderId="0" xfId="0" applyFont="1" applyFill="1" applyAlignment="1">
      <alignment horizontal="center" vertical="center"/>
    </xf>
    <xf numFmtId="0" fontId="22" fillId="11" borderId="8" xfId="0" applyFont="1" applyFill="1" applyBorder="1" applyAlignment="1">
      <alignment horizontal="center" vertical="center"/>
    </xf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0" fontId="35" fillId="8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35" fillId="8" borderId="7" xfId="0" applyFont="1" applyFill="1" applyBorder="1"/>
    <xf numFmtId="0" fontId="36" fillId="8" borderId="0" xfId="0" applyFont="1" applyFill="1"/>
    <xf numFmtId="0" fontId="0" fillId="8" borderId="0" xfId="0" applyFill="1"/>
    <xf numFmtId="0" fontId="0" fillId="8" borderId="8" xfId="0" applyFill="1" applyBorder="1"/>
    <xf numFmtId="0" fontId="0" fillId="0" borderId="0" xfId="0" applyAlignment="1">
      <alignment vertical="center"/>
    </xf>
    <xf numFmtId="0" fontId="35" fillId="8" borderId="7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8" xfId="0" applyFill="1" applyBorder="1" applyAlignment="1">
      <alignment vertical="center"/>
    </xf>
    <xf numFmtId="0" fontId="8" fillId="8" borderId="7" xfId="1" applyFill="1" applyBorder="1" applyAlignment="1">
      <alignment vertical="center"/>
    </xf>
    <xf numFmtId="0" fontId="8" fillId="8" borderId="9" xfId="1" applyFill="1" applyBorder="1"/>
    <xf numFmtId="0" fontId="0" fillId="8" borderId="10" xfId="0" applyFill="1" applyBorder="1"/>
    <xf numFmtId="0" fontId="8" fillId="8" borderId="10" xfId="1" applyFill="1" applyBorder="1"/>
    <xf numFmtId="0" fontId="0" fillId="8" borderId="11" xfId="0" applyFill="1" applyBorder="1"/>
    <xf numFmtId="0" fontId="37" fillId="0" borderId="0" xfId="0" applyFont="1"/>
    <xf numFmtId="0" fontId="8" fillId="8" borderId="0" xfId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40" fillId="9" borderId="0" xfId="0" applyFont="1" applyFill="1"/>
    <xf numFmtId="0" fontId="39" fillId="0" borderId="0" xfId="0" quotePrefix="1" applyFont="1"/>
    <xf numFmtId="0" fontId="41" fillId="0" borderId="2" xfId="0" applyFont="1" applyBorder="1"/>
    <xf numFmtId="0" fontId="0" fillId="0" borderId="1" xfId="0" applyBorder="1" applyAlignment="1">
      <alignment horizontal="center"/>
    </xf>
    <xf numFmtId="0" fontId="5" fillId="8" borderId="1" xfId="0" applyFont="1" applyFill="1" applyBorder="1"/>
    <xf numFmtId="9" fontId="0" fillId="0" borderId="0" xfId="0" applyNumberFormat="1"/>
    <xf numFmtId="9" fontId="0" fillId="0" borderId="0" xfId="2" applyFont="1"/>
    <xf numFmtId="0" fontId="5" fillId="12" borderId="0" xfId="0" applyFont="1" applyFill="1" applyAlignment="1">
      <alignment horizontal="center"/>
    </xf>
    <xf numFmtId="0" fontId="5" fillId="12" borderId="0" xfId="0" applyFont="1" applyFill="1"/>
    <xf numFmtId="0" fontId="0" fillId="13" borderId="0" xfId="0" applyFill="1"/>
    <xf numFmtId="49" fontId="0" fillId="0" borderId="1" xfId="0" applyNumberFormat="1" applyBorder="1"/>
    <xf numFmtId="0" fontId="4" fillId="9" borderId="0" xfId="0" applyFont="1" applyFill="1"/>
    <xf numFmtId="0" fontId="5" fillId="0" borderId="0" xfId="0" quotePrefix="1" applyFont="1"/>
    <xf numFmtId="0" fontId="0" fillId="7" borderId="1" xfId="0" applyFill="1" applyBorder="1" applyAlignment="1">
      <alignment horizontal="center"/>
    </xf>
    <xf numFmtId="0" fontId="0" fillId="0" borderId="1" xfId="0" quotePrefix="1" applyBorder="1"/>
    <xf numFmtId="0" fontId="47" fillId="16" borderId="0" xfId="0" applyFont="1" applyFill="1" applyAlignment="1">
      <alignment horizontal="center"/>
    </xf>
    <xf numFmtId="0" fontId="47" fillId="13" borderId="0" xfId="0" applyFont="1" applyFill="1" applyAlignment="1">
      <alignment horizontal="center" vertical="center"/>
    </xf>
    <xf numFmtId="0" fontId="8" fillId="0" borderId="0" xfId="1" applyAlignment="1">
      <alignment horizontal="center"/>
    </xf>
    <xf numFmtId="0" fontId="50" fillId="0" borderId="0" xfId="0" applyFont="1"/>
    <xf numFmtId="0" fontId="47" fillId="12" borderId="0" xfId="0" applyFont="1" applyFill="1" applyAlignment="1">
      <alignment horizontal="center" vertical="center"/>
    </xf>
    <xf numFmtId="0" fontId="11" fillId="0" borderId="0" xfId="0" applyFont="1"/>
    <xf numFmtId="0" fontId="49" fillId="2" borderId="0" xfId="0" applyFont="1" applyFill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8" borderId="1" xfId="0" applyFont="1" applyFill="1" applyBorder="1" applyAlignment="1">
      <alignment vertical="center"/>
    </xf>
    <xf numFmtId="0" fontId="51" fillId="6" borderId="0" xfId="0" quotePrefix="1" applyFont="1" applyFill="1"/>
    <xf numFmtId="0" fontId="28" fillId="9" borderId="1" xfId="0" applyFont="1" applyFill="1" applyBorder="1"/>
    <xf numFmtId="0" fontId="3" fillId="9" borderId="0" xfId="0" applyFont="1" applyFill="1"/>
    <xf numFmtId="0" fontId="29" fillId="9" borderId="1" xfId="0" applyFont="1" applyFill="1" applyBorder="1"/>
    <xf numFmtId="0" fontId="0" fillId="3" borderId="1" xfId="0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8" fillId="0" borderId="0" xfId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19" fillId="9" borderId="0" xfId="0" applyFont="1" applyFill="1"/>
    <xf numFmtId="0" fontId="43" fillId="0" borderId="1" xfId="0" applyFont="1" applyBorder="1"/>
    <xf numFmtId="0" fontId="3" fillId="9" borderId="1" xfId="0" applyFont="1" applyFill="1" applyBorder="1"/>
    <xf numFmtId="0" fontId="2" fillId="0" borderId="1" xfId="0" applyFont="1" applyBorder="1"/>
    <xf numFmtId="0" fontId="54" fillId="0" borderId="1" xfId="0" applyFont="1" applyBorder="1"/>
    <xf numFmtId="0" fontId="37" fillId="0" borderId="1" xfId="0" applyFont="1" applyBorder="1"/>
    <xf numFmtId="0" fontId="2" fillId="9" borderId="0" xfId="0" applyFont="1" applyFill="1"/>
    <xf numFmtId="0" fontId="55" fillId="0" borderId="0" xfId="0" applyFont="1"/>
    <xf numFmtId="0" fontId="6" fillId="2" borderId="0" xfId="0" applyFont="1" applyFill="1" applyAlignment="1">
      <alignment horizontal="center" vertical="center"/>
    </xf>
    <xf numFmtId="0" fontId="5" fillId="18" borderId="1" xfId="0" applyFont="1" applyFill="1" applyBorder="1"/>
    <xf numFmtId="0" fontId="0" fillId="7" borderId="1" xfId="0" applyFill="1" applyBorder="1"/>
    <xf numFmtId="0" fontId="1" fillId="9" borderId="0" xfId="0" applyFont="1" applyFill="1"/>
    <xf numFmtId="0" fontId="45" fillId="0" borderId="1" xfId="0" applyFont="1" applyBorder="1" applyAlignment="1">
      <alignment horizontal="center"/>
    </xf>
    <xf numFmtId="0" fontId="56" fillId="8" borderId="0" xfId="0" quotePrefix="1" applyFont="1" applyFill="1"/>
    <xf numFmtId="0" fontId="56" fillId="8" borderId="0" xfId="0" applyFont="1" applyFill="1"/>
    <xf numFmtId="0" fontId="43" fillId="0" borderId="1" xfId="0" applyFont="1" applyBorder="1" applyAlignment="1">
      <alignment horizontal="center" vertical="center"/>
    </xf>
    <xf numFmtId="0" fontId="5" fillId="19" borderId="0" xfId="0" applyFont="1" applyFill="1"/>
    <xf numFmtId="0" fontId="5" fillId="3" borderId="1" xfId="0" applyFont="1" applyFill="1" applyBorder="1"/>
    <xf numFmtId="0" fontId="0" fillId="20" borderId="1" xfId="0" applyFill="1" applyBorder="1"/>
    <xf numFmtId="0" fontId="58" fillId="0" borderId="0" xfId="1" applyFont="1" applyAlignment="1">
      <alignment horizontal="left" vertical="center" wrapText="1" indent="1"/>
    </xf>
    <xf numFmtId="0" fontId="4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31" fillId="11" borderId="7" xfId="0" applyFont="1" applyFill="1" applyBorder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33" fillId="11" borderId="0" xfId="0" applyFont="1" applyFill="1" applyAlignment="1">
      <alignment horizontal="center" vertical="top" wrapText="1"/>
    </xf>
    <xf numFmtId="0" fontId="34" fillId="11" borderId="0" xfId="0" applyFont="1" applyFill="1" applyAlignment="1">
      <alignment horizontal="center" vertical="center"/>
    </xf>
    <xf numFmtId="0" fontId="34" fillId="11" borderId="8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44" fillId="15" borderId="0" xfId="0" applyFont="1" applyFill="1" applyAlignment="1">
      <alignment horizontal="center"/>
    </xf>
    <xf numFmtId="0" fontId="12" fillId="14" borderId="0" xfId="0" applyFont="1" applyFill="1" applyAlignment="1">
      <alignment horizontal="center" vertical="center"/>
    </xf>
    <xf numFmtId="0" fontId="8" fillId="0" borderId="0" xfId="1" applyAlignment="1">
      <alignment horizontal="center"/>
    </xf>
    <xf numFmtId="0" fontId="48" fillId="16" borderId="0" xfId="0" applyFont="1" applyFill="1" applyAlignment="1">
      <alignment horizontal="center"/>
    </xf>
    <xf numFmtId="0" fontId="48" fillId="13" borderId="0" xfId="0" quotePrefix="1" applyFont="1" applyFill="1" applyAlignment="1">
      <alignment horizontal="center" vertical="center"/>
    </xf>
    <xf numFmtId="0" fontId="48" fillId="12" borderId="0" xfId="0" quotePrefix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9" fillId="2" borderId="0" xfId="1" applyFont="1" applyFill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47" fillId="16" borderId="0" xfId="0" applyFont="1" applyFill="1" applyAlignment="1">
      <alignment horizontal="center"/>
    </xf>
    <xf numFmtId="0" fontId="47" fillId="13" borderId="0" xfId="0" applyFont="1" applyFill="1" applyAlignment="1">
      <alignment horizontal="center" vertical="center"/>
    </xf>
    <xf numFmtId="0" fontId="47" fillId="1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5" fillId="17" borderId="0" xfId="0" applyFont="1" applyFill="1" applyAlignment="1">
      <alignment horizontal="center"/>
    </xf>
    <xf numFmtId="0" fontId="5" fillId="17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7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7" fillId="0" borderId="1" xfId="0" applyFont="1" applyBorder="1" applyAlignment="1">
      <alignment horizontal="left"/>
    </xf>
    <xf numFmtId="0" fontId="0" fillId="3" borderId="0" xfId="0" applyFill="1" applyAlignment="1">
      <alignment horizontal="left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43" fillId="0" borderId="0" xfId="0" quotePrefix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8" fillId="0" borderId="0" xfId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18</xdr:row>
      <xdr:rowOff>76200</xdr:rowOff>
    </xdr:from>
    <xdr:to>
      <xdr:col>7</xdr:col>
      <xdr:colOff>352425</xdr:colOff>
      <xdr:row>22</xdr:row>
      <xdr:rowOff>161826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9F7760-B703-44C8-B3DE-9A21C8FC5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26</xdr:row>
      <xdr:rowOff>0</xdr:rowOff>
    </xdr:from>
    <xdr:to>
      <xdr:col>7</xdr:col>
      <xdr:colOff>349491</xdr:colOff>
      <xdr:row>29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AB3F869-0E95-42C2-8FC7-52857E0FB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18</xdr:row>
      <xdr:rowOff>104775</xdr:rowOff>
    </xdr:from>
    <xdr:to>
      <xdr:col>7</xdr:col>
      <xdr:colOff>317259</xdr:colOff>
      <xdr:row>22</xdr:row>
      <xdr:rowOff>189535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7E3AEB-BA5B-418D-A8C0-46EF918A3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26</xdr:row>
      <xdr:rowOff>0</xdr:rowOff>
    </xdr:from>
    <xdr:to>
      <xdr:col>7</xdr:col>
      <xdr:colOff>314325</xdr:colOff>
      <xdr:row>29</xdr:row>
      <xdr:rowOff>131618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18CD527-03BF-4846-991C-41A66EDDF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18</xdr:row>
      <xdr:rowOff>76200</xdr:rowOff>
    </xdr:from>
    <xdr:to>
      <xdr:col>7</xdr:col>
      <xdr:colOff>352425</xdr:colOff>
      <xdr:row>22</xdr:row>
      <xdr:rowOff>161826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87C9C2-9AAA-454E-AB55-BAAF9197B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26</xdr:row>
      <xdr:rowOff>0</xdr:rowOff>
    </xdr:from>
    <xdr:to>
      <xdr:col>7</xdr:col>
      <xdr:colOff>349491</xdr:colOff>
      <xdr:row>29</xdr:row>
      <xdr:rowOff>133350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18CB6CE-94A7-4B17-8FAD-3A0C13CD2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18</xdr:row>
      <xdr:rowOff>104775</xdr:rowOff>
    </xdr:from>
    <xdr:to>
      <xdr:col>7</xdr:col>
      <xdr:colOff>317259</xdr:colOff>
      <xdr:row>22</xdr:row>
      <xdr:rowOff>189535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E1A16-32BE-4C7E-BF6C-DDC6BEDB0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18</xdr:row>
      <xdr:rowOff>161925</xdr:rowOff>
    </xdr:from>
    <xdr:to>
      <xdr:col>9</xdr:col>
      <xdr:colOff>381621</xdr:colOff>
      <xdr:row>23</xdr:row>
      <xdr:rowOff>18085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FB86FC-E5F8-41D0-9D63-50E51652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</xdr:colOff>
      <xdr:row>8</xdr:row>
      <xdr:rowOff>161925</xdr:rowOff>
    </xdr:from>
    <xdr:to>
      <xdr:col>4</xdr:col>
      <xdr:colOff>47624</xdr:colOff>
      <xdr:row>13</xdr:row>
      <xdr:rowOff>198120</xdr:rowOff>
    </xdr:to>
    <xdr:sp macro="" textlink="">
      <xdr:nvSpPr>
        <xdr:cNvPr id="2" name="Kosočtverec 1">
          <a:extLst>
            <a:ext uri="{FF2B5EF4-FFF2-40B4-BE49-F238E27FC236}">
              <a16:creationId xmlns:a16="http://schemas.microsoft.com/office/drawing/2014/main" id="{45FF8931-8675-4FF9-8878-EF6FB8C04138}"/>
            </a:ext>
          </a:extLst>
        </xdr:cNvPr>
        <xdr:cNvSpPr/>
      </xdr:nvSpPr>
      <xdr:spPr>
        <a:xfrm>
          <a:off x="280034" y="2009775"/>
          <a:ext cx="2367915" cy="1226820"/>
        </a:xfrm>
        <a:prstGeom prst="diamond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800">
              <a:solidFill>
                <a:schemeClr val="tx1"/>
              </a:solidFill>
            </a:rPr>
            <a:t>Plat</a:t>
          </a:r>
          <a:r>
            <a:rPr lang="cs-CZ" sz="1800" baseline="0">
              <a:solidFill>
                <a:schemeClr val="tx1"/>
              </a:solidFill>
            </a:rPr>
            <a:t> &gt;1000</a:t>
          </a:r>
          <a:endParaRPr lang="cs-CZ" sz="1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419100</xdr:colOff>
      <xdr:row>9</xdr:row>
      <xdr:rowOff>150201</xdr:rowOff>
    </xdr:from>
    <xdr:to>
      <xdr:col>5</xdr:col>
      <xdr:colOff>1198684</xdr:colOff>
      <xdr:row>12</xdr:row>
      <xdr:rowOff>65942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4155CE1-9E65-4AE7-AD89-3DD7B0D32C04}"/>
            </a:ext>
          </a:extLst>
        </xdr:cNvPr>
        <xdr:cNvSpPr/>
      </xdr:nvSpPr>
      <xdr:spPr>
        <a:xfrm>
          <a:off x="3019425" y="2236176"/>
          <a:ext cx="2465509" cy="6301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>
              <a:solidFill>
                <a:sysClr val="windowText" lastClr="000000"/>
              </a:solidFill>
            </a:rPr>
            <a:t>NE .. tak 0,- Kč</a:t>
          </a:r>
        </a:p>
      </xdr:txBody>
    </xdr:sp>
    <xdr:clientData/>
  </xdr:twoCellAnchor>
  <xdr:twoCellAnchor>
    <xdr:from>
      <xdr:col>1</xdr:col>
      <xdr:colOff>16852</xdr:colOff>
      <xdr:row>15</xdr:row>
      <xdr:rowOff>20514</xdr:rowOff>
    </xdr:from>
    <xdr:to>
      <xdr:col>3</xdr:col>
      <xdr:colOff>518013</xdr:colOff>
      <xdr:row>17</xdr:row>
      <xdr:rowOff>174380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37076A29-3DC3-4080-975F-147B1F455D3D}"/>
            </a:ext>
          </a:extLst>
        </xdr:cNvPr>
        <xdr:cNvSpPr/>
      </xdr:nvSpPr>
      <xdr:spPr>
        <a:xfrm>
          <a:off x="626452" y="1735014"/>
          <a:ext cx="2329961" cy="5348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>
              <a:solidFill>
                <a:sysClr val="windowText" lastClr="000000"/>
              </a:solidFill>
            </a:rPr>
            <a:t>ANO .. tak 100,- Kč</a:t>
          </a:r>
        </a:p>
      </xdr:txBody>
    </xdr:sp>
    <xdr:clientData/>
  </xdr:twoCellAnchor>
  <xdr:twoCellAnchor editAs="oneCell">
    <xdr:from>
      <xdr:col>1</xdr:col>
      <xdr:colOff>70485</xdr:colOff>
      <xdr:row>21</xdr:row>
      <xdr:rowOff>150495</xdr:rowOff>
    </xdr:from>
    <xdr:to>
      <xdr:col>5</xdr:col>
      <xdr:colOff>1121408</xdr:colOff>
      <xdr:row>50</xdr:row>
      <xdr:rowOff>121233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AB961B2-810C-4487-B0C8-9259F8F37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" y="3411855"/>
          <a:ext cx="5095238" cy="52742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446944</xdr:colOff>
      <xdr:row>10</xdr:row>
      <xdr:rowOff>80596</xdr:rowOff>
    </xdr:from>
    <xdr:to>
      <xdr:col>17</xdr:col>
      <xdr:colOff>307731</xdr:colOff>
      <xdr:row>16</xdr:row>
      <xdr:rowOff>14654</xdr:rowOff>
    </xdr:to>
    <xdr:sp macro="" textlink="">
      <xdr:nvSpPr>
        <xdr:cNvPr id="2" name="Kosočtverec 1">
          <a:extLst>
            <a:ext uri="{FF2B5EF4-FFF2-40B4-BE49-F238E27FC236}">
              <a16:creationId xmlns:a16="http://schemas.microsoft.com/office/drawing/2014/main" id="{D7AEAE41-49EA-4D56-8789-7AAF71345794}"/>
            </a:ext>
          </a:extLst>
        </xdr:cNvPr>
        <xdr:cNvSpPr/>
      </xdr:nvSpPr>
      <xdr:spPr>
        <a:xfrm>
          <a:off x="10287002" y="2417884"/>
          <a:ext cx="2381248" cy="1077058"/>
        </a:xfrm>
        <a:prstGeom prst="diamond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800">
              <a:solidFill>
                <a:schemeClr val="tx1"/>
              </a:solidFill>
            </a:rPr>
            <a:t>Plat</a:t>
          </a:r>
          <a:r>
            <a:rPr lang="cs-CZ" sz="1800" baseline="0">
              <a:solidFill>
                <a:schemeClr val="tx1"/>
              </a:solidFill>
            </a:rPr>
            <a:t> &gt;1000</a:t>
          </a:r>
          <a:endParaRPr lang="cs-CZ" sz="18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613997</xdr:colOff>
      <xdr:row>11</xdr:row>
      <xdr:rowOff>174381</xdr:rowOff>
    </xdr:from>
    <xdr:to>
      <xdr:col>20</xdr:col>
      <xdr:colOff>578827</xdr:colOff>
      <xdr:row>14</xdr:row>
      <xdr:rowOff>137747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AC25242A-A16B-4EB2-AC02-F332F9E8609C}"/>
            </a:ext>
          </a:extLst>
        </xdr:cNvPr>
        <xdr:cNvSpPr/>
      </xdr:nvSpPr>
      <xdr:spPr>
        <a:xfrm>
          <a:off x="12974516" y="2702169"/>
          <a:ext cx="1855176" cy="5348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>
              <a:solidFill>
                <a:sysClr val="windowText" lastClr="000000"/>
              </a:solidFill>
            </a:rPr>
            <a:t>NE .. tak 0,- Kč</a:t>
          </a:r>
        </a:p>
      </xdr:txBody>
    </xdr:sp>
    <xdr:clientData/>
  </xdr:twoCellAnchor>
  <xdr:twoCellAnchor>
    <xdr:from>
      <xdr:col>13</xdr:col>
      <xdr:colOff>520212</xdr:colOff>
      <xdr:row>17</xdr:row>
      <xdr:rowOff>11723</xdr:rowOff>
    </xdr:from>
    <xdr:to>
      <xdr:col>17</xdr:col>
      <xdr:colOff>417634</xdr:colOff>
      <xdr:row>19</xdr:row>
      <xdr:rowOff>165589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C6A8CCFD-D1CF-42C9-B27A-2D6BF2659001}"/>
            </a:ext>
          </a:extLst>
        </xdr:cNvPr>
        <xdr:cNvSpPr/>
      </xdr:nvSpPr>
      <xdr:spPr>
        <a:xfrm>
          <a:off x="10360270" y="3682511"/>
          <a:ext cx="2417883" cy="5348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>
              <a:solidFill>
                <a:sysClr val="windowText" lastClr="000000"/>
              </a:solidFill>
            </a:rPr>
            <a:t>ANO .. tak 100,- Kč</a:t>
          </a:r>
        </a:p>
      </xdr:txBody>
    </xdr:sp>
    <xdr:clientData/>
  </xdr:twoCellAnchor>
  <xdr:twoCellAnchor editAs="oneCell">
    <xdr:from>
      <xdr:col>2</xdr:col>
      <xdr:colOff>388328</xdr:colOff>
      <xdr:row>32</xdr:row>
      <xdr:rowOff>155330</xdr:rowOff>
    </xdr:from>
    <xdr:to>
      <xdr:col>6</xdr:col>
      <xdr:colOff>20606</xdr:colOff>
      <xdr:row>39</xdr:row>
      <xdr:rowOff>95249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5D709A-8FB9-48E6-9150-DFB4F1C98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4328" y="7518888"/>
          <a:ext cx="2731566" cy="12734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5861</xdr:colOff>
      <xdr:row>4</xdr:row>
      <xdr:rowOff>27842</xdr:rowOff>
    </xdr:from>
    <xdr:to>
      <xdr:col>21</xdr:col>
      <xdr:colOff>600807</xdr:colOff>
      <xdr:row>6</xdr:row>
      <xdr:rowOff>181708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9D6742D-4340-44E1-96F1-CDE6256F239D}"/>
            </a:ext>
          </a:extLst>
        </xdr:cNvPr>
        <xdr:cNvSpPr/>
      </xdr:nvSpPr>
      <xdr:spPr>
        <a:xfrm>
          <a:off x="12053081" y="843182"/>
          <a:ext cx="1814146" cy="5196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>
              <a:solidFill>
                <a:sysClr val="windowText" lastClr="000000"/>
              </a:solidFill>
            </a:rPr>
            <a:t>NE .. tak 0,- Kč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24912</xdr:colOff>
      <xdr:row>4</xdr:row>
      <xdr:rowOff>65943</xdr:rowOff>
    </xdr:from>
    <xdr:to>
      <xdr:col>18</xdr:col>
      <xdr:colOff>255073</xdr:colOff>
      <xdr:row>26</xdr:row>
      <xdr:rowOff>48405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9687DDB-5761-4C69-BFD6-E8EB9C126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1777" y="908539"/>
          <a:ext cx="5095238" cy="5433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329711</xdr:colOff>
      <xdr:row>0</xdr:row>
      <xdr:rowOff>109904</xdr:rowOff>
    </xdr:from>
    <xdr:to>
      <xdr:col>16</xdr:col>
      <xdr:colOff>347390</xdr:colOff>
      <xdr:row>28</xdr:row>
      <xdr:rowOff>124604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3D036A1-070F-46EA-8E16-44E9748DE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41051" y="109904"/>
          <a:ext cx="5130699" cy="53029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</xdr:row>
      <xdr:rowOff>161925</xdr:rowOff>
    </xdr:from>
    <xdr:to>
      <xdr:col>5</xdr:col>
      <xdr:colOff>152587</xdr:colOff>
      <xdr:row>22</xdr:row>
      <xdr:rowOff>67435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6E4544F-5809-8C7E-FE72-826E45129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400050"/>
          <a:ext cx="1343212" cy="5449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kdyz-funkce-logicka-excel/" TargetMode="External"/><Relationship Id="rId2" Type="http://schemas.openxmlformats.org/officeDocument/2006/relationships/hyperlink" Target="http://office.lasakovi.com/excel/funkce/ms-excel-funkce-cz-en/" TargetMode="External"/><Relationship Id="rId1" Type="http://schemas.openxmlformats.org/officeDocument/2006/relationships/hyperlink" Target="http://office.lasakovi.com/excel/zaklady/on-line-kurz-zdarm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ms-excel-funkce-logicke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ffice.lasakovi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ffice.lasakovi.co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ffice.lasakovi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" TargetMode="External"/><Relationship Id="rId13" Type="http://schemas.openxmlformats.org/officeDocument/2006/relationships/hyperlink" Target="https://office.lasakovi.com/excel/funkce-nove/LAMBDA/" TargetMode="External"/><Relationship Id="rId18" Type="http://schemas.openxmlformats.org/officeDocument/2006/relationships/hyperlink" Target="https://office.lasakovi.com/excel/funkce-logicke/XOR-funkce-v-Excel/" TargetMode="External"/><Relationship Id="rId3" Type="http://schemas.openxmlformats.org/officeDocument/2006/relationships/hyperlink" Target="http://office.lasakovi.com/excel/funkce-logicke/a-and-logicka-funkce-Excel/" TargetMode="External"/><Relationship Id="rId7" Type="http://schemas.openxmlformats.org/officeDocument/2006/relationships/hyperlink" Target="http://office.lasakovi.com/excel/funkce-logicke/PRAVDA-TRUE-pravda-v-Excel/" TargetMode="External"/><Relationship Id="rId12" Type="http://schemas.openxmlformats.org/officeDocument/2006/relationships/hyperlink" Target="https://office.lasakovi.com/excel/funkce-logicke/IFNA-funkce-pokud-chyba-Excel/" TargetMode="External"/><Relationship Id="rId17" Type="http://schemas.openxmlformats.org/officeDocument/2006/relationships/hyperlink" Target="https://office.lasakovi.com/excel/funkce-logicke/SWITCH-funkce-v-Excel/" TargetMode="External"/><Relationship Id="rId2" Type="http://schemas.openxmlformats.org/officeDocument/2006/relationships/hyperlink" Target="http://office.lasakovi.com/excel/funkce-logicke/a-and-logicka-funkce-Excel/" TargetMode="External"/><Relationship Id="rId16" Type="http://schemas.openxmlformats.org/officeDocument/2006/relationships/hyperlink" Target="https://office.lasakovi.com/excel/funkce-nove/SCAN-akumulator-Excel/" TargetMode="External"/><Relationship Id="rId20" Type="http://schemas.openxmlformats.org/officeDocument/2006/relationships/drawing" Target="../drawings/drawing7.xml"/><Relationship Id="rId1" Type="http://schemas.openxmlformats.org/officeDocument/2006/relationships/hyperlink" Target="http://office.lasakovi.com/excel/funkce-logicke/a-and-logicka-funkce-Excel/" TargetMode="External"/><Relationship Id="rId6" Type="http://schemas.openxmlformats.org/officeDocument/2006/relationships/hyperlink" Target="http://office.lasakovi.com/excel/funkce-logicke/NEPRAVDA-FALSE-nepravda-v-Excel/" TargetMode="External"/><Relationship Id="rId11" Type="http://schemas.openxmlformats.org/officeDocument/2006/relationships/hyperlink" Target="https://office.lasakovi.com/excel/funkce-nove/BYROW-radek-Excel/" TargetMode="External"/><Relationship Id="rId5" Type="http://schemas.openxmlformats.org/officeDocument/2006/relationships/hyperlink" Target="http://office.lasakovi.com/excel/funkce-logicke/NEBO-OR-logicka-funkce-Excel/" TargetMode="External"/><Relationship Id="rId15" Type="http://schemas.openxmlformats.org/officeDocument/2006/relationships/hyperlink" Target="https://office.lasakovi.com/excel/funkce-textove/Funkce-LET-Excel/" TargetMode="External"/><Relationship Id="rId10" Type="http://schemas.openxmlformats.org/officeDocument/2006/relationships/hyperlink" Target="https://office.lasakovi.com/excel/funkce-nove/BYCOL-sloupec-Excel/" TargetMode="External"/><Relationship Id="rId19" Type="http://schemas.openxmlformats.org/officeDocument/2006/relationships/printerSettings" Target="../printerSettings/printerSettings8.bin"/><Relationship Id="rId4" Type="http://schemas.openxmlformats.org/officeDocument/2006/relationships/hyperlink" Target="http://office.lasakovi.com/excel/funkce-logicke/NE-NOT-negace-argumentu-v-Excel/" TargetMode="External"/><Relationship Id="rId9" Type="http://schemas.openxmlformats.org/officeDocument/2006/relationships/hyperlink" Target="http://office.lasakovi.com/excel/funkce/kdyz-funkce-logicka-excel/" TargetMode="External"/><Relationship Id="rId14" Type="http://schemas.openxmlformats.org/officeDocument/2006/relationships/hyperlink" Target="https://office.lasakovi.com/excel/funkce-nove/LAMBDA-praktick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fice.lasakovi.com/" TargetMode="External"/><Relationship Id="rId1" Type="http://schemas.openxmlformats.org/officeDocument/2006/relationships/hyperlink" Target="http://office.lasakovi.com/" TargetMode="Externa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office.lasakovi.com/" TargetMode="External"/><Relationship Id="rId1" Type="http://schemas.openxmlformats.org/officeDocument/2006/relationships/hyperlink" Target="http://office.lasakovi.com/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F0"/>
  </sheetPr>
  <dimension ref="A1:P36"/>
  <sheetViews>
    <sheetView showGridLines="0" topLeftCell="A15" zoomScale="120" zoomScaleNormal="120" workbookViewId="0">
      <selection activeCell="B36" sqref="B36:L36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4.710937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2" ht="8.25" customHeight="1" x14ac:dyDescent="0.25"/>
    <row r="2" spans="3:12" ht="54" customHeight="1" x14ac:dyDescent="0.25">
      <c r="C2" s="135" t="s">
        <v>90</v>
      </c>
      <c r="D2" s="135"/>
      <c r="E2" s="135"/>
      <c r="F2" s="135"/>
      <c r="G2" s="135"/>
      <c r="H2" s="135"/>
      <c r="I2" s="135"/>
      <c r="J2" s="135"/>
      <c r="K2" s="28"/>
      <c r="L2" s="28"/>
    </row>
    <row r="3" spans="3:12" ht="7.5" customHeight="1" thickBot="1" x14ac:dyDescent="0.3">
      <c r="C3" s="29"/>
      <c r="D3" s="29"/>
      <c r="E3" s="29"/>
      <c r="F3" s="29"/>
      <c r="G3" s="29"/>
      <c r="H3" s="29"/>
      <c r="I3" s="29"/>
      <c r="J3" s="29"/>
    </row>
    <row r="4" spans="3:12" ht="5.45" customHeight="1" thickTop="1" x14ac:dyDescent="0.25">
      <c r="C4" s="30"/>
      <c r="D4" s="31"/>
      <c r="E4" s="31"/>
      <c r="F4" s="31"/>
      <c r="G4" s="31"/>
      <c r="H4" s="31"/>
      <c r="I4" s="31"/>
      <c r="J4" s="32"/>
    </row>
    <row r="5" spans="3:12" ht="27.75" customHeight="1" x14ac:dyDescent="0.35">
      <c r="C5" s="33"/>
      <c r="D5" s="34" t="s">
        <v>91</v>
      </c>
      <c r="E5" s="35"/>
      <c r="F5" s="35"/>
      <c r="G5" s="36"/>
      <c r="H5" s="35"/>
      <c r="I5" s="35"/>
      <c r="J5" s="37"/>
    </row>
    <row r="6" spans="3:12" ht="17.45" customHeight="1" x14ac:dyDescent="0.35">
      <c r="C6" s="33"/>
      <c r="D6" s="105"/>
      <c r="E6" s="39" t="s">
        <v>124</v>
      </c>
      <c r="F6" s="35"/>
      <c r="G6" s="36"/>
      <c r="H6" s="35"/>
      <c r="I6" s="35"/>
      <c r="J6" s="37"/>
    </row>
    <row r="7" spans="3:12" ht="17.45" customHeight="1" x14ac:dyDescent="0.35">
      <c r="C7" s="33"/>
      <c r="D7" s="105"/>
      <c r="E7" s="119" t="s">
        <v>250</v>
      </c>
      <c r="F7" s="35"/>
      <c r="G7" s="36"/>
      <c r="H7" s="35"/>
      <c r="I7" s="35"/>
      <c r="J7" s="37"/>
    </row>
    <row r="8" spans="3:12" s="42" customFormat="1" ht="17.45" customHeight="1" x14ac:dyDescent="0.25">
      <c r="C8" s="38"/>
      <c r="D8" s="107"/>
      <c r="E8" s="106" t="s">
        <v>236</v>
      </c>
      <c r="F8" s="80" t="s">
        <v>254</v>
      </c>
      <c r="G8" s="39"/>
      <c r="H8" s="39"/>
      <c r="I8" s="39"/>
      <c r="J8" s="41"/>
    </row>
    <row r="9" spans="3:12" s="42" customFormat="1" ht="17.45" customHeight="1" x14ac:dyDescent="0.25">
      <c r="C9" s="38"/>
      <c r="D9" s="107"/>
      <c r="E9" s="106" t="s">
        <v>212</v>
      </c>
      <c r="F9" s="80" t="s">
        <v>115</v>
      </c>
      <c r="G9" s="40"/>
      <c r="H9" s="39"/>
      <c r="I9" s="39"/>
      <c r="J9" s="41"/>
    </row>
    <row r="10" spans="3:12" s="42" customFormat="1" ht="17.45" customHeight="1" x14ac:dyDescent="0.25">
      <c r="C10" s="38"/>
      <c r="D10" s="107"/>
      <c r="E10" s="39" t="s">
        <v>111</v>
      </c>
      <c r="F10" s="80" t="s">
        <v>115</v>
      </c>
      <c r="G10" s="40"/>
      <c r="H10" s="39"/>
      <c r="I10" s="39"/>
      <c r="J10" s="41"/>
    </row>
    <row r="11" spans="3:12" s="42" customFormat="1" ht="17.45" customHeight="1" x14ac:dyDescent="0.25">
      <c r="C11" s="38"/>
      <c r="D11" s="107"/>
      <c r="E11" s="39" t="s">
        <v>95</v>
      </c>
      <c r="F11" s="80" t="s">
        <v>115</v>
      </c>
      <c r="G11" s="39"/>
      <c r="H11" s="39"/>
      <c r="I11" s="39"/>
      <c r="J11" s="41"/>
    </row>
    <row r="12" spans="3:12" s="42" customFormat="1" ht="17.45" customHeight="1" x14ac:dyDescent="0.25">
      <c r="C12" s="38"/>
      <c r="D12" s="107"/>
      <c r="E12" s="39" t="s">
        <v>96</v>
      </c>
      <c r="F12" s="39"/>
      <c r="G12" s="39"/>
      <c r="H12" s="39"/>
      <c r="I12" s="39"/>
      <c r="J12" s="41"/>
    </row>
    <row r="13" spans="3:12" s="42" customFormat="1" ht="17.45" customHeight="1" x14ac:dyDescent="0.25">
      <c r="C13" s="38"/>
      <c r="D13" s="107"/>
      <c r="E13" s="124" t="s">
        <v>259</v>
      </c>
      <c r="F13" s="80"/>
      <c r="G13" s="39"/>
      <c r="H13" s="39"/>
      <c r="I13" s="39"/>
      <c r="J13" s="41"/>
    </row>
    <row r="14" spans="3:12" s="42" customFormat="1" ht="17.45" customHeight="1" x14ac:dyDescent="0.25">
      <c r="C14" s="38"/>
      <c r="D14" s="107"/>
      <c r="E14" s="106" t="s">
        <v>237</v>
      </c>
      <c r="F14" s="39"/>
      <c r="G14" s="39"/>
      <c r="H14" s="39"/>
      <c r="I14" s="39"/>
      <c r="J14" s="41"/>
    </row>
    <row r="15" spans="3:12" s="42" customFormat="1" ht="17.45" customHeight="1" x14ac:dyDescent="0.25">
      <c r="C15" s="38"/>
      <c r="D15" s="107"/>
      <c r="E15" s="91" t="s">
        <v>164</v>
      </c>
      <c r="F15" s="39"/>
      <c r="G15" s="39"/>
      <c r="H15" s="39"/>
      <c r="I15" s="39"/>
      <c r="J15" s="41"/>
    </row>
    <row r="16" spans="3:12" s="42" customFormat="1" ht="17.45" customHeight="1" x14ac:dyDescent="0.25">
      <c r="C16" s="38"/>
      <c r="D16" s="115"/>
      <c r="E16" s="124" t="s">
        <v>301</v>
      </c>
      <c r="F16" s="39"/>
      <c r="G16" s="39"/>
      <c r="H16" s="39"/>
      <c r="I16" s="39"/>
      <c r="J16" s="41"/>
    </row>
    <row r="17" spans="3:16" ht="10.15" customHeight="1" thickBot="1" x14ac:dyDescent="0.3">
      <c r="C17" s="43"/>
      <c r="D17" s="44"/>
      <c r="E17" s="44"/>
      <c r="F17" s="44"/>
      <c r="G17" s="44"/>
      <c r="H17" s="44"/>
      <c r="I17" s="44"/>
      <c r="J17" s="45"/>
    </row>
    <row r="18" spans="3:16" ht="16.5" thickTop="1" thickBot="1" x14ac:dyDescent="0.3"/>
    <row r="19" spans="3:16" ht="15.75" customHeight="1" thickTop="1" x14ac:dyDescent="0.25">
      <c r="C19" s="46"/>
      <c r="D19" s="47"/>
      <c r="E19" s="47"/>
      <c r="F19" s="47"/>
      <c r="G19" s="47"/>
      <c r="H19" s="47"/>
      <c r="I19" s="47"/>
      <c r="J19" s="48"/>
    </row>
    <row r="20" spans="3:16" ht="16.5" customHeight="1" x14ac:dyDescent="0.25">
      <c r="C20" s="136" t="s">
        <v>81</v>
      </c>
      <c r="D20" s="137"/>
      <c r="E20" s="137"/>
      <c r="F20" s="137"/>
      <c r="G20" s="137"/>
      <c r="H20" s="49"/>
      <c r="I20" s="49"/>
      <c r="J20" s="50"/>
      <c r="P20" s="1"/>
    </row>
    <row r="21" spans="3:16" ht="16.5" customHeight="1" x14ac:dyDescent="0.25">
      <c r="C21" s="136"/>
      <c r="D21" s="137"/>
      <c r="E21" s="137"/>
      <c r="F21" s="137"/>
      <c r="G21" s="137"/>
      <c r="H21" s="49"/>
      <c r="I21" s="49"/>
      <c r="J21" s="50"/>
      <c r="P21" s="1"/>
    </row>
    <row r="22" spans="3:16" ht="6.75" customHeight="1" x14ac:dyDescent="0.25">
      <c r="C22" s="51"/>
      <c r="D22" s="52"/>
      <c r="E22" s="52"/>
      <c r="F22" s="52"/>
      <c r="G22" s="52"/>
      <c r="H22" s="49"/>
      <c r="I22" s="49"/>
      <c r="J22" s="50"/>
      <c r="P22" s="1"/>
    </row>
    <row r="23" spans="3:16" ht="18" customHeight="1" x14ac:dyDescent="0.25">
      <c r="C23" s="53"/>
      <c r="D23" s="138" t="s">
        <v>92</v>
      </c>
      <c r="E23" s="138"/>
      <c r="F23" s="138"/>
      <c r="G23" s="138"/>
      <c r="H23" s="54"/>
      <c r="I23" s="54"/>
      <c r="J23" s="55"/>
    </row>
    <row r="24" spans="3:16" ht="26.25" customHeight="1" x14ac:dyDescent="0.25">
      <c r="C24" s="53"/>
      <c r="D24" s="138"/>
      <c r="E24" s="138"/>
      <c r="F24" s="138"/>
      <c r="G24" s="138"/>
      <c r="H24" s="139">
        <v>5002722</v>
      </c>
      <c r="I24" s="139"/>
      <c r="J24" s="140"/>
    </row>
    <row r="25" spans="3:16" ht="12" customHeight="1" thickBot="1" x14ac:dyDescent="0.3">
      <c r="C25" s="56"/>
      <c r="D25" s="57"/>
      <c r="E25" s="57"/>
      <c r="F25" s="57"/>
      <c r="G25" s="57"/>
      <c r="H25" s="57"/>
      <c r="I25" s="57"/>
      <c r="J25" s="58"/>
    </row>
    <row r="26" spans="3:16" ht="15.75" thickTop="1" x14ac:dyDescent="0.25"/>
    <row r="27" spans="3:16" ht="7.5" customHeight="1" thickBot="1" x14ac:dyDescent="0.3"/>
    <row r="28" spans="3:16" ht="10.5" customHeight="1" thickTop="1" x14ac:dyDescent="0.25">
      <c r="C28" s="59"/>
      <c r="D28" s="60"/>
      <c r="E28" s="60"/>
      <c r="F28" s="60"/>
      <c r="G28" s="60"/>
      <c r="H28" s="60"/>
      <c r="I28" s="60"/>
      <c r="J28" s="61"/>
    </row>
    <row r="29" spans="3:16" ht="27" customHeight="1" x14ac:dyDescent="0.35">
      <c r="C29" s="62"/>
      <c r="D29" s="63" t="s">
        <v>93</v>
      </c>
      <c r="E29" s="64"/>
      <c r="F29" s="64"/>
      <c r="G29" s="64"/>
      <c r="H29" s="64"/>
      <c r="I29" s="64"/>
      <c r="J29" s="65"/>
    </row>
    <row r="30" spans="3:16" s="66" customFormat="1" ht="19.5" customHeight="1" x14ac:dyDescent="0.25">
      <c r="C30" s="67"/>
      <c r="D30" s="68"/>
      <c r="E30" s="76" t="s">
        <v>40</v>
      </c>
      <c r="F30" s="68"/>
      <c r="G30" s="68"/>
      <c r="H30" s="68"/>
      <c r="I30" s="68"/>
      <c r="J30" s="69"/>
    </row>
    <row r="31" spans="3:16" s="66" customFormat="1" ht="19.5" customHeight="1" x14ac:dyDescent="0.25">
      <c r="C31" s="70"/>
      <c r="D31" s="68"/>
      <c r="E31" s="76" t="s">
        <v>42</v>
      </c>
      <c r="F31" s="68"/>
      <c r="G31" s="68"/>
      <c r="H31" s="68"/>
      <c r="I31" s="68"/>
      <c r="J31" s="69"/>
    </row>
    <row r="32" spans="3:16" s="66" customFormat="1" ht="19.5" customHeight="1" x14ac:dyDescent="0.25">
      <c r="C32" s="70"/>
      <c r="D32" s="68"/>
      <c r="E32" s="76" t="s">
        <v>43</v>
      </c>
      <c r="F32" s="68"/>
      <c r="G32" s="68"/>
      <c r="H32" s="68"/>
      <c r="I32" s="68"/>
      <c r="J32" s="69"/>
    </row>
    <row r="33" spans="1:12" s="66" customFormat="1" ht="19.5" customHeight="1" x14ac:dyDescent="0.25">
      <c r="C33" s="70"/>
      <c r="D33" s="68"/>
      <c r="E33" s="76" t="s">
        <v>82</v>
      </c>
      <c r="F33" s="68"/>
      <c r="G33" s="68"/>
      <c r="H33" s="68"/>
      <c r="I33" s="68"/>
      <c r="J33" s="69"/>
    </row>
    <row r="34" spans="1:12" ht="15.75" thickBot="1" x14ac:dyDescent="0.3">
      <c r="C34" s="71"/>
      <c r="D34" s="72"/>
      <c r="E34" s="73"/>
      <c r="F34" s="72"/>
      <c r="G34" s="72"/>
      <c r="H34" s="72"/>
      <c r="I34" s="72"/>
      <c r="J34" s="74"/>
    </row>
    <row r="35" spans="1:12" ht="15.75" thickTop="1" x14ac:dyDescent="0.25">
      <c r="A35" s="25"/>
      <c r="C35" s="26"/>
    </row>
    <row r="36" spans="1:12" x14ac:dyDescent="0.25">
      <c r="B36" s="134" t="s">
        <v>304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</sheetData>
  <mergeCells count="5">
    <mergeCell ref="B36:L36"/>
    <mergeCell ref="C2:J2"/>
    <mergeCell ref="C20:G21"/>
    <mergeCell ref="D23:G24"/>
    <mergeCell ref="H24:J24"/>
  </mergeCells>
  <hyperlinks>
    <hyperlink ref="E33" r:id="rId1" xr:uid="{00000000-0004-0000-0000-000000000000}"/>
    <hyperlink ref="E32" r:id="rId2" xr:uid="{00000000-0004-0000-0000-000001000000}"/>
    <hyperlink ref="E30" r:id="rId3" xr:uid="{00000000-0004-0000-0000-000002000000}"/>
    <hyperlink ref="E31" r:id="rId4" xr:uid="{00000000-0004-0000-0000-000003000000}"/>
  </hyperlinks>
  <pageMargins left="0.7" right="0.7" top="0.78740157499999996" bottom="0.78740157499999996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1091-2EC9-4D83-97C3-2DCD0D1AF77C}">
  <sheetPr codeName="List10"/>
  <dimension ref="A1:H19"/>
  <sheetViews>
    <sheetView zoomScale="130" zoomScaleNormal="130" workbookViewId="0">
      <selection activeCell="F13" sqref="F13"/>
    </sheetView>
  </sheetViews>
  <sheetFormatPr defaultRowHeight="15" x14ac:dyDescent="0.25"/>
  <cols>
    <col min="2" max="2" width="38.7109375" customWidth="1"/>
    <col min="3" max="4" width="0" hidden="1" customWidth="1"/>
    <col min="5" max="5" width="13" customWidth="1"/>
    <col min="6" max="6" width="12" customWidth="1"/>
    <col min="7" max="8" width="14.140625" customWidth="1"/>
    <col min="10" max="10" width="12.28515625" customWidth="1"/>
  </cols>
  <sheetData>
    <row r="1" spans="1:8" ht="21" customHeight="1" x14ac:dyDescent="0.3">
      <c r="A1" s="151" t="s">
        <v>48</v>
      </c>
      <c r="B1" s="151"/>
      <c r="C1" s="151"/>
      <c r="D1" s="151"/>
      <c r="E1" s="151"/>
      <c r="F1" s="151"/>
      <c r="G1" s="151"/>
      <c r="H1" s="9"/>
    </row>
    <row r="3" spans="1:8" x14ac:dyDescent="0.25">
      <c r="B3" s="18" t="s">
        <v>47</v>
      </c>
      <c r="C3" s="18"/>
      <c r="D3" s="18"/>
      <c r="E3" s="18"/>
      <c r="F3" s="18"/>
      <c r="G3" s="18"/>
    </row>
    <row r="4" spans="1:8" x14ac:dyDescent="0.25">
      <c r="B4" t="s">
        <v>126</v>
      </c>
    </row>
    <row r="5" spans="1:8" x14ac:dyDescent="0.25">
      <c r="B5" t="s">
        <v>127</v>
      </c>
    </row>
    <row r="6" spans="1:8" x14ac:dyDescent="0.25">
      <c r="B6" t="s">
        <v>128</v>
      </c>
      <c r="E6" s="84" t="s">
        <v>0</v>
      </c>
      <c r="F6" s="84" t="s">
        <v>37</v>
      </c>
      <c r="G6" s="84" t="s">
        <v>38</v>
      </c>
    </row>
    <row r="7" spans="1:8" x14ac:dyDescent="0.25">
      <c r="B7" t="s">
        <v>129</v>
      </c>
      <c r="E7" s="2" t="s">
        <v>11</v>
      </c>
      <c r="F7" s="2">
        <v>91</v>
      </c>
      <c r="G7" s="2" t="str">
        <f>IF(F7&gt;=90,"A",IF(F7&gt;=80,"B",IF(F7&gt;=60,"C","E")))</f>
        <v>A</v>
      </c>
    </row>
    <row r="8" spans="1:8" x14ac:dyDescent="0.25">
      <c r="B8" t="s">
        <v>130</v>
      </c>
      <c r="E8" s="2" t="s">
        <v>6</v>
      </c>
      <c r="F8" s="2">
        <v>90</v>
      </c>
      <c r="G8" s="2" t="str">
        <f t="shared" ref="G8:G12" si="0">IF(F8&gt;=90,"A",IF(F8&gt;=80,"B",IF(F8&gt;=60,"C","E")))</f>
        <v>A</v>
      </c>
    </row>
    <row r="9" spans="1:8" x14ac:dyDescent="0.25">
      <c r="E9" s="2" t="s">
        <v>4</v>
      </c>
      <c r="F9" s="2">
        <v>89</v>
      </c>
      <c r="G9" s="2" t="str">
        <f t="shared" si="0"/>
        <v>B</v>
      </c>
    </row>
    <row r="10" spans="1:8" x14ac:dyDescent="0.25">
      <c r="E10" s="2" t="s">
        <v>12</v>
      </c>
      <c r="F10" s="2">
        <v>75</v>
      </c>
      <c r="G10" s="2" t="str">
        <f t="shared" si="0"/>
        <v>C</v>
      </c>
    </row>
    <row r="11" spans="1:8" x14ac:dyDescent="0.25">
      <c r="E11" s="2" t="s">
        <v>132</v>
      </c>
      <c r="F11" s="2">
        <v>60</v>
      </c>
      <c r="G11" s="2" t="str">
        <f t="shared" si="0"/>
        <v>C</v>
      </c>
    </row>
    <row r="12" spans="1:8" x14ac:dyDescent="0.25">
      <c r="E12" s="2" t="s">
        <v>133</v>
      </c>
      <c r="F12" s="2">
        <v>10</v>
      </c>
      <c r="G12" s="2" t="str">
        <f t="shared" si="0"/>
        <v>E</v>
      </c>
    </row>
    <row r="16" spans="1:8" x14ac:dyDescent="0.25">
      <c r="B16" t="s">
        <v>131</v>
      </c>
    </row>
    <row r="17" spans="1:8" ht="21" x14ac:dyDescent="0.35">
      <c r="A17" s="16"/>
      <c r="B17" s="17" t="s">
        <v>49</v>
      </c>
      <c r="C17" s="16"/>
      <c r="D17" s="16"/>
      <c r="E17" s="16"/>
      <c r="F17" s="16"/>
      <c r="G17" s="16"/>
      <c r="H17" s="16"/>
    </row>
    <row r="19" spans="1:8" x14ac:dyDescent="0.25">
      <c r="A19" s="155" t="s">
        <v>16</v>
      </c>
      <c r="B19" s="175"/>
      <c r="C19" s="175"/>
      <c r="D19" s="175"/>
      <c r="E19" s="175"/>
      <c r="F19" s="175"/>
      <c r="G19" s="175"/>
      <c r="H19" s="79"/>
    </row>
  </sheetData>
  <mergeCells count="2">
    <mergeCell ref="A1:G1"/>
    <mergeCell ref="A19:G19"/>
  </mergeCells>
  <hyperlinks>
    <hyperlink ref="A19" r:id="rId1" xr:uid="{86A03F5B-AE41-402D-8358-DC0B1DF6B771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1"/>
  <dimension ref="A1:I36"/>
  <sheetViews>
    <sheetView zoomScale="85" zoomScaleNormal="85" workbookViewId="0">
      <selection activeCell="J17" sqref="J17"/>
    </sheetView>
  </sheetViews>
  <sheetFormatPr defaultRowHeight="15" x14ac:dyDescent="0.25"/>
  <cols>
    <col min="1" max="1" width="4.140625" customWidth="1"/>
    <col min="3" max="3" width="16" customWidth="1"/>
    <col min="4" max="4" width="13.7109375" customWidth="1"/>
    <col min="5" max="5" width="18.140625" customWidth="1"/>
    <col min="8" max="8" width="15.28515625" customWidth="1"/>
    <col min="9" max="9" width="18.7109375" customWidth="1"/>
  </cols>
  <sheetData>
    <row r="1" spans="1:9" ht="24.75" customHeight="1" x14ac:dyDescent="0.25">
      <c r="A1" s="151" t="s">
        <v>50</v>
      </c>
      <c r="B1" s="151"/>
      <c r="C1" s="151"/>
      <c r="D1" s="151"/>
      <c r="E1" s="151"/>
      <c r="F1" s="151"/>
    </row>
    <row r="2" spans="1:9" x14ac:dyDescent="0.25">
      <c r="A2" s="177" t="s">
        <v>16</v>
      </c>
      <c r="B2" s="178"/>
      <c r="C2" s="178"/>
      <c r="D2" s="178"/>
      <c r="E2" s="178"/>
      <c r="F2" s="178"/>
    </row>
    <row r="3" spans="1:9" x14ac:dyDescent="0.25">
      <c r="A3" s="111"/>
      <c r="B3" s="112"/>
      <c r="C3" s="112"/>
      <c r="D3" s="112"/>
      <c r="E3" s="112"/>
      <c r="F3" s="112"/>
    </row>
    <row r="4" spans="1:9" x14ac:dyDescent="0.25">
      <c r="A4" s="111"/>
      <c r="B4" s="112"/>
      <c r="C4" s="112"/>
      <c r="D4" s="112"/>
      <c r="E4" s="112"/>
      <c r="F4" s="112"/>
    </row>
    <row r="5" spans="1:9" x14ac:dyDescent="0.25">
      <c r="B5" s="18" t="s">
        <v>230</v>
      </c>
      <c r="C5" s="19"/>
      <c r="D5" s="19"/>
      <c r="E5" s="19"/>
      <c r="F5" s="19"/>
    </row>
    <row r="6" spans="1:9" x14ac:dyDescent="0.25">
      <c r="B6" s="84" t="s">
        <v>0</v>
      </c>
      <c r="C6" s="84" t="s">
        <v>57</v>
      </c>
      <c r="D6" s="84" t="s">
        <v>10</v>
      </c>
      <c r="E6" s="84" t="s">
        <v>231</v>
      </c>
      <c r="H6" s="2" t="s">
        <v>51</v>
      </c>
      <c r="I6" s="20">
        <f ca="1">TODAY()</f>
        <v>45201</v>
      </c>
    </row>
    <row r="7" spans="1:9" x14ac:dyDescent="0.25">
      <c r="B7" s="2" t="s">
        <v>6</v>
      </c>
      <c r="C7" s="20">
        <f ca="1">C8-1</f>
        <v>45199</v>
      </c>
      <c r="D7" s="83" t="s">
        <v>44</v>
      </c>
      <c r="E7" s="2"/>
    </row>
    <row r="8" spans="1:9" x14ac:dyDescent="0.25">
      <c r="B8" s="2" t="s">
        <v>7</v>
      </c>
      <c r="C8" s="20">
        <f ca="1">C9-1</f>
        <v>45200</v>
      </c>
      <c r="D8" s="83" t="s">
        <v>45</v>
      </c>
      <c r="E8" s="2"/>
      <c r="H8" s="113" t="s">
        <v>52</v>
      </c>
    </row>
    <row r="9" spans="1:9" x14ac:dyDescent="0.25">
      <c r="B9" s="2" t="s">
        <v>4</v>
      </c>
      <c r="C9" s="20">
        <f ca="1">TODAY()</f>
        <v>45201</v>
      </c>
      <c r="D9" s="83" t="s">
        <v>45</v>
      </c>
      <c r="E9" s="2"/>
      <c r="H9" s="23" t="s">
        <v>53</v>
      </c>
    </row>
    <row r="10" spans="1:9" x14ac:dyDescent="0.25">
      <c r="B10" s="2" t="s">
        <v>5</v>
      </c>
      <c r="C10" s="20">
        <f ca="1">C9+1</f>
        <v>45202</v>
      </c>
      <c r="D10" s="83" t="s">
        <v>45</v>
      </c>
      <c r="E10" s="2"/>
    </row>
    <row r="11" spans="1:9" x14ac:dyDescent="0.25">
      <c r="B11" s="2" t="s">
        <v>11</v>
      </c>
      <c r="C11" s="20">
        <f ca="1">C10+1</f>
        <v>45203</v>
      </c>
      <c r="D11" s="83" t="s">
        <v>44</v>
      </c>
      <c r="E11" s="2"/>
    </row>
    <row r="14" spans="1:9" x14ac:dyDescent="0.25">
      <c r="B14" s="18" t="s">
        <v>54</v>
      </c>
      <c r="C14" s="19"/>
      <c r="D14" s="19"/>
      <c r="E14" s="19"/>
      <c r="F14" s="19"/>
    </row>
    <row r="15" spans="1:9" x14ac:dyDescent="0.25">
      <c r="B15" s="84" t="s">
        <v>55</v>
      </c>
      <c r="C15" s="84" t="s">
        <v>56</v>
      </c>
      <c r="D15" s="84" t="s">
        <v>57</v>
      </c>
      <c r="E15" s="84" t="s">
        <v>58</v>
      </c>
    </row>
    <row r="16" spans="1:9" x14ac:dyDescent="0.25">
      <c r="B16" s="2" t="s">
        <v>59</v>
      </c>
      <c r="C16" s="20">
        <f ca="1">C19-5</f>
        <v>45195</v>
      </c>
      <c r="D16" s="2" t="s">
        <v>60</v>
      </c>
      <c r="E16" s="2"/>
    </row>
    <row r="17" spans="2:9" x14ac:dyDescent="0.25">
      <c r="B17" s="2" t="s">
        <v>61</v>
      </c>
      <c r="C17" s="20">
        <f ca="1">C18-2</f>
        <v>45198</v>
      </c>
      <c r="D17" s="2" t="s">
        <v>62</v>
      </c>
      <c r="E17" s="2"/>
      <c r="H17" s="2" t="s">
        <v>51</v>
      </c>
      <c r="I17" s="20">
        <f ca="1">TODAY()</f>
        <v>45201</v>
      </c>
    </row>
    <row r="18" spans="2:9" x14ac:dyDescent="0.25">
      <c r="B18" s="2" t="s">
        <v>63</v>
      </c>
      <c r="C18" s="20">
        <f ca="1">C20-1</f>
        <v>45200</v>
      </c>
      <c r="D18" s="2" t="s">
        <v>60</v>
      </c>
      <c r="E18" s="2"/>
    </row>
    <row r="19" spans="2:9" x14ac:dyDescent="0.25">
      <c r="B19" s="2" t="s">
        <v>64</v>
      </c>
      <c r="C19" s="20">
        <f ca="1">C21-1</f>
        <v>45200</v>
      </c>
      <c r="D19" s="2" t="s">
        <v>62</v>
      </c>
      <c r="E19" s="2"/>
    </row>
    <row r="20" spans="2:9" x14ac:dyDescent="0.25">
      <c r="B20" s="2" t="s">
        <v>65</v>
      </c>
      <c r="C20" s="20">
        <f ca="1">TODAY()</f>
        <v>45201</v>
      </c>
      <c r="D20" s="2" t="s">
        <v>60</v>
      </c>
      <c r="E20" s="2"/>
      <c r="H20" s="113" t="s">
        <v>52</v>
      </c>
    </row>
    <row r="21" spans="2:9" x14ac:dyDescent="0.25">
      <c r="B21" s="2" t="s">
        <v>66</v>
      </c>
      <c r="C21" s="20">
        <f ca="1">C20</f>
        <v>45201</v>
      </c>
      <c r="D21" s="2" t="s">
        <v>62</v>
      </c>
      <c r="E21" s="2"/>
      <c r="H21" s="23" t="s">
        <v>67</v>
      </c>
    </row>
    <row r="22" spans="2:9" x14ac:dyDescent="0.25">
      <c r="B22" s="2" t="s">
        <v>68</v>
      </c>
      <c r="C22" s="20">
        <f ca="1">C21+2</f>
        <v>45203</v>
      </c>
      <c r="D22" s="2" t="s">
        <v>62</v>
      </c>
      <c r="E22" s="2"/>
    </row>
    <row r="23" spans="2:9" x14ac:dyDescent="0.25">
      <c r="B23" s="2" t="s">
        <v>69</v>
      </c>
      <c r="C23" s="20">
        <f ca="1">C21+2</f>
        <v>45203</v>
      </c>
      <c r="D23" s="2" t="s">
        <v>60</v>
      </c>
      <c r="E23" s="2"/>
    </row>
    <row r="24" spans="2:9" x14ac:dyDescent="0.25">
      <c r="B24" s="2" t="s">
        <v>70</v>
      </c>
      <c r="C24" s="20">
        <f ca="1">C23+4</f>
        <v>45207</v>
      </c>
      <c r="D24" s="2" t="s">
        <v>60</v>
      </c>
      <c r="E24" s="2"/>
    </row>
    <row r="25" spans="2:9" x14ac:dyDescent="0.25">
      <c r="C25" s="21"/>
    </row>
    <row r="26" spans="2:9" x14ac:dyDescent="0.25">
      <c r="C26" s="21"/>
    </row>
    <row r="27" spans="2:9" x14ac:dyDescent="0.25">
      <c r="C27" s="21"/>
    </row>
    <row r="28" spans="2:9" x14ac:dyDescent="0.25">
      <c r="B28" s="18" t="s">
        <v>71</v>
      </c>
      <c r="C28" s="19"/>
      <c r="D28" s="19"/>
      <c r="E28" s="19"/>
      <c r="F28" s="19"/>
    </row>
    <row r="29" spans="2:9" x14ac:dyDescent="0.25">
      <c r="B29" s="84" t="s">
        <v>47</v>
      </c>
      <c r="C29" s="84" t="s">
        <v>72</v>
      </c>
      <c r="D29" s="84" t="s">
        <v>73</v>
      </c>
      <c r="E29" s="84" t="s">
        <v>73</v>
      </c>
      <c r="H29" s="22" t="s">
        <v>52</v>
      </c>
    </row>
    <row r="30" spans="2:9" x14ac:dyDescent="0.25">
      <c r="B30" s="2" t="s">
        <v>74</v>
      </c>
      <c r="C30" s="24">
        <v>0.3263888888888889</v>
      </c>
      <c r="D30" s="2"/>
      <c r="E30" s="2"/>
      <c r="H30" s="23" t="s">
        <v>75</v>
      </c>
    </row>
    <row r="31" spans="2:9" x14ac:dyDescent="0.25">
      <c r="B31" s="2" t="s">
        <v>76</v>
      </c>
      <c r="C31" s="24">
        <v>0.42499999999999999</v>
      </c>
      <c r="D31" s="2"/>
      <c r="E31" s="2"/>
    </row>
    <row r="32" spans="2:9" x14ac:dyDescent="0.25">
      <c r="B32" s="2" t="s">
        <v>77</v>
      </c>
      <c r="C32" s="24">
        <v>0.50347222222222221</v>
      </c>
      <c r="D32" s="2"/>
      <c r="E32" s="2"/>
      <c r="H32" s="2" t="s">
        <v>78</v>
      </c>
      <c r="I32" s="24">
        <v>0.5</v>
      </c>
    </row>
    <row r="33" spans="1:6" x14ac:dyDescent="0.25">
      <c r="B33" s="2" t="s">
        <v>79</v>
      </c>
      <c r="C33" s="24">
        <v>0.63194444444444442</v>
      </c>
      <c r="D33" s="2"/>
      <c r="E33" s="2"/>
    </row>
    <row r="34" spans="1:6" x14ac:dyDescent="0.25">
      <c r="B34" s="2" t="s">
        <v>80</v>
      </c>
      <c r="C34" s="24">
        <v>0.79305555555555562</v>
      </c>
      <c r="D34" s="2"/>
      <c r="E34" s="2"/>
    </row>
    <row r="35" spans="1:6" x14ac:dyDescent="0.25">
      <c r="C35" s="21"/>
    </row>
    <row r="36" spans="1:6" x14ac:dyDescent="0.25">
      <c r="A36" s="149" t="s">
        <v>16</v>
      </c>
      <c r="B36" s="176"/>
      <c r="C36" s="176"/>
      <c r="D36" s="176"/>
      <c r="E36" s="176"/>
      <c r="F36" s="176"/>
    </row>
  </sheetData>
  <mergeCells count="3">
    <mergeCell ref="A1:F1"/>
    <mergeCell ref="A36:F36"/>
    <mergeCell ref="A2:F2"/>
  </mergeCells>
  <hyperlinks>
    <hyperlink ref="A36" r:id="rId1" xr:uid="{00000000-0004-0000-0600-000000000000}"/>
    <hyperlink ref="A2" r:id="rId2" xr:uid="{3100EEBA-0E09-4217-8121-737346FE0A5F}"/>
  </hyperlinks>
  <pageMargins left="0.7" right="0.7" top="0.78740157499999996" bottom="0.78740157499999996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73C1-B121-4600-9C34-13EAB83AF682}">
  <sheetPr codeName="List12"/>
  <dimension ref="A1:R42"/>
  <sheetViews>
    <sheetView workbookViewId="0">
      <selection activeCell="A28" sqref="A28:XFD28"/>
    </sheetView>
  </sheetViews>
  <sheetFormatPr defaultRowHeight="15" x14ac:dyDescent="0.25"/>
  <cols>
    <col min="2" max="2" width="11.28515625" customWidth="1"/>
    <col min="3" max="3" width="12" customWidth="1"/>
    <col min="4" max="4" width="13" customWidth="1"/>
    <col min="5" max="5" width="19.7109375" customWidth="1"/>
    <col min="9" max="9" width="37.42578125" customWidth="1"/>
  </cols>
  <sheetData>
    <row r="1" spans="1:15" ht="27" customHeight="1" x14ac:dyDescent="0.25">
      <c r="A1" s="179" t="s">
        <v>278</v>
      </c>
      <c r="B1" s="179"/>
      <c r="C1" s="179"/>
      <c r="D1" s="179"/>
      <c r="E1" s="179"/>
      <c r="F1" s="179"/>
      <c r="G1" s="179"/>
    </row>
    <row r="2" spans="1:15" x14ac:dyDescent="0.25">
      <c r="A2" s="152" t="s">
        <v>16</v>
      </c>
      <c r="B2" s="152"/>
      <c r="C2" s="152"/>
      <c r="D2" s="152"/>
      <c r="E2" s="152"/>
      <c r="F2" s="152"/>
      <c r="G2" s="152"/>
    </row>
    <row r="5" spans="1:15" x14ac:dyDescent="0.25">
      <c r="B5" s="84" t="s">
        <v>136</v>
      </c>
      <c r="C5" s="84" t="s">
        <v>135</v>
      </c>
      <c r="D5" s="84" t="s">
        <v>134</v>
      </c>
      <c r="E5" s="84" t="s">
        <v>145</v>
      </c>
      <c r="I5" s="88" t="s">
        <v>47</v>
      </c>
      <c r="J5" s="87" t="s">
        <v>146</v>
      </c>
      <c r="O5" t="s">
        <v>144</v>
      </c>
    </row>
    <row r="6" spans="1:15" x14ac:dyDescent="0.25">
      <c r="B6" s="2" t="s">
        <v>34</v>
      </c>
      <c r="C6" s="2" t="s">
        <v>60</v>
      </c>
      <c r="D6" s="2">
        <v>10</v>
      </c>
      <c r="E6" s="2"/>
      <c r="I6" t="s">
        <v>276</v>
      </c>
      <c r="J6" s="85">
        <v>0.1</v>
      </c>
      <c r="K6" s="85"/>
      <c r="L6" s="85"/>
      <c r="M6" s="85"/>
      <c r="O6" s="86">
        <f>IF(AND(C6="ANO",D6&gt;=10),10%,IF(AND(C6="ANO",D6&lt;10),5%,IF(AND(C6="NE",D6&gt;=10),2%,0%)))</f>
        <v>0.1</v>
      </c>
    </row>
    <row r="7" spans="1:15" x14ac:dyDescent="0.25">
      <c r="B7" s="2" t="s">
        <v>137</v>
      </c>
      <c r="C7" s="2" t="s">
        <v>60</v>
      </c>
      <c r="D7" s="2">
        <v>11</v>
      </c>
      <c r="E7" s="2"/>
      <c r="I7" t="s">
        <v>140</v>
      </c>
      <c r="J7" s="85">
        <v>0.05</v>
      </c>
      <c r="K7" s="85"/>
      <c r="L7" s="85"/>
      <c r="M7" s="85"/>
      <c r="O7" s="86">
        <f t="shared" ref="O7:O11" si="0">IF(AND(C7="ANO",D7&gt;=10),10%,IF(AND(C7="ANO",D7&lt;10),5%,IF(AND(C7="NE",D7&gt;=10),2%,0%)))</f>
        <v>0.1</v>
      </c>
    </row>
    <row r="8" spans="1:15" x14ac:dyDescent="0.25">
      <c r="B8" s="2" t="s">
        <v>138</v>
      </c>
      <c r="C8" s="2" t="s">
        <v>60</v>
      </c>
      <c r="D8" s="2">
        <v>5</v>
      </c>
      <c r="E8" s="2"/>
      <c r="I8" t="s">
        <v>141</v>
      </c>
      <c r="J8" s="85">
        <v>0.02</v>
      </c>
      <c r="K8" s="85"/>
      <c r="L8" s="85"/>
      <c r="M8" s="85"/>
      <c r="O8" s="86">
        <f t="shared" si="0"/>
        <v>0.05</v>
      </c>
    </row>
    <row r="9" spans="1:15" x14ac:dyDescent="0.25">
      <c r="B9" s="2" t="s">
        <v>139</v>
      </c>
      <c r="C9" s="2" t="s">
        <v>62</v>
      </c>
      <c r="D9" s="2">
        <v>11</v>
      </c>
      <c r="E9" s="2"/>
      <c r="I9" t="s">
        <v>142</v>
      </c>
      <c r="J9" s="85">
        <v>0</v>
      </c>
      <c r="K9" s="85"/>
      <c r="L9" s="85"/>
      <c r="M9" s="85"/>
      <c r="O9" s="86">
        <f t="shared" si="0"/>
        <v>0.02</v>
      </c>
    </row>
    <row r="10" spans="1:15" x14ac:dyDescent="0.25">
      <c r="B10" s="2" t="s">
        <v>143</v>
      </c>
      <c r="C10" s="2" t="s">
        <v>62</v>
      </c>
      <c r="D10" s="2">
        <v>10</v>
      </c>
      <c r="E10" s="2"/>
      <c r="O10" s="86">
        <f t="shared" si="0"/>
        <v>0.02</v>
      </c>
    </row>
    <row r="11" spans="1:15" x14ac:dyDescent="0.25">
      <c r="B11" s="2" t="s">
        <v>45</v>
      </c>
      <c r="C11" s="2" t="s">
        <v>62</v>
      </c>
      <c r="D11" s="2">
        <v>5</v>
      </c>
      <c r="E11" s="2"/>
      <c r="O11" s="86">
        <f t="shared" si="0"/>
        <v>0</v>
      </c>
    </row>
    <row r="14" spans="1:15" ht="15.75" customHeight="1" x14ac:dyDescent="0.25"/>
    <row r="15" spans="1:15" ht="15.75" customHeight="1" x14ac:dyDescent="0.25"/>
    <row r="16" spans="1:15" ht="15.75" customHeight="1" x14ac:dyDescent="0.25"/>
    <row r="17" spans="1:18" x14ac:dyDescent="0.25">
      <c r="A17" s="129" t="s">
        <v>277</v>
      </c>
      <c r="B17" s="129"/>
      <c r="C17" s="129"/>
      <c r="D17" s="129"/>
      <c r="E17" s="129"/>
      <c r="F17" s="129"/>
      <c r="G17" s="129"/>
    </row>
    <row r="19" spans="1:18" x14ac:dyDescent="0.25">
      <c r="B19" s="84" t="s">
        <v>136</v>
      </c>
      <c r="C19" s="84" t="s">
        <v>135</v>
      </c>
      <c r="D19" s="84" t="s">
        <v>134</v>
      </c>
      <c r="F19" s="122" t="s">
        <v>256</v>
      </c>
      <c r="I19" s="88" t="s">
        <v>47</v>
      </c>
      <c r="L19" s="12" t="s">
        <v>257</v>
      </c>
      <c r="Q19" s="12" t="s">
        <v>258</v>
      </c>
    </row>
    <row r="20" spans="1:18" x14ac:dyDescent="0.25">
      <c r="B20" s="2" t="s">
        <v>34</v>
      </c>
      <c r="C20" s="2" t="s">
        <v>60</v>
      </c>
      <c r="D20" s="123">
        <v>10</v>
      </c>
      <c r="F20" s="2"/>
      <c r="L20" s="2" t="str">
        <f>IF(AND(D20&gt;=10,D20&lt;=30),"A","N")</f>
        <v>A</v>
      </c>
      <c r="M20" t="str">
        <f ca="1">_xlfn.FORMULATEXT(L20)</f>
        <v>=KDYŽ(A(D20&gt;=10;D20&lt;=30);"A";"N")</v>
      </c>
      <c r="Q20" s="2" t="str">
        <f>IF((D20&gt;=10)*(D20&lt;=30),"A","N")</f>
        <v>A</v>
      </c>
      <c r="R20" t="str">
        <f ca="1">_xlfn.FORMULATEXT(Q20)</f>
        <v>=KDYŽ((D20&gt;=10)*(D20&lt;=30);"A";"N")</v>
      </c>
    </row>
    <row r="21" spans="1:18" x14ac:dyDescent="0.25">
      <c r="B21" s="2" t="s">
        <v>137</v>
      </c>
      <c r="C21" s="2" t="s">
        <v>60</v>
      </c>
      <c r="D21" s="123">
        <v>11</v>
      </c>
      <c r="F21" s="2"/>
      <c r="L21" s="2" t="str">
        <f t="shared" ref="L21:L25" si="1">IF(AND(D21&gt;=10,D21&lt;=30),"A","N")</f>
        <v>A</v>
      </c>
      <c r="Q21" s="2" t="str">
        <f t="shared" ref="Q21:Q25" si="2">IF((D21&gt;=10)*(D21&lt;=30),"A","N")</f>
        <v>A</v>
      </c>
    </row>
    <row r="22" spans="1:18" x14ac:dyDescent="0.25">
      <c r="B22" s="2" t="s">
        <v>138</v>
      </c>
      <c r="C22" s="2" t="s">
        <v>60</v>
      </c>
      <c r="D22" s="2">
        <v>5</v>
      </c>
      <c r="F22" s="2"/>
      <c r="L22" s="2" t="str">
        <f t="shared" si="1"/>
        <v>N</v>
      </c>
      <c r="Q22" s="2" t="str">
        <f t="shared" si="2"/>
        <v>N</v>
      </c>
    </row>
    <row r="23" spans="1:18" x14ac:dyDescent="0.25">
      <c r="B23" s="2" t="s">
        <v>139</v>
      </c>
      <c r="C23" s="2" t="s">
        <v>62</v>
      </c>
      <c r="D23" s="123">
        <v>28</v>
      </c>
      <c r="F23" s="2"/>
      <c r="L23" s="2" t="str">
        <f t="shared" si="1"/>
        <v>A</v>
      </c>
      <c r="Q23" s="2" t="str">
        <f t="shared" si="2"/>
        <v>A</v>
      </c>
    </row>
    <row r="24" spans="1:18" x14ac:dyDescent="0.25">
      <c r="B24" s="2" t="s">
        <v>143</v>
      </c>
      <c r="C24" s="2" t="s">
        <v>62</v>
      </c>
      <c r="D24" s="123">
        <v>30</v>
      </c>
      <c r="F24" s="2"/>
      <c r="L24" s="2" t="str">
        <f t="shared" si="1"/>
        <v>A</v>
      </c>
      <c r="Q24" s="2" t="str">
        <f t="shared" si="2"/>
        <v>A</v>
      </c>
    </row>
    <row r="25" spans="1:18" x14ac:dyDescent="0.25">
      <c r="B25" s="2" t="s">
        <v>45</v>
      </c>
      <c r="C25" s="2" t="s">
        <v>62</v>
      </c>
      <c r="D25" s="2">
        <v>5</v>
      </c>
      <c r="F25" s="2"/>
      <c r="L25" s="2" t="str">
        <f t="shared" si="1"/>
        <v>N</v>
      </c>
      <c r="Q25" s="2" t="str">
        <f t="shared" si="2"/>
        <v>N</v>
      </c>
    </row>
    <row r="36" spans="2:12" x14ac:dyDescent="0.25">
      <c r="B36" s="84" t="s">
        <v>136</v>
      </c>
      <c r="C36" s="84" t="s">
        <v>135</v>
      </c>
      <c r="D36" s="84" t="s">
        <v>134</v>
      </c>
      <c r="E36" s="122" t="s">
        <v>256</v>
      </c>
      <c r="I36" s="88" t="s">
        <v>47</v>
      </c>
    </row>
    <row r="37" spans="2:12" x14ac:dyDescent="0.25">
      <c r="B37" s="2" t="s">
        <v>34</v>
      </c>
      <c r="C37" s="2" t="s">
        <v>60</v>
      </c>
      <c r="D37" s="2">
        <v>10</v>
      </c>
      <c r="E37" s="2"/>
      <c r="L37" s="2" t="str">
        <f>IF(AND(D37&gt;10,D37&lt;30),"A","N")</f>
        <v>N</v>
      </c>
    </row>
    <row r="38" spans="2:12" x14ac:dyDescent="0.25">
      <c r="B38" s="2" t="s">
        <v>137</v>
      </c>
      <c r="C38" s="2" t="s">
        <v>60</v>
      </c>
      <c r="D38" s="123">
        <v>11</v>
      </c>
      <c r="E38" s="2"/>
      <c r="I38" t="s">
        <v>255</v>
      </c>
      <c r="L38" s="2" t="str">
        <f t="shared" ref="L38:L42" si="3">IF(AND(D38&gt;10,D38&lt;30),"A","N")</f>
        <v>A</v>
      </c>
    </row>
    <row r="39" spans="2:12" x14ac:dyDescent="0.25">
      <c r="B39" s="2" t="s">
        <v>138</v>
      </c>
      <c r="C39" s="2" t="s">
        <v>60</v>
      </c>
      <c r="D39" s="2">
        <v>5</v>
      </c>
      <c r="E39" s="2"/>
      <c r="L39" s="2" t="str">
        <f t="shared" si="3"/>
        <v>N</v>
      </c>
    </row>
    <row r="40" spans="2:12" x14ac:dyDescent="0.25">
      <c r="B40" s="2" t="s">
        <v>139</v>
      </c>
      <c r="C40" s="2" t="s">
        <v>62</v>
      </c>
      <c r="D40" s="123">
        <v>28</v>
      </c>
      <c r="E40" s="2"/>
      <c r="L40" s="2" t="str">
        <f t="shared" si="3"/>
        <v>A</v>
      </c>
    </row>
    <row r="41" spans="2:12" x14ac:dyDescent="0.25">
      <c r="B41" s="2" t="s">
        <v>143</v>
      </c>
      <c r="C41" s="2" t="s">
        <v>62</v>
      </c>
      <c r="D41" s="2">
        <v>30</v>
      </c>
      <c r="E41" s="2"/>
      <c r="L41" s="2" t="str">
        <f t="shared" si="3"/>
        <v>N</v>
      </c>
    </row>
    <row r="42" spans="2:12" x14ac:dyDescent="0.25">
      <c r="B42" s="2" t="s">
        <v>45</v>
      </c>
      <c r="C42" s="2" t="s">
        <v>62</v>
      </c>
      <c r="D42" s="2">
        <v>5</v>
      </c>
      <c r="E42" s="2"/>
      <c r="L42" s="2" t="str">
        <f t="shared" si="3"/>
        <v>N</v>
      </c>
    </row>
  </sheetData>
  <mergeCells count="2">
    <mergeCell ref="A1:G1"/>
    <mergeCell ref="A2:G2"/>
  </mergeCells>
  <hyperlinks>
    <hyperlink ref="A2" r:id="rId1" xr:uid="{44E36810-887E-487A-B07E-4F8CB87427A5}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E9AB-D864-43CE-A1E6-2A3A68DE7996}">
  <sheetPr codeName="List13"/>
  <dimension ref="A1:H12"/>
  <sheetViews>
    <sheetView workbookViewId="0">
      <selection activeCell="E19" sqref="E19"/>
    </sheetView>
  </sheetViews>
  <sheetFormatPr defaultRowHeight="15" x14ac:dyDescent="0.25"/>
  <cols>
    <col min="2" max="7" width="11.140625" customWidth="1"/>
    <col min="8" max="8" width="67.28515625" customWidth="1"/>
  </cols>
  <sheetData>
    <row r="1" spans="1:8" ht="27" customHeight="1" x14ac:dyDescent="0.25">
      <c r="A1" s="179" t="s">
        <v>278</v>
      </c>
      <c r="B1" s="179"/>
      <c r="C1" s="179"/>
      <c r="D1" s="179"/>
      <c r="E1" s="179"/>
      <c r="F1" s="179"/>
      <c r="G1" s="179"/>
    </row>
    <row r="2" spans="1:8" x14ac:dyDescent="0.25">
      <c r="A2" s="152" t="s">
        <v>16</v>
      </c>
      <c r="B2" s="152"/>
      <c r="C2" s="152"/>
      <c r="D2" s="152"/>
      <c r="E2" s="152"/>
      <c r="F2" s="152"/>
      <c r="G2" s="152"/>
    </row>
    <row r="4" spans="1:8" x14ac:dyDescent="0.25">
      <c r="B4" t="s">
        <v>281</v>
      </c>
      <c r="D4" t="s">
        <v>45</v>
      </c>
      <c r="E4" t="s">
        <v>284</v>
      </c>
      <c r="F4" t="s">
        <v>288</v>
      </c>
    </row>
    <row r="5" spans="1:8" x14ac:dyDescent="0.25">
      <c r="D5" t="s">
        <v>282</v>
      </c>
      <c r="E5" t="s">
        <v>286</v>
      </c>
    </row>
    <row r="7" spans="1:8" x14ac:dyDescent="0.25">
      <c r="B7" s="84" t="s">
        <v>10</v>
      </c>
      <c r="C7" s="84" t="s">
        <v>279</v>
      </c>
      <c r="D7" s="84" t="s">
        <v>265</v>
      </c>
      <c r="E7" s="84" t="s">
        <v>285</v>
      </c>
      <c r="F7" s="84" t="s">
        <v>287</v>
      </c>
      <c r="G7" s="130" t="s">
        <v>234</v>
      </c>
      <c r="H7" s="84" t="s">
        <v>214</v>
      </c>
    </row>
    <row r="8" spans="1:8" x14ac:dyDescent="0.25">
      <c r="B8" s="2" t="s">
        <v>44</v>
      </c>
      <c r="C8" s="2" t="s">
        <v>282</v>
      </c>
      <c r="D8" s="2">
        <v>32</v>
      </c>
      <c r="E8" s="2" t="s">
        <v>44</v>
      </c>
      <c r="F8" s="2" t="s">
        <v>288</v>
      </c>
      <c r="G8" s="2">
        <f>(B8="F")+(C8="Brno")+(D8&gt;32)+(E8="M")+(E8="F")+(F8="auto")</f>
        <v>3</v>
      </c>
      <c r="H8" s="2" t="str">
        <f ca="1">_xlfn.FORMULATEXT(G8)</f>
        <v>=(B8="F")+(C8="Brno")+(D8&gt;32)+(E8="M")+(E8="F")+(F8="auto")</v>
      </c>
    </row>
    <row r="9" spans="1:8" x14ac:dyDescent="0.25">
      <c r="B9" s="2" t="s">
        <v>44</v>
      </c>
      <c r="C9" s="2" t="s">
        <v>283</v>
      </c>
      <c r="D9" s="2"/>
      <c r="E9" s="2" t="s">
        <v>45</v>
      </c>
      <c r="F9" s="2"/>
      <c r="G9" s="2">
        <f t="shared" ref="G9:G12" si="0">(B9="F")+(C9="Brno")+(D9&gt;32)+(E9="M")+(E9="F")+(F9="auto")</f>
        <v>1</v>
      </c>
      <c r="H9" s="2" t="str">
        <f t="shared" ref="H9:H12" ca="1" si="1">_xlfn.FORMULATEXT(G9)</f>
        <v>=(B9="F")+(C9="Brno")+(D9&gt;32)+(E9="M")+(E9="F")+(F9="auto")</v>
      </c>
    </row>
    <row r="10" spans="1:8" x14ac:dyDescent="0.25">
      <c r="B10" s="131" t="s">
        <v>45</v>
      </c>
      <c r="C10" s="131" t="s">
        <v>282</v>
      </c>
      <c r="D10" s="131">
        <v>35</v>
      </c>
      <c r="E10" s="131" t="s">
        <v>44</v>
      </c>
      <c r="F10" s="131" t="s">
        <v>288</v>
      </c>
      <c r="G10" s="2">
        <f t="shared" si="0"/>
        <v>5</v>
      </c>
      <c r="H10" s="2" t="str">
        <f t="shared" ca="1" si="1"/>
        <v>=(B10="F")+(C10="Brno")+(D10&gt;32)+(E10="M")+(E10="F")+(F10="auto")</v>
      </c>
    </row>
    <row r="11" spans="1:8" x14ac:dyDescent="0.25">
      <c r="B11" s="2" t="s">
        <v>45</v>
      </c>
      <c r="C11" s="2"/>
      <c r="D11" s="2"/>
      <c r="E11" s="2" t="s">
        <v>289</v>
      </c>
      <c r="F11" s="2"/>
      <c r="G11" s="2">
        <f t="shared" si="0"/>
        <v>1</v>
      </c>
      <c r="H11" s="2" t="str">
        <f t="shared" ca="1" si="1"/>
        <v>=(B11="F")+(C11="Brno")+(D11&gt;32)+(E11="M")+(E11="F")+(F11="auto")</v>
      </c>
    </row>
    <row r="12" spans="1:8" x14ac:dyDescent="0.25">
      <c r="B12" s="2" t="s">
        <v>280</v>
      </c>
      <c r="C12" s="2"/>
      <c r="D12" s="2"/>
      <c r="E12" s="2"/>
      <c r="F12" s="2"/>
      <c r="G12" s="2">
        <f t="shared" si="0"/>
        <v>0</v>
      </c>
      <c r="H12" s="2" t="str">
        <f t="shared" ca="1" si="1"/>
        <v>=(B12="F")+(C12="Brno")+(D12&gt;32)+(E12="M")+(E12="F")+(F12="auto")</v>
      </c>
    </row>
  </sheetData>
  <mergeCells count="2">
    <mergeCell ref="A1:G1"/>
    <mergeCell ref="A2:G2"/>
  </mergeCells>
  <hyperlinks>
    <hyperlink ref="A2" r:id="rId1" xr:uid="{D46A2A36-A812-4410-A221-A0D5E689F8AC}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2C0C-D75C-4090-A3E2-AC1BF5201E8C}">
  <sheetPr codeName="List14"/>
  <dimension ref="A1:G32"/>
  <sheetViews>
    <sheetView zoomScale="130" zoomScaleNormal="130" workbookViewId="0">
      <selection activeCell="B18" sqref="B18"/>
    </sheetView>
  </sheetViews>
  <sheetFormatPr defaultRowHeight="15" x14ac:dyDescent="0.25"/>
  <cols>
    <col min="1" max="1" width="5.5703125" customWidth="1"/>
    <col min="2" max="2" width="11.85546875" customWidth="1"/>
    <col min="3" max="3" width="13.85546875" customWidth="1"/>
    <col min="4" max="4" width="29.85546875" customWidth="1"/>
    <col min="5" max="5" width="15.7109375" customWidth="1"/>
    <col min="6" max="6" width="13.140625" customWidth="1"/>
    <col min="9" max="9" width="10" bestFit="1" customWidth="1"/>
    <col min="12" max="12" width="10" bestFit="1" customWidth="1"/>
  </cols>
  <sheetData>
    <row r="1" spans="1:7" ht="18.75" x14ac:dyDescent="0.25">
      <c r="A1" s="151" t="s">
        <v>232</v>
      </c>
      <c r="B1" s="151"/>
      <c r="C1" s="151"/>
      <c r="D1" s="151"/>
      <c r="E1" s="151"/>
      <c r="F1" s="151"/>
      <c r="G1" s="151"/>
    </row>
    <row r="2" spans="1:7" x14ac:dyDescent="0.25">
      <c r="A2" s="152" t="s">
        <v>16</v>
      </c>
      <c r="B2" s="152"/>
      <c r="C2" s="152"/>
      <c r="D2" s="152"/>
      <c r="E2" s="152"/>
      <c r="F2" s="152"/>
      <c r="G2" s="152"/>
    </row>
    <row r="4" spans="1:7" ht="15.75" x14ac:dyDescent="0.25">
      <c r="B4" s="101" t="s">
        <v>170</v>
      </c>
      <c r="C4" s="101"/>
      <c r="D4" s="101"/>
      <c r="E4" s="101"/>
    </row>
    <row r="5" spans="1:7" x14ac:dyDescent="0.25">
      <c r="B5" s="18" t="s">
        <v>47</v>
      </c>
    </row>
    <row r="6" spans="1:7" x14ac:dyDescent="0.25">
      <c r="B6" t="s">
        <v>235</v>
      </c>
    </row>
    <row r="8" spans="1:7" x14ac:dyDescent="0.25">
      <c r="B8" s="84" t="s">
        <v>233</v>
      </c>
      <c r="C8" s="84" t="s">
        <v>234</v>
      </c>
      <c r="D8" s="84" t="s">
        <v>214</v>
      </c>
    </row>
    <row r="9" spans="1:7" x14ac:dyDescent="0.25">
      <c r="B9" s="2" t="s">
        <v>167</v>
      </c>
      <c r="C9" s="2" t="b">
        <f>AND(B9="""")</f>
        <v>0</v>
      </c>
      <c r="D9" s="114" t="str">
        <f ca="1">_xlfn.FORMULATEXT(C9)</f>
        <v>=A(B9="""")</v>
      </c>
    </row>
    <row r="10" spans="1:7" x14ac:dyDescent="0.25">
      <c r="B10" s="2" t="s">
        <v>168</v>
      </c>
      <c r="C10" s="2" t="b">
        <f t="shared" ref="C10:C12" si="0">AND(B10="""")</f>
        <v>1</v>
      </c>
      <c r="D10" s="114" t="str">
        <f t="shared" ref="D10:D12" ca="1" si="1">_xlfn.FORMULATEXT(C10)</f>
        <v>=A(B10="""")</v>
      </c>
    </row>
    <row r="11" spans="1:7" x14ac:dyDescent="0.25">
      <c r="B11" s="2" t="s">
        <v>169</v>
      </c>
      <c r="C11" s="2" t="b">
        <f t="shared" si="0"/>
        <v>0</v>
      </c>
      <c r="D11" s="114" t="str">
        <f t="shared" ca="1" si="1"/>
        <v>=A(B11="""")</v>
      </c>
    </row>
    <row r="12" spans="1:7" x14ac:dyDescent="0.25">
      <c r="B12" s="2" t="s">
        <v>171</v>
      </c>
      <c r="C12" s="2" t="b">
        <f t="shared" si="0"/>
        <v>0</v>
      </c>
      <c r="D12" s="114" t="str">
        <f t="shared" ca="1" si="1"/>
        <v>=A(B12="""")</v>
      </c>
    </row>
    <row r="15" spans="1:7" ht="15.75" x14ac:dyDescent="0.25">
      <c r="B15" s="101" t="s">
        <v>172</v>
      </c>
      <c r="C15" s="101"/>
      <c r="D15" s="101"/>
      <c r="E15" s="101"/>
    </row>
    <row r="16" spans="1:7" x14ac:dyDescent="0.25">
      <c r="B16" s="18" t="s">
        <v>47</v>
      </c>
    </row>
    <row r="17" spans="2:6" x14ac:dyDescent="0.25">
      <c r="B17" t="s">
        <v>271</v>
      </c>
    </row>
    <row r="19" spans="2:6" x14ac:dyDescent="0.25">
      <c r="B19" s="84" t="s">
        <v>233</v>
      </c>
      <c r="C19" s="84" t="s">
        <v>234</v>
      </c>
      <c r="D19" s="84" t="s">
        <v>214</v>
      </c>
    </row>
    <row r="20" spans="2:6" x14ac:dyDescent="0.25">
      <c r="B20" s="2" t="s">
        <v>169</v>
      </c>
      <c r="C20" s="2" t="b">
        <f>AND(B20="""""")</f>
        <v>1</v>
      </c>
      <c r="D20" s="114" t="str">
        <f ca="1">_xlfn.FORMULATEXT(C20)</f>
        <v>=A(B20="""""")</v>
      </c>
    </row>
    <row r="21" spans="2:6" x14ac:dyDescent="0.25">
      <c r="B21" s="2" t="s">
        <v>168</v>
      </c>
      <c r="C21" s="2" t="b">
        <f t="shared" ref="C21:C23" si="2">AND(B21="""""")</f>
        <v>0</v>
      </c>
      <c r="D21" s="114" t="str">
        <f t="shared" ref="D21:D23" ca="1" si="3">_xlfn.FORMULATEXT(C21)</f>
        <v>=A(B21="""""")</v>
      </c>
    </row>
    <row r="22" spans="2:6" x14ac:dyDescent="0.25">
      <c r="B22" s="2" t="s">
        <v>173</v>
      </c>
      <c r="C22" s="2" t="b">
        <f t="shared" si="2"/>
        <v>0</v>
      </c>
      <c r="D22" s="114" t="str">
        <f t="shared" ca="1" si="3"/>
        <v>=A(B22="""""")</v>
      </c>
    </row>
    <row r="23" spans="2:6" x14ac:dyDescent="0.25">
      <c r="B23" s="2" t="s">
        <v>174</v>
      </c>
      <c r="C23" s="2" t="b">
        <f t="shared" si="2"/>
        <v>0</v>
      </c>
      <c r="D23" s="114" t="str">
        <f t="shared" ca="1" si="3"/>
        <v>=A(B23="""""")</v>
      </c>
    </row>
    <row r="29" spans="2:6" x14ac:dyDescent="0.25">
      <c r="B29" s="2" t="s">
        <v>175</v>
      </c>
      <c r="C29" s="2" t="b">
        <f>AND(B29=""""&amp;"A")</f>
        <v>1</v>
      </c>
      <c r="E29" t="s">
        <v>176</v>
      </c>
      <c r="F29" t="b">
        <f>AND(B20="A"&amp;"B")</f>
        <v>0</v>
      </c>
    </row>
    <row r="30" spans="2:6" x14ac:dyDescent="0.25">
      <c r="B30" s="2" t="s">
        <v>177</v>
      </c>
      <c r="C30" s="2" t="b">
        <f>AND(B30=""""&amp;"1"&amp;"""")</f>
        <v>1</v>
      </c>
    </row>
    <row r="31" spans="2:6" x14ac:dyDescent="0.25">
      <c r="B31" t="s">
        <v>178</v>
      </c>
      <c r="C31" s="2" t="b">
        <f t="shared" ref="C31:C32" si="4">AND(B31=""""&amp;"1"&amp;"""")</f>
        <v>0</v>
      </c>
    </row>
    <row r="32" spans="2:6" x14ac:dyDescent="0.25">
      <c r="C32" s="2" t="b">
        <f t="shared" si="4"/>
        <v>0</v>
      </c>
    </row>
  </sheetData>
  <mergeCells count="2">
    <mergeCell ref="A1:G1"/>
    <mergeCell ref="A2:G2"/>
  </mergeCells>
  <hyperlinks>
    <hyperlink ref="A2" r:id="rId1" xr:uid="{048BB548-41B5-4E05-A9CB-A9388452DA3C}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8705-6E4E-44C5-B4B8-72B45CC49995}">
  <sheetPr codeName="List16"/>
  <dimension ref="A1:I31"/>
  <sheetViews>
    <sheetView workbookViewId="0">
      <selection sqref="A1:G1"/>
    </sheetView>
  </sheetViews>
  <sheetFormatPr defaultRowHeight="15" x14ac:dyDescent="0.25"/>
  <cols>
    <col min="1" max="1" width="4.140625" customWidth="1"/>
  </cols>
  <sheetData>
    <row r="1" spans="1:9" ht="30" customHeight="1" x14ac:dyDescent="0.25">
      <c r="A1" s="180" t="s">
        <v>151</v>
      </c>
      <c r="B1" s="180"/>
      <c r="C1" s="180"/>
      <c r="D1" s="180"/>
      <c r="E1" s="180"/>
      <c r="F1" s="180"/>
      <c r="G1" s="180"/>
    </row>
    <row r="2" spans="1:9" x14ac:dyDescent="0.25">
      <c r="A2" s="152" t="s">
        <v>16</v>
      </c>
      <c r="B2" s="152"/>
      <c r="C2" s="152"/>
      <c r="D2" s="152"/>
      <c r="E2" s="152"/>
      <c r="F2" s="152"/>
      <c r="G2" s="152"/>
    </row>
    <row r="4" spans="1:9" x14ac:dyDescent="0.25">
      <c r="B4" s="12" t="s">
        <v>153</v>
      </c>
    </row>
    <row r="5" spans="1:9" x14ac:dyDescent="0.25">
      <c r="B5" t="s">
        <v>155</v>
      </c>
    </row>
    <row r="6" spans="1:9" x14ac:dyDescent="0.25">
      <c r="B6" t="s">
        <v>156</v>
      </c>
    </row>
    <row r="7" spans="1:9" x14ac:dyDescent="0.25">
      <c r="B7" t="s">
        <v>157</v>
      </c>
    </row>
    <row r="9" spans="1:9" x14ac:dyDescent="0.25">
      <c r="B9" s="84" t="s">
        <v>0</v>
      </c>
      <c r="C9" s="84" t="s">
        <v>37</v>
      </c>
      <c r="D9" s="84" t="s">
        <v>38</v>
      </c>
      <c r="H9" s="12" t="s">
        <v>152</v>
      </c>
    </row>
    <row r="10" spans="1:9" x14ac:dyDescent="0.25">
      <c r="B10" s="2" t="s">
        <v>11</v>
      </c>
      <c r="C10" s="2">
        <v>91</v>
      </c>
      <c r="D10" s="2"/>
      <c r="H10" s="2">
        <v>90</v>
      </c>
      <c r="I10" s="2" t="s">
        <v>34</v>
      </c>
    </row>
    <row r="11" spans="1:9" x14ac:dyDescent="0.25">
      <c r="B11" s="2" t="s">
        <v>6</v>
      </c>
      <c r="C11" s="2">
        <v>90</v>
      </c>
      <c r="D11" s="2"/>
      <c r="H11" s="2">
        <v>80</v>
      </c>
      <c r="I11" s="2" t="s">
        <v>137</v>
      </c>
    </row>
    <row r="12" spans="1:9" x14ac:dyDescent="0.25">
      <c r="B12" s="2" t="s">
        <v>4</v>
      </c>
      <c r="C12" s="2">
        <v>89</v>
      </c>
      <c r="D12" s="2"/>
      <c r="H12" s="2">
        <v>70</v>
      </c>
      <c r="I12" s="2" t="s">
        <v>138</v>
      </c>
    </row>
    <row r="13" spans="1:9" x14ac:dyDescent="0.25">
      <c r="B13" s="2" t="s">
        <v>12</v>
      </c>
      <c r="C13" s="2">
        <v>75</v>
      </c>
      <c r="D13" s="2"/>
      <c r="H13" s="2">
        <v>60</v>
      </c>
      <c r="I13" s="2" t="s">
        <v>139</v>
      </c>
    </row>
    <row r="14" spans="1:9" x14ac:dyDescent="0.25">
      <c r="H14" s="2">
        <v>50</v>
      </c>
      <c r="I14" s="2" t="s">
        <v>143</v>
      </c>
    </row>
    <row r="15" spans="1:9" x14ac:dyDescent="0.25">
      <c r="H15" s="2"/>
      <c r="I15" s="2" t="s">
        <v>45</v>
      </c>
    </row>
    <row r="17" spans="2:9" x14ac:dyDescent="0.25">
      <c r="H17" t="s">
        <v>154</v>
      </c>
    </row>
    <row r="22" spans="2:9" x14ac:dyDescent="0.25">
      <c r="B22" s="12" t="s">
        <v>158</v>
      </c>
      <c r="C22" t="s">
        <v>159</v>
      </c>
    </row>
    <row r="23" spans="2:9" x14ac:dyDescent="0.25">
      <c r="H23" s="12" t="s">
        <v>152</v>
      </c>
    </row>
    <row r="24" spans="2:9" x14ac:dyDescent="0.25">
      <c r="B24" s="84" t="s">
        <v>0</v>
      </c>
      <c r="C24" s="84" t="s">
        <v>37</v>
      </c>
      <c r="D24" s="84" t="s">
        <v>38</v>
      </c>
      <c r="H24" s="2">
        <v>90</v>
      </c>
      <c r="I24" s="2" t="s">
        <v>34</v>
      </c>
    </row>
    <row r="25" spans="2:9" x14ac:dyDescent="0.25">
      <c r="B25" s="2" t="s">
        <v>11</v>
      </c>
      <c r="C25" s="90" t="s">
        <v>160</v>
      </c>
      <c r="D25" s="2"/>
      <c r="H25" s="2">
        <v>80</v>
      </c>
      <c r="I25" s="2" t="s">
        <v>137</v>
      </c>
    </row>
    <row r="26" spans="2:9" x14ac:dyDescent="0.25">
      <c r="B26" s="2" t="s">
        <v>6</v>
      </c>
      <c r="C26" s="90" t="s">
        <v>161</v>
      </c>
      <c r="D26" s="2"/>
      <c r="H26" s="2">
        <v>70</v>
      </c>
      <c r="I26" s="2" t="s">
        <v>138</v>
      </c>
    </row>
    <row r="27" spans="2:9" x14ac:dyDescent="0.25">
      <c r="B27" s="2" t="s">
        <v>4</v>
      </c>
      <c r="C27" s="90" t="s">
        <v>162</v>
      </c>
      <c r="D27" s="2"/>
      <c r="H27" s="2">
        <v>60</v>
      </c>
      <c r="I27" s="2" t="s">
        <v>139</v>
      </c>
    </row>
    <row r="28" spans="2:9" x14ac:dyDescent="0.25">
      <c r="B28" s="2" t="s">
        <v>12</v>
      </c>
      <c r="C28" s="90" t="s">
        <v>163</v>
      </c>
      <c r="D28" s="2"/>
      <c r="H28" s="2">
        <v>50</v>
      </c>
      <c r="I28" s="2" t="s">
        <v>143</v>
      </c>
    </row>
    <row r="29" spans="2:9" x14ac:dyDescent="0.25">
      <c r="H29" s="2"/>
      <c r="I29" s="2" t="s">
        <v>45</v>
      </c>
    </row>
    <row r="31" spans="2:9" x14ac:dyDescent="0.25">
      <c r="H31" t="s">
        <v>154</v>
      </c>
    </row>
  </sheetData>
  <mergeCells count="2">
    <mergeCell ref="A1:G1"/>
    <mergeCell ref="A2:G2"/>
  </mergeCells>
  <hyperlinks>
    <hyperlink ref="A2" r:id="rId1" xr:uid="{DD3F458B-B8BF-44DC-954F-0A93DB1FC9EE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5">
    <tabColor rgb="FFFFC000"/>
  </sheetPr>
  <dimension ref="A1:C24"/>
  <sheetViews>
    <sheetView tabSelected="1" workbookViewId="0">
      <selection activeCell="B25" sqref="B25"/>
    </sheetView>
  </sheetViews>
  <sheetFormatPr defaultRowHeight="15" x14ac:dyDescent="0.25"/>
  <cols>
    <col min="1" max="1" width="4.85546875" customWidth="1"/>
    <col min="2" max="2" width="67.140625" customWidth="1"/>
    <col min="3" max="3" width="5.42578125" customWidth="1"/>
  </cols>
  <sheetData>
    <row r="1" spans="1:3" ht="18.75" x14ac:dyDescent="0.3">
      <c r="A1" s="181" t="s">
        <v>41</v>
      </c>
      <c r="B1" s="181"/>
      <c r="C1" s="181"/>
    </row>
    <row r="2" spans="1:3" x14ac:dyDescent="0.25">
      <c r="A2" s="152" t="s">
        <v>16</v>
      </c>
      <c r="B2" s="153"/>
      <c r="C2" s="153"/>
    </row>
    <row r="4" spans="1:3" ht="21.75" customHeight="1" x14ac:dyDescent="0.25">
      <c r="B4" s="27" t="s">
        <v>83</v>
      </c>
    </row>
    <row r="5" spans="1:3" ht="21.75" customHeight="1" x14ac:dyDescent="0.25">
      <c r="B5" s="27" t="s">
        <v>291</v>
      </c>
    </row>
    <row r="6" spans="1:3" ht="21.75" customHeight="1" x14ac:dyDescent="0.25">
      <c r="B6" s="27" t="s">
        <v>292</v>
      </c>
    </row>
    <row r="7" spans="1:3" ht="21.75" customHeight="1" x14ac:dyDescent="0.25">
      <c r="B7" s="27" t="s">
        <v>84</v>
      </c>
    </row>
    <row r="8" spans="1:3" ht="21.75" customHeight="1" x14ac:dyDescent="0.25">
      <c r="B8" s="27" t="s">
        <v>293</v>
      </c>
    </row>
    <row r="9" spans="1:3" ht="21.75" customHeight="1" x14ac:dyDescent="0.25">
      <c r="B9" s="27" t="s">
        <v>85</v>
      </c>
    </row>
    <row r="10" spans="1:3" ht="21.75" customHeight="1" x14ac:dyDescent="0.25">
      <c r="B10" s="27" t="s">
        <v>110</v>
      </c>
    </row>
    <row r="11" spans="1:3" ht="21.75" customHeight="1" x14ac:dyDescent="0.25">
      <c r="B11" s="27" t="s">
        <v>294</v>
      </c>
    </row>
    <row r="12" spans="1:3" ht="21.75" customHeight="1" x14ac:dyDescent="0.25">
      <c r="B12" s="27" t="s">
        <v>295</v>
      </c>
    </row>
    <row r="13" spans="1:3" ht="21.75" customHeight="1" x14ac:dyDescent="0.25">
      <c r="B13" s="27" t="s">
        <v>296</v>
      </c>
    </row>
    <row r="14" spans="1:3" ht="21.75" customHeight="1" x14ac:dyDescent="0.25">
      <c r="B14" s="27" t="s">
        <v>86</v>
      </c>
    </row>
    <row r="15" spans="1:3" ht="21.75" customHeight="1" x14ac:dyDescent="0.25">
      <c r="B15" s="27" t="s">
        <v>87</v>
      </c>
    </row>
    <row r="16" spans="1:3" ht="21.75" customHeight="1" x14ac:dyDescent="0.25">
      <c r="B16" s="27" t="s">
        <v>88</v>
      </c>
    </row>
    <row r="17" spans="1:3" ht="21.75" customHeight="1" x14ac:dyDescent="0.25">
      <c r="B17" s="27" t="s">
        <v>89</v>
      </c>
    </row>
    <row r="18" spans="1:3" ht="21.75" customHeight="1" x14ac:dyDescent="0.25">
      <c r="B18" s="132" t="s">
        <v>297</v>
      </c>
    </row>
    <row r="19" spans="1:3" ht="21.75" customHeight="1" x14ac:dyDescent="0.25">
      <c r="B19" s="27" t="s">
        <v>298</v>
      </c>
    </row>
    <row r="20" spans="1:3" ht="21.75" customHeight="1" x14ac:dyDescent="0.25">
      <c r="B20" s="27" t="s">
        <v>299</v>
      </c>
    </row>
    <row r="21" spans="1:3" ht="21.75" customHeight="1" x14ac:dyDescent="0.25">
      <c r="B21" s="27" t="s">
        <v>300</v>
      </c>
    </row>
    <row r="23" spans="1:3" x14ac:dyDescent="0.25">
      <c r="A23" s="182" t="s">
        <v>81</v>
      </c>
      <c r="B23" s="182"/>
      <c r="C23" s="182"/>
    </row>
    <row r="24" spans="1:3" x14ac:dyDescent="0.25">
      <c r="B24" t="s">
        <v>303</v>
      </c>
    </row>
  </sheetData>
  <mergeCells count="3">
    <mergeCell ref="A1:C1"/>
    <mergeCell ref="A23:C23"/>
    <mergeCell ref="A2:C2"/>
  </mergeCells>
  <hyperlinks>
    <hyperlink ref="B4" r:id="rId1" tooltip="A" display="http://office.lasakovi.com/excel/funkce-logicke/a-and-logicka-funkce-Excel/" xr:uid="{00000000-0004-0000-0700-000000000000}"/>
    <hyperlink ref="B7" r:id="rId2" tooltip="IFERROR" display="http://office.lasakovi.com/excel/funkce-logicke/a-and-logicka-funkce-Excel/" xr:uid="{00000000-0004-0000-0700-000001000000}"/>
    <hyperlink ref="B9" r:id="rId3" tooltip="IFS" display="http://office.lasakovi.com/excel/funkce-logicke/a-and-logicka-funkce-Excel/" xr:uid="{00000000-0004-0000-0700-000002000000}"/>
    <hyperlink ref="B14" r:id="rId4" tooltip="NE" display="http://office.lasakovi.com/excel/funkce-logicke/NE-NOT-negace-argumentu-v-Excel/" xr:uid="{00000000-0004-0000-0700-000003000000}"/>
    <hyperlink ref="B15" r:id="rId5" tooltip="NEBO" display="http://office.lasakovi.com/excel/funkce-logicke/NEBO-OR-logicka-funkce-Excel/" xr:uid="{00000000-0004-0000-0700-000004000000}"/>
    <hyperlink ref="B16" r:id="rId6" tooltip="NEPRAVDA" display="http://office.lasakovi.com/excel/funkce-logicke/NEPRAVDA-FALSE-nepravda-v-Excel/" xr:uid="{00000000-0004-0000-0700-000005000000}"/>
    <hyperlink ref="B17" r:id="rId7" tooltip="PRAVDA" display="http://office.lasakovi.com/excel/funkce-logicke/PRAVDA-TRUE-pravda-v-Excel/" xr:uid="{00000000-0004-0000-0700-000006000000}"/>
    <hyperlink ref="A2" r:id="rId8" xr:uid="{00000000-0004-0000-0700-000007000000}"/>
    <hyperlink ref="B10" r:id="rId9" xr:uid="{00000000-0004-0000-0700-000008000000}"/>
    <hyperlink ref="B5" r:id="rId10" xr:uid="{31C0961F-9126-4A04-B0AB-DF220072EF04}"/>
    <hyperlink ref="B6" r:id="rId11" xr:uid="{7B16478E-B37E-4CB0-9EE9-B12F5B1E5ED4}"/>
    <hyperlink ref="B8" r:id="rId12" xr:uid="{96701E17-BF32-47FF-A58C-B650F9C594F0}"/>
    <hyperlink ref="B11" r:id="rId13" xr:uid="{A47E7EC0-5DEE-4C69-8AC9-479C31AFC37B}"/>
    <hyperlink ref="B12" r:id="rId14" xr:uid="{F447CD4B-E4BD-4898-91A6-C8133D7AE0F1}"/>
    <hyperlink ref="B13" r:id="rId15" xr:uid="{35E16395-3681-46D4-9073-CA128006100A}"/>
    <hyperlink ref="B19" r:id="rId16" xr:uid="{8647E121-30ED-45D6-9060-101BF00FD245}"/>
    <hyperlink ref="B20" r:id="rId17" xr:uid="{FED2BE2C-4CCD-4BF1-926A-332462468344}"/>
    <hyperlink ref="B21" r:id="rId18" xr:uid="{810661E9-DE02-43BC-9A96-666A016F6B7F}"/>
  </hyperlinks>
  <pageMargins left="0.7" right="0.7" top="0.78740157499999996" bottom="0.78740157499999996" header="0.3" footer="0.3"/>
  <pageSetup paperSize="9" orientation="portrait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J21"/>
  <sheetViews>
    <sheetView workbookViewId="0">
      <selection activeCell="I13" sqref="I13:I19"/>
    </sheetView>
  </sheetViews>
  <sheetFormatPr defaultRowHeight="15" x14ac:dyDescent="0.25"/>
  <cols>
    <col min="1" max="1" width="3.7109375" customWidth="1"/>
    <col min="2" max="2" width="17" customWidth="1"/>
    <col min="5" max="5" width="25.28515625" customWidth="1"/>
    <col min="6" max="6" width="18.28515625" customWidth="1"/>
    <col min="8" max="8" width="4.140625" customWidth="1"/>
    <col min="9" max="9" width="14.5703125" customWidth="1"/>
    <col min="10" max="10" width="19.42578125" customWidth="1"/>
  </cols>
  <sheetData>
    <row r="1" spans="1:10" ht="30" customHeight="1" x14ac:dyDescent="0.25">
      <c r="A1" s="144" t="s">
        <v>166</v>
      </c>
      <c r="B1" s="144"/>
      <c r="C1" s="144"/>
      <c r="D1" s="144"/>
      <c r="E1" s="144"/>
      <c r="F1" s="144"/>
      <c r="G1" s="144"/>
      <c r="H1" s="144"/>
    </row>
    <row r="2" spans="1:10" x14ac:dyDescent="0.25">
      <c r="A2" s="145" t="s">
        <v>165</v>
      </c>
      <c r="B2" s="145"/>
      <c r="C2" s="145"/>
      <c r="D2" s="145"/>
      <c r="E2" s="145"/>
      <c r="F2" s="145"/>
      <c r="G2" s="145"/>
      <c r="H2" s="145"/>
    </row>
    <row r="3" spans="1:10" x14ac:dyDescent="0.25">
      <c r="A3" s="97"/>
      <c r="B3" s="97"/>
      <c r="C3" s="97"/>
      <c r="D3" s="97"/>
      <c r="E3" s="97"/>
      <c r="F3" s="97"/>
      <c r="G3" s="97"/>
      <c r="H3" s="97"/>
    </row>
    <row r="4" spans="1:10" s="98" customFormat="1" ht="23.25" x14ac:dyDescent="0.35">
      <c r="B4" s="95" t="s">
        <v>184</v>
      </c>
      <c r="C4" s="146" t="s">
        <v>185</v>
      </c>
      <c r="D4" s="146"/>
      <c r="E4" s="146"/>
      <c r="F4" s="146"/>
    </row>
    <row r="5" spans="1:10" s="98" customFormat="1" ht="28.5" customHeight="1" x14ac:dyDescent="0.35">
      <c r="B5" s="96" t="s">
        <v>186</v>
      </c>
      <c r="C5" s="147" t="s">
        <v>290</v>
      </c>
      <c r="D5" s="147"/>
      <c r="E5" s="147"/>
      <c r="F5" s="147"/>
    </row>
    <row r="6" spans="1:10" s="98" customFormat="1" ht="23.25" x14ac:dyDescent="0.35">
      <c r="B6" s="99" t="s">
        <v>189</v>
      </c>
      <c r="C6" s="148" t="s">
        <v>190</v>
      </c>
      <c r="D6" s="148"/>
      <c r="E6" s="148"/>
      <c r="F6" s="148"/>
    </row>
    <row r="8" spans="1:10" ht="18.75" x14ac:dyDescent="0.3">
      <c r="B8" s="143" t="s">
        <v>182</v>
      </c>
      <c r="C8" s="143"/>
      <c r="D8" s="143"/>
      <c r="E8" s="143"/>
      <c r="F8" s="143"/>
      <c r="G8" s="143"/>
      <c r="I8" s="141" t="s">
        <v>191</v>
      </c>
      <c r="J8" s="141"/>
    </row>
    <row r="9" spans="1:10" x14ac:dyDescent="0.25">
      <c r="I9" s="100" t="s">
        <v>192</v>
      </c>
      <c r="J9" s="100" t="s">
        <v>193</v>
      </c>
    </row>
    <row r="10" spans="1:10" x14ac:dyDescent="0.25">
      <c r="I10" t="s">
        <v>94</v>
      </c>
      <c r="J10" t="s">
        <v>194</v>
      </c>
    </row>
    <row r="12" spans="1:10" x14ac:dyDescent="0.25">
      <c r="I12" s="142" t="s">
        <v>181</v>
      </c>
      <c r="J12" s="142"/>
    </row>
    <row r="13" spans="1:10" ht="18.75" x14ac:dyDescent="0.3">
      <c r="I13" s="133" t="s">
        <v>26</v>
      </c>
    </row>
    <row r="14" spans="1:10" ht="18.75" x14ac:dyDescent="0.3">
      <c r="I14" s="125" t="s">
        <v>32</v>
      </c>
    </row>
    <row r="15" spans="1:10" ht="18.75" x14ac:dyDescent="0.3">
      <c r="I15" s="125" t="s">
        <v>27</v>
      </c>
    </row>
    <row r="16" spans="1:10" ht="18.75" x14ac:dyDescent="0.3">
      <c r="I16" s="125" t="s">
        <v>28</v>
      </c>
    </row>
    <row r="17" spans="2:9" ht="18.75" x14ac:dyDescent="0.3">
      <c r="I17" s="125" t="s">
        <v>29</v>
      </c>
    </row>
    <row r="18" spans="2:9" ht="18.75" x14ac:dyDescent="0.3">
      <c r="I18" s="125" t="s">
        <v>30</v>
      </c>
    </row>
    <row r="19" spans="2:9" ht="18.75" x14ac:dyDescent="0.3">
      <c r="I19" s="125" t="s">
        <v>31</v>
      </c>
    </row>
    <row r="21" spans="2:9" ht="18.75" x14ac:dyDescent="0.3">
      <c r="B21" s="143" t="s">
        <v>180</v>
      </c>
      <c r="C21" s="143"/>
      <c r="D21" s="143"/>
      <c r="E21" s="143"/>
      <c r="F21" s="143"/>
      <c r="G21" s="143"/>
    </row>
  </sheetData>
  <mergeCells count="9">
    <mergeCell ref="I8:J8"/>
    <mergeCell ref="I12:J12"/>
    <mergeCell ref="B21:G21"/>
    <mergeCell ref="B8:G8"/>
    <mergeCell ref="A1:H1"/>
    <mergeCell ref="A2:H2"/>
    <mergeCell ref="C4:F4"/>
    <mergeCell ref="C5:F5"/>
    <mergeCell ref="C6:F6"/>
  </mergeCells>
  <hyperlinks>
    <hyperlink ref="A2" r:id="rId1" xr:uid="{84BDF074-18DB-4A38-864F-4E44E40B82AD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DC82-3F78-472C-8AAA-8FEC3371D2A5}">
  <sheetPr codeName="List3"/>
  <dimension ref="A1:H23"/>
  <sheetViews>
    <sheetView workbookViewId="0">
      <selection activeCell="C7" sqref="C7"/>
    </sheetView>
  </sheetViews>
  <sheetFormatPr defaultRowHeight="15" x14ac:dyDescent="0.25"/>
  <cols>
    <col min="1" max="1" width="3.7109375" customWidth="1"/>
    <col min="2" max="2" width="17" customWidth="1"/>
    <col min="3" max="3" width="19.5703125" customWidth="1"/>
    <col min="4" max="4" width="15" customWidth="1"/>
    <col min="5" max="5" width="25.28515625" customWidth="1"/>
    <col min="6" max="6" width="18.28515625" customWidth="1"/>
    <col min="8" max="8" width="4.140625" customWidth="1"/>
  </cols>
  <sheetData>
    <row r="1" spans="1:8" ht="30" customHeight="1" x14ac:dyDescent="0.25">
      <c r="A1" s="144" t="s">
        <v>238</v>
      </c>
      <c r="B1" s="144"/>
      <c r="C1" s="144"/>
      <c r="D1" s="144"/>
      <c r="E1" s="144"/>
      <c r="F1" s="144"/>
      <c r="G1" s="144"/>
      <c r="H1" s="144"/>
    </row>
    <row r="2" spans="1:8" x14ac:dyDescent="0.25">
      <c r="A2" s="145" t="s">
        <v>165</v>
      </c>
      <c r="B2" s="145"/>
      <c r="C2" s="145"/>
      <c r="D2" s="145"/>
      <c r="E2" s="145"/>
      <c r="F2" s="145"/>
      <c r="G2" s="145"/>
      <c r="H2" s="145"/>
    </row>
    <row r="3" spans="1:8" x14ac:dyDescent="0.25">
      <c r="A3" s="97"/>
      <c r="B3" s="97"/>
      <c r="C3" s="97"/>
      <c r="D3" s="97"/>
      <c r="E3" s="97"/>
      <c r="F3" s="97"/>
      <c r="G3" s="97"/>
      <c r="H3" s="97"/>
    </row>
    <row r="4" spans="1:8" s="98" customFormat="1" ht="23.25" x14ac:dyDescent="0.35">
      <c r="B4" s="95" t="s">
        <v>184</v>
      </c>
      <c r="C4" s="146" t="s">
        <v>185</v>
      </c>
      <c r="D4" s="146"/>
      <c r="E4" s="146"/>
      <c r="F4" s="146"/>
    </row>
    <row r="5" spans="1:8" s="98" customFormat="1" ht="28.5" customHeight="1" x14ac:dyDescent="0.35">
      <c r="B5" s="96" t="s">
        <v>186</v>
      </c>
      <c r="C5" s="147" t="s">
        <v>290</v>
      </c>
      <c r="D5" s="147"/>
      <c r="E5" s="147"/>
      <c r="F5" s="147"/>
    </row>
    <row r="6" spans="1:8" s="98" customFormat="1" ht="23.25" x14ac:dyDescent="0.35">
      <c r="B6" s="99" t="s">
        <v>189</v>
      </c>
      <c r="C6" s="148" t="s">
        <v>302</v>
      </c>
      <c r="D6" s="148"/>
      <c r="E6" s="148"/>
      <c r="F6" s="148"/>
    </row>
    <row r="8" spans="1:8" ht="18.75" x14ac:dyDescent="0.3">
      <c r="B8" s="143" t="s">
        <v>182</v>
      </c>
      <c r="C8" s="143"/>
      <c r="D8" s="143"/>
      <c r="E8" s="143"/>
      <c r="F8" s="143"/>
      <c r="G8" s="143"/>
    </row>
    <row r="10" spans="1:8" ht="21" customHeight="1" x14ac:dyDescent="0.25">
      <c r="D10" s="84" t="s">
        <v>234</v>
      </c>
      <c r="E10" s="84" t="s">
        <v>214</v>
      </c>
    </row>
    <row r="11" spans="1:8" ht="21" customHeight="1" x14ac:dyDescent="0.25">
      <c r="D11" s="116" t="b">
        <f>1=1</f>
        <v>1</v>
      </c>
      <c r="E11" s="117" t="str">
        <f ca="1">_xlfn.FORMULATEXT(D11)</f>
        <v>=1=1</v>
      </c>
    </row>
    <row r="12" spans="1:8" ht="21" customHeight="1" x14ac:dyDescent="0.25">
      <c r="D12" s="116" t="b">
        <f>1&gt;1</f>
        <v>0</v>
      </c>
      <c r="E12" s="117" t="str">
        <f ca="1">_xlfn.FORMULATEXT(D12)</f>
        <v>=1&gt;1</v>
      </c>
    </row>
    <row r="13" spans="1:8" ht="21" customHeight="1" x14ac:dyDescent="0.25">
      <c r="D13" s="116" t="b">
        <f>2&gt;1</f>
        <v>1</v>
      </c>
      <c r="E13" s="117" t="str">
        <f ca="1">_xlfn.FORMULATEXT(D13)</f>
        <v>=2&gt;1</v>
      </c>
    </row>
    <row r="14" spans="1:8" ht="21" customHeight="1" x14ac:dyDescent="0.25"/>
    <row r="15" spans="1:8" ht="21" customHeight="1" x14ac:dyDescent="0.25"/>
    <row r="16" spans="1:8" ht="21" customHeight="1" x14ac:dyDescent="0.25">
      <c r="B16" s="84" t="s">
        <v>239</v>
      </c>
      <c r="C16" s="84" t="s">
        <v>240</v>
      </c>
      <c r="D16" s="84" t="s">
        <v>234</v>
      </c>
      <c r="E16" s="84" t="s">
        <v>214</v>
      </c>
      <c r="F16" s="84" t="s">
        <v>242</v>
      </c>
    </row>
    <row r="17" spans="2:6" ht="21" customHeight="1" x14ac:dyDescent="0.25">
      <c r="B17" s="2">
        <v>1</v>
      </c>
      <c r="C17" s="2">
        <v>1</v>
      </c>
      <c r="D17" s="116" t="b">
        <f>B17=C17</f>
        <v>1</v>
      </c>
      <c r="E17" s="117" t="str">
        <f t="shared" ref="E17:E23" ca="1" si="0">_xlfn.FORMULATEXT(D17)</f>
        <v>=B17=C17</v>
      </c>
      <c r="F17" s="118" t="s">
        <v>244</v>
      </c>
    </row>
    <row r="18" spans="2:6" ht="21" customHeight="1" x14ac:dyDescent="0.25">
      <c r="B18" s="2">
        <v>1</v>
      </c>
      <c r="C18" s="2">
        <v>1</v>
      </c>
      <c r="D18" s="116" t="b">
        <f>B18&gt;C18</f>
        <v>0</v>
      </c>
      <c r="E18" s="117" t="str">
        <f t="shared" ca="1" si="0"/>
        <v>=B18&gt;C18</v>
      </c>
      <c r="F18" s="118" t="s">
        <v>245</v>
      </c>
    </row>
    <row r="19" spans="2:6" ht="21" customHeight="1" x14ac:dyDescent="0.25">
      <c r="B19" s="2">
        <v>2</v>
      </c>
      <c r="C19" s="2">
        <v>1</v>
      </c>
      <c r="D19" s="116" t="b">
        <f>B19&gt;C19</f>
        <v>1</v>
      </c>
      <c r="E19" s="117" t="str">
        <f t="shared" ca="1" si="0"/>
        <v>=B19&gt;C19</v>
      </c>
      <c r="F19" s="118" t="s">
        <v>246</v>
      </c>
    </row>
    <row r="20" spans="2:6" ht="21" customHeight="1" x14ac:dyDescent="0.25">
      <c r="B20" s="94" t="s">
        <v>241</v>
      </c>
      <c r="C20" s="2">
        <v>1</v>
      </c>
      <c r="D20" s="116" t="b">
        <f>B20=C20</f>
        <v>0</v>
      </c>
      <c r="E20" s="117" t="str">
        <f t="shared" ca="1" si="0"/>
        <v>=B20=C20</v>
      </c>
      <c r="F20" s="118" t="s">
        <v>243</v>
      </c>
    </row>
    <row r="21" spans="2:6" ht="21" customHeight="1" x14ac:dyDescent="0.25">
      <c r="B21" s="2">
        <v>1</v>
      </c>
      <c r="C21" s="2">
        <v>1</v>
      </c>
      <c r="D21" s="116" t="b">
        <f>B21&gt;=C21</f>
        <v>1</v>
      </c>
      <c r="E21" s="117" t="str">
        <f t="shared" ca="1" si="0"/>
        <v>=B21&gt;=C21</v>
      </c>
      <c r="F21" s="118" t="s">
        <v>247</v>
      </c>
    </row>
    <row r="22" spans="2:6" ht="21" customHeight="1" x14ac:dyDescent="0.25">
      <c r="B22" s="2">
        <v>1</v>
      </c>
      <c r="C22" s="2">
        <v>1</v>
      </c>
      <c r="D22" s="116" t="b">
        <f>B22&lt;&gt;C22</f>
        <v>0</v>
      </c>
      <c r="E22" s="117" t="str">
        <f t="shared" ca="1" si="0"/>
        <v>=B22&lt;&gt;C22</v>
      </c>
      <c r="F22" s="118" t="s">
        <v>248</v>
      </c>
    </row>
    <row r="23" spans="2:6" ht="21" customHeight="1" x14ac:dyDescent="0.25">
      <c r="B23" s="2">
        <v>2</v>
      </c>
      <c r="C23" s="2">
        <v>1</v>
      </c>
      <c r="D23" s="116" t="b">
        <f>B23&lt;&gt;C23</f>
        <v>1</v>
      </c>
      <c r="E23" s="117" t="str">
        <f t="shared" ca="1" si="0"/>
        <v>=B23&lt;&gt;C23</v>
      </c>
      <c r="F23" s="118" t="s">
        <v>249</v>
      </c>
    </row>
  </sheetData>
  <mergeCells count="6">
    <mergeCell ref="B8:G8"/>
    <mergeCell ref="A1:H1"/>
    <mergeCell ref="A2:H2"/>
    <mergeCell ref="C4:F4"/>
    <mergeCell ref="C5:F5"/>
    <mergeCell ref="C6:F6"/>
  </mergeCells>
  <hyperlinks>
    <hyperlink ref="A2" r:id="rId1" xr:uid="{35570979-C106-4872-84A4-111F13DBE6F3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T28"/>
  <sheetViews>
    <sheetView topLeftCell="A7" workbookViewId="0">
      <selection activeCell="O20" sqref="O20:O23"/>
    </sheetView>
  </sheetViews>
  <sheetFormatPr defaultRowHeight="15" x14ac:dyDescent="0.25"/>
  <cols>
    <col min="1" max="1" width="3" customWidth="1"/>
    <col min="2" max="2" width="13.85546875" customWidth="1"/>
    <col min="3" max="3" width="14.7109375" customWidth="1"/>
    <col min="4" max="4" width="13.7109375" customWidth="1"/>
    <col min="7" max="10" width="18.5703125" customWidth="1"/>
    <col min="11" max="12" width="18.28515625" customWidth="1"/>
    <col min="13" max="14" width="15" customWidth="1"/>
    <col min="15" max="15" width="14.140625" customWidth="1"/>
    <col min="16" max="16" width="18.7109375" customWidth="1"/>
  </cols>
  <sheetData>
    <row r="1" spans="1:20" ht="18.75" x14ac:dyDescent="0.25">
      <c r="A1" s="151" t="s">
        <v>125</v>
      </c>
      <c r="B1" s="151"/>
      <c r="C1" s="151"/>
      <c r="D1" s="151"/>
      <c r="E1" s="151"/>
    </row>
    <row r="2" spans="1:20" x14ac:dyDescent="0.25">
      <c r="A2" s="152" t="s">
        <v>16</v>
      </c>
      <c r="B2" s="153"/>
      <c r="C2" s="153"/>
      <c r="D2" s="153"/>
      <c r="E2" s="153"/>
    </row>
    <row r="4" spans="1:20" ht="23.25" x14ac:dyDescent="0.35">
      <c r="B4" s="95" t="s">
        <v>184</v>
      </c>
      <c r="C4" s="146" t="s">
        <v>185</v>
      </c>
      <c r="D4" s="146"/>
      <c r="E4" s="146"/>
      <c r="F4" s="146"/>
      <c r="G4" s="146"/>
      <c r="H4" s="146"/>
      <c r="I4" s="146"/>
    </row>
    <row r="5" spans="1:20" ht="23.25" x14ac:dyDescent="0.25">
      <c r="B5" s="96" t="s">
        <v>186</v>
      </c>
      <c r="C5" s="147" t="s">
        <v>187</v>
      </c>
      <c r="D5" s="147"/>
      <c r="E5" s="147"/>
      <c r="F5" s="147"/>
      <c r="G5" s="147"/>
      <c r="H5" s="147"/>
      <c r="I5" s="147"/>
      <c r="M5" s="12" t="s">
        <v>251</v>
      </c>
    </row>
    <row r="6" spans="1:20" x14ac:dyDescent="0.25">
      <c r="M6" t="s">
        <v>252</v>
      </c>
    </row>
    <row r="7" spans="1:20" x14ac:dyDescent="0.25">
      <c r="M7" t="s">
        <v>253</v>
      </c>
    </row>
    <row r="8" spans="1:20" ht="23.25" x14ac:dyDescent="0.35">
      <c r="B8" s="7" t="s">
        <v>21</v>
      </c>
      <c r="C8" s="8"/>
      <c r="D8" s="8"/>
      <c r="G8" s="7" t="s">
        <v>21</v>
      </c>
      <c r="H8" s="7"/>
      <c r="I8" s="7"/>
      <c r="J8" s="8"/>
      <c r="K8" s="8"/>
      <c r="M8" s="7" t="s">
        <v>21</v>
      </c>
      <c r="N8" s="7"/>
      <c r="O8" s="7" t="s">
        <v>167</v>
      </c>
      <c r="P8" s="7"/>
      <c r="Q8" s="7"/>
      <c r="R8" s="7"/>
      <c r="S8" s="7"/>
      <c r="T8" s="7"/>
    </row>
    <row r="10" spans="1:20" ht="24" customHeight="1" x14ac:dyDescent="0.25">
      <c r="B10" s="77" t="s">
        <v>18</v>
      </c>
      <c r="C10" s="77" t="s">
        <v>19</v>
      </c>
      <c r="D10" s="77" t="s">
        <v>20</v>
      </c>
      <c r="G10" s="77" t="s">
        <v>18</v>
      </c>
      <c r="H10" s="77" t="s">
        <v>19</v>
      </c>
      <c r="I10" s="77" t="s">
        <v>113</v>
      </c>
      <c r="J10" s="77" t="s">
        <v>114</v>
      </c>
      <c r="K10" s="77" t="s">
        <v>20</v>
      </c>
      <c r="M10" s="77" t="s">
        <v>18</v>
      </c>
      <c r="N10" s="77" t="s">
        <v>19</v>
      </c>
      <c r="O10" s="77" t="s">
        <v>234</v>
      </c>
      <c r="P10" s="77" t="s">
        <v>214</v>
      </c>
    </row>
    <row r="11" spans="1:20" ht="24" customHeight="1" x14ac:dyDescent="0.25">
      <c r="B11" s="78" t="b">
        <v>1</v>
      </c>
      <c r="C11" s="78" t="b">
        <v>1</v>
      </c>
      <c r="D11" s="78" t="b">
        <f>AND(B11,C11)</f>
        <v>1</v>
      </c>
      <c r="G11" s="78" t="b">
        <v>1</v>
      </c>
      <c r="H11" s="78" t="b">
        <v>1</v>
      </c>
      <c r="I11" s="78" t="b">
        <v>1</v>
      </c>
      <c r="J11" s="78" t="b">
        <v>1</v>
      </c>
      <c r="K11" s="78" t="b">
        <f>AND(G11,H11,I11,J11)</f>
        <v>1</v>
      </c>
      <c r="M11" s="78" t="b">
        <v>1</v>
      </c>
      <c r="N11" s="78" t="b">
        <v>1</v>
      </c>
      <c r="O11" s="78">
        <f>M11*N11</f>
        <v>1</v>
      </c>
      <c r="P11" s="128" t="str">
        <f ca="1">_xlfn.FORMULATEXT(O11)</f>
        <v>=M11*N11</v>
      </c>
    </row>
    <row r="12" spans="1:20" ht="24" customHeight="1" x14ac:dyDescent="0.25">
      <c r="B12" s="78" t="b">
        <v>1</v>
      </c>
      <c r="C12" s="78" t="b">
        <v>0</v>
      </c>
      <c r="D12" s="78" t="b">
        <f t="shared" ref="D12:D14" si="0">AND(B12,C12)</f>
        <v>0</v>
      </c>
      <c r="G12" s="78" t="b">
        <v>1</v>
      </c>
      <c r="H12" s="78" t="b">
        <v>1</v>
      </c>
      <c r="I12" s="78" t="b">
        <v>1</v>
      </c>
      <c r="J12" s="78" t="b">
        <v>0</v>
      </c>
      <c r="K12" s="78" t="b">
        <f t="shared" ref="K12:K26" si="1">AND(G12,H12,I12,J12)</f>
        <v>0</v>
      </c>
      <c r="M12" s="78" t="b">
        <v>1</v>
      </c>
      <c r="N12" s="78" t="b">
        <v>0</v>
      </c>
      <c r="O12" s="78">
        <f t="shared" ref="O12:O14" si="2">M12*N12</f>
        <v>0</v>
      </c>
      <c r="P12" s="128" t="str">
        <f t="shared" ref="P12:P14" ca="1" si="3">_xlfn.FORMULATEXT(O12)</f>
        <v>=M12*N12</v>
      </c>
    </row>
    <row r="13" spans="1:20" ht="24" customHeight="1" x14ac:dyDescent="0.25">
      <c r="B13" s="78" t="b">
        <v>0</v>
      </c>
      <c r="C13" s="78" t="b">
        <v>1</v>
      </c>
      <c r="D13" s="78" t="b">
        <f t="shared" si="0"/>
        <v>0</v>
      </c>
      <c r="G13" s="78" t="b">
        <v>1</v>
      </c>
      <c r="H13" s="78" t="b">
        <v>1</v>
      </c>
      <c r="I13" s="78" t="b">
        <v>0</v>
      </c>
      <c r="J13" s="78" t="b">
        <v>1</v>
      </c>
      <c r="K13" s="78" t="b">
        <f t="shared" si="1"/>
        <v>0</v>
      </c>
      <c r="M13" s="78" t="b">
        <v>0</v>
      </c>
      <c r="N13" s="78" t="b">
        <v>1</v>
      </c>
      <c r="O13" s="78">
        <f t="shared" si="2"/>
        <v>0</v>
      </c>
      <c r="P13" s="128" t="str">
        <f t="shared" ca="1" si="3"/>
        <v>=M13*N13</v>
      </c>
    </row>
    <row r="14" spans="1:20" ht="24" customHeight="1" x14ac:dyDescent="0.25">
      <c r="B14" s="78" t="b">
        <v>0</v>
      </c>
      <c r="C14" s="78" t="b">
        <v>0</v>
      </c>
      <c r="D14" s="78" t="b">
        <f t="shared" si="0"/>
        <v>0</v>
      </c>
      <c r="G14" s="78" t="b">
        <v>1</v>
      </c>
      <c r="H14" s="78" t="b">
        <v>1</v>
      </c>
      <c r="I14" s="78" t="b">
        <v>0</v>
      </c>
      <c r="J14" s="78" t="b">
        <v>0</v>
      </c>
      <c r="K14" s="78" t="b">
        <f t="shared" si="1"/>
        <v>0</v>
      </c>
      <c r="M14" s="78" t="b">
        <v>0</v>
      </c>
      <c r="N14" s="78" t="b">
        <v>0</v>
      </c>
      <c r="O14" s="78">
        <f t="shared" si="2"/>
        <v>0</v>
      </c>
      <c r="P14" s="128" t="str">
        <f t="shared" ca="1" si="3"/>
        <v>=M14*N14</v>
      </c>
    </row>
    <row r="15" spans="1:20" ht="24" customHeight="1" x14ac:dyDescent="0.25">
      <c r="G15" s="78" t="b">
        <v>1</v>
      </c>
      <c r="H15" s="78" t="b">
        <v>0</v>
      </c>
      <c r="I15" s="78" t="b">
        <v>1</v>
      </c>
      <c r="J15" s="78" t="b">
        <v>1</v>
      </c>
      <c r="K15" s="78" t="b">
        <f t="shared" si="1"/>
        <v>0</v>
      </c>
    </row>
    <row r="16" spans="1:20" ht="24" customHeight="1" x14ac:dyDescent="0.25">
      <c r="G16" s="78" t="b">
        <v>1</v>
      </c>
      <c r="H16" s="78" t="b">
        <v>0</v>
      </c>
      <c r="I16" s="78" t="b">
        <v>1</v>
      </c>
      <c r="J16" s="78" t="b">
        <v>0</v>
      </c>
      <c r="K16" s="78" t="b">
        <f t="shared" si="1"/>
        <v>0</v>
      </c>
    </row>
    <row r="17" spans="1:19" ht="24" customHeight="1" x14ac:dyDescent="0.35">
      <c r="B17" s="7" t="s">
        <v>22</v>
      </c>
      <c r="C17" s="8"/>
      <c r="D17" s="8"/>
      <c r="G17" s="78" t="b">
        <v>1</v>
      </c>
      <c r="H17" s="78" t="b">
        <v>0</v>
      </c>
      <c r="I17" s="78" t="b">
        <v>0</v>
      </c>
      <c r="J17" s="78" t="b">
        <v>1</v>
      </c>
      <c r="K17" s="78" t="b">
        <f t="shared" si="1"/>
        <v>0</v>
      </c>
      <c r="M17" s="7" t="s">
        <v>22</v>
      </c>
      <c r="N17" s="7"/>
      <c r="O17" s="7" t="s">
        <v>263</v>
      </c>
      <c r="P17" s="7"/>
      <c r="Q17" s="7"/>
      <c r="R17" s="7"/>
      <c r="S17" s="7"/>
    </row>
    <row r="18" spans="1:19" ht="24" customHeight="1" x14ac:dyDescent="0.25">
      <c r="G18" s="78" t="b">
        <v>1</v>
      </c>
      <c r="H18" s="78" t="b">
        <v>0</v>
      </c>
      <c r="I18" s="78" t="b">
        <v>0</v>
      </c>
      <c r="J18" s="78" t="b">
        <v>0</v>
      </c>
      <c r="K18" s="78" t="b">
        <f t="shared" si="1"/>
        <v>0</v>
      </c>
    </row>
    <row r="19" spans="1:19" ht="24" customHeight="1" x14ac:dyDescent="0.25">
      <c r="B19" s="77" t="s">
        <v>18</v>
      </c>
      <c r="C19" s="77" t="s">
        <v>19</v>
      </c>
      <c r="D19" s="77" t="s">
        <v>20</v>
      </c>
      <c r="G19" s="78" t="b">
        <v>0</v>
      </c>
      <c r="H19" s="78" t="b">
        <v>1</v>
      </c>
      <c r="I19" s="78" t="b">
        <v>1</v>
      </c>
      <c r="J19" s="78" t="b">
        <v>1</v>
      </c>
      <c r="K19" s="78" t="b">
        <f t="shared" si="1"/>
        <v>0</v>
      </c>
      <c r="M19" s="77" t="s">
        <v>18</v>
      </c>
      <c r="N19" s="77" t="s">
        <v>19</v>
      </c>
      <c r="O19" s="77" t="s">
        <v>20</v>
      </c>
      <c r="P19" s="77" t="s">
        <v>214</v>
      </c>
    </row>
    <row r="20" spans="1:19" ht="24" customHeight="1" x14ac:dyDescent="0.25">
      <c r="B20" s="78" t="b">
        <v>1</v>
      </c>
      <c r="C20" s="78" t="b">
        <v>1</v>
      </c>
      <c r="D20" s="78" t="b">
        <f>OR(B20,C20)</f>
        <v>1</v>
      </c>
      <c r="G20" s="78" t="b">
        <v>0</v>
      </c>
      <c r="H20" s="78" t="b">
        <v>1</v>
      </c>
      <c r="I20" s="78" t="b">
        <v>1</v>
      </c>
      <c r="J20" s="78" t="b">
        <v>0</v>
      </c>
      <c r="K20" s="78" t="b">
        <f t="shared" si="1"/>
        <v>0</v>
      </c>
      <c r="M20" s="78" t="b">
        <v>1</v>
      </c>
      <c r="N20" s="78" t="b">
        <v>1</v>
      </c>
      <c r="O20" s="78">
        <f>M20+N20</f>
        <v>2</v>
      </c>
      <c r="P20" s="128" t="str">
        <f ca="1">_xlfn.FORMULATEXT(O20)</f>
        <v>=M20+N20</v>
      </c>
    </row>
    <row r="21" spans="1:19" ht="24" customHeight="1" x14ac:dyDescent="0.25">
      <c r="B21" s="78" t="b">
        <v>1</v>
      </c>
      <c r="C21" s="78" t="b">
        <v>0</v>
      </c>
      <c r="D21" s="78" t="b">
        <f t="shared" ref="D21:D23" si="4">OR(B21,C21)</f>
        <v>1</v>
      </c>
      <c r="G21" s="78" t="b">
        <v>0</v>
      </c>
      <c r="H21" s="78" t="b">
        <v>1</v>
      </c>
      <c r="I21" s="78" t="b">
        <v>0</v>
      </c>
      <c r="J21" s="78" t="b">
        <v>1</v>
      </c>
      <c r="K21" s="78" t="b">
        <f t="shared" si="1"/>
        <v>0</v>
      </c>
      <c r="M21" s="78" t="b">
        <v>1</v>
      </c>
      <c r="N21" s="78" t="b">
        <v>0</v>
      </c>
      <c r="O21" s="78">
        <f t="shared" ref="O21:O23" si="5">M21+N21</f>
        <v>1</v>
      </c>
      <c r="P21" s="128" t="str">
        <f t="shared" ref="P21:P23" ca="1" si="6">_xlfn.FORMULATEXT(O21)</f>
        <v>=M21+N21</v>
      </c>
    </row>
    <row r="22" spans="1:19" ht="24" customHeight="1" x14ac:dyDescent="0.25">
      <c r="B22" s="78" t="b">
        <v>0</v>
      </c>
      <c r="C22" s="78" t="b">
        <v>1</v>
      </c>
      <c r="D22" s="78" t="b">
        <f t="shared" si="4"/>
        <v>1</v>
      </c>
      <c r="G22" s="78" t="b">
        <v>0</v>
      </c>
      <c r="H22" s="78" t="b">
        <v>1</v>
      </c>
      <c r="I22" s="78" t="b">
        <v>0</v>
      </c>
      <c r="J22" s="78" t="b">
        <v>0</v>
      </c>
      <c r="K22" s="78" t="b">
        <f t="shared" si="1"/>
        <v>0</v>
      </c>
      <c r="M22" s="78" t="b">
        <v>0</v>
      </c>
      <c r="N22" s="78" t="b">
        <v>1</v>
      </c>
      <c r="O22" s="78">
        <f t="shared" si="5"/>
        <v>1</v>
      </c>
      <c r="P22" s="128" t="str">
        <f t="shared" ca="1" si="6"/>
        <v>=M22+N22</v>
      </c>
    </row>
    <row r="23" spans="1:19" ht="24" customHeight="1" x14ac:dyDescent="0.25">
      <c r="B23" s="78" t="b">
        <v>0</v>
      </c>
      <c r="C23" s="78" t="b">
        <v>0</v>
      </c>
      <c r="D23" s="78" t="b">
        <f t="shared" si="4"/>
        <v>0</v>
      </c>
      <c r="G23" s="78" t="b">
        <v>0</v>
      </c>
      <c r="H23" s="78" t="b">
        <v>0</v>
      </c>
      <c r="I23" s="78" t="b">
        <v>1</v>
      </c>
      <c r="J23" s="78" t="b">
        <v>1</v>
      </c>
      <c r="K23" s="78" t="b">
        <f t="shared" si="1"/>
        <v>0</v>
      </c>
      <c r="M23" s="78" t="b">
        <v>0</v>
      </c>
      <c r="N23" s="78" t="b">
        <v>0</v>
      </c>
      <c r="O23" s="78">
        <f t="shared" si="5"/>
        <v>0</v>
      </c>
      <c r="P23" s="128" t="str">
        <f t="shared" ca="1" si="6"/>
        <v>=M23+N23</v>
      </c>
    </row>
    <row r="24" spans="1:19" ht="24" customHeight="1" x14ac:dyDescent="0.25">
      <c r="G24" s="78" t="b">
        <v>0</v>
      </c>
      <c r="H24" s="78" t="b">
        <v>0</v>
      </c>
      <c r="I24" s="78" t="b">
        <v>1</v>
      </c>
      <c r="J24" s="78" t="b">
        <v>0</v>
      </c>
      <c r="K24" s="78" t="b">
        <f t="shared" si="1"/>
        <v>0</v>
      </c>
    </row>
    <row r="25" spans="1:19" ht="24" customHeight="1" x14ac:dyDescent="0.25">
      <c r="G25" s="78" t="b">
        <v>0</v>
      </c>
      <c r="H25" s="78" t="b">
        <v>0</v>
      </c>
      <c r="I25" s="78" t="b">
        <v>0</v>
      </c>
      <c r="J25" s="78" t="b">
        <v>1</v>
      </c>
      <c r="K25" s="78" t="b">
        <f t="shared" si="1"/>
        <v>0</v>
      </c>
    </row>
    <row r="26" spans="1:19" ht="24" customHeight="1" x14ac:dyDescent="0.25">
      <c r="G26" s="78" t="b">
        <v>0</v>
      </c>
      <c r="H26" s="78" t="b">
        <v>0</v>
      </c>
      <c r="I26" s="78" t="b">
        <v>0</v>
      </c>
      <c r="J26" s="78" t="b">
        <v>0</v>
      </c>
      <c r="K26" s="78" t="b">
        <f t="shared" si="1"/>
        <v>0</v>
      </c>
    </row>
    <row r="27" spans="1:19" ht="24" customHeight="1" x14ac:dyDescent="0.25">
      <c r="A27" s="149" t="s">
        <v>16</v>
      </c>
      <c r="B27" s="149"/>
      <c r="C27" s="149"/>
      <c r="D27" s="149"/>
      <c r="E27" s="149"/>
    </row>
    <row r="28" spans="1:19" x14ac:dyDescent="0.25">
      <c r="A28" s="150" t="s">
        <v>112</v>
      </c>
      <c r="B28" s="150"/>
      <c r="C28" s="150"/>
      <c r="D28" s="150"/>
      <c r="E28" s="150"/>
    </row>
  </sheetData>
  <mergeCells count="6">
    <mergeCell ref="A27:E27"/>
    <mergeCell ref="A28:E28"/>
    <mergeCell ref="A1:E1"/>
    <mergeCell ref="A2:E2"/>
    <mergeCell ref="C4:I4"/>
    <mergeCell ref="C5:I5"/>
  </mergeCells>
  <hyperlinks>
    <hyperlink ref="A27" r:id="rId1" xr:uid="{00000000-0004-0000-0400-000000000000}"/>
    <hyperlink ref="A2" r:id="rId2" xr:uid="{00000000-0004-0000-0400-000001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/>
  <dimension ref="A1:U45"/>
  <sheetViews>
    <sheetView zoomScale="130" zoomScaleNormal="130" workbookViewId="0">
      <selection activeCell="M36" sqref="M36"/>
    </sheetView>
  </sheetViews>
  <sheetFormatPr defaultRowHeight="15" x14ac:dyDescent="0.25"/>
  <cols>
    <col min="1" max="1" width="2.7109375" customWidth="1"/>
    <col min="5" max="5" width="14.5703125" customWidth="1"/>
    <col min="6" max="6" width="13.5703125" customWidth="1"/>
    <col min="7" max="7" width="14.140625" customWidth="1"/>
    <col min="8" max="8" width="6" customWidth="1"/>
    <col min="9" max="9" width="13.42578125" customWidth="1"/>
    <col min="10" max="10" width="11.7109375" customWidth="1"/>
    <col min="12" max="12" width="17.140625" customWidth="1"/>
    <col min="14" max="21" width="9.42578125" customWidth="1"/>
  </cols>
  <sheetData>
    <row r="1" spans="1:21" ht="21" customHeight="1" x14ac:dyDescent="0.25">
      <c r="A1" s="154" t="s">
        <v>25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21" x14ac:dyDescent="0.25">
      <c r="A2" s="145" t="s">
        <v>165</v>
      </c>
      <c r="B2" s="145"/>
      <c r="C2" s="145"/>
      <c r="D2" s="145"/>
      <c r="E2" s="145"/>
      <c r="F2" s="145"/>
      <c r="G2" s="145"/>
      <c r="H2" s="145"/>
      <c r="I2" s="145"/>
      <c r="J2" s="145"/>
    </row>
    <row r="4" spans="1:21" ht="23.25" x14ac:dyDescent="0.35">
      <c r="B4" s="157" t="s">
        <v>184</v>
      </c>
      <c r="C4" s="157"/>
      <c r="D4" s="146" t="s">
        <v>185</v>
      </c>
      <c r="E4" s="146"/>
      <c r="F4" s="146"/>
      <c r="G4" s="146"/>
      <c r="H4" s="146"/>
      <c r="I4" s="146"/>
    </row>
    <row r="5" spans="1:21" ht="23.25" x14ac:dyDescent="0.25">
      <c r="B5" s="158" t="s">
        <v>186</v>
      </c>
      <c r="C5" s="158"/>
      <c r="D5" s="147" t="s">
        <v>290</v>
      </c>
      <c r="E5" s="147"/>
      <c r="F5" s="147"/>
      <c r="G5" s="147"/>
      <c r="H5" s="147"/>
      <c r="I5" s="147"/>
    </row>
    <row r="6" spans="1:21" ht="23.25" x14ac:dyDescent="0.25">
      <c r="B6" s="159" t="s">
        <v>189</v>
      </c>
      <c r="C6" s="159"/>
      <c r="D6" s="148" t="s">
        <v>196</v>
      </c>
      <c r="E6" s="148"/>
      <c r="F6" s="148"/>
      <c r="G6" s="148"/>
      <c r="H6" s="148"/>
      <c r="I6" s="148"/>
    </row>
    <row r="7" spans="1:21" x14ac:dyDescent="0.25">
      <c r="L7" s="12"/>
    </row>
    <row r="8" spans="1:21" ht="18.75" customHeight="1" x14ac:dyDescent="0.25">
      <c r="B8" s="160" t="s">
        <v>201</v>
      </c>
      <c r="C8" s="160"/>
      <c r="D8" s="160"/>
      <c r="E8" s="160"/>
      <c r="F8" s="160"/>
      <c r="G8" s="160"/>
      <c r="H8" s="160"/>
      <c r="I8" s="160"/>
      <c r="N8" s="160" t="s">
        <v>205</v>
      </c>
      <c r="O8" s="160"/>
      <c r="P8" s="160"/>
      <c r="Q8" s="160"/>
      <c r="R8" s="160"/>
      <c r="S8" s="160"/>
      <c r="T8" s="160"/>
      <c r="U8" s="160"/>
    </row>
    <row r="10" spans="1:21" x14ac:dyDescent="0.25">
      <c r="B10" s="19" t="s">
        <v>47</v>
      </c>
      <c r="C10" t="s">
        <v>200</v>
      </c>
      <c r="N10" s="161" t="s">
        <v>206</v>
      </c>
      <c r="O10" s="161"/>
      <c r="P10" s="161"/>
      <c r="Q10" s="161"/>
      <c r="R10" s="161"/>
      <c r="S10" s="161"/>
      <c r="T10" s="161"/>
      <c r="U10" s="161"/>
    </row>
    <row r="11" spans="1:21" x14ac:dyDescent="0.25">
      <c r="B11" s="12" t="s">
        <v>198</v>
      </c>
      <c r="C11" t="s">
        <v>195</v>
      </c>
      <c r="I11" s="92"/>
    </row>
    <row r="12" spans="1:21" x14ac:dyDescent="0.25">
      <c r="B12" s="120" t="s">
        <v>199</v>
      </c>
      <c r="C12" s="120" t="s">
        <v>204</v>
      </c>
    </row>
    <row r="13" spans="1:21" x14ac:dyDescent="0.25">
      <c r="H13" s="1"/>
    </row>
    <row r="14" spans="1:21" ht="34.5" customHeight="1" x14ac:dyDescent="0.25">
      <c r="B14" s="103" t="s">
        <v>0</v>
      </c>
      <c r="C14" s="103" t="s">
        <v>1</v>
      </c>
      <c r="D14" s="103" t="s">
        <v>2</v>
      </c>
      <c r="E14" s="103" t="s">
        <v>183</v>
      </c>
      <c r="F14" s="103" t="s">
        <v>9</v>
      </c>
      <c r="G14" s="103" t="s">
        <v>9</v>
      </c>
      <c r="H14" s="1"/>
      <c r="I14" s="156" t="s">
        <v>203</v>
      </c>
      <c r="J14" s="156"/>
      <c r="L14" s="102" t="s">
        <v>202</v>
      </c>
    </row>
    <row r="15" spans="1:21" x14ac:dyDescent="0.25">
      <c r="B15" s="2" t="s">
        <v>4</v>
      </c>
      <c r="C15" s="2">
        <v>1700</v>
      </c>
      <c r="D15" s="2">
        <v>152</v>
      </c>
      <c r="E15" s="2">
        <f>C15-D15</f>
        <v>1548</v>
      </c>
      <c r="F15" s="2"/>
      <c r="G15" s="94"/>
      <c r="H15" s="1"/>
      <c r="I15" s="2" t="s">
        <v>14</v>
      </c>
      <c r="J15" s="2">
        <v>100</v>
      </c>
      <c r="L15" s="93"/>
    </row>
    <row r="16" spans="1:21" x14ac:dyDescent="0.25">
      <c r="B16" s="2" t="s">
        <v>6</v>
      </c>
      <c r="C16" s="2">
        <v>500</v>
      </c>
      <c r="D16" s="2">
        <v>240</v>
      </c>
      <c r="E16" s="2">
        <f>C16-D16</f>
        <v>260</v>
      </c>
      <c r="F16" s="2"/>
      <c r="G16" s="94"/>
      <c r="I16" s="2" t="s">
        <v>15</v>
      </c>
      <c r="J16" s="2">
        <v>1000</v>
      </c>
    </row>
    <row r="17" spans="2:21" x14ac:dyDescent="0.25">
      <c r="B17" s="2" t="s">
        <v>5</v>
      </c>
      <c r="C17" s="2">
        <v>1475</v>
      </c>
      <c r="D17" s="2">
        <v>168</v>
      </c>
      <c r="E17" s="2">
        <f>C17-D17</f>
        <v>1307</v>
      </c>
      <c r="F17" s="2"/>
      <c r="G17" s="94"/>
      <c r="I17" s="2" t="s">
        <v>39</v>
      </c>
      <c r="J17" s="2">
        <v>0</v>
      </c>
    </row>
    <row r="18" spans="2:21" x14ac:dyDescent="0.25">
      <c r="B18" s="2" t="s">
        <v>7</v>
      </c>
      <c r="C18" s="2">
        <v>350</v>
      </c>
      <c r="D18" s="2">
        <v>350</v>
      </c>
      <c r="E18" s="2">
        <f t="shared" ref="E18:E19" si="0">C18-D18</f>
        <v>0</v>
      </c>
      <c r="F18" s="2"/>
      <c r="G18" s="94"/>
    </row>
    <row r="19" spans="2:21" x14ac:dyDescent="0.25">
      <c r="B19" s="2" t="s">
        <v>12</v>
      </c>
      <c r="C19" s="2">
        <v>2000</v>
      </c>
      <c r="D19" s="2">
        <v>1000</v>
      </c>
      <c r="E19" s="2">
        <f t="shared" si="0"/>
        <v>1000</v>
      </c>
      <c r="F19" s="2"/>
      <c r="G19" s="94"/>
    </row>
    <row r="22" spans="2:21" x14ac:dyDescent="0.25">
      <c r="B22" s="141" t="s">
        <v>191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N22" s="162" t="s">
        <v>26</v>
      </c>
      <c r="O22" s="162"/>
      <c r="P22" s="162"/>
      <c r="Q22" s="162"/>
      <c r="R22" s="162"/>
      <c r="S22" s="162"/>
      <c r="T22" s="162"/>
      <c r="U22" s="162"/>
    </row>
    <row r="23" spans="2:21" x14ac:dyDescent="0.25">
      <c r="B23" s="100" t="s">
        <v>192</v>
      </c>
      <c r="H23" s="100" t="s">
        <v>193</v>
      </c>
    </row>
    <row r="24" spans="2:21" ht="26.25" x14ac:dyDescent="0.4">
      <c r="B24" s="104" t="s">
        <v>208</v>
      </c>
      <c r="C24" s="14"/>
      <c r="D24" s="14"/>
      <c r="E24" s="14"/>
      <c r="F24" s="14"/>
      <c r="G24" s="14"/>
      <c r="H24" s="104" t="s">
        <v>209</v>
      </c>
      <c r="I24" s="14"/>
      <c r="J24" s="14"/>
      <c r="K24" s="14"/>
      <c r="L24" s="14"/>
      <c r="O24" s="83" t="s">
        <v>32</v>
      </c>
      <c r="P24" s="83" t="s">
        <v>27</v>
      </c>
      <c r="Q24" s="83" t="s">
        <v>28</v>
      </c>
      <c r="R24" s="83" t="s">
        <v>29</v>
      </c>
      <c r="S24" s="83" t="s">
        <v>30</v>
      </c>
      <c r="T24" s="83" t="s">
        <v>31</v>
      </c>
    </row>
    <row r="25" spans="2:21" x14ac:dyDescent="0.25">
      <c r="O25" s="6"/>
      <c r="P25" s="6"/>
      <c r="Q25" s="6"/>
      <c r="R25" s="6"/>
      <c r="S25" s="6"/>
      <c r="T25" s="6"/>
    </row>
    <row r="26" spans="2:21" ht="26.25" x14ac:dyDescent="0.4">
      <c r="B26" s="14" t="s">
        <v>188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21" ht="26.25" x14ac:dyDescent="0.4">
      <c r="B27" s="14" t="s">
        <v>197</v>
      </c>
      <c r="C27" s="13"/>
      <c r="D27" s="13"/>
      <c r="E27" s="13"/>
      <c r="F27" s="13"/>
      <c r="G27" s="13"/>
      <c r="H27" s="15" t="s">
        <v>211</v>
      </c>
      <c r="I27" s="13"/>
      <c r="J27" s="13"/>
      <c r="K27" s="13"/>
      <c r="L27" s="13"/>
    </row>
    <row r="28" spans="2:21" ht="26.25" x14ac:dyDescent="0.4">
      <c r="B28" s="14" t="s">
        <v>210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30" spans="2:21" x14ac:dyDescent="0.25">
      <c r="B30" s="162" t="s">
        <v>179</v>
      </c>
      <c r="C30" s="162"/>
      <c r="D30" s="162"/>
      <c r="E30" s="162"/>
      <c r="F30" s="162"/>
      <c r="G30" s="162"/>
      <c r="H30" s="162"/>
      <c r="I30" s="162"/>
    </row>
    <row r="31" spans="2:21" x14ac:dyDescent="0.25">
      <c r="B31" s="35"/>
      <c r="C31" s="35"/>
      <c r="D31" s="35"/>
      <c r="E31" s="35"/>
      <c r="F31" s="35"/>
      <c r="G31" s="35"/>
      <c r="H31" s="35"/>
      <c r="I31" s="35"/>
    </row>
    <row r="32" spans="2:21" x14ac:dyDescent="0.25">
      <c r="B32" s="35"/>
      <c r="C32" s="35" t="s">
        <v>207</v>
      </c>
      <c r="D32" s="35"/>
      <c r="E32" s="35"/>
      <c r="F32" s="35"/>
      <c r="G32" s="35"/>
      <c r="H32" s="35"/>
      <c r="I32" s="35"/>
    </row>
    <row r="33" spans="1:9" x14ac:dyDescent="0.25">
      <c r="B33" s="35"/>
      <c r="C33" s="35"/>
      <c r="D33" s="35"/>
      <c r="E33" s="35"/>
      <c r="F33" s="35"/>
      <c r="G33" s="35"/>
      <c r="H33" s="35"/>
      <c r="I33" s="35"/>
    </row>
    <row r="34" spans="1:9" x14ac:dyDescent="0.25">
      <c r="B34" s="35"/>
      <c r="C34" s="35"/>
      <c r="D34" s="35"/>
      <c r="E34" s="35"/>
      <c r="F34" s="35"/>
      <c r="G34" s="35"/>
      <c r="H34" s="35"/>
      <c r="I34" s="35"/>
    </row>
    <row r="35" spans="1:9" x14ac:dyDescent="0.25"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B39" s="35"/>
      <c r="C39" s="35"/>
      <c r="D39" s="35"/>
      <c r="E39" s="35"/>
      <c r="F39" s="35"/>
      <c r="G39" s="35"/>
      <c r="H39" s="35"/>
      <c r="I39" s="35"/>
    </row>
    <row r="40" spans="1:9" x14ac:dyDescent="0.25">
      <c r="B40" s="35"/>
      <c r="C40" s="35"/>
      <c r="D40" s="35"/>
      <c r="E40" s="35"/>
      <c r="F40" s="35"/>
      <c r="G40" s="35"/>
      <c r="H40" s="35"/>
      <c r="I40" s="35"/>
    </row>
    <row r="44" spans="1:9" x14ac:dyDescent="0.25">
      <c r="A44" s="155" t="s">
        <v>16</v>
      </c>
      <c r="B44" s="155"/>
      <c r="C44" s="155"/>
      <c r="D44" s="155"/>
      <c r="E44" s="155"/>
      <c r="F44" s="155"/>
      <c r="G44" s="155"/>
      <c r="H44" s="155"/>
      <c r="I44" s="155"/>
    </row>
    <row r="45" spans="1:9" x14ac:dyDescent="0.25">
      <c r="A45" s="150" t="s">
        <v>112</v>
      </c>
      <c r="B45" s="150"/>
      <c r="C45" s="150"/>
      <c r="D45" s="150"/>
      <c r="E45" s="150"/>
      <c r="F45" s="150"/>
      <c r="G45" s="150"/>
      <c r="H45" s="150"/>
      <c r="I45" s="150"/>
    </row>
  </sheetData>
  <mergeCells count="17">
    <mergeCell ref="N10:U10"/>
    <mergeCell ref="N22:U22"/>
    <mergeCell ref="B30:I30"/>
    <mergeCell ref="B22:L22"/>
    <mergeCell ref="N8:U8"/>
    <mergeCell ref="A1:J1"/>
    <mergeCell ref="A2:J2"/>
    <mergeCell ref="A45:I45"/>
    <mergeCell ref="A44:I44"/>
    <mergeCell ref="I14:J14"/>
    <mergeCell ref="D4:I4"/>
    <mergeCell ref="D5:I5"/>
    <mergeCell ref="B4:C4"/>
    <mergeCell ref="B5:C5"/>
    <mergeCell ref="B6:C6"/>
    <mergeCell ref="D6:I6"/>
    <mergeCell ref="B8:I8"/>
  </mergeCells>
  <conditionalFormatting sqref="I14">
    <cfRule type="expression" dxfId="1" priority="1">
      <formula>$L$15=""</formula>
    </cfRule>
  </conditionalFormatting>
  <conditionalFormatting sqref="I15:J17">
    <cfRule type="expression" dxfId="0" priority="2">
      <formula>$L$15=""</formula>
    </cfRule>
  </conditionalFormatting>
  <dataValidations count="1">
    <dataValidation type="list" allowBlank="1" showInputMessage="1" showErrorMessage="1" sqref="L15" xr:uid="{321996F5-BD4D-4628-9B4A-171E136C1841}">
      <formula1>"ANO,NE"</formula1>
    </dataValidation>
  </dataValidations>
  <hyperlinks>
    <hyperlink ref="A44" r:id="rId1" xr:uid="{00000000-0004-0000-0200-000000000000}"/>
    <hyperlink ref="A2" r:id="rId2" xr:uid="{8547501E-431F-490C-B445-3366A959F69A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543CF-37F6-4029-93EE-7F11B9B63EEE}">
  <sheetPr codeName="List6"/>
  <dimension ref="A1:N18"/>
  <sheetViews>
    <sheetView zoomScale="130" zoomScaleNormal="130" workbookViewId="0">
      <selection activeCell="H4" sqref="H4"/>
    </sheetView>
  </sheetViews>
  <sheetFormatPr defaultRowHeight="15" x14ac:dyDescent="0.25"/>
  <cols>
    <col min="1" max="1" width="2.7109375" customWidth="1"/>
    <col min="5" max="5" width="13" customWidth="1"/>
    <col min="6" max="6" width="12" customWidth="1"/>
    <col min="7" max="8" width="14.140625" customWidth="1"/>
    <col min="9" max="9" width="22.28515625" customWidth="1"/>
    <col min="10" max="10" width="8" customWidth="1"/>
    <col min="11" max="11" width="10.5703125" customWidth="1"/>
    <col min="13" max="13" width="12.28515625" customWidth="1"/>
  </cols>
  <sheetData>
    <row r="1" spans="1:14" ht="21" customHeight="1" x14ac:dyDescent="0.3">
      <c r="A1" s="151" t="s">
        <v>25</v>
      </c>
      <c r="B1" s="151"/>
      <c r="C1" s="151"/>
      <c r="D1" s="151"/>
      <c r="E1" s="151"/>
      <c r="F1" s="151"/>
      <c r="G1" s="151"/>
      <c r="H1" s="121"/>
      <c r="I1" s="9"/>
      <c r="J1" s="10"/>
    </row>
    <row r="3" spans="1:14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9</v>
      </c>
      <c r="G3" s="3" t="s">
        <v>9</v>
      </c>
      <c r="H3" s="3" t="s">
        <v>260</v>
      </c>
      <c r="I3" s="82" t="s">
        <v>117</v>
      </c>
      <c r="K3" s="4" t="s">
        <v>13</v>
      </c>
      <c r="L3" s="5"/>
      <c r="M3" s="5"/>
      <c r="N3" s="5"/>
    </row>
    <row r="4" spans="1:14" x14ac:dyDescent="0.25">
      <c r="B4" t="s">
        <v>4</v>
      </c>
      <c r="C4">
        <v>1700</v>
      </c>
      <c r="D4">
        <v>152</v>
      </c>
      <c r="E4">
        <f>C4-D4</f>
        <v>1548</v>
      </c>
      <c r="F4">
        <f>IF(E4&gt;1000,100,0)</f>
        <v>100</v>
      </c>
      <c r="G4" s="1">
        <f>IF(E4&gt;$N$5,$N$4,$N$6)</f>
        <v>100</v>
      </c>
      <c r="H4" s="1">
        <f>IF(E4&gt;$N$5,$N$4,N6)</f>
        <v>100</v>
      </c>
      <c r="I4" s="81">
        <f>IF(E4&gt;N5,N4,N6)</f>
        <v>100</v>
      </c>
      <c r="J4" s="1"/>
      <c r="L4" s="1"/>
      <c r="M4" s="2" t="s">
        <v>14</v>
      </c>
      <c r="N4" s="2">
        <v>100</v>
      </c>
    </row>
    <row r="5" spans="1:14" x14ac:dyDescent="0.25">
      <c r="B5" t="s">
        <v>6</v>
      </c>
      <c r="C5">
        <v>500</v>
      </c>
      <c r="D5">
        <v>240</v>
      </c>
      <c r="E5">
        <f>C5-D5</f>
        <v>260</v>
      </c>
      <c r="F5">
        <f t="shared" ref="F5:F8" si="0">IF(E5&gt;1000,100,0)</f>
        <v>0</v>
      </c>
      <c r="G5" s="1">
        <f t="shared" ref="G5:G8" si="1">IF(E5&gt;$N$5,$N$4,$N$6)</f>
        <v>0</v>
      </c>
      <c r="H5" s="1">
        <f t="shared" ref="H5:H8" si="2">IF(E5&gt;$N$5,$N$4,N7)</f>
        <v>0</v>
      </c>
      <c r="I5" s="81">
        <f t="shared" ref="I5:I8" si="3">IF(E5&gt;N6,N5,N7)</f>
        <v>1000</v>
      </c>
      <c r="M5" s="2" t="s">
        <v>15</v>
      </c>
      <c r="N5" s="2">
        <v>1000</v>
      </c>
    </row>
    <row r="6" spans="1:14" x14ac:dyDescent="0.25">
      <c r="B6" t="s">
        <v>5</v>
      </c>
      <c r="C6">
        <v>1475</v>
      </c>
      <c r="D6">
        <v>168</v>
      </c>
      <c r="E6">
        <f>C6-D6</f>
        <v>1307</v>
      </c>
      <c r="F6">
        <f t="shared" si="0"/>
        <v>100</v>
      </c>
      <c r="G6" s="1">
        <f t="shared" si="1"/>
        <v>100</v>
      </c>
      <c r="H6" s="1">
        <f t="shared" si="2"/>
        <v>100</v>
      </c>
      <c r="I6" s="81">
        <f t="shared" si="3"/>
        <v>0</v>
      </c>
      <c r="K6" s="11" t="s">
        <v>26</v>
      </c>
      <c r="M6" s="2" t="s">
        <v>39</v>
      </c>
      <c r="N6" s="2">
        <v>0</v>
      </c>
    </row>
    <row r="7" spans="1:14" x14ac:dyDescent="0.25">
      <c r="B7" t="s">
        <v>7</v>
      </c>
      <c r="C7">
        <v>350</v>
      </c>
      <c r="D7">
        <v>350</v>
      </c>
      <c r="E7">
        <f t="shared" ref="E7:E8" si="4">C7-D7</f>
        <v>0</v>
      </c>
      <c r="F7">
        <f t="shared" si="0"/>
        <v>0</v>
      </c>
      <c r="G7" s="1">
        <f t="shared" si="1"/>
        <v>0</v>
      </c>
      <c r="H7" s="1">
        <f t="shared" si="2"/>
        <v>0</v>
      </c>
      <c r="I7" s="81">
        <f t="shared" si="3"/>
        <v>0</v>
      </c>
      <c r="K7" s="6" t="s">
        <v>32</v>
      </c>
    </row>
    <row r="8" spans="1:14" x14ac:dyDescent="0.25">
      <c r="B8" t="s">
        <v>12</v>
      </c>
      <c r="C8">
        <v>2000</v>
      </c>
      <c r="D8">
        <v>1000</v>
      </c>
      <c r="E8">
        <f t="shared" si="4"/>
        <v>1000</v>
      </c>
      <c r="F8">
        <f t="shared" si="0"/>
        <v>0</v>
      </c>
      <c r="G8" s="1">
        <f t="shared" si="1"/>
        <v>0</v>
      </c>
      <c r="H8" s="1">
        <f t="shared" si="2"/>
        <v>0</v>
      </c>
      <c r="I8" s="81">
        <f t="shared" si="3"/>
        <v>0</v>
      </c>
      <c r="K8" s="6" t="s">
        <v>27</v>
      </c>
    </row>
    <row r="9" spans="1:14" x14ac:dyDescent="0.25">
      <c r="K9" s="6" t="s">
        <v>28</v>
      </c>
    </row>
    <row r="10" spans="1:14" x14ac:dyDescent="0.25">
      <c r="K10" s="6" t="s">
        <v>29</v>
      </c>
    </row>
    <row r="11" spans="1:14" x14ac:dyDescent="0.25">
      <c r="K11" s="6" t="s">
        <v>30</v>
      </c>
    </row>
    <row r="12" spans="1:14" x14ac:dyDescent="0.25">
      <c r="K12" s="6" t="s">
        <v>31</v>
      </c>
    </row>
    <row r="17" spans="1:10" x14ac:dyDescent="0.25">
      <c r="A17" s="155" t="s">
        <v>16</v>
      </c>
      <c r="B17" s="155"/>
      <c r="C17" s="155"/>
      <c r="D17" s="155"/>
      <c r="E17" s="155"/>
      <c r="F17" s="155"/>
      <c r="G17" s="155"/>
      <c r="H17" s="155"/>
      <c r="I17" s="155"/>
      <c r="J17" s="155"/>
    </row>
    <row r="18" spans="1:10" x14ac:dyDescent="0.25">
      <c r="A18" s="150" t="s">
        <v>116</v>
      </c>
      <c r="B18" s="150"/>
      <c r="C18" s="150"/>
      <c r="D18" s="150"/>
      <c r="E18" s="150"/>
      <c r="F18" s="150"/>
      <c r="G18" s="150"/>
      <c r="H18" s="150"/>
      <c r="I18" s="150"/>
      <c r="J18" s="150"/>
    </row>
  </sheetData>
  <mergeCells count="3">
    <mergeCell ref="A1:G1"/>
    <mergeCell ref="A17:J17"/>
    <mergeCell ref="A18:J18"/>
  </mergeCells>
  <hyperlinks>
    <hyperlink ref="A17" r:id="rId1" xr:uid="{DFD0421A-7AE8-4AFD-8D62-D490EEB285CC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L69"/>
  <sheetViews>
    <sheetView workbookViewId="0">
      <selection activeCell="B61" sqref="B61"/>
    </sheetView>
  </sheetViews>
  <sheetFormatPr defaultRowHeight="15" x14ac:dyDescent="0.25"/>
  <cols>
    <col min="1" max="1" width="2.7109375" customWidth="1"/>
    <col min="5" max="5" width="13" customWidth="1"/>
    <col min="6" max="8" width="14.140625" customWidth="1"/>
    <col min="9" max="9" width="11.5703125" customWidth="1"/>
    <col min="11" max="11" width="13.85546875" customWidth="1"/>
    <col min="12" max="12" width="11.42578125" customWidth="1"/>
  </cols>
  <sheetData>
    <row r="1" spans="1:12" ht="18.75" x14ac:dyDescent="0.25">
      <c r="A1" s="151" t="s">
        <v>97</v>
      </c>
      <c r="B1" s="151"/>
      <c r="C1" s="151"/>
      <c r="D1" s="151"/>
      <c r="E1" s="151"/>
      <c r="F1" s="151"/>
      <c r="G1" s="151"/>
      <c r="H1" s="151"/>
      <c r="I1" s="151"/>
    </row>
    <row r="2" spans="1:12" x14ac:dyDescent="0.25">
      <c r="A2" s="152" t="s">
        <v>16</v>
      </c>
      <c r="B2" s="153"/>
      <c r="C2" s="153"/>
      <c r="D2" s="153"/>
      <c r="E2" s="153"/>
      <c r="F2" s="153"/>
      <c r="G2" s="153"/>
      <c r="H2" s="153"/>
      <c r="I2" s="153"/>
    </row>
    <row r="4" spans="1:12" x14ac:dyDescent="0.25">
      <c r="B4" s="165" t="s">
        <v>118</v>
      </c>
      <c r="C4" s="165"/>
      <c r="D4" s="165"/>
      <c r="E4" s="165"/>
      <c r="F4" s="165"/>
      <c r="G4" s="165"/>
      <c r="H4" s="165"/>
      <c r="I4" s="165"/>
    </row>
    <row r="5" spans="1:12" x14ac:dyDescent="0.25">
      <c r="B5" t="s">
        <v>213</v>
      </c>
    </row>
    <row r="7" spans="1:12" x14ac:dyDescent="0.25">
      <c r="B7" s="141" t="s">
        <v>191</v>
      </c>
      <c r="C7" s="141"/>
      <c r="D7" s="141"/>
      <c r="E7" s="141"/>
    </row>
    <row r="8" spans="1:12" x14ac:dyDescent="0.25">
      <c r="B8" s="169" t="s">
        <v>192</v>
      </c>
      <c r="C8" s="169"/>
      <c r="D8" s="169" t="s">
        <v>193</v>
      </c>
      <c r="E8" s="169"/>
    </row>
    <row r="9" spans="1:12" x14ac:dyDescent="0.25">
      <c r="B9" s="170" t="s">
        <v>33</v>
      </c>
      <c r="C9" s="170"/>
      <c r="D9" s="170" t="s">
        <v>36</v>
      </c>
      <c r="E9" s="170"/>
      <c r="F9" s="167" t="s">
        <v>98</v>
      </c>
      <c r="G9" s="167"/>
      <c r="H9" s="167"/>
      <c r="I9" s="167"/>
    </row>
    <row r="10" spans="1:12" x14ac:dyDescent="0.25">
      <c r="B10" s="170" t="s">
        <v>34</v>
      </c>
      <c r="C10" s="170"/>
      <c r="D10" s="170" t="s">
        <v>35</v>
      </c>
      <c r="E10" s="170"/>
      <c r="F10" s="167" t="s">
        <v>99</v>
      </c>
      <c r="G10" s="167"/>
      <c r="H10" s="167"/>
      <c r="I10" s="167"/>
    </row>
    <row r="11" spans="1:12" x14ac:dyDescent="0.25">
      <c r="E11" s="75"/>
    </row>
    <row r="12" spans="1:12" ht="15.75" x14ac:dyDescent="0.25">
      <c r="B12" s="160" t="s">
        <v>215</v>
      </c>
      <c r="C12" s="160"/>
      <c r="D12" s="160"/>
      <c r="E12" s="160"/>
      <c r="F12" s="160"/>
      <c r="G12" s="160"/>
      <c r="H12" s="160"/>
      <c r="I12" s="160"/>
    </row>
    <row r="13" spans="1:12" x14ac:dyDescent="0.25">
      <c r="B13" s="18" t="s">
        <v>47</v>
      </c>
    </row>
    <row r="14" spans="1:12" x14ac:dyDescent="0.25">
      <c r="B14" s="168" t="s">
        <v>216</v>
      </c>
      <c r="C14" s="168"/>
      <c r="D14" s="168"/>
      <c r="E14" s="168"/>
      <c r="F14" s="168"/>
      <c r="G14" s="168"/>
      <c r="H14" s="168"/>
      <c r="I14" s="168"/>
    </row>
    <row r="16" spans="1:12" x14ac:dyDescent="0.25">
      <c r="B16" s="84" t="s">
        <v>0</v>
      </c>
      <c r="C16" s="84" t="s">
        <v>119</v>
      </c>
      <c r="D16" s="84" t="s">
        <v>10</v>
      </c>
      <c r="E16" s="84" t="s">
        <v>120</v>
      </c>
      <c r="F16" s="84" t="s">
        <v>23</v>
      </c>
      <c r="G16" s="84" t="s">
        <v>9</v>
      </c>
      <c r="H16" s="84" t="s">
        <v>121</v>
      </c>
      <c r="I16" s="84" t="s">
        <v>122</v>
      </c>
      <c r="K16" s="163" t="s">
        <v>219</v>
      </c>
      <c r="L16" s="163"/>
    </row>
    <row r="17" spans="2:12" x14ac:dyDescent="0.25">
      <c r="B17" s="2" t="s">
        <v>6</v>
      </c>
      <c r="C17" s="2">
        <v>250</v>
      </c>
      <c r="D17" s="83" t="s">
        <v>44</v>
      </c>
      <c r="E17" s="2" t="s">
        <v>17</v>
      </c>
      <c r="F17" s="2"/>
      <c r="G17" s="2"/>
      <c r="H17" s="2"/>
      <c r="I17" s="2"/>
      <c r="K17" s="2" t="s">
        <v>14</v>
      </c>
      <c r="L17" s="2">
        <v>100</v>
      </c>
    </row>
    <row r="18" spans="2:12" x14ac:dyDescent="0.25">
      <c r="B18" s="2" t="s">
        <v>7</v>
      </c>
      <c r="C18" s="2">
        <v>10</v>
      </c>
      <c r="D18" s="83" t="s">
        <v>45</v>
      </c>
      <c r="E18" s="2" t="s">
        <v>46</v>
      </c>
      <c r="F18" s="2"/>
      <c r="G18" s="2"/>
      <c r="H18" s="2"/>
      <c r="I18" s="2"/>
      <c r="K18" s="2" t="s">
        <v>39</v>
      </c>
      <c r="L18" s="2">
        <v>0</v>
      </c>
    </row>
    <row r="19" spans="2:12" x14ac:dyDescent="0.25">
      <c r="B19" s="2" t="s">
        <v>4</v>
      </c>
      <c r="C19" s="2">
        <v>251</v>
      </c>
      <c r="D19" s="83" t="s">
        <v>45</v>
      </c>
      <c r="E19" s="2" t="s">
        <v>46</v>
      </c>
      <c r="F19" s="2"/>
      <c r="G19" s="2"/>
      <c r="H19" s="2"/>
      <c r="I19" s="2"/>
      <c r="K19" s="2" t="s">
        <v>15</v>
      </c>
      <c r="L19" s="2">
        <v>250</v>
      </c>
    </row>
    <row r="20" spans="2:12" x14ac:dyDescent="0.25">
      <c r="B20" s="2" t="s">
        <v>5</v>
      </c>
      <c r="C20" s="2">
        <v>450</v>
      </c>
      <c r="D20" s="83" t="s">
        <v>45</v>
      </c>
      <c r="E20" s="2" t="s">
        <v>17</v>
      </c>
      <c r="F20" s="2"/>
      <c r="G20" s="2"/>
      <c r="H20" s="2"/>
      <c r="I20" s="2"/>
      <c r="K20" s="2" t="s">
        <v>10</v>
      </c>
      <c r="L20" s="2" t="s">
        <v>45</v>
      </c>
    </row>
    <row r="21" spans="2:12" x14ac:dyDescent="0.25">
      <c r="B21" s="2" t="s">
        <v>11</v>
      </c>
      <c r="C21" s="2">
        <v>450</v>
      </c>
      <c r="D21" s="83" t="s">
        <v>44</v>
      </c>
      <c r="E21" s="2" t="s">
        <v>46</v>
      </c>
      <c r="F21" s="2"/>
      <c r="G21" s="2"/>
      <c r="H21" s="2"/>
      <c r="I21" s="2"/>
    </row>
    <row r="22" spans="2:12" x14ac:dyDescent="0.25">
      <c r="D22" s="6"/>
    </row>
    <row r="23" spans="2:12" ht="26.25" x14ac:dyDescent="0.4">
      <c r="B23" s="14" t="s">
        <v>101</v>
      </c>
      <c r="C23" s="13"/>
      <c r="D23" s="13"/>
      <c r="E23" s="13"/>
      <c r="F23" s="13"/>
      <c r="G23" s="14" t="s">
        <v>217</v>
      </c>
      <c r="H23" s="13"/>
      <c r="I23" s="13"/>
    </row>
    <row r="24" spans="2:12" ht="26.25" x14ac:dyDescent="0.4">
      <c r="B24" s="14" t="s">
        <v>103</v>
      </c>
      <c r="C24" s="13"/>
      <c r="D24" s="13"/>
      <c r="E24" s="13"/>
      <c r="F24" s="13"/>
      <c r="G24" s="13"/>
      <c r="H24" s="13"/>
      <c r="I24" s="13"/>
    </row>
    <row r="25" spans="2:12" x14ac:dyDescent="0.25">
      <c r="D25" s="6"/>
    </row>
    <row r="26" spans="2:12" x14ac:dyDescent="0.25">
      <c r="B26" s="12" t="s">
        <v>222</v>
      </c>
      <c r="D26" s="6"/>
    </row>
    <row r="27" spans="2:12" x14ac:dyDescent="0.25">
      <c r="C27" s="1" t="s">
        <v>220</v>
      </c>
      <c r="D27" s="6"/>
    </row>
    <row r="28" spans="2:12" x14ac:dyDescent="0.25">
      <c r="C28" s="1" t="s">
        <v>221</v>
      </c>
      <c r="D28" s="6"/>
    </row>
    <row r="29" spans="2:12" x14ac:dyDescent="0.25">
      <c r="B29" s="1"/>
      <c r="D29" s="6"/>
    </row>
    <row r="30" spans="2:12" ht="15.75" x14ac:dyDescent="0.25">
      <c r="B30" s="160" t="s">
        <v>223</v>
      </c>
      <c r="C30" s="160"/>
      <c r="D30" s="160"/>
      <c r="E30" s="160"/>
      <c r="F30" s="160"/>
      <c r="G30" s="160"/>
      <c r="H30" s="160"/>
      <c r="I30" s="160"/>
    </row>
    <row r="31" spans="2:12" x14ac:dyDescent="0.25">
      <c r="B31" s="18" t="s">
        <v>47</v>
      </c>
    </row>
    <row r="32" spans="2:12" x14ac:dyDescent="0.25">
      <c r="B32" s="166" t="s">
        <v>149</v>
      </c>
      <c r="C32" s="166"/>
      <c r="D32" s="166"/>
      <c r="E32" s="166"/>
      <c r="F32" s="166"/>
      <c r="G32" s="166"/>
      <c r="H32" s="166"/>
    </row>
    <row r="34" spans="1:12" x14ac:dyDescent="0.25">
      <c r="B34" s="84" t="s">
        <v>0</v>
      </c>
      <c r="C34" s="84" t="s">
        <v>8</v>
      </c>
      <c r="D34" s="84" t="s">
        <v>10</v>
      </c>
      <c r="E34" s="84" t="s">
        <v>17</v>
      </c>
      <c r="F34" s="84" t="s">
        <v>23</v>
      </c>
      <c r="G34" s="84" t="s">
        <v>9</v>
      </c>
      <c r="H34" s="84" t="s">
        <v>109</v>
      </c>
      <c r="I34" s="84" t="s">
        <v>24</v>
      </c>
      <c r="K34" s="164" t="s">
        <v>108</v>
      </c>
      <c r="L34" s="164"/>
    </row>
    <row r="35" spans="1:12" x14ac:dyDescent="0.25">
      <c r="B35" s="2" t="s">
        <v>6</v>
      </c>
      <c r="C35" s="2">
        <v>250</v>
      </c>
      <c r="D35" s="83" t="s">
        <v>44</v>
      </c>
      <c r="E35" s="2" t="s">
        <v>17</v>
      </c>
      <c r="F35" s="2"/>
      <c r="G35" s="2"/>
      <c r="H35" s="2"/>
      <c r="I35" s="2"/>
      <c r="K35" s="2" t="s">
        <v>14</v>
      </c>
      <c r="L35" s="2">
        <v>100</v>
      </c>
    </row>
    <row r="36" spans="1:12" x14ac:dyDescent="0.25">
      <c r="B36" s="2" t="s">
        <v>7</v>
      </c>
      <c r="C36" s="2">
        <v>10</v>
      </c>
      <c r="D36" s="83" t="s">
        <v>45</v>
      </c>
      <c r="E36" s="2" t="s">
        <v>46</v>
      </c>
      <c r="F36" s="2"/>
      <c r="G36" s="2"/>
      <c r="H36" s="2"/>
      <c r="I36" s="2"/>
      <c r="K36" s="2" t="s">
        <v>39</v>
      </c>
      <c r="L36" s="2">
        <v>0</v>
      </c>
    </row>
    <row r="37" spans="1:12" x14ac:dyDescent="0.25">
      <c r="B37" s="2" t="s">
        <v>4</v>
      </c>
      <c r="C37" s="2">
        <v>251</v>
      </c>
      <c r="D37" s="83" t="s">
        <v>45</v>
      </c>
      <c r="E37" s="2" t="s">
        <v>46</v>
      </c>
      <c r="F37" s="2"/>
      <c r="G37" s="2"/>
      <c r="H37" s="2"/>
      <c r="I37" s="2"/>
      <c r="K37" s="2" t="s">
        <v>15</v>
      </c>
      <c r="L37" s="2">
        <v>250</v>
      </c>
    </row>
    <row r="38" spans="1:12" x14ac:dyDescent="0.25">
      <c r="B38" s="2" t="s">
        <v>5</v>
      </c>
      <c r="C38" s="2">
        <v>450</v>
      </c>
      <c r="D38" s="83" t="s">
        <v>45</v>
      </c>
      <c r="E38" s="2" t="s">
        <v>17</v>
      </c>
      <c r="F38" s="2"/>
      <c r="G38" s="2"/>
      <c r="H38" s="2"/>
      <c r="I38" s="2"/>
      <c r="K38" s="2" t="s">
        <v>10</v>
      </c>
      <c r="L38" s="2" t="s">
        <v>45</v>
      </c>
    </row>
    <row r="39" spans="1:12" x14ac:dyDescent="0.25">
      <c r="B39" s="2" t="s">
        <v>11</v>
      </c>
      <c r="C39" s="2">
        <v>450</v>
      </c>
      <c r="D39" s="83" t="s">
        <v>44</v>
      </c>
      <c r="E39" s="2" t="s">
        <v>46</v>
      </c>
      <c r="F39" s="2"/>
      <c r="G39" s="2"/>
      <c r="H39" s="2"/>
      <c r="I39" s="2"/>
    </row>
    <row r="41" spans="1:12" ht="27" customHeight="1" x14ac:dyDescent="0.4">
      <c r="A41" s="13"/>
      <c r="B41" s="14" t="s">
        <v>106</v>
      </c>
      <c r="C41" s="13"/>
      <c r="D41" s="13"/>
      <c r="E41" s="13"/>
      <c r="F41" s="13"/>
      <c r="G41" s="13"/>
      <c r="H41" s="14" t="s">
        <v>218</v>
      </c>
      <c r="I41" s="13"/>
    </row>
    <row r="42" spans="1:12" ht="26.25" x14ac:dyDescent="0.4">
      <c r="A42" s="13"/>
      <c r="B42" s="14" t="s">
        <v>107</v>
      </c>
      <c r="C42" s="13"/>
      <c r="D42" s="13"/>
      <c r="E42" s="13"/>
      <c r="F42" s="13"/>
      <c r="G42" s="13"/>
      <c r="H42" s="13"/>
      <c r="I42" s="13"/>
    </row>
    <row r="46" spans="1:12" x14ac:dyDescent="0.25">
      <c r="B46" s="12" t="s">
        <v>147</v>
      </c>
    </row>
    <row r="47" spans="1:12" x14ac:dyDescent="0.25">
      <c r="B47" t="s">
        <v>261</v>
      </c>
    </row>
    <row r="49" spans="2:8" x14ac:dyDescent="0.25">
      <c r="B49" s="169" t="s">
        <v>192</v>
      </c>
      <c r="C49" s="169"/>
      <c r="D49" s="169" t="s">
        <v>193</v>
      </c>
      <c r="E49" s="169"/>
      <c r="F49" t="s">
        <v>262</v>
      </c>
    </row>
    <row r="50" spans="2:8" ht="18.75" x14ac:dyDescent="0.3">
      <c r="B50" s="170" t="s">
        <v>33</v>
      </c>
      <c r="C50" s="170"/>
      <c r="D50" s="170" t="s">
        <v>36</v>
      </c>
      <c r="E50" s="170"/>
      <c r="F50" s="125" t="s">
        <v>263</v>
      </c>
    </row>
    <row r="51" spans="2:8" ht="18.75" x14ac:dyDescent="0.3">
      <c r="B51" s="170" t="s">
        <v>34</v>
      </c>
      <c r="C51" s="170"/>
      <c r="D51" s="170" t="s">
        <v>35</v>
      </c>
      <c r="E51" s="170"/>
      <c r="F51" s="125" t="s">
        <v>167</v>
      </c>
    </row>
    <row r="54" spans="2:8" x14ac:dyDescent="0.25">
      <c r="B54" s="84" t="s">
        <v>0</v>
      </c>
      <c r="C54" s="84" t="s">
        <v>8</v>
      </c>
      <c r="D54" s="84" t="s">
        <v>10</v>
      </c>
      <c r="E54" s="84" t="s">
        <v>17</v>
      </c>
      <c r="F54" s="84" t="s">
        <v>264</v>
      </c>
      <c r="G54" s="84" t="s">
        <v>265</v>
      </c>
      <c r="H54" s="84" t="s">
        <v>266</v>
      </c>
    </row>
    <row r="55" spans="2:8" x14ac:dyDescent="0.25">
      <c r="B55" s="2" t="s">
        <v>6</v>
      </c>
      <c r="C55" s="2">
        <v>250</v>
      </c>
      <c r="D55" s="83" t="s">
        <v>44</v>
      </c>
      <c r="E55" s="2" t="s">
        <v>17</v>
      </c>
      <c r="F55" s="2">
        <v>20</v>
      </c>
      <c r="G55" s="2">
        <v>40</v>
      </c>
      <c r="H55" s="20">
        <f ca="1">H56-10</f>
        <v>45181</v>
      </c>
    </row>
    <row r="56" spans="2:8" x14ac:dyDescent="0.25">
      <c r="B56" s="2" t="s">
        <v>7</v>
      </c>
      <c r="C56" s="2">
        <v>10</v>
      </c>
      <c r="D56" s="83" t="s">
        <v>45</v>
      </c>
      <c r="E56" s="2" t="s">
        <v>46</v>
      </c>
      <c r="F56" s="2">
        <v>25</v>
      </c>
      <c r="G56" s="2">
        <v>42</v>
      </c>
      <c r="H56" s="20">
        <f ca="1">H57-10</f>
        <v>45191</v>
      </c>
    </row>
    <row r="57" spans="2:8" x14ac:dyDescent="0.25">
      <c r="B57" s="2" t="s">
        <v>4</v>
      </c>
      <c r="C57" s="2">
        <v>251</v>
      </c>
      <c r="D57" s="83" t="s">
        <v>45</v>
      </c>
      <c r="E57" s="2" t="s">
        <v>46</v>
      </c>
      <c r="F57" s="2">
        <v>15</v>
      </c>
      <c r="G57" s="2">
        <v>46</v>
      </c>
      <c r="H57" s="20">
        <f ca="1">TODAY()</f>
        <v>45201</v>
      </c>
    </row>
    <row r="58" spans="2:8" x14ac:dyDescent="0.25">
      <c r="B58" s="2" t="s">
        <v>5</v>
      </c>
      <c r="C58" s="2">
        <v>450</v>
      </c>
      <c r="D58" s="83" t="s">
        <v>45</v>
      </c>
      <c r="E58" s="2" t="s">
        <v>17</v>
      </c>
      <c r="F58" s="2">
        <v>10</v>
      </c>
      <c r="G58" s="2">
        <v>30</v>
      </c>
      <c r="H58" s="20">
        <f ca="1">H57+10</f>
        <v>45211</v>
      </c>
    </row>
    <row r="59" spans="2:8" x14ac:dyDescent="0.25">
      <c r="B59" s="2" t="s">
        <v>11</v>
      </c>
      <c r="C59" s="2">
        <v>450</v>
      </c>
      <c r="D59" s="83" t="s">
        <v>44</v>
      </c>
      <c r="E59" s="2" t="s">
        <v>46</v>
      </c>
      <c r="F59" s="2">
        <v>26</v>
      </c>
      <c r="G59" s="2">
        <v>50</v>
      </c>
      <c r="H59" s="20">
        <f ca="1">H58+10</f>
        <v>45221</v>
      </c>
    </row>
    <row r="61" spans="2:8" x14ac:dyDescent="0.25">
      <c r="B61" s="12" t="s">
        <v>267</v>
      </c>
    </row>
    <row r="62" spans="2:8" x14ac:dyDescent="0.25">
      <c r="C62" t="s">
        <v>45</v>
      </c>
    </row>
    <row r="63" spans="2:8" x14ac:dyDescent="0.25">
      <c r="B63" t="s">
        <v>268</v>
      </c>
    </row>
    <row r="64" spans="2:8" x14ac:dyDescent="0.25">
      <c r="B64" t="s">
        <v>46</v>
      </c>
    </row>
    <row r="65" spans="1:9" x14ac:dyDescent="0.25">
      <c r="B65" t="s">
        <v>269</v>
      </c>
    </row>
    <row r="66" spans="1:9" x14ac:dyDescent="0.25">
      <c r="B66" t="s">
        <v>270</v>
      </c>
    </row>
    <row r="68" spans="1:9" x14ac:dyDescent="0.25">
      <c r="A68" s="155" t="s">
        <v>16</v>
      </c>
      <c r="B68" s="155"/>
      <c r="C68" s="155"/>
      <c r="D68" s="155"/>
      <c r="E68" s="155"/>
      <c r="F68" s="155"/>
      <c r="G68" s="155"/>
      <c r="H68" s="155"/>
      <c r="I68" s="155"/>
    </row>
    <row r="69" spans="1:9" x14ac:dyDescent="0.25">
      <c r="A69" s="171" t="s">
        <v>224</v>
      </c>
      <c r="B69" s="171"/>
      <c r="C69" s="171"/>
      <c r="D69" s="171"/>
      <c r="E69" s="171"/>
      <c r="F69" s="171"/>
      <c r="G69" s="171"/>
      <c r="H69" s="171"/>
      <c r="I69" s="171"/>
    </row>
  </sheetData>
  <mergeCells count="26">
    <mergeCell ref="D10:E10"/>
    <mergeCell ref="B7:E7"/>
    <mergeCell ref="A69:I69"/>
    <mergeCell ref="A68:I68"/>
    <mergeCell ref="B49:C49"/>
    <mergeCell ref="D49:E49"/>
    <mergeCell ref="B50:C50"/>
    <mergeCell ref="D50:E50"/>
    <mergeCell ref="B51:C51"/>
    <mergeCell ref="D51:E51"/>
    <mergeCell ref="K16:L16"/>
    <mergeCell ref="K34:L34"/>
    <mergeCell ref="A1:I1"/>
    <mergeCell ref="A2:I2"/>
    <mergeCell ref="B4:I4"/>
    <mergeCell ref="B32:H32"/>
    <mergeCell ref="F9:I9"/>
    <mergeCell ref="F10:I10"/>
    <mergeCell ref="B12:I12"/>
    <mergeCell ref="B14:I14"/>
    <mergeCell ref="B30:I30"/>
    <mergeCell ref="B8:C8"/>
    <mergeCell ref="B9:C9"/>
    <mergeCell ref="B10:C10"/>
    <mergeCell ref="D8:E8"/>
    <mergeCell ref="D9:E9"/>
  </mergeCells>
  <hyperlinks>
    <hyperlink ref="A68" r:id="rId1" xr:uid="{00000000-0004-0000-0300-000000000000}"/>
    <hyperlink ref="A2" r:id="rId2" xr:uid="{00000000-0004-0000-0300-000001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4B1F0-14A2-4245-8D5E-2F0CFC7E9C23}">
  <sheetPr codeName="List8"/>
  <dimension ref="A1:L38"/>
  <sheetViews>
    <sheetView topLeftCell="A10" workbookViewId="0">
      <selection activeCell="F21" sqref="F21"/>
    </sheetView>
  </sheetViews>
  <sheetFormatPr defaultRowHeight="15" x14ac:dyDescent="0.25"/>
  <cols>
    <col min="1" max="1" width="2.7109375" customWidth="1"/>
    <col min="5" max="5" width="13" customWidth="1"/>
    <col min="6" max="6" width="12" customWidth="1"/>
    <col min="7" max="9" width="14.140625" customWidth="1"/>
    <col min="11" max="11" width="13.85546875" customWidth="1"/>
    <col min="12" max="12" width="11.42578125" customWidth="1"/>
  </cols>
  <sheetData>
    <row r="1" spans="1:12" ht="18.75" x14ac:dyDescent="0.25">
      <c r="A1" s="151" t="s">
        <v>97</v>
      </c>
      <c r="B1" s="151"/>
      <c r="C1" s="151"/>
      <c r="D1" s="151"/>
      <c r="E1" s="151"/>
      <c r="F1" s="151"/>
      <c r="G1" s="151"/>
      <c r="H1" s="151"/>
      <c r="I1" s="151"/>
    </row>
    <row r="2" spans="1:12" x14ac:dyDescent="0.25">
      <c r="A2" s="152" t="s">
        <v>16</v>
      </c>
      <c r="B2" s="153"/>
      <c r="C2" s="153"/>
      <c r="D2" s="153"/>
      <c r="E2" s="153"/>
      <c r="F2" s="153"/>
      <c r="G2" s="153"/>
      <c r="H2" s="153"/>
      <c r="I2" s="153"/>
    </row>
    <row r="4" spans="1:12" x14ac:dyDescent="0.25">
      <c r="B4" s="164" t="s">
        <v>118</v>
      </c>
      <c r="C4" s="164"/>
      <c r="D4" s="164"/>
      <c r="E4" s="164"/>
      <c r="F4" s="164"/>
      <c r="G4" s="164"/>
      <c r="H4" s="164"/>
      <c r="I4" s="164"/>
    </row>
    <row r="5" spans="1:12" x14ac:dyDescent="0.25">
      <c r="B5" s="12" t="s">
        <v>33</v>
      </c>
      <c r="C5" s="12" t="s">
        <v>36</v>
      </c>
      <c r="E5" s="75" t="s">
        <v>98</v>
      </c>
    </row>
    <row r="6" spans="1:12" x14ac:dyDescent="0.25">
      <c r="B6" s="12" t="s">
        <v>34</v>
      </c>
      <c r="C6" s="12" t="s">
        <v>35</v>
      </c>
      <c r="E6" s="75" t="s">
        <v>99</v>
      </c>
    </row>
    <row r="7" spans="1:12" x14ac:dyDescent="0.25">
      <c r="E7" s="75"/>
    </row>
    <row r="8" spans="1:12" x14ac:dyDescent="0.25">
      <c r="A8" s="172" t="s">
        <v>47</v>
      </c>
      <c r="B8" s="172"/>
      <c r="C8" s="172"/>
      <c r="D8" s="172"/>
      <c r="E8" s="172"/>
      <c r="F8" s="172"/>
      <c r="G8" s="172"/>
      <c r="H8" s="172"/>
      <c r="I8" s="172"/>
      <c r="K8" s="164" t="s">
        <v>108</v>
      </c>
      <c r="L8" s="164"/>
    </row>
    <row r="9" spans="1:12" x14ac:dyDescent="0.25">
      <c r="B9" s="166" t="s">
        <v>100</v>
      </c>
      <c r="C9" s="166"/>
      <c r="D9" s="166"/>
      <c r="E9" s="166"/>
      <c r="F9" s="166"/>
      <c r="G9" s="166"/>
      <c r="H9" s="166"/>
    </row>
    <row r="10" spans="1:12" x14ac:dyDescent="0.25">
      <c r="K10" s="2" t="s">
        <v>14</v>
      </c>
      <c r="L10" s="2">
        <v>100</v>
      </c>
    </row>
    <row r="11" spans="1:12" x14ac:dyDescent="0.25">
      <c r="B11" s="84" t="s">
        <v>0</v>
      </c>
      <c r="C11" s="84" t="s">
        <v>8</v>
      </c>
      <c r="D11" s="84" t="s">
        <v>10</v>
      </c>
      <c r="E11" s="84" t="s">
        <v>17</v>
      </c>
      <c r="F11" s="84" t="s">
        <v>23</v>
      </c>
      <c r="G11" s="84" t="s">
        <v>9</v>
      </c>
      <c r="H11" s="84" t="s">
        <v>109</v>
      </c>
      <c r="I11" s="84" t="s">
        <v>24</v>
      </c>
      <c r="K11" s="2" t="s">
        <v>39</v>
      </c>
      <c r="L11" s="2">
        <v>0</v>
      </c>
    </row>
    <row r="12" spans="1:12" x14ac:dyDescent="0.25">
      <c r="B12" s="2" t="s">
        <v>6</v>
      </c>
      <c r="C12" s="2">
        <v>250</v>
      </c>
      <c r="D12" s="83" t="s">
        <v>44</v>
      </c>
      <c r="E12" s="2" t="s">
        <v>17</v>
      </c>
      <c r="F12" s="2" t="b">
        <f>AND(C12&gt;250,D12="F")</f>
        <v>0</v>
      </c>
      <c r="G12" s="2">
        <f>IF(F12,100,0)</f>
        <v>0</v>
      </c>
      <c r="H12" s="2">
        <f>IF(AND(C12&gt;250,D12="F"),100,0)</f>
        <v>0</v>
      </c>
      <c r="I12" s="2">
        <f>IF(AND(C12&gt;$L$12,D12=$L$13),$L$10,$L$11)</f>
        <v>0</v>
      </c>
      <c r="K12" s="2" t="s">
        <v>15</v>
      </c>
      <c r="L12" s="2">
        <v>250</v>
      </c>
    </row>
    <row r="13" spans="1:12" x14ac:dyDescent="0.25">
      <c r="B13" s="2" t="s">
        <v>7</v>
      </c>
      <c r="C13" s="2">
        <v>10</v>
      </c>
      <c r="D13" s="83" t="s">
        <v>45</v>
      </c>
      <c r="E13" s="2" t="s">
        <v>46</v>
      </c>
      <c r="F13" s="2" t="b">
        <f t="shared" ref="F13:F16" si="0">AND(C13&gt;250,D13="F")</f>
        <v>0</v>
      </c>
      <c r="G13" s="2">
        <f t="shared" ref="G13:G16" si="1">IF(F13,100,0)</f>
        <v>0</v>
      </c>
      <c r="H13" s="2">
        <f t="shared" ref="H13:H16" si="2">IF(AND(C13&gt;250,D13="F"),100,0)</f>
        <v>0</v>
      </c>
      <c r="I13" s="2">
        <f t="shared" ref="I13:I16" si="3">IF(AND(C13&gt;$L$12,D13=$L$13),$L$10,$L$11)</f>
        <v>0</v>
      </c>
      <c r="K13" s="2" t="s">
        <v>10</v>
      </c>
      <c r="L13" s="2" t="s">
        <v>45</v>
      </c>
    </row>
    <row r="14" spans="1:12" x14ac:dyDescent="0.25">
      <c r="B14" s="2" t="s">
        <v>4</v>
      </c>
      <c r="C14" s="2">
        <v>251</v>
      </c>
      <c r="D14" s="83" t="s">
        <v>45</v>
      </c>
      <c r="E14" s="2" t="s">
        <v>46</v>
      </c>
      <c r="F14" s="2" t="b">
        <f t="shared" si="0"/>
        <v>1</v>
      </c>
      <c r="G14" s="2">
        <f t="shared" si="1"/>
        <v>100</v>
      </c>
      <c r="H14" s="2">
        <f t="shared" si="2"/>
        <v>100</v>
      </c>
      <c r="I14" s="2">
        <f t="shared" si="3"/>
        <v>100</v>
      </c>
    </row>
    <row r="15" spans="1:12" x14ac:dyDescent="0.25">
      <c r="B15" s="2" t="s">
        <v>5</v>
      </c>
      <c r="C15" s="2">
        <v>450</v>
      </c>
      <c r="D15" s="83" t="s">
        <v>45</v>
      </c>
      <c r="E15" s="2" t="s">
        <v>17</v>
      </c>
      <c r="F15" s="2" t="b">
        <f t="shared" si="0"/>
        <v>1</v>
      </c>
      <c r="G15" s="2">
        <f t="shared" si="1"/>
        <v>100</v>
      </c>
      <c r="H15" s="2">
        <f t="shared" si="2"/>
        <v>100</v>
      </c>
      <c r="I15" s="2">
        <f t="shared" si="3"/>
        <v>100</v>
      </c>
    </row>
    <row r="16" spans="1:12" x14ac:dyDescent="0.25">
      <c r="B16" s="2" t="s">
        <v>11</v>
      </c>
      <c r="C16" s="2">
        <v>450</v>
      </c>
      <c r="D16" s="83" t="s">
        <v>44</v>
      </c>
      <c r="E16" s="2" t="s">
        <v>46</v>
      </c>
      <c r="F16" s="2" t="b">
        <f t="shared" si="0"/>
        <v>0</v>
      </c>
      <c r="G16" s="2">
        <f t="shared" si="1"/>
        <v>0</v>
      </c>
      <c r="H16" s="2">
        <f t="shared" si="2"/>
        <v>0</v>
      </c>
      <c r="I16" s="2">
        <f t="shared" si="3"/>
        <v>0</v>
      </c>
    </row>
    <row r="17" spans="1:12" x14ac:dyDescent="0.25">
      <c r="D17" s="6"/>
    </row>
    <row r="18" spans="1:12" ht="26.25" x14ac:dyDescent="0.4">
      <c r="A18" s="13"/>
      <c r="B18" s="14" t="s">
        <v>101</v>
      </c>
      <c r="C18" s="13"/>
      <c r="D18" s="13"/>
      <c r="E18" s="13"/>
      <c r="F18" s="13"/>
      <c r="G18" s="13"/>
      <c r="H18" s="13"/>
      <c r="I18" s="13" t="s">
        <v>102</v>
      </c>
    </row>
    <row r="19" spans="1:12" ht="26.25" x14ac:dyDescent="0.4">
      <c r="A19" s="13"/>
      <c r="B19" s="14" t="s">
        <v>103</v>
      </c>
      <c r="C19" s="13"/>
      <c r="D19" s="13"/>
      <c r="E19" s="13"/>
      <c r="F19" s="13"/>
      <c r="G19" s="13"/>
      <c r="H19" s="13"/>
      <c r="I19" s="13"/>
    </row>
    <row r="20" spans="1:12" x14ac:dyDescent="0.25">
      <c r="D20" s="6"/>
    </row>
    <row r="21" spans="1:12" x14ac:dyDescent="0.25">
      <c r="D21" s="6"/>
    </row>
    <row r="22" spans="1:12" x14ac:dyDescent="0.25">
      <c r="A22" s="172" t="s">
        <v>47</v>
      </c>
      <c r="B22" s="172"/>
      <c r="C22" s="172"/>
      <c r="D22" s="172"/>
      <c r="E22" s="172"/>
      <c r="F22" s="172"/>
      <c r="G22" s="172"/>
      <c r="H22" s="172"/>
      <c r="I22" s="172"/>
    </row>
    <row r="23" spans="1:12" x14ac:dyDescent="0.25">
      <c r="B23" s="5" t="s">
        <v>104</v>
      </c>
      <c r="K23" s="164" t="s">
        <v>108</v>
      </c>
      <c r="L23" s="164"/>
    </row>
    <row r="25" spans="1:12" x14ac:dyDescent="0.25">
      <c r="K25" s="2" t="s">
        <v>14</v>
      </c>
      <c r="L25" s="2">
        <v>100</v>
      </c>
    </row>
    <row r="26" spans="1:12" x14ac:dyDescent="0.25">
      <c r="B26" s="84" t="s">
        <v>0</v>
      </c>
      <c r="C26" s="84" t="s">
        <v>8</v>
      </c>
      <c r="D26" s="84" t="s">
        <v>10</v>
      </c>
      <c r="E26" s="84" t="s">
        <v>17</v>
      </c>
      <c r="F26" s="84" t="s">
        <v>23</v>
      </c>
      <c r="G26" s="84" t="s">
        <v>9</v>
      </c>
      <c r="H26" s="84" t="s">
        <v>109</v>
      </c>
      <c r="I26" s="84" t="s">
        <v>24</v>
      </c>
      <c r="K26" s="2" t="s">
        <v>39</v>
      </c>
      <c r="L26" s="2">
        <v>0</v>
      </c>
    </row>
    <row r="27" spans="1:12" x14ac:dyDescent="0.25">
      <c r="B27" s="2" t="s">
        <v>6</v>
      </c>
      <c r="C27" s="2">
        <v>250</v>
      </c>
      <c r="D27" s="83" t="s">
        <v>44</v>
      </c>
      <c r="E27" s="2" t="s">
        <v>17</v>
      </c>
      <c r="F27" s="2" t="b">
        <f>OR(C27&gt;250,D27="F")</f>
        <v>0</v>
      </c>
      <c r="G27" s="2">
        <f>IF(F27,100,0)</f>
        <v>0</v>
      </c>
      <c r="H27" s="2">
        <f>IF(OR(C27&gt;250,D27="F"),100,0)</f>
        <v>0</v>
      </c>
      <c r="I27" s="2">
        <f>IF(AND(C27&gt;$L$28,D27=$L$29),$L$25,$L$26)</f>
        <v>0</v>
      </c>
    </row>
    <row r="28" spans="1:12" x14ac:dyDescent="0.25">
      <c r="B28" s="2" t="s">
        <v>7</v>
      </c>
      <c r="C28" s="2">
        <v>10</v>
      </c>
      <c r="D28" s="83" t="s">
        <v>45</v>
      </c>
      <c r="E28" s="2" t="s">
        <v>46</v>
      </c>
      <c r="F28" s="2" t="b">
        <f t="shared" ref="F28:F31" si="4">OR(C28&gt;250,D28="F")</f>
        <v>1</v>
      </c>
      <c r="G28" s="2">
        <f t="shared" ref="G28:G31" si="5">IF(F28,100,0)</f>
        <v>100</v>
      </c>
      <c r="H28" s="2">
        <f t="shared" ref="H28:H31" si="6">IF(OR(C28&gt;250,D28="F"),100,0)</f>
        <v>100</v>
      </c>
      <c r="I28" s="2">
        <f t="shared" ref="I28:I31" si="7">IF(AND(C28&gt;$L$28,D28=$L$29),$L$25,$L$26)</f>
        <v>0</v>
      </c>
      <c r="K28" s="2" t="s">
        <v>15</v>
      </c>
      <c r="L28" s="2">
        <v>250</v>
      </c>
    </row>
    <row r="29" spans="1:12" x14ac:dyDescent="0.25">
      <c r="B29" s="2" t="s">
        <v>4</v>
      </c>
      <c r="C29" s="2">
        <v>251</v>
      </c>
      <c r="D29" s="83" t="s">
        <v>45</v>
      </c>
      <c r="E29" s="2" t="s">
        <v>46</v>
      </c>
      <c r="F29" s="2" t="b">
        <f t="shared" si="4"/>
        <v>1</v>
      </c>
      <c r="G29" s="2">
        <f t="shared" si="5"/>
        <v>100</v>
      </c>
      <c r="H29" s="2">
        <f t="shared" si="6"/>
        <v>100</v>
      </c>
      <c r="I29" s="2">
        <f t="shared" si="7"/>
        <v>100</v>
      </c>
      <c r="K29" s="2" t="s">
        <v>10</v>
      </c>
      <c r="L29" s="2" t="s">
        <v>45</v>
      </c>
    </row>
    <row r="30" spans="1:12" x14ac:dyDescent="0.25">
      <c r="B30" s="2" t="s">
        <v>5</v>
      </c>
      <c r="C30" s="2">
        <v>450</v>
      </c>
      <c r="D30" s="83" t="s">
        <v>45</v>
      </c>
      <c r="E30" s="2" t="s">
        <v>17</v>
      </c>
      <c r="F30" s="2" t="b">
        <f t="shared" si="4"/>
        <v>1</v>
      </c>
      <c r="G30" s="2">
        <f t="shared" si="5"/>
        <v>100</v>
      </c>
      <c r="H30" s="2">
        <f t="shared" si="6"/>
        <v>100</v>
      </c>
      <c r="I30" s="2">
        <f t="shared" si="7"/>
        <v>100</v>
      </c>
    </row>
    <row r="31" spans="1:12" x14ac:dyDescent="0.25">
      <c r="B31" s="2" t="s">
        <v>11</v>
      </c>
      <c r="C31" s="2">
        <v>450</v>
      </c>
      <c r="D31" s="83" t="s">
        <v>44</v>
      </c>
      <c r="E31" s="2" t="s">
        <v>46</v>
      </c>
      <c r="F31" s="2" t="b">
        <f t="shared" si="4"/>
        <v>1</v>
      </c>
      <c r="G31" s="2">
        <f t="shared" si="5"/>
        <v>100</v>
      </c>
      <c r="H31" s="2">
        <f t="shared" si="6"/>
        <v>100</v>
      </c>
      <c r="I31" s="2">
        <f t="shared" si="7"/>
        <v>0</v>
      </c>
    </row>
    <row r="33" spans="1:9" ht="26.25" x14ac:dyDescent="0.4">
      <c r="A33" s="13"/>
      <c r="B33" s="14" t="s">
        <v>106</v>
      </c>
      <c r="C33" s="13"/>
      <c r="D33" s="13"/>
      <c r="E33" s="13"/>
      <c r="F33" s="13"/>
      <c r="G33" s="13"/>
      <c r="H33" s="13"/>
      <c r="I33" s="13" t="s">
        <v>105</v>
      </c>
    </row>
    <row r="34" spans="1:9" ht="26.25" x14ac:dyDescent="0.4">
      <c r="A34" s="13"/>
      <c r="B34" s="14" t="s">
        <v>107</v>
      </c>
      <c r="C34" s="13"/>
      <c r="D34" s="13"/>
      <c r="E34" s="13"/>
      <c r="F34" s="13"/>
      <c r="G34" s="13"/>
      <c r="H34" s="13"/>
      <c r="I34" s="13"/>
    </row>
    <row r="37" spans="1:9" x14ac:dyDescent="0.25">
      <c r="A37" s="155" t="s">
        <v>16</v>
      </c>
      <c r="B37" s="155"/>
      <c r="C37" s="155"/>
      <c r="D37" s="155"/>
      <c r="E37" s="155"/>
      <c r="F37" s="155"/>
      <c r="G37" s="155"/>
      <c r="H37" s="155"/>
      <c r="I37" s="155"/>
    </row>
    <row r="38" spans="1:9" x14ac:dyDescent="0.25">
      <c r="A38" s="171" t="s">
        <v>123</v>
      </c>
      <c r="B38" s="171"/>
      <c r="C38" s="171"/>
      <c r="D38" s="171"/>
      <c r="E38" s="171"/>
      <c r="F38" s="171"/>
      <c r="G38" s="171"/>
      <c r="H38" s="171"/>
      <c r="I38" s="171"/>
    </row>
  </sheetData>
  <mergeCells count="10">
    <mergeCell ref="A22:I22"/>
    <mergeCell ref="K23:L23"/>
    <mergeCell ref="A38:I38"/>
    <mergeCell ref="A37:I37"/>
    <mergeCell ref="A1:I1"/>
    <mergeCell ref="A2:I2"/>
    <mergeCell ref="B4:I4"/>
    <mergeCell ref="A8:I8"/>
    <mergeCell ref="K8:L8"/>
    <mergeCell ref="B9:H9"/>
  </mergeCells>
  <hyperlinks>
    <hyperlink ref="A37" r:id="rId1" xr:uid="{6122A8A0-118F-4698-87E8-D920A9D6169D}"/>
    <hyperlink ref="A2" r:id="rId2" xr:uid="{E503906B-F009-4394-990E-CFC4690412EF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R28"/>
  <sheetViews>
    <sheetView zoomScale="130" zoomScaleNormal="130" workbookViewId="0">
      <selection activeCell="A29" sqref="A29"/>
    </sheetView>
  </sheetViews>
  <sheetFormatPr defaultRowHeight="15" x14ac:dyDescent="0.25"/>
  <cols>
    <col min="1" max="1" width="4.28515625" customWidth="1"/>
    <col min="2" max="2" width="39.42578125" customWidth="1"/>
    <col min="3" max="4" width="9.140625" customWidth="1"/>
    <col min="5" max="5" width="13" customWidth="1"/>
    <col min="6" max="6" width="12" customWidth="1"/>
    <col min="7" max="8" width="14.140625" customWidth="1"/>
    <col min="9" max="9" width="4.5703125" customWidth="1"/>
    <col min="10" max="10" width="12.28515625" customWidth="1"/>
  </cols>
  <sheetData>
    <row r="1" spans="1:18" ht="21" customHeight="1" x14ac:dyDescent="0.25">
      <c r="A1" s="151" t="s">
        <v>48</v>
      </c>
      <c r="B1" s="151"/>
      <c r="C1" s="151"/>
      <c r="D1" s="151"/>
      <c r="E1" s="151"/>
      <c r="F1" s="151"/>
      <c r="G1" s="151"/>
      <c r="H1" s="151"/>
      <c r="I1" s="151"/>
      <c r="K1" s="160" t="s">
        <v>205</v>
      </c>
      <c r="L1" s="160"/>
      <c r="M1" s="160"/>
      <c r="N1" s="160"/>
      <c r="O1" s="160"/>
      <c r="P1" s="160"/>
      <c r="Q1" s="160"/>
      <c r="R1" s="160"/>
    </row>
    <row r="2" spans="1:18" x14ac:dyDescent="0.25">
      <c r="A2" s="152" t="s">
        <v>150</v>
      </c>
      <c r="B2" s="153"/>
      <c r="C2" s="153"/>
      <c r="D2" s="153"/>
      <c r="E2" s="153"/>
      <c r="F2" s="153"/>
      <c r="G2" s="153"/>
      <c r="H2" s="153"/>
    </row>
    <row r="3" spans="1:18" x14ac:dyDescent="0.25">
      <c r="C3" s="18"/>
      <c r="D3" s="18"/>
    </row>
    <row r="4" spans="1:18" ht="15.75" x14ac:dyDescent="0.25">
      <c r="B4" s="160" t="s">
        <v>215</v>
      </c>
      <c r="C4" s="160"/>
      <c r="D4" s="160"/>
      <c r="E4" s="160"/>
      <c r="F4" s="160"/>
      <c r="G4" s="160"/>
      <c r="H4" s="160"/>
      <c r="I4" s="160"/>
      <c r="K4" s="161" t="s">
        <v>227</v>
      </c>
      <c r="L4" s="161"/>
      <c r="M4" s="161"/>
      <c r="N4" s="161"/>
      <c r="O4" s="161"/>
      <c r="P4" s="161"/>
      <c r="Q4" s="161"/>
      <c r="R4" s="161"/>
    </row>
    <row r="5" spans="1:18" x14ac:dyDescent="0.25">
      <c r="B5" s="18" t="s">
        <v>47</v>
      </c>
    </row>
    <row r="6" spans="1:18" x14ac:dyDescent="0.25">
      <c r="B6" t="s">
        <v>126</v>
      </c>
      <c r="F6" s="163" t="s">
        <v>219</v>
      </c>
      <c r="G6" s="163"/>
    </row>
    <row r="7" spans="1:18" x14ac:dyDescent="0.25">
      <c r="B7" t="s">
        <v>127</v>
      </c>
      <c r="F7" s="2" t="s">
        <v>34</v>
      </c>
      <c r="G7" s="2">
        <v>90</v>
      </c>
    </row>
    <row r="8" spans="1:18" x14ac:dyDescent="0.25">
      <c r="B8" t="s">
        <v>128</v>
      </c>
      <c r="F8" s="2" t="s">
        <v>137</v>
      </c>
      <c r="G8" s="2">
        <v>80</v>
      </c>
    </row>
    <row r="9" spans="1:18" x14ac:dyDescent="0.25">
      <c r="B9" t="s">
        <v>129</v>
      </c>
      <c r="F9" s="2" t="s">
        <v>138</v>
      </c>
      <c r="G9" s="2">
        <v>60</v>
      </c>
    </row>
    <row r="10" spans="1:18" x14ac:dyDescent="0.25">
      <c r="B10" t="s">
        <v>130</v>
      </c>
      <c r="F10" s="2" t="s">
        <v>143</v>
      </c>
      <c r="G10" s="2"/>
    </row>
    <row r="12" spans="1:18" x14ac:dyDescent="0.25">
      <c r="B12" s="84" t="s">
        <v>0</v>
      </c>
      <c r="C12" s="84" t="s">
        <v>37</v>
      </c>
      <c r="D12" s="84" t="s">
        <v>38</v>
      </c>
    </row>
    <row r="13" spans="1:18" x14ac:dyDescent="0.25">
      <c r="B13" s="2" t="s">
        <v>11</v>
      </c>
      <c r="C13" s="2">
        <v>91</v>
      </c>
      <c r="D13" s="2"/>
    </row>
    <row r="14" spans="1:18" x14ac:dyDescent="0.25">
      <c r="B14" s="2" t="s">
        <v>6</v>
      </c>
      <c r="C14" s="2">
        <v>90</v>
      </c>
      <c r="D14" s="2"/>
    </row>
    <row r="15" spans="1:18" x14ac:dyDescent="0.25">
      <c r="B15" s="2" t="s">
        <v>4</v>
      </c>
      <c r="C15" s="2">
        <v>89</v>
      </c>
      <c r="D15" s="2"/>
    </row>
    <row r="16" spans="1:18" x14ac:dyDescent="0.25">
      <c r="B16" s="2" t="s">
        <v>12</v>
      </c>
      <c r="C16" s="2">
        <v>75</v>
      </c>
      <c r="D16" s="2"/>
    </row>
    <row r="17" spans="1:9" x14ac:dyDescent="0.25">
      <c r="B17" s="2" t="s">
        <v>225</v>
      </c>
      <c r="C17" s="2">
        <v>50</v>
      </c>
      <c r="D17" s="2"/>
    </row>
    <row r="19" spans="1:9" x14ac:dyDescent="0.25">
      <c r="B19" s="12" t="s">
        <v>226</v>
      </c>
      <c r="D19" s="108" t="str">
        <f>IF(C13&gt;=90,"A",
            IF(C13&gt;=80,"B",
                      IF(C13&gt;=60,"C","E")
                     )
              )</f>
        <v>A</v>
      </c>
    </row>
    <row r="20" spans="1:9" ht="21" x14ac:dyDescent="0.35">
      <c r="B20" s="17" t="s">
        <v>228</v>
      </c>
      <c r="C20" s="16"/>
      <c r="D20" s="16"/>
      <c r="E20" s="16"/>
      <c r="F20" s="16"/>
      <c r="G20" s="16"/>
      <c r="H20" s="16"/>
      <c r="I20" t="s">
        <v>273</v>
      </c>
    </row>
    <row r="21" spans="1:9" ht="21" x14ac:dyDescent="0.35">
      <c r="B21" s="126" t="s">
        <v>272</v>
      </c>
      <c r="C21" s="127"/>
      <c r="D21" s="127"/>
      <c r="E21" s="127"/>
      <c r="F21" s="127"/>
      <c r="G21" s="127"/>
      <c r="H21" s="127"/>
      <c r="I21" t="s">
        <v>274</v>
      </c>
    </row>
    <row r="23" spans="1:9" x14ac:dyDescent="0.25">
      <c r="B23" s="89" t="s">
        <v>147</v>
      </c>
    </row>
    <row r="24" spans="1:9" x14ac:dyDescent="0.25">
      <c r="B24" s="110" t="s">
        <v>148</v>
      </c>
    </row>
    <row r="25" spans="1:9" ht="103.15" customHeight="1" x14ac:dyDescent="0.25">
      <c r="B25" s="173" t="s">
        <v>229</v>
      </c>
      <c r="C25" s="173"/>
      <c r="D25" s="173"/>
      <c r="E25" s="173"/>
      <c r="G25" s="109"/>
      <c r="H25" s="109"/>
    </row>
    <row r="27" spans="1:9" x14ac:dyDescent="0.25">
      <c r="A27" s="155" t="s">
        <v>16</v>
      </c>
      <c r="B27" s="155"/>
      <c r="C27" s="155"/>
      <c r="D27" s="155"/>
      <c r="E27" s="155"/>
      <c r="F27" s="155"/>
      <c r="G27" s="155"/>
      <c r="H27" s="155"/>
    </row>
    <row r="28" spans="1:9" x14ac:dyDescent="0.25">
      <c r="A28" s="174" t="s">
        <v>275</v>
      </c>
      <c r="B28" s="174"/>
      <c r="C28" s="174"/>
      <c r="D28" s="174"/>
      <c r="E28" s="174"/>
      <c r="F28" s="174"/>
      <c r="G28" s="174"/>
      <c r="H28" s="174"/>
    </row>
  </sheetData>
  <mergeCells count="9">
    <mergeCell ref="K1:R1"/>
    <mergeCell ref="K4:R4"/>
    <mergeCell ref="B25:E25"/>
    <mergeCell ref="A28:H28"/>
    <mergeCell ref="A27:H27"/>
    <mergeCell ref="A2:H2"/>
    <mergeCell ref="A1:I1"/>
    <mergeCell ref="B4:I4"/>
    <mergeCell ref="F6:G6"/>
  </mergeCells>
  <hyperlinks>
    <hyperlink ref="A27" r:id="rId1" xr:uid="{00000000-0004-0000-0500-000000000000}"/>
    <hyperlink ref="A2" r:id="rId2" xr:uid="{053D4BC2-0511-4E5D-B5E1-7218C178AC86}"/>
  </hyperlinks>
  <pageMargins left="0.7" right="0.7" top="0.78740157499999996" bottom="0.78740157499999996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Úvod</vt:lpstr>
      <vt:lpstr>Teorie</vt:lpstr>
      <vt:lpstr>Teorie operátory</vt:lpstr>
      <vt:lpstr>Teorie - AND_OR</vt:lpstr>
      <vt:lpstr>KDYŽ - základ</vt:lpstr>
      <vt:lpstr>KDYŽ - zaklad Řešení</vt:lpstr>
      <vt:lpstr>KDYŽ více podmínek</vt:lpstr>
      <vt:lpstr>KDYŽ více podmínek - Řešen í</vt:lpstr>
      <vt:lpstr>KDYŽ - vnořování</vt:lpstr>
      <vt:lpstr>KDYŽ - vnořování - Řešení</vt:lpstr>
      <vt:lpstr>Datum a čas</vt:lpstr>
      <vt:lpstr>A - NEBO - více</vt:lpstr>
      <vt:lpstr>A - NEBO - nahrada</vt:lpstr>
      <vt:lpstr>Speciální znaky</vt:lpstr>
      <vt:lpstr>Úkol</vt:lpstr>
      <vt:lpstr>Seznam logic fcí</vt:lpstr>
      <vt:lpstr>office.lasakovi.com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Lasák</cp:lastModifiedBy>
  <dcterms:created xsi:type="dcterms:W3CDTF">2012-10-13T06:53:17Z</dcterms:created>
  <dcterms:modified xsi:type="dcterms:W3CDTF">2023-10-02T16:27:28Z</dcterms:modified>
</cp:coreProperties>
</file>