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to_sešit"/>
  <mc:AlternateContent xmlns:mc="http://schemas.openxmlformats.org/markup-compatibility/2006">
    <mc:Choice Requires="x15">
      <x15ac:absPath xmlns:x15ac="http://schemas.microsoft.com/office/spreadsheetml/2010/11/ac" url="https://ucnmuni-my.sharepoint.com/personal/22310_muni_cz/Documents/"/>
    </mc:Choice>
  </mc:AlternateContent>
  <xr:revisionPtr revIDLastSave="0" documentId="14_{C349E1A0-A240-4F5C-96A3-9608824001F3}" xr6:coauthVersionLast="47" xr6:coauthVersionMax="47" xr10:uidLastSave="{00000000-0000-0000-0000-000000000000}"/>
  <bookViews>
    <workbookView xWindow="-108" yWindow="-108" windowWidth="23256" windowHeight="12456" activeTab="3" xr2:uid="{00000000-000D-0000-FFFF-FFFF00000000}"/>
  </bookViews>
  <sheets>
    <sheet name="Specification" sheetId="1" r:id="rId1"/>
    <sheet name="NiceBath" sheetId="4" r:id="rId2"/>
    <sheet name="Individual task" sheetId="9" r:id="rId3"/>
    <sheet name="NiceBath Solution" sheetId="11"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1" l="1"/>
  <c r="E29" i="11"/>
  <c r="E31" i="11" s="1"/>
  <c r="D31" i="11"/>
  <c r="F31" i="11" s="1"/>
  <c r="E32" i="11"/>
  <c r="D32" i="11"/>
  <c r="D33" i="11" s="1"/>
  <c r="D34" i="11" s="1"/>
  <c r="D7" i="4"/>
  <c r="D57" i="11"/>
  <c r="D54" i="11"/>
  <c r="D53" i="11"/>
  <c r="D52" i="11"/>
  <c r="D51" i="11"/>
  <c r="D50" i="11"/>
  <c r="D48" i="11"/>
  <c r="E50" i="11" s="1"/>
  <c r="E45" i="11"/>
  <c r="D45" i="11"/>
  <c r="G41" i="11"/>
  <c r="D59" i="11" s="1"/>
  <c r="C51" i="11"/>
  <c r="C50" i="11"/>
  <c r="C45" i="11"/>
  <c r="D44" i="11" a="1"/>
  <c r="F44" i="11" s="1"/>
  <c r="C25" i="11"/>
  <c r="C24" i="11"/>
  <c r="C20" i="11"/>
  <c r="C28" i="11" s="1"/>
  <c r="C54" i="11" s="1"/>
  <c r="C19" i="11"/>
  <c r="C27" i="11" s="1"/>
  <c r="C53" i="11" s="1"/>
  <c r="C18" i="11"/>
  <c r="C26" i="11" s="1"/>
  <c r="C52" i="11" s="1"/>
  <c r="F33" i="11" l="1"/>
  <c r="F34" i="11" s="1"/>
  <c r="E33" i="11"/>
  <c r="E34" i="11" s="1"/>
  <c r="E51" i="11"/>
  <c r="J45" i="11"/>
  <c r="D55" i="11"/>
  <c r="D44" i="11"/>
  <c r="E44" i="11"/>
  <c r="F50" i="11" l="1"/>
  <c r="F51" i="11"/>
  <c r="E52" i="11"/>
  <c r="F48" i="1"/>
  <c r="G48" i="1" s="1"/>
  <c r="H48" i="1"/>
  <c r="H47" i="1"/>
  <c r="E35" i="1"/>
  <c r="E33" i="1"/>
  <c r="D35" i="1"/>
  <c r="D33" i="1"/>
  <c r="G36" i="1"/>
  <c r="F34" i="1"/>
  <c r="C25" i="4"/>
  <c r="C24" i="4"/>
  <c r="C52" i="4"/>
  <c r="C51" i="4"/>
  <c r="D45" i="4" a="1"/>
  <c r="F45" i="4" s="1"/>
  <c r="C46" i="4"/>
  <c r="C58" i="4" s="1"/>
  <c r="C20" i="4"/>
  <c r="C28" i="4" s="1"/>
  <c r="C55" i="4" s="1"/>
  <c r="C19" i="4"/>
  <c r="C27" i="4" s="1"/>
  <c r="C54" i="4" s="1"/>
  <c r="C18" i="4"/>
  <c r="C26" i="4" s="1"/>
  <c r="C53" i="4" s="1"/>
  <c r="E53" i="11" l="1"/>
  <c r="F52" i="11"/>
  <c r="F33" i="1"/>
  <c r="F35" i="1"/>
  <c r="E45" i="4"/>
  <c r="D45" i="4"/>
  <c r="D36" i="1"/>
  <c r="E54" i="11" l="1"/>
  <c r="F54" i="11" s="1"/>
  <c r="F53" i="11"/>
  <c r="E36" i="1"/>
  <c r="F36" i="1" s="1"/>
</calcChain>
</file>

<file path=xl/sharedStrings.xml><?xml version="1.0" encoding="utf-8"?>
<sst xmlns="http://schemas.openxmlformats.org/spreadsheetml/2006/main" count="232" uniqueCount="112">
  <si>
    <t xml:space="preserve">3. </t>
  </si>
  <si>
    <t>Model:</t>
  </si>
  <si>
    <t>Basic</t>
  </si>
  <si>
    <t>Magic</t>
  </si>
  <si>
    <t xml:space="preserve">1. </t>
  </si>
  <si>
    <t xml:space="preserve">2. </t>
  </si>
  <si>
    <t>ACD</t>
  </si>
  <si>
    <t>FTE</t>
  </si>
  <si>
    <t>NiceBath s.r.o.</t>
  </si>
  <si>
    <t>1 ks Basic</t>
  </si>
  <si>
    <t>1 ks Magic</t>
  </si>
  <si>
    <t>ROS</t>
  </si>
  <si>
    <t>RCD</t>
  </si>
  <si>
    <t>Baumax</t>
  </si>
  <si>
    <t>Business sustaining expenses</t>
  </si>
  <si>
    <t xml:space="preserve">4. </t>
  </si>
  <si>
    <t xml:space="preserve">5. </t>
  </si>
  <si>
    <t>Activity Based Costing</t>
  </si>
  <si>
    <t>na 1 návštěvu</t>
  </si>
  <si>
    <t>ok</t>
  </si>
  <si>
    <t>Use cell references in your formulas instead of copying or copying values.</t>
  </si>
  <si>
    <t>DO NOT round decimal Excel results to whole units in ALL EXCEL CALCULATIONS!!!</t>
  </si>
  <si>
    <t>Solved problems</t>
  </si>
  <si>
    <t>Since the introduction of the Magic product, the company's profits have been stagnant, although sales have increased! The company's Chief Financial Officer (CFO) believes that the company's costing model may be hiding the problem</t>
  </si>
  <si>
    <t>Product Basics</t>
  </si>
  <si>
    <t>Direct material per unit</t>
  </si>
  <si>
    <t>Direct labour (€5 per hour) per 1 pc</t>
  </si>
  <si>
    <t>Number of pcs produced and sold</t>
  </si>
  <si>
    <t>Selling price</t>
  </si>
  <si>
    <t xml:space="preserve"> Determine the cost and profitability of both products as likely to be estimated by the current costing system. </t>
  </si>
  <si>
    <t xml:space="preserve">The team has identified production activities and their activity cost drivers (ACDs). </t>
  </si>
  <si>
    <t>At the same time, it decided that the full-time equivalent (FTE) employees engaged in the activity would serve as the resource cost driver (RCD).</t>
  </si>
  <si>
    <t>Indirect cost</t>
  </si>
  <si>
    <t>Allocation base</t>
  </si>
  <si>
    <t xml:space="preserve"> Indirect costs and the allocation bases for allocating them</t>
  </si>
  <si>
    <t>Sales and administration</t>
  </si>
  <si>
    <t>Activity</t>
  </si>
  <si>
    <t>Total</t>
  </si>
  <si>
    <t>Assembly</t>
  </si>
  <si>
    <t>Supply</t>
  </si>
  <si>
    <t>machine hours</t>
  </si>
  <si>
    <t>hours of direct labour</t>
  </si>
  <si>
    <t>number of orders</t>
  </si>
  <si>
    <t xml:space="preserve">The project team also broke down the sales and administrative overhead of € 540.000, which consists of the relatively difficult to separate common costs of the "Customer Care" and "Management" activities. </t>
  </si>
  <si>
    <t xml:space="preserve">Production </t>
  </si>
  <si>
    <t>Machine production</t>
  </si>
  <si>
    <t>To allocate them, the team has chosen the number of employees as the resource cost driver (RCD), where Customer Care has 12 FTEs while Management has 8 FTEs</t>
  </si>
  <si>
    <t>Customer segments</t>
  </si>
  <si>
    <t>Bathroom studios</t>
  </si>
  <si>
    <t>Others (direct, freelancers)</t>
  </si>
  <si>
    <t>Sold pieces</t>
  </si>
  <si>
    <t>Total pcs.</t>
  </si>
  <si>
    <t>Number of visits at the customer</t>
  </si>
  <si>
    <t>Simple division by the pieces</t>
  </si>
  <si>
    <t xml:space="preserve">Determine the cost and benefit of the customer segment "Bathroom studios" using ABC. Use the number of visits as the activity cost driver (ACD) for Customer Care. </t>
  </si>
  <si>
    <t>Assign administrative  adn sales overhead by simple division by the number of units.</t>
  </si>
  <si>
    <t>By analogy to the segment "Bathroom studios", construct similar customer segment cards for the segments "Baumax" and "Other". Use the same ABC model as in Task 3.</t>
  </si>
  <si>
    <t>The project team examined the activity "Assembly" in more detail. They now propose to split it into two sub-activities - "Setting up" and "Line Adjustment". Their RCD (FTE) and ACD are:</t>
  </si>
  <si>
    <t>Assemly - Setting-up</t>
  </si>
  <si>
    <t>Assembly - Line Adjustment</t>
  </si>
  <si>
    <t>Modify the ABC model according to the proposed improvement and assign costs to products and customer entities with its help.</t>
  </si>
  <si>
    <t>Task 1</t>
  </si>
  <si>
    <t>Task 2</t>
  </si>
  <si>
    <t>Task 3</t>
  </si>
  <si>
    <t>Direct material</t>
  </si>
  <si>
    <t>Direct labout cost</t>
  </si>
  <si>
    <t>Production overhead</t>
  </si>
  <si>
    <t>Production cost</t>
  </si>
  <si>
    <t>Administration and sales</t>
  </si>
  <si>
    <t>Total cost</t>
  </si>
  <si>
    <t>Price</t>
  </si>
  <si>
    <t>Profit</t>
  </si>
  <si>
    <t>Taditional cost calculation</t>
  </si>
  <si>
    <t>Allocation of production cost based on the ABC method</t>
  </si>
  <si>
    <t>1st phase of ABC - identify the indirect costs of the activities</t>
  </si>
  <si>
    <t>Activity costs</t>
  </si>
  <si>
    <t>Notes</t>
  </si>
  <si>
    <t>2nd stage of ABC - identify the production costs of products</t>
  </si>
  <si>
    <t>1 pc Basic</t>
  </si>
  <si>
    <t>1 pc Magic</t>
  </si>
  <si>
    <t>Activity total</t>
  </si>
  <si>
    <t xml:space="preserve">ABC allocation of NON-PRODUCTION costs to customers </t>
  </si>
  <si>
    <t>2nd stage of ABC - identify the customer costs</t>
  </si>
  <si>
    <t>Activity (Total)</t>
  </si>
  <si>
    <t>Customer care</t>
  </si>
  <si>
    <t>Management</t>
  </si>
  <si>
    <t>Customer profitability card "Bathroom studios"</t>
  </si>
  <si>
    <t>Margin</t>
  </si>
  <si>
    <t>% of margin from revenues</t>
  </si>
  <si>
    <t>Total cost per products</t>
  </si>
  <si>
    <t>Customer Service cost</t>
  </si>
  <si>
    <t>Management - simple division</t>
  </si>
  <si>
    <t>Revenues</t>
  </si>
  <si>
    <t>Product costs</t>
  </si>
  <si>
    <t>Customer profitability card "Baumax"</t>
  </si>
  <si>
    <t>Task 4</t>
  </si>
  <si>
    <t>Profitability of remaining customer segments</t>
  </si>
  <si>
    <t>% mmargin from revenues</t>
  </si>
  <si>
    <t>Customer profitability card "Others"</t>
  </si>
  <si>
    <t>Task 5</t>
  </si>
  <si>
    <t>Modified ABC model</t>
  </si>
  <si>
    <t>rate=</t>
  </si>
  <si>
    <t>simple division</t>
  </si>
  <si>
    <t>per 1 employee</t>
  </si>
  <si>
    <t>per sold piece</t>
  </si>
  <si>
    <t>Auxiliary: machine hours per 1 piece</t>
  </si>
  <si>
    <t xml:space="preserve">                   Orders per 1 piece sold</t>
  </si>
  <si>
    <t>number of adjustments</t>
  </si>
  <si>
    <t xml:space="preserve">NiceBath Corporation, Inc. manufactures whirlpools. It produces two models - the basic "Basic" and the upgraded "Magic", which has a more powerful and sophisticated nozzle system, promising a more intense experience. </t>
  </si>
  <si>
    <r>
      <t xml:space="preserve">The CFO has learned about the modern trend of </t>
    </r>
    <r>
      <rPr>
        <b/>
        <sz val="10"/>
        <rFont val="Calibri"/>
        <family val="2"/>
        <charset val="238"/>
        <scheme val="minor"/>
      </rPr>
      <t>activity-based costing (ABC)</t>
    </r>
    <r>
      <rPr>
        <sz val="10"/>
        <rFont val="Calibri"/>
        <family val="2"/>
        <charset val="238"/>
        <scheme val="minor"/>
      </rPr>
      <t xml:space="preserve"> and wants to prototype it on last year's data. He has therefore assembled a project team to apply the ABC model.</t>
    </r>
  </si>
  <si>
    <t>Allocate the PRODUCTION costs using the ABC model outlined and interpret the results.</t>
  </si>
  <si>
    <t>Individual  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</si>
</sst>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Kč&quot;* #,##0.00_);_(&quot;Kč&quot;* \(#,##0.00\);_(&quot;Kč&quot;* &quot;-&quot;??_);_(@_)"/>
    <numFmt numFmtId="165" formatCode="_-* #,##0.00\ _K_č_-;\-* #,##0.00\ _K_č_-;_-* &quot;-&quot;??\ _K_č_-;_-@_-"/>
    <numFmt numFmtId="166" formatCode="#,##0.0_);\(#,##0.0\)"/>
    <numFmt numFmtId="167" formatCode="#,##0.0"/>
    <numFmt numFmtId="168" formatCode="#,##0.0;\-#,##0.0"/>
    <numFmt numFmtId="169" formatCode="_-* #,##0\ [$Kč-405]_-;\-* #,##0\ [$Kč-405]_-;_-* &quot;-&quot;??\ [$Kč-405]_-;_-@_-"/>
    <numFmt numFmtId="170" formatCode="#,##0&quot; ks&quot;"/>
    <numFmt numFmtId="171" formatCode="0.0%"/>
    <numFmt numFmtId="172" formatCode="#,##0&quot; km&quot;"/>
    <numFmt numFmtId="173" formatCode="#,##0.00&quot; m2&quot;"/>
    <numFmt numFmtId="174" formatCode="_-* #,##0\ [$€-41B]_-;\-* #,##0\ [$€-41B]_-;_-* &quot;-&quot;??\ [$€-41B]_-;_-@_-"/>
    <numFmt numFmtId="175" formatCode="#,##0&quot; €&quot;"/>
    <numFmt numFmtId="176" formatCode="#,##0.00&quot; €/náv.&quot;"/>
    <numFmt numFmtId="177" formatCode="0&quot; hours&quot;"/>
    <numFmt numFmtId="178" formatCode="#,##0&quot; pcs.&quot;"/>
    <numFmt numFmtId="179" formatCode="#,##0&quot; visits&quot;"/>
    <numFmt numFmtId="180" formatCode="#,##0.00&quot; €/pc&quot;"/>
    <numFmt numFmtId="181" formatCode="#,##0&quot; hours&quot;"/>
    <numFmt numFmtId="182" formatCode="#,##0.00&quot; €/hour&quot;"/>
    <numFmt numFmtId="183" formatCode="0&quot; employees&quot;"/>
    <numFmt numFmtId="184" formatCode="_-* #,##0.00\ [$€-1]_-;\-* #,##0.00\ [$€-1]_-;_-* &quot;-&quot;??\ [$€-1]_-;_-@_-"/>
  </numFmts>
  <fonts count="24" x14ac:knownFonts="1">
    <font>
      <sz val="10"/>
      <name val="Arial CE"/>
      <charset val="238"/>
    </font>
    <font>
      <sz val="11"/>
      <color theme="1"/>
      <name val="Calibri"/>
      <family val="2"/>
      <charset val="238"/>
      <scheme val="minor"/>
    </font>
    <font>
      <sz val="10"/>
      <name val="Arial CE"/>
      <charset val="238"/>
    </font>
    <font>
      <b/>
      <sz val="20"/>
      <name val="Arial CE"/>
      <family val="2"/>
      <charset val="238"/>
    </font>
    <font>
      <b/>
      <i/>
      <sz val="10"/>
      <name val="Arial CE"/>
      <family val="2"/>
      <charset val="238"/>
    </font>
    <font>
      <sz val="8"/>
      <name val="Arial CE"/>
      <family val="2"/>
      <charset val="238"/>
    </font>
    <font>
      <b/>
      <sz val="8"/>
      <name val="Arial CE"/>
      <family val="2"/>
      <charset val="238"/>
    </font>
    <font>
      <sz val="8"/>
      <color indexed="18"/>
      <name val="Arial CE"/>
      <family val="2"/>
      <charset val="238"/>
    </font>
    <font>
      <b/>
      <sz val="8"/>
      <color indexed="18"/>
      <name val="Arial CE"/>
      <family val="2"/>
      <charset val="238"/>
    </font>
    <font>
      <sz val="10"/>
      <name val="Arial CE"/>
      <charset val="238"/>
    </font>
    <font>
      <b/>
      <sz val="12"/>
      <name val="Arial"/>
      <family val="2"/>
      <charset val="238"/>
    </font>
    <font>
      <i/>
      <sz val="10"/>
      <name val="Arial CE"/>
      <charset val="238"/>
    </font>
    <font>
      <sz val="11"/>
      <color theme="1"/>
      <name val="Calibri"/>
      <family val="2"/>
      <charset val="238"/>
      <scheme val="minor"/>
    </font>
    <font>
      <b/>
      <sz val="11"/>
      <color theme="1"/>
      <name val="Calibri"/>
      <family val="2"/>
      <charset val="238"/>
      <scheme val="minor"/>
    </font>
    <font>
      <b/>
      <sz val="20"/>
      <name val="Calibri"/>
      <family val="2"/>
      <charset val="238"/>
      <scheme val="minor"/>
    </font>
    <font>
      <sz val="10"/>
      <name val="Calibri"/>
      <family val="2"/>
      <charset val="238"/>
      <scheme val="minor"/>
    </font>
    <font>
      <b/>
      <sz val="18"/>
      <name val="Calibri"/>
      <family val="2"/>
      <charset val="238"/>
      <scheme val="minor"/>
    </font>
    <font>
      <b/>
      <sz val="10"/>
      <name val="Calibri"/>
      <family val="2"/>
      <charset val="238"/>
      <scheme val="minor"/>
    </font>
    <font>
      <b/>
      <sz val="12"/>
      <name val="Calibri"/>
      <family val="2"/>
      <charset val="238"/>
      <scheme val="minor"/>
    </font>
    <font>
      <b/>
      <sz val="10"/>
      <color theme="1"/>
      <name val="Calibri"/>
      <family val="2"/>
      <charset val="238"/>
      <scheme val="minor"/>
    </font>
    <font>
      <i/>
      <sz val="10"/>
      <name val="Calibri"/>
      <family val="2"/>
      <charset val="238"/>
      <scheme val="minor"/>
    </font>
    <font>
      <i/>
      <sz val="11"/>
      <color theme="1"/>
      <name val="Calibri"/>
      <family val="2"/>
      <charset val="238"/>
      <scheme val="minor"/>
    </font>
    <font>
      <u val="singleAccounting"/>
      <sz val="10"/>
      <name val="Calibri"/>
      <family val="2"/>
      <charset val="238"/>
      <scheme val="minor"/>
    </font>
    <font>
      <sz val="10"/>
      <color rgb="FFFF0000"/>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165" fontId="2" fillId="0" borderId="0" applyFont="0" applyFill="0" applyBorder="0" applyAlignment="0" applyProtection="0"/>
    <xf numFmtId="165" fontId="9" fillId="0" borderId="0" applyFont="0" applyFill="0" applyBorder="0" applyAlignment="0" applyProtection="0"/>
    <xf numFmtId="1" fontId="5" fillId="0" borderId="1" applyFill="0">
      <alignment horizontal="center"/>
    </xf>
    <xf numFmtId="164" fontId="2" fillId="0" borderId="0" applyFont="0" applyFill="0" applyBorder="0" applyAlignment="0" applyProtection="0"/>
    <xf numFmtId="168" fontId="6" fillId="0" borderId="1" applyFill="0" applyProtection="0"/>
    <xf numFmtId="168" fontId="6" fillId="1" borderId="1"/>
    <xf numFmtId="166" fontId="4" fillId="0" borderId="0" applyNumberFormat="0" applyFill="0" applyBorder="0" applyAlignment="0"/>
    <xf numFmtId="3" fontId="6" fillId="0" borderId="0"/>
    <xf numFmtId="9" fontId="2" fillId="0" borderId="0" applyFont="0" applyFill="0" applyBorder="0" applyAlignment="0" applyProtection="0"/>
    <xf numFmtId="9" fontId="9" fillId="0" borderId="0" applyFont="0" applyFill="0" applyBorder="0" applyAlignment="0" applyProtection="0"/>
    <xf numFmtId="1" fontId="6" fillId="0" borderId="0" applyFill="0" applyBorder="0">
      <alignment horizontal="right"/>
    </xf>
    <xf numFmtId="167" fontId="5" fillId="0" borderId="1"/>
    <xf numFmtId="167" fontId="5" fillId="0" borderId="2" applyNumberFormat="0" applyFill="0" applyAlignment="0">
      <alignment horizontal="left"/>
    </xf>
    <xf numFmtId="167" fontId="7" fillId="0" borderId="1">
      <protection locked="0"/>
    </xf>
    <xf numFmtId="167" fontId="7" fillId="0" borderId="3">
      <protection locked="0"/>
    </xf>
    <xf numFmtId="167" fontId="8" fillId="0" borderId="1">
      <protection locked="0"/>
    </xf>
  </cellStyleXfs>
  <cellXfs count="159">
    <xf numFmtId="0" fontId="0" fillId="0" borderId="0" xfId="0"/>
    <xf numFmtId="0" fontId="0" fillId="0" borderId="0" xfId="0" applyProtection="1">
      <protection locked="0"/>
    </xf>
    <xf numFmtId="0" fontId="15"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18" fillId="0" borderId="0" xfId="0" applyFont="1" applyProtection="1">
      <protection hidden="1"/>
    </xf>
    <xf numFmtId="0" fontId="0" fillId="0" borderId="0" xfId="0" applyAlignment="1" applyProtection="1">
      <alignment horizontal="center" vertical="center"/>
      <protection hidden="1"/>
    </xf>
    <xf numFmtId="0" fontId="0" fillId="0" borderId="0" xfId="0" applyAlignment="1">
      <alignment horizontal="center" vertical="center"/>
    </xf>
    <xf numFmtId="0" fontId="0" fillId="0" borderId="0" xfId="0" applyAlignment="1" applyProtection="1">
      <alignment vertical="top"/>
      <protection hidden="1"/>
    </xf>
    <xf numFmtId="0" fontId="0" fillId="0" borderId="0" xfId="0" applyAlignment="1">
      <alignment vertical="top"/>
    </xf>
    <xf numFmtId="0" fontId="3" fillId="0" borderId="0" xfId="0" applyFont="1" applyAlignment="1" applyProtection="1">
      <alignment vertical="center" wrapText="1"/>
      <protection hidden="1"/>
    </xf>
    <xf numFmtId="0" fontId="0" fillId="0" borderId="0" xfId="0" applyAlignment="1">
      <alignment vertical="center" wrapText="1"/>
    </xf>
    <xf numFmtId="0" fontId="10" fillId="0" borderId="0" xfId="0" applyFont="1" applyProtection="1">
      <protection hidden="1"/>
    </xf>
    <xf numFmtId="0" fontId="10" fillId="0" borderId="0" xfId="0" applyFont="1" applyAlignment="1" applyProtection="1">
      <alignment vertical="top"/>
      <protection hidden="1"/>
    </xf>
    <xf numFmtId="0" fontId="0" fillId="2" borderId="0" xfId="0" applyFill="1" applyAlignment="1">
      <alignment horizontal="center" vertical="center"/>
    </xf>
    <xf numFmtId="169" fontId="0" fillId="0" borderId="0" xfId="0" applyNumberFormat="1" applyAlignment="1">
      <alignment vertical="center"/>
    </xf>
    <xf numFmtId="169" fontId="3" fillId="0" borderId="0" xfId="0" applyNumberFormat="1" applyFont="1" applyAlignment="1" applyProtection="1">
      <alignment vertical="center"/>
      <protection hidden="1"/>
    </xf>
    <xf numFmtId="0" fontId="11" fillId="2" borderId="0" xfId="0" applyFont="1" applyFill="1" applyAlignment="1">
      <alignment vertical="center" wrapText="1"/>
    </xf>
    <xf numFmtId="173" fontId="15" fillId="0" borderId="0" xfId="0" applyNumberFormat="1" applyFont="1" applyProtection="1">
      <protection hidden="1"/>
    </xf>
    <xf numFmtId="172" fontId="15" fillId="0" borderId="0" xfId="0" applyNumberFormat="1" applyFont="1" applyProtection="1">
      <protection hidden="1"/>
    </xf>
    <xf numFmtId="0" fontId="0" fillId="2" borderId="0" xfId="0" applyFill="1" applyAlignment="1">
      <alignment vertical="center" wrapText="1"/>
    </xf>
    <xf numFmtId="0" fontId="15" fillId="0" borderId="5" xfId="0" applyFont="1" applyBorder="1"/>
    <xf numFmtId="174" fontId="15" fillId="0" borderId="5" xfId="4" applyNumberFormat="1" applyFont="1" applyFill="1" applyBorder="1"/>
    <xf numFmtId="174" fontId="12" fillId="0" borderId="5" xfId="0" applyNumberFormat="1" applyFont="1" applyBorder="1"/>
    <xf numFmtId="0" fontId="15" fillId="0" borderId="5" xfId="0" applyFont="1" applyBorder="1" applyProtection="1">
      <protection hidden="1"/>
    </xf>
    <xf numFmtId="0" fontId="15" fillId="0" borderId="0" xfId="0" applyFont="1" applyAlignment="1" applyProtection="1">
      <alignment horizontal="right"/>
      <protection hidden="1"/>
    </xf>
    <xf numFmtId="0" fontId="17" fillId="0" borderId="5" xfId="0" applyFont="1" applyBorder="1" applyProtection="1">
      <protection hidden="1"/>
    </xf>
    <xf numFmtId="0" fontId="17" fillId="0" borderId="5" xfId="0" applyFont="1" applyBorder="1" applyAlignment="1">
      <alignment horizontal="right"/>
    </xf>
    <xf numFmtId="0" fontId="19" fillId="0" borderId="5" xfId="0" applyFont="1" applyBorder="1"/>
    <xf numFmtId="0" fontId="19" fillId="0" borderId="5" xfId="0" applyFont="1" applyBorder="1" applyAlignment="1">
      <alignment horizontal="right"/>
    </xf>
    <xf numFmtId="3" fontId="15" fillId="0" borderId="5" xfId="1" applyNumberFormat="1" applyFont="1" applyFill="1" applyBorder="1"/>
    <xf numFmtId="3" fontId="17" fillId="0" borderId="5" xfId="1" applyNumberFormat="1" applyFont="1" applyFill="1" applyBorder="1"/>
    <xf numFmtId="0" fontId="17" fillId="0" borderId="0" xfId="0" applyFont="1" applyAlignment="1" applyProtection="1">
      <alignment horizontal="right"/>
      <protection hidden="1"/>
    </xf>
    <xf numFmtId="0" fontId="20" fillId="0" borderId="0" xfId="0" applyFont="1" applyProtection="1">
      <protection hidden="1"/>
    </xf>
    <xf numFmtId="0" fontId="17" fillId="0" borderId="5" xfId="0" applyFont="1" applyBorder="1"/>
    <xf numFmtId="170" fontId="19" fillId="0" borderId="5" xfId="0" applyNumberFormat="1" applyFont="1" applyBorder="1" applyAlignment="1">
      <alignment horizontal="right"/>
    </xf>
    <xf numFmtId="0" fontId="13" fillId="0" borderId="6" xfId="0" applyFont="1" applyBorder="1"/>
    <xf numFmtId="0" fontId="13" fillId="0" borderId="7" xfId="0" applyFont="1" applyBorder="1"/>
    <xf numFmtId="0" fontId="13" fillId="0" borderId="8" xfId="0" applyFont="1" applyBorder="1"/>
    <xf numFmtId="0" fontId="21" fillId="0" borderId="0" xfId="0" applyFont="1" applyAlignment="1">
      <alignment horizontal="right"/>
    </xf>
    <xf numFmtId="0" fontId="21" fillId="0" borderId="9" xfId="0" applyFont="1" applyBorder="1" applyAlignment="1">
      <alignment horizontal="right"/>
    </xf>
    <xf numFmtId="0" fontId="13" fillId="0" borderId="0" xfId="0" applyFont="1"/>
    <xf numFmtId="0" fontId="12" fillId="0" borderId="8" xfId="0" applyFont="1" applyBorder="1"/>
    <xf numFmtId="0" fontId="12" fillId="0" borderId="0" xfId="0" applyFont="1"/>
    <xf numFmtId="0" fontId="12" fillId="0" borderId="10" xfId="0" applyFont="1" applyBorder="1"/>
    <xf numFmtId="0" fontId="12" fillId="0" borderId="11" xfId="0" applyFont="1" applyBorder="1"/>
    <xf numFmtId="174" fontId="13" fillId="2" borderId="7" xfId="0" applyNumberFormat="1" applyFont="1" applyFill="1" applyBorder="1"/>
    <xf numFmtId="174" fontId="13" fillId="2" borderId="0" xfId="0" applyNumberFormat="1" applyFont="1" applyFill="1"/>
    <xf numFmtId="171" fontId="13" fillId="2" borderId="9" xfId="9" applyNumberFormat="1" applyFont="1" applyFill="1" applyBorder="1" applyAlignment="1">
      <alignment horizontal="center"/>
    </xf>
    <xf numFmtId="0" fontId="12" fillId="2" borderId="0" xfId="0" applyFont="1" applyFill="1"/>
    <xf numFmtId="171" fontId="12" fillId="2" borderId="9" xfId="0" applyNumberFormat="1" applyFont="1" applyFill="1" applyBorder="1"/>
    <xf numFmtId="174" fontId="12" fillId="2" borderId="11" xfId="0" applyNumberFormat="1" applyFont="1" applyFill="1" applyBorder="1"/>
    <xf numFmtId="171" fontId="12" fillId="2" borderId="12" xfId="9" applyNumberFormat="1" applyFont="1" applyFill="1" applyBorder="1" applyAlignment="1">
      <alignment horizontal="center"/>
    </xf>
    <xf numFmtId="175" fontId="13" fillId="2" borderId="0" xfId="0" applyNumberFormat="1" applyFont="1" applyFill="1"/>
    <xf numFmtId="175" fontId="12" fillId="2" borderId="0" xfId="0" applyNumberFormat="1" applyFont="1" applyFill="1"/>
    <xf numFmtId="175" fontId="12" fillId="2" borderId="11" xfId="0" applyNumberFormat="1" applyFont="1" applyFill="1" applyBorder="1"/>
    <xf numFmtId="0" fontId="14" fillId="0" borderId="0" xfId="0" applyFont="1" applyProtection="1">
      <protection hidden="1"/>
    </xf>
    <xf numFmtId="0" fontId="15" fillId="0" borderId="0" xfId="0" applyFont="1" applyAlignment="1" applyProtection="1">
      <alignment vertical="top"/>
      <protection hidden="1"/>
    </xf>
    <xf numFmtId="0" fontId="14" fillId="0" borderId="0" xfId="0" applyFont="1" applyAlignment="1" applyProtection="1">
      <alignment vertical="center" wrapText="1"/>
      <protection hidden="1"/>
    </xf>
    <xf numFmtId="169" fontId="14" fillId="0" borderId="0" xfId="0" applyNumberFormat="1"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Protection="1">
      <protection locked="0"/>
    </xf>
    <xf numFmtId="0" fontId="15" fillId="0" borderId="0" xfId="0" applyFont="1"/>
    <xf numFmtId="0" fontId="17" fillId="0" borderId="0" xfId="0" applyFont="1" applyAlignment="1" applyProtection="1">
      <alignment vertical="top"/>
      <protection hidden="1"/>
    </xf>
    <xf numFmtId="0" fontId="17" fillId="0" borderId="0" xfId="0" applyFont="1" applyAlignment="1" applyProtection="1">
      <alignment vertical="center" wrapText="1"/>
      <protection hidden="1"/>
    </xf>
    <xf numFmtId="169" fontId="17" fillId="0" borderId="0" xfId="0" applyNumberFormat="1" applyFont="1" applyAlignment="1" applyProtection="1">
      <alignment vertical="center"/>
      <protection hidden="1"/>
    </xf>
    <xf numFmtId="0" fontId="17" fillId="0" borderId="0" xfId="0" applyFont="1" applyAlignment="1" applyProtection="1">
      <alignment horizontal="center" vertical="center"/>
      <protection hidden="1"/>
    </xf>
    <xf numFmtId="0" fontId="17" fillId="0" borderId="0" xfId="0" applyFont="1" applyProtection="1">
      <protection locked="0"/>
    </xf>
    <xf numFmtId="0" fontId="17" fillId="0" borderId="0" xfId="0" applyFont="1"/>
    <xf numFmtId="0" fontId="18" fillId="0" borderId="0" xfId="0" applyFont="1" applyAlignment="1" applyProtection="1">
      <alignment vertical="top"/>
      <protection hidden="1"/>
    </xf>
    <xf numFmtId="0" fontId="15" fillId="0" borderId="0" xfId="0" applyFont="1" applyAlignment="1">
      <alignment vertical="top"/>
    </xf>
    <xf numFmtId="0" fontId="15" fillId="0" borderId="4" xfId="0" applyFont="1" applyBorder="1"/>
    <xf numFmtId="169"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175" fontId="15" fillId="2" borderId="0" xfId="0" applyNumberFormat="1" applyFont="1" applyFill="1" applyAlignment="1">
      <alignment horizontal="center" vertical="center"/>
    </xf>
    <xf numFmtId="0" fontId="15" fillId="2" borderId="0" xfId="0" applyFont="1" applyFill="1" applyAlignment="1">
      <alignment horizontal="center" vertical="center"/>
    </xf>
    <xf numFmtId="4" fontId="15" fillId="2" borderId="0" xfId="1" applyNumberFormat="1" applyFont="1" applyFill="1" applyBorder="1" applyAlignment="1">
      <alignment horizontal="right" vertical="center"/>
    </xf>
    <xf numFmtId="0" fontId="15" fillId="2" borderId="0" xfId="0" applyFont="1" applyFill="1" applyAlignment="1">
      <alignment horizontal="left" vertical="center"/>
    </xf>
    <xf numFmtId="0" fontId="15" fillId="0" borderId="0" xfId="0" applyFont="1" applyAlignment="1">
      <alignment vertical="center"/>
    </xf>
    <xf numFmtId="0" fontId="17" fillId="0" borderId="0" xfId="0" applyFont="1" applyAlignment="1">
      <alignment vertical="top"/>
    </xf>
    <xf numFmtId="0" fontId="17" fillId="0" borderId="0" xfId="0" applyFont="1" applyAlignment="1">
      <alignment vertical="center"/>
    </xf>
    <xf numFmtId="175" fontId="17" fillId="2" borderId="0" xfId="0" applyNumberFormat="1" applyFont="1" applyFill="1" applyAlignment="1">
      <alignment horizontal="center" vertical="center"/>
    </xf>
    <xf numFmtId="0" fontId="17" fillId="2" borderId="0" xfId="0" applyFont="1" applyFill="1" applyAlignment="1">
      <alignment horizontal="center" vertical="center"/>
    </xf>
    <xf numFmtId="10" fontId="17" fillId="2" borderId="0" xfId="9" applyNumberFormat="1" applyFont="1" applyFill="1" applyBorder="1" applyAlignment="1">
      <alignment horizontal="center" vertical="center"/>
    </xf>
    <xf numFmtId="0" fontId="17" fillId="0" borderId="0" xfId="0" applyFont="1" applyAlignment="1">
      <alignment horizontal="center" vertical="center"/>
    </xf>
    <xf numFmtId="10" fontId="15" fillId="2" borderId="0" xfId="9" applyNumberFormat="1" applyFont="1" applyFill="1" applyBorder="1" applyAlignment="1">
      <alignment horizontal="center" vertical="center"/>
    </xf>
    <xf numFmtId="0" fontId="17" fillId="0" borderId="0" xfId="0" applyFont="1" applyAlignment="1">
      <alignment vertical="center" wrapText="1"/>
    </xf>
    <xf numFmtId="9" fontId="15" fillId="2" borderId="0" xfId="9" applyFont="1" applyFill="1" applyBorder="1" applyAlignment="1">
      <alignment vertical="center"/>
    </xf>
    <xf numFmtId="171" fontId="17" fillId="2" borderId="0" xfId="9" applyNumberFormat="1" applyFont="1" applyFill="1" applyBorder="1" applyAlignment="1">
      <alignment horizontal="center" vertical="center"/>
    </xf>
    <xf numFmtId="169" fontId="15" fillId="0" borderId="0" xfId="0" applyNumberFormat="1" applyFont="1" applyAlignment="1">
      <alignment vertical="center"/>
    </xf>
    <xf numFmtId="0" fontId="15" fillId="0" borderId="4" xfId="0" applyFont="1" applyBorder="1" applyAlignment="1">
      <alignment vertical="center" wrapText="1"/>
    </xf>
    <xf numFmtId="169" fontId="17" fillId="0" borderId="4" xfId="0" applyNumberFormat="1" applyFont="1" applyBorder="1" applyAlignment="1">
      <alignment horizontal="center"/>
    </xf>
    <xf numFmtId="0" fontId="15" fillId="0" borderId="4" xfId="0" applyFont="1" applyBorder="1" applyAlignment="1">
      <alignment horizontal="center" vertical="center"/>
    </xf>
    <xf numFmtId="175" fontId="17" fillId="2" borderId="0" xfId="0" applyNumberFormat="1" applyFont="1" applyFill="1" applyAlignment="1">
      <alignment horizontal="left" vertical="top"/>
    </xf>
    <xf numFmtId="3" fontId="15" fillId="2" borderId="0" xfId="0" applyNumberFormat="1" applyFont="1" applyFill="1" applyAlignment="1">
      <alignment horizontal="center" vertical="center"/>
    </xf>
    <xf numFmtId="0" fontId="20" fillId="2" borderId="0" xfId="0" applyFont="1" applyFill="1" applyAlignment="1">
      <alignment horizontal="left" vertical="center"/>
    </xf>
    <xf numFmtId="2" fontId="20" fillId="2" borderId="0" xfId="0" applyNumberFormat="1" applyFont="1" applyFill="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horizontal="left" vertical="top"/>
    </xf>
    <xf numFmtId="0" fontId="17" fillId="0" borderId="4" xfId="0" applyFont="1" applyBorder="1" applyAlignment="1">
      <alignment horizontal="left" vertical="center"/>
    </xf>
    <xf numFmtId="176" fontId="17" fillId="2" borderId="0" xfId="0" applyNumberFormat="1" applyFont="1" applyFill="1" applyAlignment="1">
      <alignment vertical="center"/>
    </xf>
    <xf numFmtId="0" fontId="18" fillId="0" borderId="0" xfId="0" applyFont="1"/>
    <xf numFmtId="0" fontId="15" fillId="0" borderId="7" xfId="0" applyFont="1" applyBorder="1"/>
    <xf numFmtId="0" fontId="15" fillId="0" borderId="13" xfId="0" applyFont="1" applyBorder="1"/>
    <xf numFmtId="0" fontId="15" fillId="0" borderId="8" xfId="0" applyFont="1" applyBorder="1"/>
    <xf numFmtId="174" fontId="15" fillId="2" borderId="0" xfId="0" applyNumberFormat="1" applyFont="1" applyFill="1"/>
    <xf numFmtId="175" fontId="15" fillId="2" borderId="0" xfId="0" applyNumberFormat="1" applyFont="1" applyFill="1"/>
    <xf numFmtId="171" fontId="15" fillId="2" borderId="9" xfId="9" applyNumberFormat="1" applyFont="1" applyFill="1" applyBorder="1" applyAlignment="1">
      <alignment horizontal="center"/>
    </xf>
    <xf numFmtId="174" fontId="15" fillId="2" borderId="4" xfId="0" applyNumberFormat="1" applyFont="1" applyFill="1" applyBorder="1"/>
    <xf numFmtId="175" fontId="15" fillId="2" borderId="4" xfId="0" applyNumberFormat="1" applyFont="1" applyFill="1" applyBorder="1"/>
    <xf numFmtId="171" fontId="15" fillId="2" borderId="14" xfId="9" applyNumberFormat="1" applyFont="1" applyFill="1" applyBorder="1" applyAlignment="1">
      <alignment horizontal="center"/>
    </xf>
    <xf numFmtId="0" fontId="15" fillId="2" borderId="0" xfId="0" applyFont="1" applyFill="1"/>
    <xf numFmtId="171" fontId="15" fillId="2" borderId="9" xfId="0" applyNumberFormat="1" applyFont="1" applyFill="1" applyBorder="1"/>
    <xf numFmtId="175" fontId="0" fillId="0" borderId="0" xfId="0" applyNumberFormat="1" applyAlignment="1">
      <alignment horizontal="center" vertical="center"/>
    </xf>
    <xf numFmtId="174" fontId="15" fillId="0" borderId="0" xfId="0" applyNumberFormat="1" applyFont="1" applyAlignment="1">
      <alignment horizontal="center" vertical="center"/>
    </xf>
    <xf numFmtId="175" fontId="13" fillId="2" borderId="11" xfId="0" applyNumberFormat="1" applyFont="1" applyFill="1" applyBorder="1"/>
    <xf numFmtId="0" fontId="0" fillId="2" borderId="0" xfId="0" applyFill="1" applyAlignment="1">
      <alignment vertical="top"/>
    </xf>
    <xf numFmtId="175" fontId="15" fillId="0" borderId="0" xfId="0" applyNumberFormat="1" applyFont="1" applyAlignment="1">
      <alignment horizontal="center" vertical="center"/>
    </xf>
    <xf numFmtId="175" fontId="15" fillId="3" borderId="0" xfId="0" applyNumberFormat="1" applyFont="1" applyFill="1" applyAlignment="1">
      <alignment horizontal="center" vertical="center"/>
    </xf>
    <xf numFmtId="174" fontId="13" fillId="3" borderId="0" xfId="0" applyNumberFormat="1" applyFont="1" applyFill="1"/>
    <xf numFmtId="171" fontId="13" fillId="2" borderId="9" xfId="10" applyNumberFormat="1" applyFont="1" applyFill="1" applyBorder="1" applyAlignment="1">
      <alignment horizontal="center"/>
    </xf>
    <xf numFmtId="171" fontId="15" fillId="2" borderId="9" xfId="10" applyNumberFormat="1" applyFont="1" applyFill="1" applyBorder="1" applyAlignment="1">
      <alignment horizontal="center"/>
    </xf>
    <xf numFmtId="177" fontId="15" fillId="0" borderId="5" xfId="0" applyNumberFormat="1" applyFont="1" applyBorder="1"/>
    <xf numFmtId="178" fontId="15" fillId="0" borderId="5" xfId="0" applyNumberFormat="1" applyFont="1" applyBorder="1"/>
    <xf numFmtId="178" fontId="17" fillId="0" borderId="5" xfId="0" applyNumberFormat="1" applyFont="1" applyBorder="1"/>
    <xf numFmtId="179" fontId="15" fillId="0" borderId="5" xfId="1" applyNumberFormat="1" applyFont="1" applyFill="1" applyBorder="1"/>
    <xf numFmtId="179" fontId="17" fillId="0" borderId="5" xfId="1" applyNumberFormat="1" applyFont="1" applyFill="1" applyBorder="1"/>
    <xf numFmtId="174" fontId="22" fillId="2" borderId="0" xfId="0" applyNumberFormat="1" applyFont="1" applyFill="1"/>
    <xf numFmtId="175" fontId="22" fillId="2" borderId="0" xfId="0" applyNumberFormat="1" applyFont="1" applyFill="1"/>
    <xf numFmtId="171" fontId="22" fillId="2" borderId="9" xfId="10" applyNumberFormat="1" applyFont="1" applyFill="1" applyBorder="1" applyAlignment="1">
      <alignment horizontal="center"/>
    </xf>
    <xf numFmtId="0" fontId="1" fillId="2" borderId="0" xfId="0" applyFont="1" applyFill="1"/>
    <xf numFmtId="175" fontId="1" fillId="2" borderId="0" xfId="0" applyNumberFormat="1" applyFont="1" applyFill="1"/>
    <xf numFmtId="171" fontId="1" fillId="2" borderId="9" xfId="0" applyNumberFormat="1" applyFont="1" applyFill="1" applyBorder="1"/>
    <xf numFmtId="174" fontId="1" fillId="2" borderId="11" xfId="0" applyNumberFormat="1" applyFont="1" applyFill="1" applyBorder="1"/>
    <xf numFmtId="175" fontId="1" fillId="2" borderId="11" xfId="0" applyNumberFormat="1" applyFont="1" applyFill="1" applyBorder="1"/>
    <xf numFmtId="171" fontId="1" fillId="2" borderId="12" xfId="10" applyNumberFormat="1" applyFont="1" applyFill="1" applyBorder="1" applyAlignment="1">
      <alignment horizontal="center"/>
    </xf>
    <xf numFmtId="0" fontId="1" fillId="0" borderId="11" xfId="0" applyFont="1" applyBorder="1"/>
    <xf numFmtId="180" fontId="15" fillId="2" borderId="0" xfId="0" applyNumberFormat="1" applyFont="1" applyFill="1" applyAlignment="1">
      <alignment vertical="center"/>
    </xf>
    <xf numFmtId="180" fontId="17" fillId="2" borderId="0" xfId="0" applyNumberFormat="1" applyFont="1" applyFill="1" applyAlignment="1">
      <alignment vertical="center"/>
    </xf>
    <xf numFmtId="181" fontId="15" fillId="2" borderId="0" xfId="0" applyNumberFormat="1" applyFont="1" applyFill="1" applyAlignment="1">
      <alignment horizontal="center" vertical="center"/>
    </xf>
    <xf numFmtId="182" fontId="15" fillId="2" borderId="0" xfId="0" applyNumberFormat="1" applyFont="1" applyFill="1" applyAlignment="1">
      <alignment horizontal="left" vertical="center"/>
    </xf>
    <xf numFmtId="183" fontId="15" fillId="2" borderId="0" xfId="0" applyNumberFormat="1" applyFont="1" applyFill="1" applyAlignment="1">
      <alignment horizontal="center" vertical="center"/>
    </xf>
    <xf numFmtId="183" fontId="17" fillId="2" borderId="0" xfId="0" applyNumberFormat="1" applyFont="1" applyFill="1" applyAlignment="1">
      <alignment horizontal="center" vertical="center"/>
    </xf>
    <xf numFmtId="184" fontId="15" fillId="2" borderId="0" xfId="0" applyNumberFormat="1" applyFont="1" applyFill="1" applyAlignment="1">
      <alignment horizontal="center" vertical="center"/>
    </xf>
    <xf numFmtId="184" fontId="17" fillId="2" borderId="0" xfId="0" applyNumberFormat="1" applyFont="1" applyFill="1" applyAlignment="1">
      <alignment horizontal="center" vertical="center"/>
    </xf>
    <xf numFmtId="184" fontId="0" fillId="2" borderId="0" xfId="0" applyNumberFormat="1" applyFill="1" applyAlignment="1">
      <alignment vertical="center"/>
    </xf>
    <xf numFmtId="0" fontId="23" fillId="0" borderId="0" xfId="0" applyFont="1" applyAlignment="1">
      <alignment vertical="center"/>
    </xf>
    <xf numFmtId="180" fontId="23" fillId="2" borderId="0" xfId="0" applyNumberFormat="1" applyFont="1" applyFill="1" applyAlignment="1">
      <alignment vertical="center"/>
    </xf>
    <xf numFmtId="175" fontId="23" fillId="2" borderId="0" xfId="0" applyNumberFormat="1" applyFont="1" applyFill="1" applyAlignment="1">
      <alignment horizontal="center" vertical="center"/>
    </xf>
    <xf numFmtId="9" fontId="15" fillId="0" borderId="0" xfId="9" applyFont="1" applyAlignment="1">
      <alignment vertical="center"/>
    </xf>
    <xf numFmtId="9" fontId="15" fillId="0" borderId="0" xfId="9" applyFont="1" applyAlignment="1">
      <alignment horizontal="center" vertical="center"/>
    </xf>
    <xf numFmtId="4" fontId="15" fillId="0" borderId="0" xfId="0" applyNumberFormat="1" applyFont="1" applyAlignment="1">
      <alignment horizontal="center" vertic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5" xfId="0" applyFont="1" applyBorder="1" applyAlignment="1">
      <alignment horizontal="center"/>
    </xf>
    <xf numFmtId="0" fontId="19" fillId="0" borderId="15" xfId="0" applyFont="1" applyBorder="1" applyAlignment="1">
      <alignment horizontal="center" wrapText="1"/>
    </xf>
    <xf numFmtId="0" fontId="19" fillId="0" borderId="16" xfId="0" applyFont="1" applyBorder="1" applyAlignment="1">
      <alignment horizontal="center" wrapText="1"/>
    </xf>
  </cellXfs>
  <cellStyles count="17">
    <cellStyle name="Čárka" xfId="1" builtinId="3"/>
    <cellStyle name="Čárka 2" xfId="2" xr:uid="{00000000-0005-0000-0000-000001000000}"/>
    <cellStyle name="číslo řádku" xfId="3" xr:uid="{00000000-0005-0000-0000-000002000000}"/>
    <cellStyle name="Měna" xfId="4" builtinId="4"/>
    <cellStyle name="nadpis A" xfId="5" xr:uid="{00000000-0005-0000-0000-000004000000}"/>
    <cellStyle name="nadpis B" xfId="6" xr:uid="{00000000-0005-0000-0000-000005000000}"/>
    <cellStyle name="nadpis C" xfId="7" xr:uid="{00000000-0005-0000-0000-000006000000}"/>
    <cellStyle name="nadpis D" xfId="8" xr:uid="{00000000-0005-0000-0000-000007000000}"/>
    <cellStyle name="Normální" xfId="0" builtinId="0"/>
    <cellStyle name="Procenta" xfId="9" builtinId="5"/>
    <cellStyle name="Procenta 2" xfId="10" xr:uid="{00000000-0005-0000-0000-00000A000000}"/>
    <cellStyle name="rok" xfId="11" xr:uid="{00000000-0005-0000-0000-00000B000000}"/>
    <cellStyle name="text" xfId="12" xr:uid="{00000000-0005-0000-0000-00000C000000}"/>
    <cellStyle name="volné pole" xfId="13" xr:uid="{00000000-0005-0000-0000-00000D000000}"/>
    <cellStyle name="vstupní pole" xfId="14" xr:uid="{00000000-0005-0000-0000-00000E000000}"/>
    <cellStyle name="vstupní pole _" xfId="15" xr:uid="{00000000-0005-0000-0000-00000F000000}"/>
    <cellStyle name="vstupní pole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UC/10-04_ABC_hod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dani"/>
      <sheetName val="NiceBath"/>
      <sheetName val="Samostatně"/>
      <sheetName val="NiceBath_řešení"/>
    </sheetNames>
    <sheetDataSet>
      <sheetData sheetId="0">
        <row r="13">
          <cell r="D13">
            <v>700</v>
          </cell>
          <cell r="E13">
            <v>1200</v>
          </cell>
        </row>
        <row r="16">
          <cell r="D16">
            <v>3200</v>
          </cell>
          <cell r="E16">
            <v>4800</v>
          </cell>
        </row>
        <row r="34">
          <cell r="G34">
            <v>120</v>
          </cell>
        </row>
        <row r="35">
          <cell r="D35">
            <v>120</v>
          </cell>
          <cell r="E35">
            <v>50</v>
          </cell>
          <cell r="F35">
            <v>170</v>
          </cell>
          <cell r="G35">
            <v>1200</v>
          </cell>
        </row>
        <row r="37">
          <cell r="F37">
            <v>700</v>
          </cell>
        </row>
      </sheetData>
      <sheetData sheetId="1"/>
      <sheetData sheetId="2"/>
      <sheetData sheetId="3">
        <row r="26">
          <cell r="D26">
            <v>125.00000000000001</v>
          </cell>
          <cell r="E26">
            <v>750</v>
          </cell>
        </row>
        <row r="27">
          <cell r="D27">
            <v>500.00000000000006</v>
          </cell>
          <cell r="E27">
            <v>750</v>
          </cell>
        </row>
        <row r="28">
          <cell r="D28">
            <v>187.5</v>
          </cell>
          <cell r="E28">
            <v>375</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2:I50"/>
  <sheetViews>
    <sheetView showGridLines="0" topLeftCell="A24" workbookViewId="0">
      <selection activeCell="I24" sqref="I24"/>
    </sheetView>
  </sheetViews>
  <sheetFormatPr defaultColWidth="9.109375" defaultRowHeight="13.8" x14ac:dyDescent="0.3"/>
  <cols>
    <col min="1" max="1" width="4" style="2" customWidth="1"/>
    <col min="2" max="2" width="6.88671875" style="2" customWidth="1"/>
    <col min="3" max="3" width="33.6640625" style="2" bestFit="1" customWidth="1"/>
    <col min="4" max="4" width="18" style="2" customWidth="1"/>
    <col min="5" max="5" width="11.109375" style="2" customWidth="1"/>
    <col min="6" max="6" width="9.6640625" style="2" customWidth="1"/>
    <col min="7" max="7" width="19.44140625" style="2" customWidth="1"/>
    <col min="8" max="8" width="11.88671875" style="2" bestFit="1" customWidth="1"/>
    <col min="9" max="9" width="23.33203125" style="2" customWidth="1"/>
    <col min="10" max="16384" width="9.109375" style="2"/>
  </cols>
  <sheetData>
    <row r="2" spans="1:9" ht="23.4" x14ac:dyDescent="0.45">
      <c r="A2" s="3" t="s">
        <v>17</v>
      </c>
    </row>
    <row r="3" spans="1:9" ht="14.25" customHeight="1" x14ac:dyDescent="0.45">
      <c r="A3" s="3"/>
    </row>
    <row r="4" spans="1:9" x14ac:dyDescent="0.3">
      <c r="A4" s="4" t="s">
        <v>20</v>
      </c>
    </row>
    <row r="5" spans="1:9" x14ac:dyDescent="0.3">
      <c r="A5" s="4" t="s">
        <v>21</v>
      </c>
    </row>
    <row r="7" spans="1:9" ht="15.6" x14ac:dyDescent="0.3">
      <c r="A7" s="5" t="s">
        <v>22</v>
      </c>
    </row>
    <row r="8" spans="1:9" x14ac:dyDescent="0.3">
      <c r="B8" s="2" t="s">
        <v>108</v>
      </c>
    </row>
    <row r="9" spans="1:9" x14ac:dyDescent="0.3">
      <c r="B9" s="2" t="s">
        <v>23</v>
      </c>
    </row>
    <row r="10" spans="1:9" s="33" customFormat="1" x14ac:dyDescent="0.3">
      <c r="B10" s="33" t="s">
        <v>24</v>
      </c>
      <c r="G10" s="33" t="s">
        <v>34</v>
      </c>
    </row>
    <row r="11" spans="1:9" s="33" customFormat="1" ht="15" customHeight="1" x14ac:dyDescent="0.3">
      <c r="C11" s="27" t="s">
        <v>1</v>
      </c>
      <c r="D11" s="27" t="s">
        <v>2</v>
      </c>
      <c r="E11" s="27" t="s">
        <v>3</v>
      </c>
      <c r="F11" s="4"/>
      <c r="G11" s="26"/>
      <c r="H11" s="26" t="s">
        <v>32</v>
      </c>
      <c r="I11" s="26" t="s">
        <v>33</v>
      </c>
    </row>
    <row r="12" spans="1:9" ht="14.4" x14ac:dyDescent="0.3">
      <c r="C12" s="21" t="s">
        <v>25</v>
      </c>
      <c r="D12" s="22">
        <v>700</v>
      </c>
      <c r="E12" s="22">
        <v>1200</v>
      </c>
      <c r="G12" s="24" t="s">
        <v>44</v>
      </c>
      <c r="H12" s="23">
        <v>675000</v>
      </c>
      <c r="I12" s="24" t="s">
        <v>41</v>
      </c>
    </row>
    <row r="13" spans="1:9" ht="14.4" x14ac:dyDescent="0.3">
      <c r="C13" s="21" t="s">
        <v>26</v>
      </c>
      <c r="D13" s="124">
        <v>120</v>
      </c>
      <c r="E13" s="124">
        <v>180</v>
      </c>
      <c r="G13" s="24" t="s">
        <v>35</v>
      </c>
      <c r="H13" s="23">
        <v>540000</v>
      </c>
      <c r="I13" s="24" t="s">
        <v>53</v>
      </c>
    </row>
    <row r="14" spans="1:9" x14ac:dyDescent="0.3">
      <c r="C14" s="21" t="s">
        <v>27</v>
      </c>
      <c r="D14" s="125">
        <v>600</v>
      </c>
      <c r="E14" s="125">
        <v>100</v>
      </c>
    </row>
    <row r="15" spans="1:9" ht="14.4" x14ac:dyDescent="0.3">
      <c r="C15" s="21" t="s">
        <v>28</v>
      </c>
      <c r="D15" s="23">
        <v>3200</v>
      </c>
      <c r="E15" s="23">
        <v>4800</v>
      </c>
    </row>
    <row r="16" spans="1:9" ht="8.4" customHeight="1" x14ac:dyDescent="0.3"/>
    <row r="17" spans="1:8" s="4" customFormat="1" x14ac:dyDescent="0.3">
      <c r="A17" s="32" t="s">
        <v>4</v>
      </c>
      <c r="B17" s="4" t="s">
        <v>29</v>
      </c>
    </row>
    <row r="18" spans="1:8" ht="7.2" customHeight="1" x14ac:dyDescent="0.3">
      <c r="A18" s="25"/>
    </row>
    <row r="19" spans="1:8" x14ac:dyDescent="0.3">
      <c r="B19" s="2" t="s">
        <v>109</v>
      </c>
    </row>
    <row r="20" spans="1:8" x14ac:dyDescent="0.3">
      <c r="B20" s="2" t="s">
        <v>30</v>
      </c>
    </row>
    <row r="21" spans="1:8" x14ac:dyDescent="0.3">
      <c r="B21" s="2" t="s">
        <v>31</v>
      </c>
    </row>
    <row r="22" spans="1:8" x14ac:dyDescent="0.3">
      <c r="C22" s="28" t="s">
        <v>36</v>
      </c>
      <c r="D22" s="34" t="s">
        <v>6</v>
      </c>
      <c r="E22" s="29" t="s">
        <v>2</v>
      </c>
      <c r="F22" s="29" t="s">
        <v>3</v>
      </c>
      <c r="G22" s="29" t="s">
        <v>37</v>
      </c>
      <c r="H22" s="29" t="s">
        <v>7</v>
      </c>
    </row>
    <row r="23" spans="1:8" x14ac:dyDescent="0.3">
      <c r="C23" s="21" t="s">
        <v>45</v>
      </c>
      <c r="D23" s="21" t="s">
        <v>40</v>
      </c>
      <c r="E23" s="30">
        <v>20000</v>
      </c>
      <c r="F23" s="30">
        <v>20000</v>
      </c>
      <c r="G23" s="31">
        <v>40000</v>
      </c>
      <c r="H23" s="21">
        <v>20</v>
      </c>
    </row>
    <row r="24" spans="1:8" x14ac:dyDescent="0.3">
      <c r="C24" s="21" t="s">
        <v>38</v>
      </c>
      <c r="D24" s="21" t="s">
        <v>41</v>
      </c>
      <c r="E24" s="30">
        <v>72000</v>
      </c>
      <c r="F24" s="30">
        <v>18000</v>
      </c>
      <c r="G24" s="31">
        <v>90000</v>
      </c>
      <c r="H24" s="21">
        <v>50</v>
      </c>
    </row>
    <row r="25" spans="1:8" x14ac:dyDescent="0.3">
      <c r="C25" s="21" t="s">
        <v>39</v>
      </c>
      <c r="D25" s="21" t="s">
        <v>42</v>
      </c>
      <c r="E25" s="30">
        <v>600</v>
      </c>
      <c r="F25" s="30">
        <v>200</v>
      </c>
      <c r="G25" s="31">
        <v>800</v>
      </c>
      <c r="H25" s="21">
        <v>20</v>
      </c>
    </row>
    <row r="26" spans="1:8" ht="7.2" customHeight="1" x14ac:dyDescent="0.3">
      <c r="A26" s="25"/>
    </row>
    <row r="27" spans="1:8" s="4" customFormat="1" x14ac:dyDescent="0.3">
      <c r="A27" s="32" t="s">
        <v>5</v>
      </c>
      <c r="B27" s="4" t="s">
        <v>110</v>
      </c>
    </row>
    <row r="28" spans="1:8" ht="7.2" customHeight="1" x14ac:dyDescent="0.3">
      <c r="A28" s="25"/>
    </row>
    <row r="29" spans="1:8" x14ac:dyDescent="0.3">
      <c r="B29" s="2" t="s">
        <v>43</v>
      </c>
    </row>
    <row r="30" spans="1:8" x14ac:dyDescent="0.3">
      <c r="B30" s="2" t="s">
        <v>46</v>
      </c>
    </row>
    <row r="31" spans="1:8" x14ac:dyDescent="0.3">
      <c r="C31" s="154" t="s">
        <v>47</v>
      </c>
      <c r="D31" s="156" t="s">
        <v>50</v>
      </c>
      <c r="E31" s="156"/>
      <c r="F31" s="156"/>
      <c r="G31" s="157" t="s">
        <v>52</v>
      </c>
    </row>
    <row r="32" spans="1:8" x14ac:dyDescent="0.3">
      <c r="C32" s="155"/>
      <c r="D32" s="35" t="s">
        <v>2</v>
      </c>
      <c r="E32" s="35" t="s">
        <v>3</v>
      </c>
      <c r="F32" s="35" t="s">
        <v>51</v>
      </c>
      <c r="G32" s="158"/>
    </row>
    <row r="33" spans="1:8" x14ac:dyDescent="0.3">
      <c r="C33" s="21" t="s">
        <v>13</v>
      </c>
      <c r="D33" s="125">
        <f>310</f>
        <v>310</v>
      </c>
      <c r="E33" s="125">
        <f>20</f>
        <v>20</v>
      </c>
      <c r="F33" s="126">
        <f>SUM(D33:E33)</f>
        <v>330</v>
      </c>
      <c r="G33" s="127">
        <v>120</v>
      </c>
    </row>
    <row r="34" spans="1:8" x14ac:dyDescent="0.3">
      <c r="C34" s="21" t="s">
        <v>48</v>
      </c>
      <c r="D34" s="125">
        <v>120</v>
      </c>
      <c r="E34" s="125">
        <v>50</v>
      </c>
      <c r="F34" s="126">
        <f>SUM(D34:E34)</f>
        <v>170</v>
      </c>
      <c r="G34" s="127">
        <v>1200</v>
      </c>
    </row>
    <row r="35" spans="1:8" x14ac:dyDescent="0.3">
      <c r="C35" s="21" t="s">
        <v>49</v>
      </c>
      <c r="D35" s="125">
        <f>170</f>
        <v>170</v>
      </c>
      <c r="E35" s="125">
        <f>30</f>
        <v>30</v>
      </c>
      <c r="F35" s="126">
        <f>SUM(D35:E35)</f>
        <v>200</v>
      </c>
      <c r="G35" s="127">
        <v>840</v>
      </c>
    </row>
    <row r="36" spans="1:8" s="4" customFormat="1" x14ac:dyDescent="0.3">
      <c r="C36" s="28" t="s">
        <v>37</v>
      </c>
      <c r="D36" s="126">
        <f>SUM(D33:D35)</f>
        <v>600</v>
      </c>
      <c r="E36" s="126">
        <f>SUM(E33:E35)</f>
        <v>100</v>
      </c>
      <c r="F36" s="126">
        <f>SUM(D36:E36)</f>
        <v>700</v>
      </c>
      <c r="G36" s="128">
        <f>SUM(G33:G35)</f>
        <v>2160</v>
      </c>
    </row>
    <row r="37" spans="1:8" ht="7.2" customHeight="1" x14ac:dyDescent="0.3">
      <c r="A37" s="25"/>
    </row>
    <row r="38" spans="1:8" x14ac:dyDescent="0.3">
      <c r="A38" s="32" t="s">
        <v>0</v>
      </c>
      <c r="B38" s="4" t="s">
        <v>54</v>
      </c>
    </row>
    <row r="39" spans="1:8" x14ac:dyDescent="0.3">
      <c r="B39" s="4" t="s">
        <v>55</v>
      </c>
      <c r="D39" s="18"/>
      <c r="E39" s="19"/>
    </row>
    <row r="40" spans="1:8" x14ac:dyDescent="0.3">
      <c r="B40" s="4"/>
      <c r="D40" s="18"/>
      <c r="E40" s="19"/>
    </row>
    <row r="41" spans="1:8" ht="15.6" x14ac:dyDescent="0.3">
      <c r="A41" s="5" t="s">
        <v>111</v>
      </c>
    </row>
    <row r="42" spans="1:8" ht="7.2" customHeight="1" x14ac:dyDescent="0.3">
      <c r="A42" s="25"/>
    </row>
    <row r="43" spans="1:8" x14ac:dyDescent="0.3">
      <c r="A43" s="32" t="s">
        <v>15</v>
      </c>
      <c r="B43" s="4" t="s">
        <v>56</v>
      </c>
    </row>
    <row r="44" spans="1:8" ht="7.2" customHeight="1" x14ac:dyDescent="0.3">
      <c r="A44" s="25"/>
    </row>
    <row r="45" spans="1:8" x14ac:dyDescent="0.3">
      <c r="B45" s="2" t="s">
        <v>57</v>
      </c>
    </row>
    <row r="46" spans="1:8" x14ac:dyDescent="0.3">
      <c r="C46" s="28" t="s">
        <v>36</v>
      </c>
      <c r="D46" s="34" t="s">
        <v>6</v>
      </c>
      <c r="E46" s="29" t="s">
        <v>2</v>
      </c>
      <c r="F46" s="29" t="s">
        <v>3</v>
      </c>
      <c r="G46" s="29" t="s">
        <v>37</v>
      </c>
      <c r="H46" s="29" t="s">
        <v>7</v>
      </c>
    </row>
    <row r="47" spans="1:8" x14ac:dyDescent="0.3">
      <c r="C47" s="21" t="s">
        <v>58</v>
      </c>
      <c r="D47" s="21" t="s">
        <v>41</v>
      </c>
      <c r="E47" s="30">
        <v>72000</v>
      </c>
      <c r="F47" s="30">
        <v>18000</v>
      </c>
      <c r="G47" s="31">
        <v>90000</v>
      </c>
      <c r="H47" s="21">
        <f>45</f>
        <v>45</v>
      </c>
    </row>
    <row r="48" spans="1:8" x14ac:dyDescent="0.3">
      <c r="C48" s="21" t="s">
        <v>59</v>
      </c>
      <c r="D48" s="21" t="s">
        <v>107</v>
      </c>
      <c r="E48" s="30">
        <v>30</v>
      </c>
      <c r="F48" s="30">
        <f>31</f>
        <v>31</v>
      </c>
      <c r="G48" s="31">
        <f>+SUM(E48:F48)</f>
        <v>61</v>
      </c>
      <c r="H48" s="21">
        <f>5</f>
        <v>5</v>
      </c>
    </row>
    <row r="49" spans="1:2" ht="7.2" customHeight="1" x14ac:dyDescent="0.3">
      <c r="A49" s="25"/>
    </row>
    <row r="50" spans="1:2" s="4" customFormat="1" x14ac:dyDescent="0.3">
      <c r="A50" s="32" t="s">
        <v>16</v>
      </c>
      <c r="B50" s="4" t="s">
        <v>60</v>
      </c>
    </row>
  </sheetData>
  <mergeCells count="3">
    <mergeCell ref="C31:C32"/>
    <mergeCell ref="D31:F31"/>
    <mergeCell ref="G31:G32"/>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ignoredErrors>
    <ignoredError sqref="F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BA63"/>
  <sheetViews>
    <sheetView showGridLines="0" zoomScale="90" zoomScaleNormal="90" workbookViewId="0">
      <pane ySplit="1" topLeftCell="A24" activePane="bottomLeft" state="frozen"/>
      <selection sqref="A1:IV65536"/>
      <selection pane="bottomLeft" activeCell="F38" sqref="F38"/>
    </sheetView>
  </sheetViews>
  <sheetFormatPr defaultColWidth="9.109375" defaultRowHeight="13.8" outlineLevelRow="1" x14ac:dyDescent="0.3"/>
  <cols>
    <col min="1" max="1" width="7.5546875" style="62" customWidth="1"/>
    <col min="2" max="2" width="3.6640625" style="70" bestFit="1" customWidth="1"/>
    <col min="3" max="3" width="49.33203125" style="75" customWidth="1"/>
    <col min="4" max="4" width="15.88671875" style="91" bestFit="1" customWidth="1"/>
    <col min="5" max="5" width="20" style="74" bestFit="1" customWidth="1"/>
    <col min="6" max="6" width="24.5546875" style="74" customWidth="1"/>
    <col min="7" max="7" width="15.33203125" style="74" customWidth="1"/>
    <col min="8" max="9" width="12.33203125" style="74" customWidth="1"/>
    <col min="10" max="10" width="16.88671875" style="74" bestFit="1" customWidth="1"/>
    <col min="11" max="16" width="12.33203125" style="74" customWidth="1"/>
    <col min="17" max="33" width="6.33203125" style="74" customWidth="1"/>
    <col min="34" max="53" width="9.109375" style="61"/>
    <col min="54" max="16384" width="9.109375" style="62"/>
  </cols>
  <sheetData>
    <row r="1" spans="1:53" ht="25.8" x14ac:dyDescent="0.5">
      <c r="A1" s="56" t="s">
        <v>8</v>
      </c>
      <c r="B1" s="57"/>
      <c r="C1" s="58"/>
      <c r="D1" s="59"/>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1:53" s="68" customFormat="1" ht="7.2" customHeight="1" x14ac:dyDescent="0.3">
      <c r="A2" s="4"/>
      <c r="B2" s="63"/>
      <c r="C2" s="64"/>
      <c r="D2" s="65"/>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7"/>
      <c r="AI2" s="67"/>
      <c r="AJ2" s="67"/>
      <c r="AK2" s="67"/>
      <c r="AL2" s="67"/>
      <c r="AM2" s="67"/>
      <c r="AN2" s="67"/>
      <c r="AO2" s="67"/>
      <c r="AP2" s="67"/>
      <c r="AQ2" s="67"/>
      <c r="AR2" s="67"/>
      <c r="AS2" s="67"/>
      <c r="AT2" s="67"/>
      <c r="AU2" s="67"/>
      <c r="AV2" s="67"/>
      <c r="AW2" s="67"/>
      <c r="AX2" s="67"/>
      <c r="AY2" s="67"/>
      <c r="AZ2" s="67"/>
      <c r="BA2" s="67"/>
    </row>
    <row r="3" spans="1:53" s="68" customFormat="1" ht="15.6" x14ac:dyDescent="0.3">
      <c r="A3" s="5" t="s">
        <v>61</v>
      </c>
      <c r="B3" s="69" t="s">
        <v>72</v>
      </c>
      <c r="C3" s="64"/>
      <c r="D3" s="65"/>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7"/>
      <c r="AI3" s="67"/>
      <c r="AJ3" s="67"/>
      <c r="AK3" s="67"/>
      <c r="AL3" s="67"/>
      <c r="AM3" s="67"/>
      <c r="AN3" s="67"/>
      <c r="AO3" s="67"/>
      <c r="AP3" s="67"/>
      <c r="AQ3" s="67"/>
      <c r="AR3" s="67"/>
      <c r="AS3" s="67"/>
      <c r="AT3" s="67"/>
      <c r="AU3" s="67"/>
      <c r="AV3" s="67"/>
      <c r="AW3" s="67"/>
      <c r="AX3" s="67"/>
      <c r="AY3" s="67"/>
      <c r="AZ3" s="67"/>
      <c r="BA3" s="67"/>
    </row>
    <row r="4" spans="1:53" x14ac:dyDescent="0.3">
      <c r="C4" s="71"/>
      <c r="D4" s="72" t="s">
        <v>9</v>
      </c>
      <c r="E4" s="73" t="s">
        <v>10</v>
      </c>
      <c r="F4" s="73" t="s">
        <v>37</v>
      </c>
    </row>
    <row r="5" spans="1:53" x14ac:dyDescent="0.3">
      <c r="C5" s="75" t="s">
        <v>64</v>
      </c>
      <c r="D5" s="139">
        <v>700</v>
      </c>
      <c r="E5" s="139">
        <v>1200</v>
      </c>
      <c r="F5" s="76">
        <v>540000</v>
      </c>
      <c r="G5" s="77"/>
      <c r="H5" s="77"/>
      <c r="I5" s="77"/>
    </row>
    <row r="6" spans="1:53" x14ac:dyDescent="0.3">
      <c r="C6" s="75" t="s">
        <v>65</v>
      </c>
      <c r="D6" s="139">
        <v>600</v>
      </c>
      <c r="E6" s="139">
        <v>900</v>
      </c>
      <c r="F6" s="76">
        <v>450000</v>
      </c>
      <c r="G6" s="77"/>
      <c r="H6" s="78"/>
      <c r="I6" s="79"/>
    </row>
    <row r="7" spans="1:53" x14ac:dyDescent="0.3">
      <c r="C7" s="80" t="s">
        <v>66</v>
      </c>
      <c r="D7" s="139">
        <f>I7*Specification!D13</f>
        <v>900</v>
      </c>
      <c r="E7" s="139">
        <v>1350</v>
      </c>
      <c r="F7" s="76">
        <v>675000</v>
      </c>
      <c r="G7" s="141">
        <v>90000</v>
      </c>
      <c r="H7" s="77" t="s">
        <v>101</v>
      </c>
      <c r="I7" s="142">
        <v>7.5</v>
      </c>
    </row>
    <row r="8" spans="1:53" s="68" customFormat="1" x14ac:dyDescent="0.3">
      <c r="B8" s="81"/>
      <c r="C8" s="82" t="s">
        <v>67</v>
      </c>
      <c r="D8" s="140">
        <v>2200</v>
      </c>
      <c r="E8" s="139">
        <v>3450</v>
      </c>
      <c r="F8" s="83">
        <v>1665000</v>
      </c>
      <c r="G8" s="84"/>
      <c r="H8" s="85"/>
      <c r="I8" s="84"/>
      <c r="J8" s="86"/>
      <c r="K8" s="86"/>
      <c r="L8" s="86"/>
      <c r="M8" s="86"/>
      <c r="N8" s="86"/>
      <c r="O8" s="86"/>
      <c r="P8" s="86"/>
      <c r="Q8" s="86"/>
      <c r="R8" s="86"/>
      <c r="S8" s="86"/>
      <c r="T8" s="86"/>
      <c r="U8" s="86"/>
      <c r="V8" s="86"/>
      <c r="W8" s="86"/>
      <c r="X8" s="86"/>
      <c r="Y8" s="86"/>
      <c r="Z8" s="86"/>
      <c r="AA8" s="86"/>
      <c r="AB8" s="86"/>
      <c r="AC8" s="86"/>
      <c r="AD8" s="86"/>
      <c r="AE8" s="86"/>
      <c r="AF8" s="86"/>
      <c r="AG8" s="86"/>
      <c r="AH8" s="67"/>
      <c r="AI8" s="67"/>
      <c r="AJ8" s="67"/>
      <c r="AK8" s="67"/>
      <c r="AL8" s="67"/>
      <c r="AM8" s="67"/>
      <c r="AN8" s="67"/>
      <c r="AO8" s="67"/>
      <c r="AP8" s="67"/>
      <c r="AQ8" s="67"/>
      <c r="AR8" s="67"/>
      <c r="AS8" s="67"/>
      <c r="AT8" s="67"/>
      <c r="AU8" s="67"/>
      <c r="AV8" s="67"/>
      <c r="AW8" s="67"/>
      <c r="AX8" s="67"/>
      <c r="AY8" s="67"/>
      <c r="AZ8" s="67"/>
      <c r="BA8" s="67"/>
    </row>
    <row r="9" spans="1:53" s="68" customFormat="1" outlineLevel="1" x14ac:dyDescent="0.3">
      <c r="B9" s="81"/>
      <c r="C9" s="80" t="s">
        <v>68</v>
      </c>
      <c r="D9" s="139">
        <v>771.42857142857144</v>
      </c>
      <c r="E9" s="139">
        <v>771.42857142857144</v>
      </c>
      <c r="F9" s="76">
        <v>540000</v>
      </c>
      <c r="G9" s="77" t="s">
        <v>102</v>
      </c>
      <c r="H9" s="87"/>
      <c r="I9" s="84"/>
      <c r="J9" s="86"/>
      <c r="K9" s="86"/>
      <c r="L9" s="86"/>
      <c r="M9" s="86"/>
      <c r="N9" s="86"/>
      <c r="O9" s="86"/>
      <c r="P9" s="86"/>
      <c r="Q9" s="86"/>
      <c r="R9" s="86"/>
      <c r="S9" s="86"/>
      <c r="T9" s="86"/>
      <c r="U9" s="86"/>
      <c r="V9" s="86"/>
      <c r="W9" s="86"/>
      <c r="X9" s="86"/>
      <c r="Y9" s="86"/>
      <c r="Z9" s="86"/>
      <c r="AA9" s="86"/>
      <c r="AB9" s="86"/>
      <c r="AC9" s="86"/>
      <c r="AD9" s="86"/>
      <c r="AE9" s="86"/>
      <c r="AF9" s="86"/>
      <c r="AG9" s="86"/>
      <c r="AH9" s="67"/>
      <c r="AI9" s="67"/>
      <c r="AJ9" s="67"/>
      <c r="AK9" s="67"/>
      <c r="AL9" s="67"/>
      <c r="AM9" s="67"/>
      <c r="AN9" s="67"/>
      <c r="AO9" s="67"/>
      <c r="AP9" s="67"/>
      <c r="AQ9" s="67"/>
      <c r="AR9" s="67"/>
      <c r="AS9" s="67"/>
      <c r="AT9" s="67"/>
      <c r="AU9" s="67"/>
      <c r="AV9" s="67"/>
      <c r="AW9" s="67"/>
      <c r="AX9" s="67"/>
      <c r="AY9" s="67"/>
      <c r="AZ9" s="67"/>
      <c r="BA9" s="67"/>
    </row>
    <row r="10" spans="1:53" outlineLevel="1" x14ac:dyDescent="0.3">
      <c r="C10" s="88" t="s">
        <v>69</v>
      </c>
      <c r="D10" s="140">
        <v>2971.4285714285716</v>
      </c>
      <c r="E10" s="140">
        <v>4221.4285714285716</v>
      </c>
      <c r="F10" s="83">
        <v>2205000</v>
      </c>
      <c r="G10" s="77"/>
      <c r="H10" s="77"/>
      <c r="I10" s="77"/>
    </row>
    <row r="11" spans="1:53" outlineLevel="1" x14ac:dyDescent="0.3">
      <c r="C11" s="88" t="s">
        <v>70</v>
      </c>
      <c r="D11" s="140">
        <v>3200</v>
      </c>
      <c r="E11" s="140">
        <v>4800</v>
      </c>
      <c r="F11" s="83">
        <v>2400000</v>
      </c>
      <c r="G11" s="77"/>
      <c r="H11" s="77"/>
      <c r="I11" s="77"/>
    </row>
    <row r="12" spans="1:53" outlineLevel="1" x14ac:dyDescent="0.3">
      <c r="C12" s="88" t="s">
        <v>71</v>
      </c>
      <c r="D12" s="140">
        <v>228.57142857142844</v>
      </c>
      <c r="E12" s="140">
        <v>578.57142857142844</v>
      </c>
      <c r="F12" s="83">
        <v>195000</v>
      </c>
      <c r="G12" s="77"/>
      <c r="H12" s="77"/>
      <c r="I12" s="77"/>
    </row>
    <row r="13" spans="1:53" outlineLevel="1" x14ac:dyDescent="0.3">
      <c r="C13" s="75" t="s">
        <v>11</v>
      </c>
      <c r="D13" s="89">
        <v>7.1428571428571383E-2</v>
      </c>
      <c r="E13" s="89">
        <v>0.12053571428571426</v>
      </c>
      <c r="F13" s="90">
        <v>8.1250000000000003E-2</v>
      </c>
      <c r="G13" s="77"/>
      <c r="H13" s="77"/>
      <c r="I13" s="77"/>
    </row>
    <row r="15" spans="1:53" ht="15.6" x14ac:dyDescent="0.3">
      <c r="A15" s="5" t="s">
        <v>62</v>
      </c>
      <c r="B15" s="69" t="s">
        <v>73</v>
      </c>
    </row>
    <row r="16" spans="1:53" x14ac:dyDescent="0.3">
      <c r="B16" s="82" t="s">
        <v>74</v>
      </c>
      <c r="C16" s="62"/>
      <c r="G16" s="86"/>
    </row>
    <row r="17" spans="2:9" x14ac:dyDescent="0.3">
      <c r="C17" s="92" t="s">
        <v>36</v>
      </c>
      <c r="D17" s="93" t="s">
        <v>12</v>
      </c>
      <c r="E17" s="73" t="s">
        <v>75</v>
      </c>
      <c r="F17" s="94" t="s">
        <v>76</v>
      </c>
      <c r="G17" s="86"/>
    </row>
    <row r="18" spans="2:9" x14ac:dyDescent="0.3">
      <c r="C18" s="2" t="str">
        <f>+Specification!C23</f>
        <v>Machine production</v>
      </c>
      <c r="D18" s="143"/>
      <c r="E18" s="145"/>
      <c r="F18" s="76"/>
      <c r="G18" s="76"/>
      <c r="H18" s="76"/>
      <c r="I18" s="76"/>
    </row>
    <row r="19" spans="2:9" x14ac:dyDescent="0.3">
      <c r="C19" s="2" t="str">
        <f>+Specification!C24</f>
        <v>Assembly</v>
      </c>
      <c r="D19" s="143"/>
      <c r="E19" s="145"/>
      <c r="F19" s="76"/>
      <c r="G19" s="76"/>
      <c r="H19" s="76"/>
      <c r="I19" s="76"/>
    </row>
    <row r="20" spans="2:9" x14ac:dyDescent="0.3">
      <c r="C20" s="2" t="str">
        <f>+Specification!C25</f>
        <v>Supply</v>
      </c>
      <c r="D20" s="143"/>
      <c r="E20" s="145"/>
      <c r="F20" s="76"/>
      <c r="G20" s="76"/>
      <c r="H20" s="76"/>
      <c r="I20" s="76"/>
    </row>
    <row r="21" spans="2:9" x14ac:dyDescent="0.3">
      <c r="C21" s="4" t="s">
        <v>37</v>
      </c>
      <c r="D21" s="143"/>
      <c r="E21" s="146"/>
      <c r="F21" s="83"/>
      <c r="G21" s="83"/>
      <c r="H21" s="95"/>
      <c r="I21" s="83"/>
    </row>
    <row r="22" spans="2:9" x14ac:dyDescent="0.3">
      <c r="B22" s="82" t="s">
        <v>77</v>
      </c>
    </row>
    <row r="23" spans="2:9" x14ac:dyDescent="0.3">
      <c r="C23" s="71"/>
      <c r="D23" s="72" t="s">
        <v>78</v>
      </c>
      <c r="E23" s="73" t="s">
        <v>79</v>
      </c>
      <c r="F23" s="73" t="s">
        <v>80</v>
      </c>
      <c r="G23" s="94" t="s">
        <v>6</v>
      </c>
      <c r="H23" s="94"/>
      <c r="I23" s="94"/>
    </row>
    <row r="24" spans="2:9" x14ac:dyDescent="0.3">
      <c r="C24" s="75" t="str">
        <f>+C5</f>
        <v>Direct material</v>
      </c>
      <c r="D24" s="139"/>
      <c r="E24" s="139"/>
      <c r="F24" s="76"/>
      <c r="G24" s="77"/>
      <c r="H24" s="77"/>
      <c r="I24" s="77"/>
    </row>
    <row r="25" spans="2:9" x14ac:dyDescent="0.3">
      <c r="C25" s="75" t="str">
        <f>+C6</f>
        <v>Direct labout cost</v>
      </c>
      <c r="D25" s="139"/>
      <c r="E25" s="139"/>
      <c r="F25" s="76"/>
      <c r="G25" s="77"/>
      <c r="H25" s="77"/>
      <c r="I25" s="77"/>
    </row>
    <row r="26" spans="2:9" x14ac:dyDescent="0.3">
      <c r="C26" s="75" t="str">
        <f>+C18</f>
        <v>Machine production</v>
      </c>
      <c r="D26" s="139"/>
      <c r="E26" s="139"/>
      <c r="F26" s="76"/>
      <c r="G26" s="141"/>
      <c r="H26" s="77"/>
      <c r="I26" s="79"/>
    </row>
    <row r="27" spans="2:9" x14ac:dyDescent="0.3">
      <c r="C27" s="75" t="str">
        <f>+C19</f>
        <v>Assembly</v>
      </c>
      <c r="D27" s="139"/>
      <c r="E27" s="139"/>
      <c r="F27" s="76"/>
      <c r="G27" s="96"/>
      <c r="H27" s="77"/>
      <c r="I27" s="79"/>
    </row>
    <row r="28" spans="2:9" x14ac:dyDescent="0.3">
      <c r="C28" s="75" t="str">
        <f>+C20</f>
        <v>Supply</v>
      </c>
      <c r="D28" s="139"/>
      <c r="E28" s="139"/>
      <c r="F28" s="76"/>
      <c r="G28" s="96"/>
      <c r="H28" s="77"/>
      <c r="I28" s="79"/>
    </row>
    <row r="29" spans="2:9" x14ac:dyDescent="0.3">
      <c r="C29" s="88" t="s">
        <v>67</v>
      </c>
      <c r="D29" s="139"/>
      <c r="E29" s="139"/>
      <c r="F29" s="76"/>
      <c r="G29" s="96"/>
      <c r="H29" s="77"/>
      <c r="I29" s="79"/>
    </row>
    <row r="30" spans="2:9" x14ac:dyDescent="0.3">
      <c r="C30" s="80" t="s">
        <v>68</v>
      </c>
      <c r="D30" s="139"/>
      <c r="E30" s="139"/>
      <c r="F30" s="76"/>
      <c r="G30" s="96"/>
      <c r="H30" s="77"/>
      <c r="I30" s="79"/>
    </row>
    <row r="31" spans="2:9" x14ac:dyDescent="0.3">
      <c r="C31" s="88" t="s">
        <v>69</v>
      </c>
      <c r="D31" s="139"/>
      <c r="E31" s="139"/>
      <c r="F31" s="76"/>
      <c r="G31" s="96"/>
      <c r="H31" s="77"/>
      <c r="I31" s="79"/>
    </row>
    <row r="32" spans="2:9" x14ac:dyDescent="0.3">
      <c r="C32" s="88" t="s">
        <v>70</v>
      </c>
      <c r="D32" s="139"/>
      <c r="E32" s="139"/>
      <c r="F32" s="76"/>
      <c r="G32" s="96"/>
      <c r="H32" s="77"/>
      <c r="I32" s="79"/>
    </row>
    <row r="33" spans="1:9" x14ac:dyDescent="0.3">
      <c r="C33" s="88" t="s">
        <v>71</v>
      </c>
      <c r="D33" s="139"/>
      <c r="E33" s="139"/>
      <c r="F33" s="76"/>
      <c r="G33" s="96"/>
      <c r="H33" s="77"/>
      <c r="I33" s="79"/>
    </row>
    <row r="34" spans="1:9" x14ac:dyDescent="0.3">
      <c r="C34" s="75" t="s">
        <v>11</v>
      </c>
      <c r="D34" s="139"/>
      <c r="E34" s="139"/>
      <c r="F34" s="83"/>
      <c r="G34" s="77"/>
      <c r="H34" s="77"/>
      <c r="I34" s="77"/>
    </row>
    <row r="35" spans="1:9" x14ac:dyDescent="0.3">
      <c r="C35" s="97"/>
      <c r="D35" s="98"/>
      <c r="E35" s="99"/>
      <c r="F35" s="77"/>
      <c r="G35" s="77"/>
      <c r="H35" s="77"/>
      <c r="I35" s="77"/>
    </row>
    <row r="36" spans="1:9" x14ac:dyDescent="0.3">
      <c r="C36" s="100"/>
      <c r="D36" s="99"/>
      <c r="E36" s="99"/>
      <c r="F36" s="77"/>
      <c r="G36" s="77"/>
      <c r="H36" s="77"/>
      <c r="I36" s="77"/>
    </row>
    <row r="38" spans="1:9" ht="15.6" x14ac:dyDescent="0.3">
      <c r="A38" s="5" t="s">
        <v>63</v>
      </c>
      <c r="B38" s="69" t="s">
        <v>81</v>
      </c>
    </row>
    <row r="39" spans="1:9" x14ac:dyDescent="0.3">
      <c r="B39" s="82" t="s">
        <v>74</v>
      </c>
      <c r="C39" s="62"/>
      <c r="G39" s="86"/>
    </row>
    <row r="40" spans="1:9" x14ac:dyDescent="0.3">
      <c r="C40" s="92" t="s">
        <v>36</v>
      </c>
      <c r="D40" s="93" t="s">
        <v>12</v>
      </c>
      <c r="E40" s="73" t="s">
        <v>75</v>
      </c>
      <c r="F40" s="94" t="s">
        <v>76</v>
      </c>
      <c r="G40" s="86"/>
    </row>
    <row r="41" spans="1:9" x14ac:dyDescent="0.3">
      <c r="C41" s="2" t="s">
        <v>84</v>
      </c>
      <c r="D41" s="143"/>
      <c r="E41" s="76"/>
      <c r="F41" s="76"/>
      <c r="G41" s="76"/>
      <c r="H41" s="76"/>
      <c r="I41" s="76"/>
    </row>
    <row r="42" spans="1:9" x14ac:dyDescent="0.3">
      <c r="C42" s="2" t="s">
        <v>85</v>
      </c>
      <c r="D42" s="143"/>
      <c r="E42" s="76"/>
      <c r="F42" s="76"/>
      <c r="G42" s="76"/>
      <c r="H42" s="76"/>
      <c r="I42" s="76"/>
    </row>
    <row r="43" spans="1:9" x14ac:dyDescent="0.3">
      <c r="C43" s="4" t="s">
        <v>37</v>
      </c>
      <c r="D43" s="143"/>
      <c r="E43" s="83"/>
      <c r="F43" s="83"/>
      <c r="G43" s="83"/>
      <c r="H43" s="95"/>
      <c r="I43" s="83"/>
    </row>
    <row r="44" spans="1:9" x14ac:dyDescent="0.3">
      <c r="B44" s="82" t="s">
        <v>82</v>
      </c>
    </row>
    <row r="45" spans="1:9" x14ac:dyDescent="0.3">
      <c r="C45" s="71"/>
      <c r="D45" s="73" t="str">
        <f t="array" ref="D45:F45">+TRANSPOSE(Specification!C33:C35)</f>
        <v>Baumax</v>
      </c>
      <c r="E45" s="73" t="str">
        <v>Bathroom studios</v>
      </c>
      <c r="F45" s="101" t="str">
        <v>Others (direct, freelancers)</v>
      </c>
      <c r="G45" s="73" t="s">
        <v>83</v>
      </c>
      <c r="H45" s="94"/>
      <c r="I45" s="94"/>
    </row>
    <row r="46" spans="1:9" x14ac:dyDescent="0.3">
      <c r="C46" s="75" t="str">
        <f>+C41</f>
        <v>Customer care</v>
      </c>
      <c r="D46" s="76"/>
      <c r="E46" s="120"/>
      <c r="F46" s="76"/>
      <c r="G46" s="83"/>
      <c r="H46" s="77"/>
      <c r="I46" s="102"/>
    </row>
    <row r="48" spans="1:9" ht="16.2" thickBot="1" x14ac:dyDescent="0.35">
      <c r="B48" s="103" t="s">
        <v>86</v>
      </c>
      <c r="C48" s="62"/>
      <c r="D48" s="62"/>
      <c r="E48" s="62"/>
      <c r="F48" s="62"/>
    </row>
    <row r="49" spans="2:9" ht="14.4" x14ac:dyDescent="0.3">
      <c r="B49" s="36" t="s">
        <v>92</v>
      </c>
      <c r="C49" s="37"/>
      <c r="D49" s="46"/>
      <c r="E49" s="104"/>
      <c r="F49" s="105"/>
    </row>
    <row r="50" spans="2:9" ht="14.4" x14ac:dyDescent="0.3">
      <c r="B50" s="38" t="s">
        <v>93</v>
      </c>
      <c r="C50" s="62"/>
      <c r="D50" s="62"/>
      <c r="E50" s="39" t="s">
        <v>87</v>
      </c>
      <c r="F50" s="40" t="s">
        <v>88</v>
      </c>
    </row>
    <row r="51" spans="2:9" x14ac:dyDescent="0.3">
      <c r="B51" s="106"/>
      <c r="C51" s="62" t="str">
        <f>+C5</f>
        <v>Direct material</v>
      </c>
      <c r="D51" s="107"/>
      <c r="E51" s="108"/>
      <c r="F51" s="109"/>
    </row>
    <row r="52" spans="2:9" x14ac:dyDescent="0.3">
      <c r="B52" s="106"/>
      <c r="C52" s="62" t="str">
        <f>+C6</f>
        <v>Direct labout cost</v>
      </c>
      <c r="D52" s="107"/>
      <c r="E52" s="108"/>
      <c r="F52" s="109"/>
    </row>
    <row r="53" spans="2:9" x14ac:dyDescent="0.3">
      <c r="B53" s="106"/>
      <c r="C53" s="62" t="str">
        <f>+C26</f>
        <v>Machine production</v>
      </c>
      <c r="D53" s="107"/>
      <c r="E53" s="108"/>
      <c r="F53" s="109"/>
    </row>
    <row r="54" spans="2:9" x14ac:dyDescent="0.3">
      <c r="B54" s="106"/>
      <c r="C54" s="62" t="str">
        <f>+C27</f>
        <v>Assembly</v>
      </c>
      <c r="D54" s="107"/>
      <c r="E54" s="108"/>
      <c r="F54" s="109"/>
    </row>
    <row r="55" spans="2:9" x14ac:dyDescent="0.3">
      <c r="B55" s="106"/>
      <c r="C55" s="71" t="str">
        <f>+C28</f>
        <v>Supply</v>
      </c>
      <c r="D55" s="110"/>
      <c r="E55" s="111"/>
      <c r="F55" s="112"/>
    </row>
    <row r="56" spans="2:9" ht="14.4" x14ac:dyDescent="0.3">
      <c r="B56" s="106"/>
      <c r="C56" s="41" t="s">
        <v>89</v>
      </c>
      <c r="D56" s="47"/>
      <c r="E56" s="53"/>
      <c r="F56" s="48"/>
      <c r="I56" s="116"/>
    </row>
    <row r="57" spans="2:9" ht="14.4" x14ac:dyDescent="0.3">
      <c r="B57" s="38" t="s">
        <v>90</v>
      </c>
      <c r="C57" s="62"/>
      <c r="D57" s="113"/>
      <c r="E57" s="108"/>
      <c r="F57" s="114"/>
    </row>
    <row r="58" spans="2:9" ht="14.4" x14ac:dyDescent="0.3">
      <c r="B58" s="106"/>
      <c r="C58" s="41" t="str">
        <f>+C46</f>
        <v>Customer care</v>
      </c>
      <c r="D58" s="121"/>
      <c r="E58" s="53"/>
      <c r="F58" s="48"/>
      <c r="I58" s="116"/>
    </row>
    <row r="59" spans="2:9" ht="14.4" x14ac:dyDescent="0.3">
      <c r="B59" s="42" t="s">
        <v>14</v>
      </c>
      <c r="C59" s="43"/>
      <c r="D59" s="49"/>
      <c r="E59" s="54"/>
      <c r="F59" s="50"/>
    </row>
    <row r="60" spans="2:9" ht="15" thickBot="1" x14ac:dyDescent="0.35">
      <c r="B60" s="44"/>
      <c r="C60" s="138" t="s">
        <v>91</v>
      </c>
      <c r="D60" s="51"/>
      <c r="E60" s="55"/>
      <c r="F60" s="52"/>
      <c r="I60" s="116"/>
    </row>
    <row r="63" spans="2:9" x14ac:dyDescent="0.3">
      <c r="E63" s="119"/>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BB104"/>
  <sheetViews>
    <sheetView showGridLines="0" zoomScale="90" zoomScaleNormal="90" workbookViewId="0">
      <pane ySplit="1" topLeftCell="A2" activePane="bottomLeft" state="frozen"/>
      <selection sqref="A1:IV65536"/>
      <selection pane="bottomLeft" activeCell="H26" sqref="H26"/>
    </sheetView>
  </sheetViews>
  <sheetFormatPr defaultColWidth="9.109375" defaultRowHeight="13.2" x14ac:dyDescent="0.25"/>
  <cols>
    <col min="1" max="1" width="8.88671875" customWidth="1"/>
    <col min="2" max="2" width="3.6640625" style="9" bestFit="1" customWidth="1"/>
    <col min="3" max="3" width="49.33203125" style="11" customWidth="1"/>
    <col min="4" max="4" width="15.109375" style="15" bestFit="1" customWidth="1"/>
    <col min="5" max="5" width="20" style="7" bestFit="1" customWidth="1"/>
    <col min="6" max="6" width="23" style="7" customWidth="1"/>
    <col min="7" max="7" width="16.6640625" style="7" bestFit="1" customWidth="1"/>
    <col min="8" max="8" width="15.33203125" style="7" customWidth="1"/>
    <col min="9" max="9" width="9.109375" style="7" bestFit="1" customWidth="1"/>
    <col min="10" max="10" width="12.33203125" style="7" customWidth="1"/>
    <col min="11" max="11" width="16.88671875" style="7" bestFit="1" customWidth="1"/>
    <col min="12" max="17" width="12.33203125" style="7" customWidth="1"/>
    <col min="18" max="34" width="6.33203125" style="7" customWidth="1"/>
    <col min="35" max="54" width="9.109375" style="1"/>
  </cols>
  <sheetData>
    <row r="1" spans="1:34" ht="25.8" x14ac:dyDescent="0.5">
      <c r="A1" s="56" t="s">
        <v>8</v>
      </c>
      <c r="B1" s="8"/>
      <c r="C1" s="10"/>
      <c r="D1" s="1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6" x14ac:dyDescent="0.3">
      <c r="A2" s="12" t="s">
        <v>95</v>
      </c>
      <c r="B2" s="13" t="s">
        <v>96</v>
      </c>
    </row>
    <row r="4" spans="1:34" ht="16.2" thickBot="1" x14ac:dyDescent="0.35">
      <c r="B4" s="103" t="s">
        <v>94</v>
      </c>
      <c r="C4" s="62"/>
      <c r="D4" s="62"/>
      <c r="E4" s="62"/>
      <c r="F4" s="62"/>
    </row>
    <row r="5" spans="1:34" ht="14.4" x14ac:dyDescent="0.3">
      <c r="B5" s="36" t="s">
        <v>92</v>
      </c>
      <c r="C5" s="37"/>
      <c r="D5" s="46"/>
      <c r="E5" s="104"/>
      <c r="F5" s="105"/>
    </row>
    <row r="6" spans="1:34" ht="14.4" x14ac:dyDescent="0.3">
      <c r="B6" s="38" t="s">
        <v>93</v>
      </c>
      <c r="C6" s="62"/>
      <c r="D6" s="62"/>
      <c r="E6" s="39" t="s">
        <v>87</v>
      </c>
      <c r="F6" s="40" t="s">
        <v>97</v>
      </c>
    </row>
    <row r="7" spans="1:34" ht="13.8" x14ac:dyDescent="0.3">
      <c r="B7" s="106"/>
      <c r="C7" s="62" t="s">
        <v>64</v>
      </c>
      <c r="D7" s="107"/>
      <c r="E7" s="108"/>
      <c r="F7" s="109"/>
    </row>
    <row r="8" spans="1:34" ht="13.8" x14ac:dyDescent="0.3">
      <c r="B8" s="106"/>
      <c r="C8" s="62" t="s">
        <v>65</v>
      </c>
      <c r="D8" s="107"/>
      <c r="E8" s="108"/>
      <c r="F8" s="109"/>
    </row>
    <row r="9" spans="1:34" ht="13.8" x14ac:dyDescent="0.3">
      <c r="B9" s="106"/>
      <c r="C9" s="62" t="s">
        <v>45</v>
      </c>
      <c r="D9" s="107"/>
      <c r="E9" s="108"/>
      <c r="F9" s="109"/>
    </row>
    <row r="10" spans="1:34" ht="13.8" x14ac:dyDescent="0.3">
      <c r="B10" s="106"/>
      <c r="C10" s="62" t="s">
        <v>38</v>
      </c>
      <c r="D10" s="107"/>
      <c r="E10" s="108"/>
      <c r="F10" s="109"/>
    </row>
    <row r="11" spans="1:34" ht="13.8" x14ac:dyDescent="0.3">
      <c r="B11" s="106"/>
      <c r="C11" s="71" t="s">
        <v>39</v>
      </c>
      <c r="D11" s="110"/>
      <c r="E11" s="111"/>
      <c r="F11" s="112"/>
    </row>
    <row r="12" spans="1:34" ht="14.4" x14ac:dyDescent="0.3">
      <c r="B12" s="106"/>
      <c r="C12" s="41" t="s">
        <v>89</v>
      </c>
      <c r="D12" s="47"/>
      <c r="E12" s="53"/>
      <c r="F12" s="48"/>
    </row>
    <row r="13" spans="1:34" ht="14.4" x14ac:dyDescent="0.3">
      <c r="B13" s="38" t="s">
        <v>90</v>
      </c>
      <c r="C13" s="62"/>
      <c r="D13" s="113"/>
      <c r="E13" s="108"/>
      <c r="F13" s="114"/>
    </row>
    <row r="14" spans="1:34" ht="14.4" x14ac:dyDescent="0.3">
      <c r="B14" s="106"/>
      <c r="C14" s="41" t="s">
        <v>84</v>
      </c>
      <c r="D14" s="47"/>
      <c r="E14" s="53"/>
      <c r="F14" s="48"/>
    </row>
    <row r="15" spans="1:34" ht="14.4" x14ac:dyDescent="0.3">
      <c r="B15" s="42" t="s">
        <v>14</v>
      </c>
      <c r="C15" s="43"/>
      <c r="D15" s="49"/>
      <c r="E15" s="54"/>
      <c r="F15" s="50"/>
    </row>
    <row r="16" spans="1:34" ht="15" thickBot="1" x14ac:dyDescent="0.35">
      <c r="B16" s="44"/>
      <c r="C16" s="45" t="s">
        <v>91</v>
      </c>
      <c r="D16" s="51"/>
      <c r="E16" s="117"/>
      <c r="F16" s="52"/>
    </row>
    <row r="18" spans="1:6" ht="16.2" thickBot="1" x14ac:dyDescent="0.35">
      <c r="B18" s="103" t="s">
        <v>98</v>
      </c>
      <c r="C18" s="62"/>
      <c r="D18" s="62"/>
      <c r="E18" s="62"/>
      <c r="F18" s="62"/>
    </row>
    <row r="19" spans="1:6" ht="14.4" x14ac:dyDescent="0.3">
      <c r="B19" s="36" t="s">
        <v>92</v>
      </c>
      <c r="C19" s="37"/>
      <c r="D19" s="46"/>
      <c r="E19" s="104"/>
      <c r="F19" s="105"/>
    </row>
    <row r="20" spans="1:6" ht="14.4" x14ac:dyDescent="0.3">
      <c r="B20" s="38" t="s">
        <v>93</v>
      </c>
      <c r="C20" s="62"/>
      <c r="D20" s="62"/>
      <c r="E20" s="39" t="s">
        <v>87</v>
      </c>
      <c r="F20" s="40" t="s">
        <v>97</v>
      </c>
    </row>
    <row r="21" spans="1:6" ht="13.8" x14ac:dyDescent="0.3">
      <c r="B21" s="106"/>
      <c r="C21" s="62" t="s">
        <v>64</v>
      </c>
      <c r="D21" s="107"/>
      <c r="E21" s="108"/>
      <c r="F21" s="109"/>
    </row>
    <row r="22" spans="1:6" ht="13.8" x14ac:dyDescent="0.3">
      <c r="B22" s="106"/>
      <c r="C22" s="62" t="s">
        <v>65</v>
      </c>
      <c r="D22" s="107"/>
      <c r="E22" s="108"/>
      <c r="F22" s="109"/>
    </row>
    <row r="23" spans="1:6" ht="13.8" x14ac:dyDescent="0.3">
      <c r="B23" s="106"/>
      <c r="C23" s="62" t="s">
        <v>45</v>
      </c>
      <c r="D23" s="107"/>
      <c r="E23" s="108"/>
      <c r="F23" s="109"/>
    </row>
    <row r="24" spans="1:6" ht="13.8" x14ac:dyDescent="0.3">
      <c r="B24" s="106"/>
      <c r="C24" s="62" t="s">
        <v>38</v>
      </c>
      <c r="D24" s="107"/>
      <c r="E24" s="108"/>
      <c r="F24" s="109"/>
    </row>
    <row r="25" spans="1:6" ht="13.8" x14ac:dyDescent="0.3">
      <c r="B25" s="106"/>
      <c r="C25" s="71" t="s">
        <v>39</v>
      </c>
      <c r="D25" s="110"/>
      <c r="E25" s="111"/>
      <c r="F25" s="112"/>
    </row>
    <row r="26" spans="1:6" ht="14.4" x14ac:dyDescent="0.3">
      <c r="B26" s="106"/>
      <c r="C26" s="41" t="s">
        <v>89</v>
      </c>
      <c r="D26" s="47"/>
      <c r="E26" s="53"/>
      <c r="F26" s="48"/>
    </row>
    <row r="27" spans="1:6" ht="14.4" x14ac:dyDescent="0.3">
      <c r="B27" s="38" t="s">
        <v>90</v>
      </c>
      <c r="C27" s="62"/>
      <c r="D27" s="113"/>
      <c r="E27" s="108"/>
      <c r="F27" s="114"/>
    </row>
    <row r="28" spans="1:6" ht="14.4" x14ac:dyDescent="0.3">
      <c r="B28" s="106"/>
      <c r="C28" s="41" t="s">
        <v>84</v>
      </c>
      <c r="D28" s="47"/>
      <c r="E28" s="53"/>
      <c r="F28" s="48"/>
    </row>
    <row r="29" spans="1:6" ht="14.4" x14ac:dyDescent="0.3">
      <c r="B29" s="42" t="s">
        <v>14</v>
      </c>
      <c r="C29" s="43"/>
      <c r="D29" s="49"/>
      <c r="E29" s="54"/>
      <c r="F29" s="50"/>
    </row>
    <row r="30" spans="1:6" ht="15" thickBot="1" x14ac:dyDescent="0.35">
      <c r="B30" s="44"/>
      <c r="C30" s="45" t="s">
        <v>91</v>
      </c>
      <c r="D30" s="51"/>
      <c r="E30" s="117"/>
      <c r="F30" s="52"/>
    </row>
    <row r="32" spans="1:6" ht="15.6" x14ac:dyDescent="0.3">
      <c r="A32" s="12" t="s">
        <v>99</v>
      </c>
      <c r="B32" s="13" t="s">
        <v>100</v>
      </c>
      <c r="E32" s="115"/>
    </row>
    <row r="33" spans="2:6" x14ac:dyDescent="0.25">
      <c r="B33" s="118"/>
      <c r="C33" s="20"/>
      <c r="D33" s="147"/>
      <c r="E33" s="14"/>
      <c r="F33" s="14"/>
    </row>
    <row r="34" spans="2:6" x14ac:dyDescent="0.25">
      <c r="B34" s="118"/>
      <c r="C34" s="20"/>
      <c r="D34" s="147"/>
      <c r="E34" s="14"/>
      <c r="F34" s="14"/>
    </row>
    <row r="35" spans="2:6" x14ac:dyDescent="0.25">
      <c r="B35" s="118"/>
      <c r="C35" s="17"/>
      <c r="D35" s="147"/>
      <c r="E35" s="14"/>
      <c r="F35" s="14"/>
    </row>
    <row r="36" spans="2:6" x14ac:dyDescent="0.25">
      <c r="B36" s="118"/>
      <c r="C36" s="20"/>
      <c r="D36" s="147"/>
      <c r="E36" s="14"/>
      <c r="F36" s="14"/>
    </row>
    <row r="37" spans="2:6" x14ac:dyDescent="0.25">
      <c r="B37" s="118"/>
      <c r="C37" s="20"/>
      <c r="D37" s="147"/>
      <c r="E37" s="14"/>
      <c r="F37" s="14"/>
    </row>
    <row r="38" spans="2:6" x14ac:dyDescent="0.25">
      <c r="B38" s="118"/>
      <c r="C38" s="20"/>
      <c r="D38" s="147"/>
      <c r="E38" s="14"/>
      <c r="F38" s="14"/>
    </row>
    <row r="39" spans="2:6" x14ac:dyDescent="0.25">
      <c r="B39" s="118"/>
      <c r="C39" s="20"/>
      <c r="D39" s="147"/>
      <c r="E39" s="14"/>
      <c r="F39" s="14"/>
    </row>
    <row r="40" spans="2:6" x14ac:dyDescent="0.25">
      <c r="B40" s="118"/>
      <c r="C40" s="20"/>
      <c r="D40" s="147"/>
      <c r="E40" s="14"/>
      <c r="F40" s="14"/>
    </row>
    <row r="41" spans="2:6" x14ac:dyDescent="0.25">
      <c r="B41" s="118"/>
      <c r="C41" s="20"/>
      <c r="D41" s="147"/>
      <c r="E41" s="14"/>
      <c r="F41" s="14"/>
    </row>
    <row r="42" spans="2:6" x14ac:dyDescent="0.25">
      <c r="B42" s="118"/>
      <c r="C42" s="20"/>
      <c r="D42" s="147"/>
      <c r="E42" s="14"/>
      <c r="F42" s="14"/>
    </row>
    <row r="43" spans="2:6" x14ac:dyDescent="0.25">
      <c r="B43" s="118"/>
      <c r="C43" s="20"/>
      <c r="D43" s="147"/>
      <c r="E43" s="14"/>
      <c r="F43" s="14"/>
    </row>
    <row r="44" spans="2:6" x14ac:dyDescent="0.25">
      <c r="B44" s="118"/>
      <c r="C44" s="20"/>
      <c r="D44" s="147"/>
      <c r="E44" s="14"/>
      <c r="F44" s="14"/>
    </row>
    <row r="45" spans="2:6" x14ac:dyDescent="0.25">
      <c r="B45" s="118"/>
      <c r="C45" s="20"/>
      <c r="D45" s="147"/>
      <c r="E45" s="14"/>
      <c r="F45" s="14"/>
    </row>
    <row r="46" spans="2:6" x14ac:dyDescent="0.25">
      <c r="B46" s="118"/>
      <c r="C46" s="20"/>
      <c r="D46" s="147"/>
      <c r="E46" s="14"/>
      <c r="F46" s="14"/>
    </row>
    <row r="47" spans="2:6" x14ac:dyDescent="0.25">
      <c r="B47" s="118"/>
      <c r="C47" s="20"/>
      <c r="D47" s="147"/>
      <c r="E47" s="14"/>
      <c r="F47" s="14"/>
    </row>
    <row r="48" spans="2:6" x14ac:dyDescent="0.25">
      <c r="B48" s="118"/>
      <c r="C48" s="20"/>
      <c r="D48" s="147"/>
      <c r="E48" s="14"/>
      <c r="F48" s="14"/>
    </row>
    <row r="49" spans="2:6" x14ac:dyDescent="0.25">
      <c r="B49" s="118"/>
      <c r="C49" s="20"/>
      <c r="D49" s="147"/>
      <c r="E49" s="14"/>
      <c r="F49" s="14"/>
    </row>
    <row r="50" spans="2:6" x14ac:dyDescent="0.25">
      <c r="B50" s="118"/>
      <c r="C50" s="20"/>
      <c r="D50" s="147"/>
      <c r="E50" s="14"/>
      <c r="F50" s="14"/>
    </row>
    <row r="51" spans="2:6" x14ac:dyDescent="0.25">
      <c r="B51" s="118"/>
      <c r="C51" s="20"/>
      <c r="D51" s="147"/>
      <c r="E51" s="14"/>
      <c r="F51" s="14"/>
    </row>
    <row r="52" spans="2:6" x14ac:dyDescent="0.25">
      <c r="B52" s="118"/>
      <c r="C52" s="20"/>
      <c r="D52" s="147"/>
      <c r="E52" s="14"/>
      <c r="F52" s="14"/>
    </row>
    <row r="53" spans="2:6" x14ac:dyDescent="0.25">
      <c r="B53" s="118"/>
      <c r="C53" s="20"/>
      <c r="D53" s="147"/>
      <c r="E53" s="14"/>
      <c r="F53" s="14"/>
    </row>
    <row r="54" spans="2:6" x14ac:dyDescent="0.25">
      <c r="B54" s="118"/>
      <c r="C54" s="20"/>
      <c r="D54" s="147"/>
      <c r="E54" s="14"/>
      <c r="F54" s="14"/>
    </row>
    <row r="55" spans="2:6" x14ac:dyDescent="0.25">
      <c r="B55" s="118"/>
      <c r="C55" s="20"/>
      <c r="D55" s="147"/>
      <c r="E55" s="14"/>
      <c r="F55" s="14"/>
    </row>
    <row r="56" spans="2:6" x14ac:dyDescent="0.25">
      <c r="B56" s="118"/>
      <c r="C56" s="20"/>
      <c r="D56" s="147"/>
      <c r="E56" s="14"/>
      <c r="F56" s="14"/>
    </row>
    <row r="57" spans="2:6" x14ac:dyDescent="0.25">
      <c r="B57" s="118"/>
      <c r="C57" s="20"/>
      <c r="D57" s="147"/>
      <c r="E57" s="14"/>
      <c r="F57" s="14"/>
    </row>
    <row r="58" spans="2:6" x14ac:dyDescent="0.25">
      <c r="B58" s="118"/>
      <c r="C58" s="20"/>
      <c r="D58" s="147"/>
      <c r="E58" s="14"/>
      <c r="F58" s="14"/>
    </row>
    <row r="59" spans="2:6" x14ac:dyDescent="0.25">
      <c r="B59" s="118"/>
      <c r="C59" s="20"/>
      <c r="D59" s="147"/>
      <c r="E59" s="14"/>
      <c r="F59" s="14"/>
    </row>
    <row r="60" spans="2:6" x14ac:dyDescent="0.25">
      <c r="B60" s="118"/>
      <c r="C60" s="20"/>
      <c r="D60" s="147"/>
      <c r="E60" s="14">
        <v>4</v>
      </c>
      <c r="F60" s="14"/>
    </row>
    <row r="61" spans="2:6" x14ac:dyDescent="0.25">
      <c r="B61" s="118"/>
      <c r="C61" s="20"/>
      <c r="D61" s="147"/>
      <c r="E61" s="14"/>
      <c r="F61" s="14"/>
    </row>
    <row r="62" spans="2:6" x14ac:dyDescent="0.25">
      <c r="B62" s="118"/>
      <c r="C62" s="20"/>
      <c r="D62" s="147"/>
      <c r="E62" s="14"/>
      <c r="F62" s="14"/>
    </row>
    <row r="63" spans="2:6" x14ac:dyDescent="0.25">
      <c r="B63" s="118"/>
      <c r="C63" s="20"/>
      <c r="D63" s="147"/>
      <c r="E63" s="14"/>
      <c r="F63" s="14"/>
    </row>
    <row r="64" spans="2:6" x14ac:dyDescent="0.25">
      <c r="B64" s="118"/>
      <c r="C64" s="20"/>
      <c r="D64" s="147"/>
      <c r="E64" s="14"/>
      <c r="F64" s="14"/>
    </row>
    <row r="65" spans="2:6" x14ac:dyDescent="0.25">
      <c r="B65" s="118"/>
      <c r="C65" s="20"/>
      <c r="D65" s="147"/>
      <c r="E65" s="14"/>
      <c r="F65" s="14"/>
    </row>
    <row r="66" spans="2:6" x14ac:dyDescent="0.25">
      <c r="B66" s="118"/>
      <c r="C66" s="20"/>
      <c r="D66" s="147"/>
      <c r="E66" s="14"/>
      <c r="F66" s="14"/>
    </row>
    <row r="67" spans="2:6" x14ac:dyDescent="0.25">
      <c r="B67" s="118"/>
      <c r="C67" s="20"/>
      <c r="D67" s="147"/>
      <c r="E67" s="14"/>
      <c r="F67" s="14"/>
    </row>
    <row r="68" spans="2:6" x14ac:dyDescent="0.25">
      <c r="B68" s="118"/>
      <c r="C68" s="20"/>
      <c r="D68" s="147"/>
      <c r="E68" s="14"/>
      <c r="F68" s="14"/>
    </row>
    <row r="69" spans="2:6" x14ac:dyDescent="0.25">
      <c r="B69" s="118"/>
      <c r="C69" s="20"/>
      <c r="D69" s="147"/>
      <c r="E69" s="14"/>
      <c r="F69" s="14"/>
    </row>
    <row r="70" spans="2:6" x14ac:dyDescent="0.25">
      <c r="B70" s="118"/>
      <c r="C70" s="20"/>
      <c r="D70" s="147"/>
      <c r="E70" s="14"/>
      <c r="F70" s="14"/>
    </row>
    <row r="71" spans="2:6" x14ac:dyDescent="0.25">
      <c r="B71" s="118"/>
      <c r="C71" s="20"/>
      <c r="D71" s="147"/>
      <c r="E71" s="14"/>
      <c r="F71" s="14"/>
    </row>
    <row r="72" spans="2:6" x14ac:dyDescent="0.25">
      <c r="B72" s="118"/>
      <c r="C72" s="20"/>
      <c r="D72" s="147"/>
      <c r="E72" s="14"/>
      <c r="F72" s="14"/>
    </row>
    <row r="73" spans="2:6" x14ac:dyDescent="0.25">
      <c r="B73" s="118"/>
      <c r="C73" s="20"/>
      <c r="D73" s="147"/>
      <c r="E73" s="14"/>
      <c r="F73" s="14"/>
    </row>
    <row r="74" spans="2:6" x14ac:dyDescent="0.25">
      <c r="B74" s="118"/>
      <c r="C74" s="20"/>
      <c r="D74" s="147"/>
      <c r="E74" s="14"/>
      <c r="F74" s="14"/>
    </row>
    <row r="75" spans="2:6" x14ac:dyDescent="0.25">
      <c r="B75" s="118"/>
      <c r="C75" s="20"/>
      <c r="D75" s="147"/>
      <c r="E75" s="14"/>
      <c r="F75" s="14"/>
    </row>
    <row r="76" spans="2:6" x14ac:dyDescent="0.25">
      <c r="B76" s="118"/>
      <c r="C76" s="20"/>
      <c r="D76" s="147"/>
      <c r="E76" s="14"/>
      <c r="F76" s="14"/>
    </row>
    <row r="77" spans="2:6" x14ac:dyDescent="0.25">
      <c r="B77" s="118"/>
      <c r="C77" s="20"/>
      <c r="D77" s="147"/>
      <c r="E77" s="14"/>
      <c r="F77" s="14"/>
    </row>
    <row r="78" spans="2:6" x14ac:dyDescent="0.25">
      <c r="B78" s="118"/>
      <c r="C78" s="20"/>
      <c r="D78" s="147"/>
      <c r="E78" s="14"/>
      <c r="F78" s="14"/>
    </row>
    <row r="79" spans="2:6" x14ac:dyDescent="0.25">
      <c r="B79" s="118"/>
      <c r="C79" s="20"/>
      <c r="D79" s="147"/>
      <c r="E79" s="14"/>
      <c r="F79" s="14"/>
    </row>
    <row r="80" spans="2:6" x14ac:dyDescent="0.25">
      <c r="B80" s="118"/>
      <c r="C80" s="20"/>
      <c r="D80" s="147"/>
      <c r="E80" s="14"/>
      <c r="F80" s="14"/>
    </row>
    <row r="81" spans="2:6" x14ac:dyDescent="0.25">
      <c r="B81" s="118"/>
      <c r="C81" s="20"/>
      <c r="D81" s="147"/>
      <c r="E81" s="14"/>
      <c r="F81" s="14"/>
    </row>
    <row r="82" spans="2:6" x14ac:dyDescent="0.25">
      <c r="B82" s="118"/>
      <c r="C82" s="20"/>
      <c r="D82" s="147"/>
      <c r="E82" s="14"/>
      <c r="F82" s="14"/>
    </row>
    <row r="83" spans="2:6" x14ac:dyDescent="0.25">
      <c r="B83" s="118"/>
      <c r="C83" s="20"/>
      <c r="D83" s="147"/>
      <c r="E83" s="14"/>
      <c r="F83" s="14"/>
    </row>
    <row r="84" spans="2:6" x14ac:dyDescent="0.25">
      <c r="B84" s="118"/>
      <c r="C84" s="20"/>
      <c r="D84" s="147"/>
      <c r="E84" s="14"/>
      <c r="F84" s="14"/>
    </row>
    <row r="85" spans="2:6" x14ac:dyDescent="0.25">
      <c r="B85" s="118"/>
      <c r="C85" s="20"/>
      <c r="D85" s="147"/>
      <c r="E85" s="14"/>
      <c r="F85" s="14"/>
    </row>
    <row r="86" spans="2:6" x14ac:dyDescent="0.25">
      <c r="B86" s="118"/>
      <c r="C86" s="20"/>
      <c r="D86" s="147"/>
      <c r="E86" s="14"/>
      <c r="F86" s="14"/>
    </row>
    <row r="87" spans="2:6" x14ac:dyDescent="0.25">
      <c r="B87" s="118"/>
      <c r="C87" s="20"/>
      <c r="D87" s="147"/>
      <c r="E87" s="14"/>
      <c r="F87" s="14"/>
    </row>
    <row r="88" spans="2:6" x14ac:dyDescent="0.25">
      <c r="B88" s="118"/>
      <c r="C88" s="20"/>
      <c r="D88" s="147"/>
      <c r="E88" s="14"/>
      <c r="F88" s="14"/>
    </row>
    <row r="89" spans="2:6" x14ac:dyDescent="0.25">
      <c r="B89" s="118"/>
      <c r="C89" s="20"/>
      <c r="D89" s="147"/>
      <c r="E89" s="14"/>
      <c r="F89" s="14"/>
    </row>
    <row r="90" spans="2:6" x14ac:dyDescent="0.25">
      <c r="B90" s="118"/>
      <c r="C90" s="20"/>
      <c r="D90" s="147"/>
      <c r="E90" s="14"/>
      <c r="F90" s="14"/>
    </row>
    <row r="91" spans="2:6" x14ac:dyDescent="0.25">
      <c r="B91" s="118"/>
      <c r="C91" s="20"/>
      <c r="D91" s="147"/>
      <c r="E91" s="14"/>
      <c r="F91" s="14"/>
    </row>
    <row r="92" spans="2:6" x14ac:dyDescent="0.25">
      <c r="B92" s="118"/>
      <c r="C92" s="20"/>
      <c r="D92" s="147"/>
      <c r="E92" s="14"/>
      <c r="F92" s="14"/>
    </row>
    <row r="93" spans="2:6" x14ac:dyDescent="0.25">
      <c r="B93" s="118"/>
      <c r="C93" s="20"/>
      <c r="D93" s="147"/>
      <c r="E93" s="14"/>
      <c r="F93" s="14"/>
    </row>
    <row r="94" spans="2:6" x14ac:dyDescent="0.25">
      <c r="B94" s="118"/>
      <c r="C94" s="20"/>
      <c r="D94" s="147"/>
      <c r="E94" s="14"/>
      <c r="F94" s="14"/>
    </row>
    <row r="95" spans="2:6" x14ac:dyDescent="0.25">
      <c r="B95" s="118"/>
      <c r="C95" s="20"/>
      <c r="D95" s="147"/>
      <c r="E95" s="14"/>
      <c r="F95" s="14"/>
    </row>
    <row r="96" spans="2:6" x14ac:dyDescent="0.25">
      <c r="B96" s="118"/>
      <c r="C96" s="20"/>
      <c r="D96" s="147"/>
      <c r="E96" s="14"/>
      <c r="F96" s="14"/>
    </row>
    <row r="97" spans="2:6" x14ac:dyDescent="0.25">
      <c r="B97" s="118"/>
      <c r="C97" s="20"/>
      <c r="D97" s="147"/>
      <c r="E97" s="14"/>
      <c r="F97" s="14"/>
    </row>
    <row r="98" spans="2:6" x14ac:dyDescent="0.25">
      <c r="B98" s="118"/>
      <c r="C98" s="20"/>
      <c r="D98" s="147"/>
      <c r="E98" s="14"/>
      <c r="F98" s="14"/>
    </row>
    <row r="99" spans="2:6" x14ac:dyDescent="0.25">
      <c r="B99" s="118"/>
      <c r="C99" s="20"/>
      <c r="D99" s="147"/>
      <c r="E99" s="14"/>
      <c r="F99" s="14"/>
    </row>
    <row r="100" spans="2:6" x14ac:dyDescent="0.25">
      <c r="B100" s="118"/>
      <c r="C100" s="20"/>
      <c r="D100" s="147"/>
      <c r="E100" s="14"/>
      <c r="F100" s="14"/>
    </row>
    <row r="101" spans="2:6" x14ac:dyDescent="0.25">
      <c r="B101" s="118"/>
      <c r="C101" s="20"/>
      <c r="D101" s="147"/>
      <c r="E101" s="14"/>
      <c r="F101" s="14"/>
    </row>
    <row r="102" spans="2:6" x14ac:dyDescent="0.25">
      <c r="B102" s="118"/>
      <c r="C102" s="20"/>
      <c r="D102" s="147"/>
      <c r="E102" s="14"/>
      <c r="F102" s="14"/>
    </row>
    <row r="103" spans="2:6" x14ac:dyDescent="0.25">
      <c r="B103" s="118"/>
      <c r="C103" s="20"/>
      <c r="D103" s="147"/>
      <c r="E103" s="14"/>
      <c r="F103" s="14"/>
    </row>
    <row r="104" spans="2:6" x14ac:dyDescent="0.25">
      <c r="B104" s="118"/>
      <c r="C104" s="20"/>
      <c r="D104" s="147"/>
      <c r="E104" s="14"/>
      <c r="F104" s="14"/>
    </row>
  </sheetData>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FF04-5E31-4952-BDC3-E432A37C4568}">
  <dimension ref="A1:BA62"/>
  <sheetViews>
    <sheetView tabSelected="1" topLeftCell="A24" workbookViewId="0">
      <selection activeCell="A37" sqref="A37:XFD42"/>
    </sheetView>
  </sheetViews>
  <sheetFormatPr defaultColWidth="9.109375" defaultRowHeight="13.8" outlineLevelRow="1" x14ac:dyDescent="0.3"/>
  <cols>
    <col min="1" max="1" width="7.5546875" style="62" customWidth="1"/>
    <col min="2" max="2" width="3.6640625" style="70" bestFit="1" customWidth="1"/>
    <col min="3" max="3" width="49.33203125" style="75" customWidth="1"/>
    <col min="4" max="4" width="15.88671875" style="91" bestFit="1" customWidth="1"/>
    <col min="5" max="5" width="20" style="74" bestFit="1" customWidth="1"/>
    <col min="6" max="6" width="24.5546875" style="74" customWidth="1"/>
    <col min="7" max="7" width="15.33203125" style="74" customWidth="1"/>
    <col min="8" max="9" width="12.33203125" style="74" customWidth="1"/>
    <col min="10" max="10" width="16.88671875" style="74" bestFit="1" customWidth="1"/>
    <col min="11" max="16" width="12.33203125" style="74" customWidth="1"/>
    <col min="17" max="33" width="6.33203125" style="74" customWidth="1"/>
    <col min="34" max="53" width="9.109375" style="61"/>
    <col min="54" max="16384" width="9.109375" style="62"/>
  </cols>
  <sheetData>
    <row r="1" spans="1:53" ht="25.8" x14ac:dyDescent="0.5">
      <c r="A1" s="56" t="s">
        <v>8</v>
      </c>
      <c r="B1" s="57"/>
      <c r="C1" s="58"/>
      <c r="D1" s="59"/>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1:53" s="68" customFormat="1" ht="7.2" customHeight="1" x14ac:dyDescent="0.3">
      <c r="A2" s="4"/>
      <c r="B2" s="63"/>
      <c r="C2" s="64"/>
      <c r="D2" s="65"/>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7"/>
      <c r="AI2" s="67"/>
      <c r="AJ2" s="67"/>
      <c r="AK2" s="67"/>
      <c r="AL2" s="67"/>
      <c r="AM2" s="67"/>
      <c r="AN2" s="67"/>
      <c r="AO2" s="67"/>
      <c r="AP2" s="67"/>
      <c r="AQ2" s="67"/>
      <c r="AR2" s="67"/>
      <c r="AS2" s="67"/>
      <c r="AT2" s="67"/>
      <c r="AU2" s="67"/>
      <c r="AV2" s="67"/>
      <c r="AW2" s="67"/>
      <c r="AX2" s="67"/>
      <c r="AY2" s="67"/>
      <c r="AZ2" s="67"/>
      <c r="BA2" s="67"/>
    </row>
    <row r="3" spans="1:53" s="68" customFormat="1" ht="15.6" x14ac:dyDescent="0.3">
      <c r="A3" s="5" t="s">
        <v>61</v>
      </c>
      <c r="B3" s="69" t="s">
        <v>72</v>
      </c>
      <c r="C3" s="64"/>
      <c r="D3" s="65"/>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7"/>
      <c r="AI3" s="67"/>
      <c r="AJ3" s="67"/>
      <c r="AK3" s="67"/>
      <c r="AL3" s="67"/>
      <c r="AM3" s="67"/>
      <c r="AN3" s="67"/>
      <c r="AO3" s="67"/>
      <c r="AP3" s="67"/>
      <c r="AQ3" s="67"/>
      <c r="AR3" s="67"/>
      <c r="AS3" s="67"/>
      <c r="AT3" s="67"/>
      <c r="AU3" s="67"/>
      <c r="AV3" s="67"/>
      <c r="AW3" s="67"/>
      <c r="AX3" s="67"/>
      <c r="AY3" s="67"/>
      <c r="AZ3" s="67"/>
      <c r="BA3" s="67"/>
    </row>
    <row r="4" spans="1:53" x14ac:dyDescent="0.3">
      <c r="C4" s="71"/>
      <c r="D4" s="72" t="s">
        <v>9</v>
      </c>
      <c r="E4" s="73" t="s">
        <v>10</v>
      </c>
      <c r="F4" s="73" t="s">
        <v>37</v>
      </c>
    </row>
    <row r="5" spans="1:53" x14ac:dyDescent="0.3">
      <c r="C5" s="75" t="s">
        <v>64</v>
      </c>
      <c r="D5" s="139">
        <v>700</v>
      </c>
      <c r="E5" s="139">
        <v>1200</v>
      </c>
      <c r="F5" s="76">
        <v>540000</v>
      </c>
      <c r="G5" s="77"/>
      <c r="H5" s="77"/>
      <c r="I5" s="77"/>
    </row>
    <row r="6" spans="1:53" x14ac:dyDescent="0.3">
      <c r="C6" s="75" t="s">
        <v>65</v>
      </c>
      <c r="D6" s="139">
        <v>600</v>
      </c>
      <c r="E6" s="139">
        <v>900</v>
      </c>
      <c r="F6" s="76">
        <v>450000</v>
      </c>
      <c r="G6" s="77"/>
      <c r="H6" s="78"/>
      <c r="I6" s="79"/>
    </row>
    <row r="7" spans="1:53" x14ac:dyDescent="0.3">
      <c r="C7" s="148" t="s">
        <v>66</v>
      </c>
      <c r="D7" s="149">
        <v>900</v>
      </c>
      <c r="E7" s="149">
        <v>1350</v>
      </c>
      <c r="F7" s="150">
        <v>675000</v>
      </c>
      <c r="G7" s="141">
        <v>90000</v>
      </c>
      <c r="H7" s="77" t="s">
        <v>101</v>
      </c>
      <c r="I7" s="142">
        <v>7.5</v>
      </c>
    </row>
    <row r="8" spans="1:53" s="68" customFormat="1" x14ac:dyDescent="0.3">
      <c r="B8" s="81"/>
      <c r="C8" s="82" t="s">
        <v>67</v>
      </c>
      <c r="D8" s="140">
        <v>2200</v>
      </c>
      <c r="E8" s="139">
        <v>3450</v>
      </c>
      <c r="F8" s="83">
        <v>1665000</v>
      </c>
      <c r="G8" s="84"/>
      <c r="H8" s="85"/>
      <c r="I8" s="84"/>
      <c r="J8" s="86"/>
      <c r="K8" s="86"/>
      <c r="L8" s="86"/>
      <c r="M8" s="86"/>
      <c r="N8" s="86"/>
      <c r="O8" s="86"/>
      <c r="P8" s="86"/>
      <c r="Q8" s="86"/>
      <c r="R8" s="86"/>
      <c r="S8" s="86"/>
      <c r="T8" s="86"/>
      <c r="U8" s="86"/>
      <c r="V8" s="86"/>
      <c r="W8" s="86"/>
      <c r="X8" s="86"/>
      <c r="Y8" s="86"/>
      <c r="Z8" s="86"/>
      <c r="AA8" s="86"/>
      <c r="AB8" s="86"/>
      <c r="AC8" s="86"/>
      <c r="AD8" s="86"/>
      <c r="AE8" s="86"/>
      <c r="AF8" s="86"/>
      <c r="AG8" s="86"/>
      <c r="AH8" s="67"/>
      <c r="AI8" s="67"/>
      <c r="AJ8" s="67"/>
      <c r="AK8" s="67"/>
      <c r="AL8" s="67"/>
      <c r="AM8" s="67"/>
      <c r="AN8" s="67"/>
      <c r="AO8" s="67"/>
      <c r="AP8" s="67"/>
      <c r="AQ8" s="67"/>
      <c r="AR8" s="67"/>
      <c r="AS8" s="67"/>
      <c r="AT8" s="67"/>
      <c r="AU8" s="67"/>
      <c r="AV8" s="67"/>
      <c r="AW8" s="67"/>
      <c r="AX8" s="67"/>
      <c r="AY8" s="67"/>
      <c r="AZ8" s="67"/>
      <c r="BA8" s="67"/>
    </row>
    <row r="9" spans="1:53" s="68" customFormat="1" outlineLevel="1" x14ac:dyDescent="0.3">
      <c r="B9" s="81"/>
      <c r="C9" s="80" t="s">
        <v>68</v>
      </c>
      <c r="D9" s="139">
        <v>771.42857142857144</v>
      </c>
      <c r="E9" s="139">
        <v>771.42857142857144</v>
      </c>
      <c r="F9" s="76">
        <v>540000</v>
      </c>
      <c r="G9" s="77" t="s">
        <v>102</v>
      </c>
      <c r="H9" s="87"/>
      <c r="I9" s="84"/>
      <c r="J9" s="86"/>
      <c r="K9" s="86"/>
      <c r="L9" s="86"/>
      <c r="M9" s="86"/>
      <c r="N9" s="86"/>
      <c r="O9" s="86"/>
      <c r="P9" s="86"/>
      <c r="Q9" s="86"/>
      <c r="R9" s="86"/>
      <c r="S9" s="86"/>
      <c r="T9" s="86"/>
      <c r="U9" s="86"/>
      <c r="V9" s="86"/>
      <c r="W9" s="86"/>
      <c r="X9" s="86"/>
      <c r="Y9" s="86"/>
      <c r="Z9" s="86"/>
      <c r="AA9" s="86"/>
      <c r="AB9" s="86"/>
      <c r="AC9" s="86"/>
      <c r="AD9" s="86"/>
      <c r="AE9" s="86"/>
      <c r="AF9" s="86"/>
      <c r="AG9" s="86"/>
      <c r="AH9" s="67"/>
      <c r="AI9" s="67"/>
      <c r="AJ9" s="67"/>
      <c r="AK9" s="67"/>
      <c r="AL9" s="67"/>
      <c r="AM9" s="67"/>
      <c r="AN9" s="67"/>
      <c r="AO9" s="67"/>
      <c r="AP9" s="67"/>
      <c r="AQ9" s="67"/>
      <c r="AR9" s="67"/>
      <c r="AS9" s="67"/>
      <c r="AT9" s="67"/>
      <c r="AU9" s="67"/>
      <c r="AV9" s="67"/>
      <c r="AW9" s="67"/>
      <c r="AX9" s="67"/>
      <c r="AY9" s="67"/>
      <c r="AZ9" s="67"/>
      <c r="BA9" s="67"/>
    </row>
    <row r="10" spans="1:53" outlineLevel="1" x14ac:dyDescent="0.3">
      <c r="C10" s="88" t="s">
        <v>69</v>
      </c>
      <c r="D10" s="140">
        <v>2971.4285714285716</v>
      </c>
      <c r="E10" s="140">
        <v>4221.4285714285716</v>
      </c>
      <c r="F10" s="83">
        <v>2205000</v>
      </c>
      <c r="G10" s="77"/>
      <c r="H10" s="77"/>
      <c r="I10" s="77"/>
    </row>
    <row r="11" spans="1:53" outlineLevel="1" x14ac:dyDescent="0.3">
      <c r="C11" s="88" t="s">
        <v>70</v>
      </c>
      <c r="D11" s="140">
        <v>3200</v>
      </c>
      <c r="E11" s="140">
        <v>4800</v>
      </c>
      <c r="F11" s="83">
        <v>2400000</v>
      </c>
      <c r="G11" s="77"/>
      <c r="H11" s="77"/>
      <c r="I11" s="77"/>
    </row>
    <row r="12" spans="1:53" outlineLevel="1" x14ac:dyDescent="0.3">
      <c r="C12" s="88" t="s">
        <v>71</v>
      </c>
      <c r="D12" s="140">
        <v>228.57142857142844</v>
      </c>
      <c r="E12" s="140">
        <v>578.57142857142844</v>
      </c>
      <c r="F12" s="83">
        <v>195000</v>
      </c>
      <c r="G12" s="77"/>
      <c r="H12" s="77"/>
      <c r="I12" s="77"/>
    </row>
    <row r="13" spans="1:53" outlineLevel="1" x14ac:dyDescent="0.3">
      <c r="C13" s="75" t="s">
        <v>11</v>
      </c>
      <c r="D13" s="89">
        <v>7.1428571428571383E-2</v>
      </c>
      <c r="E13" s="89">
        <v>0.12053571428571426</v>
      </c>
      <c r="F13" s="90">
        <v>8.1250000000000003E-2</v>
      </c>
      <c r="G13" s="77"/>
      <c r="H13" s="77"/>
      <c r="I13" s="77"/>
    </row>
    <row r="15" spans="1:53" ht="15.6" x14ac:dyDescent="0.3">
      <c r="A15" s="5" t="s">
        <v>62</v>
      </c>
      <c r="B15" s="69" t="s">
        <v>73</v>
      </c>
    </row>
    <row r="16" spans="1:53" x14ac:dyDescent="0.3">
      <c r="B16" s="82" t="s">
        <v>74</v>
      </c>
      <c r="C16" s="62"/>
      <c r="G16" s="86"/>
    </row>
    <row r="17" spans="2:11" x14ac:dyDescent="0.3">
      <c r="C17" s="92" t="s">
        <v>36</v>
      </c>
      <c r="D17" s="93" t="s">
        <v>12</v>
      </c>
      <c r="E17" s="73" t="s">
        <v>75</v>
      </c>
      <c r="F17" s="94" t="s">
        <v>76</v>
      </c>
      <c r="G17" s="86"/>
    </row>
    <row r="18" spans="2:11" x14ac:dyDescent="0.3">
      <c r="C18" s="2" t="str">
        <f>+Specification!C23</f>
        <v>Machine production</v>
      </c>
      <c r="D18" s="143">
        <v>20</v>
      </c>
      <c r="E18" s="76">
        <v>150000</v>
      </c>
      <c r="F18" s="76"/>
      <c r="G18" s="76"/>
      <c r="H18" s="76"/>
      <c r="I18" s="76"/>
    </row>
    <row r="19" spans="2:11" x14ac:dyDescent="0.3">
      <c r="C19" s="2" t="str">
        <f>+Specification!C24</f>
        <v>Assembly</v>
      </c>
      <c r="D19" s="143">
        <v>50</v>
      </c>
      <c r="E19" s="76">
        <v>375000</v>
      </c>
      <c r="F19" s="76"/>
      <c r="G19" s="76"/>
      <c r="H19" s="76"/>
      <c r="I19" s="76"/>
    </row>
    <row r="20" spans="2:11" x14ac:dyDescent="0.3">
      <c r="C20" s="2" t="str">
        <f>+Specification!C25</f>
        <v>Supply</v>
      </c>
      <c r="D20" s="143">
        <v>20</v>
      </c>
      <c r="E20" s="76">
        <v>150000</v>
      </c>
      <c r="F20" s="76"/>
      <c r="G20" s="76"/>
      <c r="H20" s="76"/>
      <c r="I20" s="76"/>
    </row>
    <row r="21" spans="2:11" x14ac:dyDescent="0.3">
      <c r="C21" s="4" t="s">
        <v>37</v>
      </c>
      <c r="D21" s="143">
        <v>90</v>
      </c>
      <c r="E21" s="83">
        <v>675000</v>
      </c>
      <c r="F21" s="83" t="s">
        <v>101</v>
      </c>
      <c r="G21" s="83">
        <v>7500</v>
      </c>
      <c r="H21" s="95" t="s">
        <v>103</v>
      </c>
      <c r="I21" s="83"/>
    </row>
    <row r="22" spans="2:11" x14ac:dyDescent="0.3">
      <c r="B22" s="82" t="s">
        <v>77</v>
      </c>
    </row>
    <row r="23" spans="2:11" x14ac:dyDescent="0.3">
      <c r="C23" s="71"/>
      <c r="D23" s="72" t="s">
        <v>78</v>
      </c>
      <c r="E23" s="73" t="s">
        <v>79</v>
      </c>
      <c r="F23" s="73" t="s">
        <v>80</v>
      </c>
      <c r="G23" s="94" t="s">
        <v>6</v>
      </c>
      <c r="H23" s="94"/>
      <c r="I23" s="94"/>
    </row>
    <row r="24" spans="2:11" x14ac:dyDescent="0.3">
      <c r="C24" s="75" t="str">
        <f>+C5</f>
        <v>Direct material</v>
      </c>
      <c r="D24" s="139">
        <v>700</v>
      </c>
      <c r="E24" s="139">
        <v>1200</v>
      </c>
      <c r="F24" s="76">
        <v>540000</v>
      </c>
      <c r="G24" s="77"/>
      <c r="H24" s="77"/>
      <c r="I24" s="77"/>
    </row>
    <row r="25" spans="2:11" x14ac:dyDescent="0.3">
      <c r="C25" s="75" t="str">
        <f>+C6</f>
        <v>Direct labout cost</v>
      </c>
      <c r="D25" s="139">
        <v>600</v>
      </c>
      <c r="E25" s="139">
        <v>900</v>
      </c>
      <c r="F25" s="76">
        <v>450000</v>
      </c>
      <c r="G25" s="77"/>
      <c r="H25" s="77"/>
      <c r="I25" s="77"/>
    </row>
    <row r="26" spans="2:11" x14ac:dyDescent="0.3">
      <c r="C26" s="75" t="str">
        <f>+C18</f>
        <v>Machine production</v>
      </c>
      <c r="D26" s="140">
        <v>125.00000000000001</v>
      </c>
      <c r="E26" s="140">
        <v>750</v>
      </c>
      <c r="F26" s="83">
        <v>150000</v>
      </c>
      <c r="G26" s="141">
        <v>40000</v>
      </c>
      <c r="H26" s="77" t="s">
        <v>101</v>
      </c>
      <c r="I26" s="79">
        <v>3.75</v>
      </c>
    </row>
    <row r="27" spans="2:11" x14ac:dyDescent="0.3">
      <c r="C27" s="75" t="str">
        <f>+C19</f>
        <v>Assembly</v>
      </c>
      <c r="D27" s="140">
        <v>500.00000000000006</v>
      </c>
      <c r="E27" s="140">
        <v>750</v>
      </c>
      <c r="F27" s="83">
        <v>375000</v>
      </c>
      <c r="G27" s="96">
        <v>90000</v>
      </c>
      <c r="H27" s="77" t="s">
        <v>101</v>
      </c>
      <c r="I27" s="79">
        <v>4.166666666666667</v>
      </c>
    </row>
    <row r="28" spans="2:11" x14ac:dyDescent="0.3">
      <c r="C28" s="75" t="str">
        <f>+C20</f>
        <v>Supply</v>
      </c>
      <c r="D28" s="140">
        <v>187.5</v>
      </c>
      <c r="E28" s="140">
        <v>375</v>
      </c>
      <c r="F28" s="83">
        <v>150000</v>
      </c>
      <c r="G28" s="96">
        <v>800</v>
      </c>
      <c r="H28" s="77" t="s">
        <v>101</v>
      </c>
      <c r="I28" s="79">
        <v>187.5</v>
      </c>
    </row>
    <row r="29" spans="2:11" x14ac:dyDescent="0.3">
      <c r="C29" s="88" t="s">
        <v>67</v>
      </c>
      <c r="D29" s="140">
        <v>2112.5</v>
      </c>
      <c r="E29" s="140">
        <f>E24+E25+E26+E27+E28</f>
        <v>3975</v>
      </c>
      <c r="F29" s="83">
        <v>1665000</v>
      </c>
      <c r="G29" s="77"/>
      <c r="H29" s="77"/>
      <c r="I29" s="77"/>
      <c r="J29" s="153"/>
      <c r="K29" s="153"/>
    </row>
    <row r="30" spans="2:11" x14ac:dyDescent="0.3">
      <c r="C30" s="88" t="s">
        <v>68</v>
      </c>
      <c r="D30" s="140">
        <v>771.42857142857144</v>
      </c>
      <c r="E30" s="140">
        <v>771.42857142857144</v>
      </c>
      <c r="F30" s="83">
        <v>540000</v>
      </c>
      <c r="G30" s="77"/>
      <c r="H30" s="77"/>
      <c r="I30" s="77"/>
      <c r="J30" s="152"/>
      <c r="K30" s="152"/>
    </row>
    <row r="31" spans="2:11" x14ac:dyDescent="0.3">
      <c r="C31" s="88" t="s">
        <v>69</v>
      </c>
      <c r="D31" s="140">
        <f>D29+D30</f>
        <v>2883.9285714285716</v>
      </c>
      <c r="E31" s="140">
        <f>E29+E30</f>
        <v>4746.4285714285716</v>
      </c>
      <c r="F31" s="83">
        <f>D31*600+E31*100</f>
        <v>2205000</v>
      </c>
      <c r="G31" s="77"/>
      <c r="H31" s="77"/>
      <c r="I31" s="77"/>
    </row>
    <row r="32" spans="2:11" x14ac:dyDescent="0.3">
      <c r="C32" s="88" t="s">
        <v>70</v>
      </c>
      <c r="D32" s="140">
        <f>D11</f>
        <v>3200</v>
      </c>
      <c r="E32" s="140">
        <f>E11</f>
        <v>4800</v>
      </c>
      <c r="F32" s="83">
        <f>F11</f>
        <v>2400000</v>
      </c>
      <c r="G32" s="77"/>
      <c r="H32" s="77"/>
      <c r="I32" s="77"/>
    </row>
    <row r="33" spans="1:10" x14ac:dyDescent="0.3">
      <c r="C33" s="88" t="s">
        <v>71</v>
      </c>
      <c r="D33" s="140">
        <f>D32-D31</f>
        <v>316.07142857142844</v>
      </c>
      <c r="E33" s="140">
        <f>E32-E31</f>
        <v>53.571428571428442</v>
      </c>
      <c r="F33" s="83">
        <f>F32-F31</f>
        <v>195000</v>
      </c>
      <c r="G33" s="77"/>
      <c r="H33" s="77"/>
      <c r="I33" s="77"/>
    </row>
    <row r="34" spans="1:10" x14ac:dyDescent="0.3">
      <c r="C34" s="75" t="s">
        <v>11</v>
      </c>
      <c r="D34" s="151">
        <f>D33/D32</f>
        <v>9.8772321428571383E-2</v>
      </c>
      <c r="E34" s="151">
        <f>E33/E32</f>
        <v>1.1160714285714258E-2</v>
      </c>
      <c r="F34" s="152">
        <f>F33/F32</f>
        <v>8.1250000000000003E-2</v>
      </c>
    </row>
    <row r="35" spans="1:10" x14ac:dyDescent="0.3">
      <c r="C35" s="97" t="s">
        <v>105</v>
      </c>
      <c r="D35" s="98">
        <v>33.333333333333336</v>
      </c>
      <c r="E35" s="99">
        <v>200</v>
      </c>
      <c r="F35" s="77" t="s">
        <v>19</v>
      </c>
      <c r="G35" s="77"/>
      <c r="H35" s="77"/>
      <c r="I35" s="77"/>
    </row>
    <row r="36" spans="1:10" x14ac:dyDescent="0.3">
      <c r="C36" s="100" t="s">
        <v>106</v>
      </c>
      <c r="D36" s="99">
        <v>1</v>
      </c>
      <c r="E36" s="99">
        <v>2</v>
      </c>
      <c r="F36" s="77"/>
    </row>
    <row r="37" spans="1:10" ht="15.6" x14ac:dyDescent="0.3">
      <c r="A37" s="5" t="s">
        <v>63</v>
      </c>
      <c r="B37" s="69" t="s">
        <v>81</v>
      </c>
    </row>
    <row r="38" spans="1:10" x14ac:dyDescent="0.3">
      <c r="B38" s="82" t="s">
        <v>74</v>
      </c>
      <c r="C38" s="62"/>
      <c r="G38" s="86"/>
    </row>
    <row r="39" spans="1:10" x14ac:dyDescent="0.3">
      <c r="C39" s="92" t="s">
        <v>36</v>
      </c>
      <c r="D39" s="93" t="s">
        <v>12</v>
      </c>
      <c r="E39" s="73" t="s">
        <v>75</v>
      </c>
      <c r="F39" s="94" t="s">
        <v>76</v>
      </c>
      <c r="G39" s="86"/>
    </row>
    <row r="40" spans="1:10" x14ac:dyDescent="0.3">
      <c r="C40" s="2" t="s">
        <v>84</v>
      </c>
      <c r="D40" s="143">
        <v>12</v>
      </c>
      <c r="E40" s="76">
        <v>324000</v>
      </c>
      <c r="F40" s="76"/>
      <c r="G40" s="76"/>
      <c r="H40" s="76"/>
      <c r="I40" s="76"/>
    </row>
    <row r="41" spans="1:10" x14ac:dyDescent="0.3">
      <c r="C41" s="2" t="s">
        <v>85</v>
      </c>
      <c r="D41" s="143">
        <v>8</v>
      </c>
      <c r="E41" s="76">
        <v>216000</v>
      </c>
      <c r="F41" s="76" t="s">
        <v>102</v>
      </c>
      <c r="G41" s="76">
        <f>E41/[1]Zadani!F37</f>
        <v>308.57142857142856</v>
      </c>
      <c r="H41" s="76" t="s">
        <v>104</v>
      </c>
      <c r="I41" s="76"/>
    </row>
    <row r="42" spans="1:10" x14ac:dyDescent="0.3">
      <c r="C42" s="4"/>
      <c r="D42" s="144">
        <v>20</v>
      </c>
      <c r="E42" s="83">
        <v>540000</v>
      </c>
      <c r="F42" s="83" t="s">
        <v>101</v>
      </c>
      <c r="G42" s="83">
        <v>27000</v>
      </c>
      <c r="H42" s="95" t="s">
        <v>103</v>
      </c>
      <c r="I42" s="83"/>
    </row>
    <row r="43" spans="1:10" x14ac:dyDescent="0.3">
      <c r="B43" s="82" t="s">
        <v>82</v>
      </c>
    </row>
    <row r="44" spans="1:10" x14ac:dyDescent="0.3">
      <c r="C44" s="71"/>
      <c r="D44" s="73" t="str">
        <f t="array" ref="D44:F44">+TRANSPOSE(Specification!C33:C35)</f>
        <v>Baumax</v>
      </c>
      <c r="E44" s="73" t="str">
        <v>Bathroom studios</v>
      </c>
      <c r="F44" s="101" t="str">
        <v>Others (direct, freelancers)</v>
      </c>
      <c r="G44" s="73" t="s">
        <v>83</v>
      </c>
      <c r="H44" s="94"/>
      <c r="I44" s="94"/>
    </row>
    <row r="45" spans="1:10" x14ac:dyDescent="0.3">
      <c r="C45" s="75" t="str">
        <f>+C40</f>
        <v>Customer care</v>
      </c>
      <c r="D45" s="76">
        <f>I45*[1]Zadani!G34</f>
        <v>18000</v>
      </c>
      <c r="E45" s="76">
        <f>I45*[1]Zadani!G35</f>
        <v>180000</v>
      </c>
      <c r="F45" s="76">
        <v>126000</v>
      </c>
      <c r="G45" s="83">
        <v>324000</v>
      </c>
      <c r="H45" s="77" t="s">
        <v>18</v>
      </c>
      <c r="I45" s="102">
        <v>150</v>
      </c>
      <c r="J45" s="119">
        <f>D45+E45+F45</f>
        <v>324000</v>
      </c>
    </row>
    <row r="47" spans="1:10" ht="16.2" thickBot="1" x14ac:dyDescent="0.35">
      <c r="B47" s="103" t="s">
        <v>86</v>
      </c>
      <c r="C47" s="62"/>
      <c r="D47" s="62"/>
      <c r="E47" s="62"/>
      <c r="F47" s="62"/>
    </row>
    <row r="48" spans="1:10" ht="14.4" x14ac:dyDescent="0.3">
      <c r="B48" s="36" t="s">
        <v>92</v>
      </c>
      <c r="C48" s="37"/>
      <c r="D48" s="46">
        <f>SUMPRODUCT([1]Zadani!D35:E35,[1]Zadani!D16:E16)</f>
        <v>624000</v>
      </c>
      <c r="E48" s="104"/>
      <c r="F48" s="105"/>
    </row>
    <row r="49" spans="2:9" ht="14.4" x14ac:dyDescent="0.3">
      <c r="B49" s="38" t="s">
        <v>93</v>
      </c>
      <c r="C49" s="62"/>
      <c r="D49" s="62"/>
      <c r="E49" s="39" t="s">
        <v>87</v>
      </c>
      <c r="F49" s="40" t="s">
        <v>88</v>
      </c>
    </row>
    <row r="50" spans="2:9" x14ac:dyDescent="0.3">
      <c r="B50" s="106"/>
      <c r="C50" s="62" t="str">
        <f>+C5</f>
        <v>Direct material</v>
      </c>
      <c r="D50" s="107">
        <f>SUMPRODUCT([1]Zadani!D35:E35,[1]Zadani!D13:E13)</f>
        <v>144000</v>
      </c>
      <c r="E50" s="108">
        <f>D48-D50</f>
        <v>480000</v>
      </c>
      <c r="F50" s="123">
        <f>E50/D48</f>
        <v>0.76923076923076927</v>
      </c>
    </row>
    <row r="51" spans="2:9" x14ac:dyDescent="0.3">
      <c r="B51" s="106"/>
      <c r="C51" s="62" t="str">
        <f>+C6</f>
        <v>Direct labout cost</v>
      </c>
      <c r="D51" s="107">
        <f>SUMPRODUCT(D25:E25,[1]Zadani!D35:E35)</f>
        <v>117000</v>
      </c>
      <c r="E51" s="108">
        <f>E50-D51</f>
        <v>363000</v>
      </c>
      <c r="F51" s="123">
        <f>E51/$D$48</f>
        <v>0.58173076923076927</v>
      </c>
    </row>
    <row r="52" spans="2:9" x14ac:dyDescent="0.3">
      <c r="B52" s="106"/>
      <c r="C52" s="62" t="str">
        <f>+C26</f>
        <v>Machine production</v>
      </c>
      <c r="D52" s="107">
        <f>SUMPRODUCT([1]NiceBath_řešení!D26:E26,[1]Zadani!$D$35:$E$35)</f>
        <v>52500</v>
      </c>
      <c r="E52" s="108">
        <f>E51-D52</f>
        <v>310500</v>
      </c>
      <c r="F52" s="123">
        <f t="shared" ref="F52:F54" si="0">E52/$D$48</f>
        <v>0.49759615384615385</v>
      </c>
    </row>
    <row r="53" spans="2:9" x14ac:dyDescent="0.3">
      <c r="B53" s="106"/>
      <c r="C53" s="62" t="str">
        <f>+C27</f>
        <v>Assembly</v>
      </c>
      <c r="D53" s="107">
        <f>SUMPRODUCT([1]NiceBath_řešení!D27:E27,[1]Zadani!$D$35:$E$35)</f>
        <v>97500</v>
      </c>
      <c r="E53" s="108">
        <f t="shared" ref="E53:E54" si="1">E52-D53</f>
        <v>213000</v>
      </c>
      <c r="F53" s="123">
        <f t="shared" si="0"/>
        <v>0.34134615384615385</v>
      </c>
    </row>
    <row r="54" spans="2:9" ht="15.6" x14ac:dyDescent="0.45">
      <c r="B54" s="106"/>
      <c r="C54" s="71" t="str">
        <f>+C28</f>
        <v>Supply</v>
      </c>
      <c r="D54" s="129">
        <f>SUMPRODUCT([1]NiceBath_řešení!D28:E28,[1]Zadani!$D$35:$E$35)</f>
        <v>41250</v>
      </c>
      <c r="E54" s="130">
        <f t="shared" si="1"/>
        <v>171750</v>
      </c>
      <c r="F54" s="131">
        <f t="shared" si="0"/>
        <v>0.27524038461538464</v>
      </c>
    </row>
    <row r="55" spans="2:9" ht="14.4" x14ac:dyDescent="0.3">
      <c r="B55" s="106"/>
      <c r="C55" s="41" t="s">
        <v>89</v>
      </c>
      <c r="D55" s="47">
        <f>SUM(D50:D54)</f>
        <v>452250</v>
      </c>
      <c r="E55" s="53">
        <v>171750</v>
      </c>
      <c r="F55" s="122">
        <v>0.27524038461538464</v>
      </c>
      <c r="I55" s="116"/>
    </row>
    <row r="56" spans="2:9" ht="14.4" x14ac:dyDescent="0.3">
      <c r="B56" s="38" t="s">
        <v>90</v>
      </c>
      <c r="C56" s="62"/>
      <c r="D56" s="113"/>
      <c r="E56" s="108"/>
      <c r="F56" s="114"/>
    </row>
    <row r="57" spans="2:9" ht="14.4" x14ac:dyDescent="0.3">
      <c r="B57" s="106"/>
      <c r="C57" s="41"/>
      <c r="D57" s="47">
        <f>I45*[1]Zadani!G35</f>
        <v>180000</v>
      </c>
      <c r="E57" s="53">
        <v>-8250</v>
      </c>
      <c r="F57" s="122">
        <v>-1.3221153846153846E-2</v>
      </c>
      <c r="I57" s="116"/>
    </row>
    <row r="58" spans="2:9" ht="14.4" x14ac:dyDescent="0.3">
      <c r="B58" s="38" t="s">
        <v>14</v>
      </c>
      <c r="C58" s="43"/>
      <c r="D58" s="132"/>
      <c r="E58" s="133"/>
      <c r="F58" s="134"/>
    </row>
    <row r="59" spans="2:9" ht="15" thickBot="1" x14ac:dyDescent="0.35">
      <c r="B59" s="44"/>
      <c r="C59" s="138" t="s">
        <v>91</v>
      </c>
      <c r="D59" s="135">
        <f>G41*[1]Zadani!F35</f>
        <v>52457.142857142855</v>
      </c>
      <c r="E59" s="136">
        <v>-60707.142857142855</v>
      </c>
      <c r="F59" s="137">
        <v>-9.7287087912087913E-2</v>
      </c>
      <c r="I59" s="116"/>
    </row>
    <row r="62" spans="2:9" x14ac:dyDescent="0.3">
      <c r="E62" s="119"/>
    </row>
  </sheetData>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11904f23-f0db-4cdc-96f7-390bd55fcee8}" enabled="0" method="" siteId="{11904f23-f0db-4cdc-96f7-390bd55fce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Specification</vt:lpstr>
      <vt:lpstr>NiceBath</vt:lpstr>
      <vt:lpstr>Individual task</vt:lpstr>
      <vt:lpstr>NiceBath 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Ladislav Šiška</dc:creator>
  <cp:lastModifiedBy>Eva Švandová</cp:lastModifiedBy>
  <dcterms:created xsi:type="dcterms:W3CDTF">2007-09-23T08:22:23Z</dcterms:created>
  <dcterms:modified xsi:type="dcterms:W3CDTF">2024-10-16T11:01:54Z</dcterms:modified>
</cp:coreProperties>
</file>