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65" windowWidth="12000" windowHeight="6330" activeTab="0"/>
  </bookViews>
  <sheets>
    <sheet name="Calculator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<sst xmlns="http://schemas.openxmlformats.org/spreadsheetml/2006/main" count="34" uniqueCount="29">
  <si>
    <t>DATA ENTRY</t>
  </si>
  <si>
    <t>RAW DIFFERENCE</t>
  </si>
  <si>
    <t>STANDARDISED EFFECT SIZE</t>
  </si>
  <si>
    <t>(From Hedges and Olkin p80)</t>
  </si>
  <si>
    <t>Outcome measure</t>
  </si>
  <si>
    <t>Treatment group</t>
  </si>
  <si>
    <t>Control group</t>
  </si>
  <si>
    <t>pooled standard deviation</t>
  </si>
  <si>
    <t>p-value for difference in SDs</t>
  </si>
  <si>
    <t>Mean Difference</t>
  </si>
  <si>
    <t>p-value for mean diff (2-tailed T-test)</t>
  </si>
  <si>
    <t>Confidence Interval for Difference</t>
  </si>
  <si>
    <t>Effect Size</t>
  </si>
  <si>
    <t>Bias corrected (Hedges)</t>
  </si>
  <si>
    <t>Standard Error of E.S. estimate</t>
  </si>
  <si>
    <t>Confidence Interval for Effect Size</t>
  </si>
  <si>
    <t>Effect Size based on control gp SD</t>
  </si>
  <si>
    <t>N-2</t>
  </si>
  <si>
    <t>bias correction factor</t>
  </si>
  <si>
    <t>approx</t>
  </si>
  <si>
    <t>mean</t>
  </si>
  <si>
    <t>n</t>
  </si>
  <si>
    <t>SD</t>
  </si>
  <si>
    <t>lower</t>
  </si>
  <si>
    <t>upper</t>
  </si>
  <si>
    <t>% confidence interval:</t>
  </si>
  <si>
    <t>p:</t>
  </si>
  <si>
    <t>Z-value:</t>
  </si>
  <si>
    <t>P vs L</t>
  </si>
</sst>
</file>

<file path=xl/styles.xml><?xml version="1.0" encoding="utf-8"?>
<styleSheet xmlns="http://schemas.openxmlformats.org/spreadsheetml/2006/main">
  <numFmts count="4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0.0000"/>
    <numFmt numFmtId="179" formatCode="0.00000"/>
    <numFmt numFmtId="180" formatCode="0.0"/>
    <numFmt numFmtId="181" formatCode="0.000"/>
    <numFmt numFmtId="182" formatCode="0.000_ ;[Red]\-0.000\ "/>
    <numFmt numFmtId="183" formatCode="0.00000000000000"/>
    <numFmt numFmtId="184" formatCode="0.0000000000000"/>
    <numFmt numFmtId="185" formatCode="0.000000000000"/>
    <numFmt numFmtId="186" formatCode="0.00000000000"/>
    <numFmt numFmtId="187" formatCode="0.0000000000"/>
    <numFmt numFmtId="188" formatCode="0.000000000"/>
    <numFmt numFmtId="189" formatCode="0.00000000"/>
    <numFmt numFmtId="190" formatCode="0.000000"/>
    <numFmt numFmtId="191" formatCode="0.0%"/>
    <numFmt numFmtId="192" formatCode="0.00_ ;[Red]\-0.00\ "/>
    <numFmt numFmtId="193" formatCode="#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¥€-2]\ #\ ##,000_);[Red]\([$€-2]\ #\ ##,000\)"/>
    <numFmt numFmtId="198" formatCode="_(* #,##0.00_);_(* \(#,##0.00\);_(* &quot;-&quot;??_);_(@_)"/>
    <numFmt numFmtId="199" formatCode="_(* #,##0_);_(* \(#,##0\);_(* &quot;-&quot;_);_(@_)"/>
    <numFmt numFmtId="200" formatCode="_(\$* #,##0.00_);_(\$* \(#,##0.00\);_(\$* &quot;-&quot;??_);_(@_)"/>
    <numFmt numFmtId="201" formatCode="_(\$* #,##0_);_(\$* \(#,##0\);_(\$* &quot;-&quot;_);_(@_)"/>
  </numFmts>
  <fonts count="47">
    <font>
      <sz val="10"/>
      <name val="Arial"/>
      <family val="0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8"/>
      <name val="Arial"/>
      <family val="0"/>
    </font>
    <font>
      <sz val="11"/>
      <color indexed="8"/>
      <name val="Arial"/>
      <family val="0"/>
    </font>
    <font>
      <b/>
      <sz val="16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double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double"/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hair"/>
      <right style="double"/>
      <top>
        <color indexed="63"/>
      </top>
      <bottom style="double"/>
    </border>
    <border>
      <left style="hair"/>
      <right style="double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1" xfId="0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Continuous" vertical="center" wrapText="1"/>
    </xf>
    <xf numFmtId="0" fontId="0" fillId="33" borderId="12" xfId="0" applyFill="1" applyBorder="1" applyAlignment="1">
      <alignment horizontal="centerContinuous" vertical="center" wrapText="1"/>
    </xf>
    <xf numFmtId="0" fontId="0" fillId="33" borderId="13" xfId="0" applyFill="1" applyBorder="1" applyAlignment="1">
      <alignment horizontal="centerContinuous" vertical="center" wrapText="1"/>
    </xf>
    <xf numFmtId="0" fontId="0" fillId="33" borderId="10" xfId="0" applyFill="1" applyBorder="1" applyAlignment="1">
      <alignment horizontal="centerContinuous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34" borderId="0" xfId="0" applyFill="1" applyBorder="1" applyAlignment="1">
      <alignment horizontal="center" vertical="center" wrapText="1"/>
    </xf>
    <xf numFmtId="2" fontId="0" fillId="34" borderId="0" xfId="0" applyNumberFormat="1" applyFill="1" applyBorder="1" applyAlignment="1">
      <alignment horizontal="center" vertical="center" wrapText="1"/>
    </xf>
    <xf numFmtId="0" fontId="0" fillId="34" borderId="11" xfId="0" applyFill="1" applyBorder="1" applyAlignment="1">
      <alignment horizontal="center" vertical="center" wrapText="1"/>
    </xf>
    <xf numFmtId="0" fontId="0" fillId="34" borderId="0" xfId="0" applyFill="1" applyBorder="1" applyAlignment="1">
      <alignment horizontal="center"/>
    </xf>
    <xf numFmtId="0" fontId="0" fillId="34" borderId="0" xfId="0" applyFill="1" applyAlignment="1">
      <alignment horizontal="center"/>
    </xf>
    <xf numFmtId="178" fontId="0" fillId="34" borderId="0" xfId="0" applyNumberFormat="1" applyFill="1" applyBorder="1" applyAlignment="1">
      <alignment horizontal="center"/>
    </xf>
    <xf numFmtId="0" fontId="0" fillId="34" borderId="0" xfId="0" applyFill="1" applyBorder="1" applyAlignment="1">
      <alignment horizontal="left"/>
    </xf>
    <xf numFmtId="0" fontId="0" fillId="34" borderId="14" xfId="0" applyFill="1" applyBorder="1" applyAlignment="1">
      <alignment horizontal="center"/>
    </xf>
    <xf numFmtId="0" fontId="0" fillId="34" borderId="15" xfId="0" applyFill="1" applyBorder="1" applyAlignment="1">
      <alignment horizontal="center"/>
    </xf>
    <xf numFmtId="0" fontId="0" fillId="34" borderId="16" xfId="0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0" fillId="34" borderId="17" xfId="0" applyFill="1" applyBorder="1" applyAlignment="1">
      <alignment horizontal="center"/>
    </xf>
    <xf numFmtId="0" fontId="0" fillId="34" borderId="18" xfId="0" applyFill="1" applyBorder="1" applyAlignment="1">
      <alignment horizontal="center"/>
    </xf>
    <xf numFmtId="0" fontId="0" fillId="34" borderId="19" xfId="0" applyFill="1" applyBorder="1" applyAlignment="1">
      <alignment horizontal="center"/>
    </xf>
    <xf numFmtId="0" fontId="0" fillId="35" borderId="0" xfId="0" applyFill="1" applyBorder="1" applyAlignment="1">
      <alignment horizontal="center" vertical="center" textRotation="180" wrapText="1"/>
    </xf>
    <xf numFmtId="0" fontId="0" fillId="35" borderId="11" xfId="0" applyFill="1" applyBorder="1" applyAlignment="1">
      <alignment horizontal="center" vertical="center" wrapText="1"/>
    </xf>
    <xf numFmtId="0" fontId="0" fillId="35" borderId="20" xfId="0" applyFill="1" applyBorder="1" applyAlignment="1">
      <alignment horizontal="center" vertical="center" wrapText="1"/>
    </xf>
    <xf numFmtId="0" fontId="0" fillId="35" borderId="21" xfId="0" applyFill="1" applyBorder="1" applyAlignment="1">
      <alignment horizontal="center" vertical="center" wrapText="1"/>
    </xf>
    <xf numFmtId="2" fontId="0" fillId="35" borderId="0" xfId="0" applyNumberFormat="1" applyFill="1" applyBorder="1" applyAlignment="1">
      <alignment horizontal="center"/>
    </xf>
    <xf numFmtId="2" fontId="0" fillId="35" borderId="13" xfId="0" applyNumberFormat="1" applyFill="1" applyBorder="1" applyAlignment="1">
      <alignment horizontal="center"/>
    </xf>
    <xf numFmtId="2" fontId="0" fillId="35" borderId="10" xfId="0" applyNumberFormat="1" applyFill="1" applyBorder="1" applyAlignment="1">
      <alignment horizontal="center"/>
    </xf>
    <xf numFmtId="0" fontId="0" fillId="36" borderId="22" xfId="0" applyFill="1" applyBorder="1" applyAlignment="1">
      <alignment horizontal="center" vertical="center" textRotation="180" wrapText="1"/>
    </xf>
    <xf numFmtId="0" fontId="0" fillId="36" borderId="12" xfId="0" applyFill="1" applyBorder="1" applyAlignment="1">
      <alignment horizontal="center" vertical="center" textRotation="180" wrapText="1"/>
    </xf>
    <xf numFmtId="2" fontId="0" fillId="36" borderId="0" xfId="0" applyNumberFormat="1" applyFill="1" applyBorder="1" applyAlignment="1">
      <alignment horizontal="center" vertical="center" textRotation="180" wrapText="1"/>
    </xf>
    <xf numFmtId="0" fontId="0" fillId="36" borderId="23" xfId="0" applyFill="1" applyBorder="1" applyAlignment="1">
      <alignment horizontal="center" vertical="center" textRotation="180" wrapText="1"/>
    </xf>
    <xf numFmtId="0" fontId="0" fillId="36" borderId="0" xfId="0" applyFill="1" applyBorder="1" applyAlignment="1">
      <alignment horizontal="centerContinuous" vertical="center" wrapText="1"/>
    </xf>
    <xf numFmtId="0" fontId="0" fillId="36" borderId="10" xfId="0" applyFill="1" applyBorder="1" applyAlignment="1">
      <alignment horizontal="centerContinuous" vertical="center" wrapText="1"/>
    </xf>
    <xf numFmtId="0" fontId="0" fillId="36" borderId="24" xfId="0" applyFill="1" applyBorder="1" applyAlignment="1">
      <alignment horizontal="center" vertical="center" textRotation="180" wrapText="1"/>
    </xf>
    <xf numFmtId="0" fontId="0" fillId="36" borderId="25" xfId="0" applyFill="1" applyBorder="1" applyAlignment="1">
      <alignment horizontal="center" vertical="center" textRotation="180" wrapText="1"/>
    </xf>
    <xf numFmtId="2" fontId="0" fillId="36" borderId="11" xfId="0" applyNumberFormat="1" applyFill="1" applyBorder="1" applyAlignment="1">
      <alignment horizontal="center" vertical="center" wrapText="1"/>
    </xf>
    <xf numFmtId="0" fontId="0" fillId="36" borderId="20" xfId="0" applyFill="1" applyBorder="1" applyAlignment="1">
      <alignment horizontal="center" vertical="center" wrapText="1"/>
    </xf>
    <xf numFmtId="0" fontId="0" fillId="36" borderId="11" xfId="0" applyFill="1" applyBorder="1" applyAlignment="1">
      <alignment horizontal="center" vertical="center" wrapText="1"/>
    </xf>
    <xf numFmtId="0" fontId="0" fillId="36" borderId="26" xfId="0" applyFill="1" applyBorder="1" applyAlignment="1">
      <alignment horizontal="center" vertical="center" wrapText="1"/>
    </xf>
    <xf numFmtId="2" fontId="0" fillId="36" borderId="22" xfId="0" applyNumberFormat="1" applyFill="1" applyBorder="1" applyAlignment="1">
      <alignment horizontal="center"/>
    </xf>
    <xf numFmtId="2" fontId="0" fillId="36" borderId="12" xfId="0" applyNumberFormat="1" applyFill="1" applyBorder="1" applyAlignment="1">
      <alignment horizontal="center"/>
    </xf>
    <xf numFmtId="2" fontId="0" fillId="36" borderId="0" xfId="0" applyNumberFormat="1" applyFill="1" applyBorder="1" applyAlignment="1">
      <alignment horizontal="center"/>
    </xf>
    <xf numFmtId="2" fontId="0" fillId="36" borderId="23" xfId="0" applyNumberFormat="1" applyFill="1" applyBorder="1" applyAlignment="1">
      <alignment horizontal="center"/>
    </xf>
    <xf numFmtId="2" fontId="0" fillId="36" borderId="27" xfId="0" applyNumberFormat="1" applyFill="1" applyBorder="1" applyAlignment="1">
      <alignment horizontal="center"/>
    </xf>
    <xf numFmtId="0" fontId="0" fillId="36" borderId="0" xfId="0" applyFill="1" applyBorder="1" applyAlignment="1">
      <alignment horizontal="center"/>
    </xf>
    <xf numFmtId="2" fontId="0" fillId="36" borderId="10" xfId="0" applyNumberFormat="1" applyFill="1" applyBorder="1" applyAlignment="1">
      <alignment horizontal="center"/>
    </xf>
    <xf numFmtId="2" fontId="2" fillId="35" borderId="23" xfId="0" applyNumberFormat="1" applyFont="1" applyFill="1" applyBorder="1" applyAlignment="1">
      <alignment horizontal="center"/>
    </xf>
    <xf numFmtId="0" fontId="0" fillId="35" borderId="13" xfId="0" applyFill="1" applyBorder="1" applyAlignment="1">
      <alignment horizontal="centerContinuous" vertical="center" wrapText="1"/>
    </xf>
    <xf numFmtId="0" fontId="0" fillId="35" borderId="28" xfId="0" applyFill="1" applyBorder="1" applyAlignment="1">
      <alignment horizontal="center" vertical="center" wrapText="1"/>
    </xf>
    <xf numFmtId="2" fontId="0" fillId="35" borderId="29" xfId="0" applyNumberFormat="1" applyFill="1" applyBorder="1" applyAlignment="1">
      <alignment horizontal="center"/>
    </xf>
    <xf numFmtId="0" fontId="0" fillId="35" borderId="30" xfId="0" applyFill="1" applyBorder="1" applyAlignment="1">
      <alignment horizontal="center" vertical="center" wrapText="1"/>
    </xf>
    <xf numFmtId="2" fontId="0" fillId="35" borderId="31" xfId="0" applyNumberFormat="1" applyFill="1" applyBorder="1" applyAlignment="1">
      <alignment horizontal="center"/>
    </xf>
    <xf numFmtId="0" fontId="0" fillId="35" borderId="12" xfId="0" applyFill="1" applyBorder="1" applyAlignment="1">
      <alignment horizontal="centerContinuous" vertical="center" wrapText="1"/>
    </xf>
    <xf numFmtId="0" fontId="0" fillId="35" borderId="10" xfId="0" applyFill="1" applyBorder="1" applyAlignment="1">
      <alignment horizontal="center" vertical="center" textRotation="180" wrapText="1"/>
    </xf>
    <xf numFmtId="0" fontId="3" fillId="33" borderId="0" xfId="0" applyFont="1" applyFill="1" applyBorder="1" applyAlignment="1">
      <alignment horizontal="centerContinuous" vertical="center"/>
    </xf>
    <xf numFmtId="0" fontId="3" fillId="33" borderId="10" xfId="0" applyFont="1" applyFill="1" applyBorder="1" applyAlignment="1">
      <alignment horizontal="centerContinuous" vertical="center"/>
    </xf>
    <xf numFmtId="0" fontId="3" fillId="36" borderId="32" xfId="0" applyFont="1" applyFill="1" applyBorder="1" applyAlignment="1">
      <alignment horizontal="centerContinuous" vertical="center"/>
    </xf>
    <xf numFmtId="0" fontId="3" fillId="36" borderId="0" xfId="0" applyFont="1" applyFill="1" applyBorder="1" applyAlignment="1">
      <alignment horizontal="centerContinuous" vertical="center"/>
    </xf>
    <xf numFmtId="0" fontId="3" fillId="36" borderId="10" xfId="0" applyFont="1" applyFill="1" applyBorder="1" applyAlignment="1">
      <alignment horizontal="centerContinuous" vertical="center"/>
    </xf>
    <xf numFmtId="0" fontId="3" fillId="35" borderId="32" xfId="0" applyFont="1" applyFill="1" applyBorder="1" applyAlignment="1">
      <alignment horizontal="centerContinuous" vertical="center" wrapText="1"/>
    </xf>
    <xf numFmtId="0" fontId="3" fillId="35" borderId="0" xfId="0" applyFont="1" applyFill="1" applyBorder="1" applyAlignment="1">
      <alignment horizontal="centerContinuous" vertical="center" wrapText="1"/>
    </xf>
    <xf numFmtId="0" fontId="3" fillId="35" borderId="10" xfId="0" applyFont="1" applyFill="1" applyBorder="1" applyAlignment="1">
      <alignment horizontal="centerContinuous" vertical="center" wrapText="1"/>
    </xf>
    <xf numFmtId="0" fontId="3" fillId="0" borderId="0" xfId="0" applyFont="1" applyBorder="1" applyAlignment="1">
      <alignment horizontal="center" vertical="center"/>
    </xf>
    <xf numFmtId="0" fontId="1" fillId="34" borderId="0" xfId="0" applyFont="1" applyFill="1" applyBorder="1" applyAlignment="1">
      <alignment horizontal="centerContinuous" vertical="center" wrapText="1"/>
    </xf>
    <xf numFmtId="2" fontId="0" fillId="0" borderId="0" xfId="0" applyNumberFormat="1" applyFont="1" applyAlignment="1">
      <alignment horizontal="right"/>
    </xf>
    <xf numFmtId="1" fontId="0" fillId="0" borderId="0" xfId="0" applyNumberFormat="1" applyFont="1" applyAlignment="1">
      <alignment horizontal="right"/>
    </xf>
    <xf numFmtId="2" fontId="0" fillId="36" borderId="33" xfId="0" applyNumberFormat="1" applyFill="1" applyBorder="1" applyAlignment="1">
      <alignment horizontal="center"/>
    </xf>
    <xf numFmtId="0" fontId="0" fillId="33" borderId="0" xfId="0" applyFill="1" applyBorder="1" applyAlignment="1">
      <alignment horizontal="center" vertical="center" wrapText="1"/>
    </xf>
    <xf numFmtId="0" fontId="0" fillId="33" borderId="34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7" fillId="0" borderId="35" xfId="0" applyFont="1" applyBorder="1" applyAlignment="1">
      <alignment vertical="top" wrapText="1"/>
    </xf>
    <xf numFmtId="0" fontId="8" fillId="0" borderId="35" xfId="0" applyFont="1" applyBorder="1" applyAlignment="1">
      <alignment vertical="top" wrapText="1"/>
    </xf>
    <xf numFmtId="0" fontId="0" fillId="37" borderId="23" xfId="0" applyFill="1" applyBorder="1" applyAlignment="1">
      <alignment horizontal="center" vertical="center" textRotation="180" wrapText="1"/>
    </xf>
    <xf numFmtId="0" fontId="0" fillId="38" borderId="35" xfId="0" applyFont="1" applyFill="1" applyBorder="1" applyAlignment="1">
      <alignment/>
    </xf>
    <xf numFmtId="0" fontId="0" fillId="38" borderId="35" xfId="0" applyFont="1" applyFill="1" applyBorder="1" applyAlignment="1">
      <alignment horizontal="right" vertical="center" wrapText="1"/>
    </xf>
    <xf numFmtId="179" fontId="8" fillId="38" borderId="35" xfId="47" applyNumberFormat="1" applyFont="1" applyFill="1" applyBorder="1" applyAlignment="1">
      <alignment horizontal="right" vertical="center"/>
      <protection/>
    </xf>
    <xf numFmtId="190" fontId="8" fillId="38" borderId="35" xfId="47" applyNumberFormat="1" applyFont="1" applyFill="1" applyBorder="1" applyAlignment="1">
      <alignment horizontal="right" vertical="center"/>
      <protection/>
    </xf>
    <xf numFmtId="0" fontId="8" fillId="38" borderId="35" xfId="0" applyFont="1" applyFill="1" applyBorder="1" applyAlignment="1">
      <alignment wrapText="1"/>
    </xf>
    <xf numFmtId="0" fontId="7" fillId="0" borderId="36" xfId="0" applyFont="1" applyBorder="1" applyAlignment="1">
      <alignment vertical="top" wrapText="1"/>
    </xf>
    <xf numFmtId="0" fontId="8" fillId="0" borderId="37" xfId="0" applyFont="1" applyBorder="1" applyAlignment="1">
      <alignment vertical="top" wrapText="1"/>
    </xf>
    <xf numFmtId="0" fontId="8" fillId="0" borderId="35" xfId="0" applyFont="1" applyBorder="1" applyAlignment="1">
      <alignment wrapText="1"/>
    </xf>
    <xf numFmtId="0" fontId="7" fillId="0" borderId="17" xfId="0" applyFont="1" applyBorder="1" applyAlignment="1">
      <alignment vertical="top" wrapText="1"/>
    </xf>
    <xf numFmtId="0" fontId="9" fillId="0" borderId="35" xfId="0" applyFont="1" applyBorder="1" applyAlignment="1">
      <alignment vertical="center" wrapText="1"/>
    </xf>
    <xf numFmtId="2" fontId="2" fillId="35" borderId="23" xfId="0" applyNumberFormat="1" applyFont="1" applyFill="1" applyBorder="1" applyAlignment="1">
      <alignment horizontal="right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Calculator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Estimates of the size of the difference between 
treatment and control groups</a:t>
            </a:r>
          </a:p>
        </c:rich>
      </c:tx>
      <c:layout>
        <c:manualLayout>
          <c:xMode val="factor"/>
          <c:yMode val="factor"/>
          <c:x val="-0.220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"/>
          <c:y val="0.166"/>
          <c:w val="0.91625"/>
          <c:h val="0.834"/>
        </c:manualLayout>
      </c:layout>
      <c:lineChart>
        <c:grouping val="standard"/>
        <c:varyColors val="0"/>
        <c:ser>
          <c:idx val="0"/>
          <c:order val="0"/>
          <c:tx>
            <c:v>Effect size estimate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Calculator!$A$4:$A$7</c:f>
              <c:strCache>
                <c:ptCount val="4"/>
                <c:pt idx="0">
                  <c:v>P vs L</c:v>
                </c:pt>
              </c:strCache>
            </c:strRef>
          </c:cat>
          <c:val>
            <c:numRef>
              <c:f>Calculator!#REF!</c:f>
              <c:numCache>
                <c:ptCount val="4"/>
                <c:pt idx="0">
                  <c:v>0.8023871204339753</c:v>
                </c:pt>
                <c:pt idx="1">
                  <c:v>0.8413011947757207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v>Upper confidence limit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800000"/>
                </a:solidFill>
              </a:ln>
            </c:spPr>
          </c:marker>
          <c:dLbls>
            <c:numFmt formatCode="0.00" sourceLinked="0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Calculator!$A$4:$A$7</c:f>
              <c:strCache>
                <c:ptCount val="4"/>
                <c:pt idx="0">
                  <c:v>P vs L</c:v>
                </c:pt>
              </c:strCache>
            </c:strRef>
          </c:cat>
          <c:val>
            <c:numRef>
              <c:f>Calculator!#REF!</c:f>
              <c:numCache>
                <c:ptCount val="4"/>
                <c:pt idx="0">
                  <c:v>1.4633752145637635</c:v>
                </c:pt>
                <c:pt idx="1">
                  <c:v>1.5047303724318166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1"/>
          <c:order val="2"/>
          <c:tx>
            <c:v>Lower confidence limit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dLbls>
            <c:numFmt formatCode="0.00" sourceLinked="0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Calculator!$A$4:$A$7</c:f>
              <c:strCache>
                <c:ptCount val="4"/>
                <c:pt idx="0">
                  <c:v>P vs L</c:v>
                </c:pt>
              </c:strCache>
            </c:strRef>
          </c:cat>
          <c:val>
            <c:numRef>
              <c:f>Calculator!#REF!</c:f>
              <c:numCache>
                <c:ptCount val="4"/>
                <c:pt idx="0">
                  <c:v>0.1413990263041871</c:v>
                </c:pt>
                <c:pt idx="1">
                  <c:v>0.17787201711962486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hiLowLines>
          <c:spPr>
            <a:ln w="3175">
              <a:solidFill>
                <a:srgbClr val="000000"/>
              </a:solidFill>
            </a:ln>
          </c:spPr>
        </c:hiLowLines>
        <c:axId val="14978394"/>
        <c:axId val="587819"/>
      </c:lineChart>
      <c:catAx>
        <c:axId val="1497839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7819"/>
        <c:crosses val="autoZero"/>
        <c:auto val="0"/>
        <c:lblOffset val="100"/>
        <c:tickLblSkip val="1"/>
        <c:noMultiLvlLbl val="0"/>
      </c:catAx>
      <c:valAx>
        <c:axId val="5878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Standardised Effect Size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97839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775"/>
          <c:y val="0.0175"/>
          <c:w val="0.2235"/>
          <c:h val="0.14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7"/>
  </sheetViews>
  <pageMargins left="0.787401575" right="0.787401575" top="0.984251969" bottom="0.984251969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Chart 1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00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5" sqref="A5"/>
    </sheetView>
  </sheetViews>
  <sheetFormatPr defaultColWidth="9.140625" defaultRowHeight="12.75"/>
  <cols>
    <col min="1" max="1" width="15.57421875" style="1" customWidth="1"/>
    <col min="2" max="2" width="9.421875" style="1" customWidth="1"/>
    <col min="3" max="3" width="5.00390625" style="1" customWidth="1"/>
    <col min="4" max="4" width="11.8515625" style="1" customWidth="1"/>
    <col min="5" max="5" width="9.7109375" style="1" customWidth="1"/>
    <col min="6" max="6" width="5.00390625" style="1" customWidth="1"/>
    <col min="7" max="7" width="11.8515625" style="2" customWidth="1"/>
    <col min="8" max="8" width="6.28125" style="50" customWidth="1"/>
    <col min="9" max="9" width="11.00390625" style="50" customWidth="1"/>
    <col min="10" max="10" width="6.8515625" style="50" customWidth="1"/>
    <col min="11" max="11" width="6.57421875" style="47" customWidth="1"/>
    <col min="12" max="12" width="7.57421875" style="47" customWidth="1"/>
    <col min="13" max="13" width="7.421875" style="51" customWidth="1"/>
    <col min="14" max="18" width="5.28125" style="30" customWidth="1"/>
    <col min="19" max="19" width="7.00390625" style="32" customWidth="1"/>
    <col min="20" max="20" width="9.140625" style="1" customWidth="1"/>
    <col min="21" max="21" width="4.57421875" style="1" customWidth="1"/>
    <col min="22" max="22" width="19.421875" style="1" customWidth="1"/>
    <col min="23" max="23" width="9.140625" style="1" customWidth="1"/>
    <col min="24" max="24" width="4.57421875" style="1" customWidth="1"/>
    <col min="25" max="25" width="9.140625" style="1" customWidth="1"/>
    <col min="26" max="28" width="9.140625" style="14" customWidth="1"/>
    <col min="29" max="16384" width="9.140625" style="1" customWidth="1"/>
  </cols>
  <sheetData>
    <row r="1" spans="1:28" s="68" customFormat="1" ht="22.5" customHeight="1">
      <c r="A1" s="60" t="s">
        <v>0</v>
      </c>
      <c r="B1" s="60"/>
      <c r="C1" s="60"/>
      <c r="D1" s="60"/>
      <c r="E1" s="60"/>
      <c r="F1" s="60"/>
      <c r="G1" s="61"/>
      <c r="H1" s="62" t="s">
        <v>1</v>
      </c>
      <c r="I1" s="63"/>
      <c r="J1" s="63"/>
      <c r="K1" s="63"/>
      <c r="L1" s="63"/>
      <c r="M1" s="64"/>
      <c r="N1" s="65" t="s">
        <v>2</v>
      </c>
      <c r="O1" s="66"/>
      <c r="P1" s="66"/>
      <c r="Q1" s="66"/>
      <c r="R1" s="66"/>
      <c r="S1" s="67"/>
      <c r="Z1" s="69" t="s">
        <v>3</v>
      </c>
      <c r="AA1" s="69"/>
      <c r="AB1" s="69"/>
    </row>
    <row r="2" spans="1:28" s="3" customFormat="1" ht="92.25" customHeight="1">
      <c r="A2" s="10" t="s">
        <v>4</v>
      </c>
      <c r="B2" s="6" t="s">
        <v>5</v>
      </c>
      <c r="C2" s="6"/>
      <c r="D2" s="7"/>
      <c r="E2" s="8" t="s">
        <v>6</v>
      </c>
      <c r="F2" s="6"/>
      <c r="G2" s="9"/>
      <c r="H2" s="33" t="s">
        <v>7</v>
      </c>
      <c r="I2" s="34" t="s">
        <v>8</v>
      </c>
      <c r="J2" s="35" t="s">
        <v>9</v>
      </c>
      <c r="K2" s="36" t="s">
        <v>10</v>
      </c>
      <c r="L2" s="37" t="s">
        <v>11</v>
      </c>
      <c r="M2" s="38"/>
      <c r="N2" s="26" t="s">
        <v>12</v>
      </c>
      <c r="O2" s="78" t="s">
        <v>13</v>
      </c>
      <c r="P2" s="26" t="s">
        <v>14</v>
      </c>
      <c r="Q2" s="53" t="s">
        <v>15</v>
      </c>
      <c r="R2" s="58"/>
      <c r="S2" s="59" t="s">
        <v>16</v>
      </c>
      <c r="Z2" s="11" t="s">
        <v>17</v>
      </c>
      <c r="AA2" s="12" t="s">
        <v>18</v>
      </c>
      <c r="AB2" s="11" t="s">
        <v>19</v>
      </c>
    </row>
    <row r="3" spans="1:28" s="5" customFormat="1" ht="18" customHeight="1" thickBot="1">
      <c r="A3" s="10"/>
      <c r="B3" s="73" t="s">
        <v>20</v>
      </c>
      <c r="C3" s="74" t="s">
        <v>21</v>
      </c>
      <c r="D3" s="10" t="s">
        <v>22</v>
      </c>
      <c r="E3" s="73" t="s">
        <v>20</v>
      </c>
      <c r="F3" s="74" t="s">
        <v>21</v>
      </c>
      <c r="G3" s="75" t="s">
        <v>22</v>
      </c>
      <c r="H3" s="39"/>
      <c r="I3" s="40"/>
      <c r="J3" s="41"/>
      <c r="K3" s="42"/>
      <c r="L3" s="43" t="s">
        <v>23</v>
      </c>
      <c r="M3" s="44" t="s">
        <v>24</v>
      </c>
      <c r="N3" s="27"/>
      <c r="O3" s="28"/>
      <c r="P3" s="27"/>
      <c r="Q3" s="29" t="s">
        <v>23</v>
      </c>
      <c r="R3" s="54" t="s">
        <v>24</v>
      </c>
      <c r="S3" s="56"/>
      <c r="Z3" s="13"/>
      <c r="AA3" s="13"/>
      <c r="AB3" s="13"/>
    </row>
    <row r="4" spans="1:19" ht="15.75" thickTop="1">
      <c r="A4" s="88" t="s">
        <v>28</v>
      </c>
      <c r="B4" s="79">
        <v>12.5</v>
      </c>
      <c r="C4" s="80">
        <v>15</v>
      </c>
      <c r="D4" s="79">
        <v>25.6</v>
      </c>
      <c r="E4" s="79">
        <v>25</v>
      </c>
      <c r="F4" s="80">
        <v>26</v>
      </c>
      <c r="G4" s="79">
        <v>8.2</v>
      </c>
      <c r="H4" s="72">
        <f>SQRT((D4^2*(C4-1)+G4^2*(F4-1))/(C4+F4-2))</f>
        <v>16.684124190379308</v>
      </c>
      <c r="I4" s="46">
        <f>FDIST((MAX(G4,D4))^2/(MIN(G4,D4))^2,F4-1,C4-1)</f>
        <v>3.2174434259225354E-05</v>
      </c>
      <c r="J4" s="47">
        <f>B4-E4</f>
        <v>-12.5</v>
      </c>
      <c r="K4" s="48" t="e">
        <f>TDIST(J4*SQRT(C4*F4/(C4+F4))/H4,C4+F4-2,2)</f>
        <v>#NUM!</v>
      </c>
      <c r="L4" s="47">
        <f>J4-(TINV($W$11,F4+C4-2)*H4/SQRT(C4*F4/(C4+F4)))</f>
        <v>-23.441895522701678</v>
      </c>
      <c r="M4" s="49">
        <f>J4+(TINV($W$11,F4+C4-2)*H4/SQRT(C4*F4/(C4+F4)))</f>
        <v>-1.5581044772983237</v>
      </c>
      <c r="N4" s="30">
        <f>J4/H4</f>
        <v>-0.7492152334377833</v>
      </c>
      <c r="O4" s="89">
        <f>N4*VLOOKUP(C4+F4-2,$Z$5:$AA$102,2,TRUE)</f>
        <v>-0.7346804579090903</v>
      </c>
      <c r="P4" s="30">
        <f>SQRT((C4+F4)/(C4*F4)+O4^2/(2*(C4+F4)))</f>
        <v>0.33423133867578014</v>
      </c>
      <c r="Q4" s="31">
        <f>O4-$W$12*P4</f>
        <v>-1.3897618442182285</v>
      </c>
      <c r="R4" s="55">
        <f>O4+$W$12*P4</f>
        <v>-0.07959907159995216</v>
      </c>
      <c r="S4" s="57">
        <f>J4/G4</f>
        <v>-1.524390243902439</v>
      </c>
    </row>
    <row r="5" spans="1:28" ht="15">
      <c r="A5" s="88"/>
      <c r="B5" s="81"/>
      <c r="C5" s="80"/>
      <c r="D5" s="82"/>
      <c r="E5" s="79"/>
      <c r="F5" s="83"/>
      <c r="G5" s="79"/>
      <c r="H5" s="72">
        <f>SQRT((D5^2*(C5-1)+G5^2*(F5-1))/(C5+F5-2))</f>
        <v>0</v>
      </c>
      <c r="I5" s="46" t="e">
        <f>FDIST((MAX(G5,D5))^2/(MIN(G5,D5))^2,F5-1,C5-1)</f>
        <v>#DIV/0!</v>
      </c>
      <c r="J5" s="47">
        <f>B5-E5</f>
        <v>0</v>
      </c>
      <c r="K5" s="48" t="e">
        <f>TDIST(J5*SQRT(C5*F5/(C5+F5))/H5,C5+F5-2,2)</f>
        <v>#DIV/0!</v>
      </c>
      <c r="L5" s="47" t="e">
        <f>J5-(TINV($W$11,F5+C5-2)*H5/SQRT(C5*F5/(C5+F5)))</f>
        <v>#NUM!</v>
      </c>
      <c r="M5" s="49" t="e">
        <f>J5+(TINV($W$11,F5+C5-2)*H5/SQRT(C5*F5/(C5+F5)))</f>
        <v>#NUM!</v>
      </c>
      <c r="N5" s="30" t="e">
        <f>J5/H5</f>
        <v>#DIV/0!</v>
      </c>
      <c r="O5" s="89" t="e">
        <f>N5*VLOOKUP(C5+F5-2,$Z$5:$AA$102,2,TRUE)</f>
        <v>#DIV/0!</v>
      </c>
      <c r="P5" s="30" t="e">
        <f>SQRT((C5+F5)/(C5*F5)+O5^2/(2*(C5+F5)))</f>
        <v>#DIV/0!</v>
      </c>
      <c r="Q5" s="31" t="e">
        <f>O5-$W$12*P5</f>
        <v>#DIV/0!</v>
      </c>
      <c r="R5" s="55" t="e">
        <f>O5+$W$12*P5</f>
        <v>#DIV/0!</v>
      </c>
      <c r="S5" s="57" t="e">
        <f>J5/G5</f>
        <v>#DIV/0!</v>
      </c>
      <c r="Z5" s="14">
        <v>2</v>
      </c>
      <c r="AA5" s="14">
        <v>0.5642</v>
      </c>
      <c r="AB5" s="14">
        <f>1-3/(4*Z5-1)</f>
        <v>0.5714285714285714</v>
      </c>
    </row>
    <row r="6" spans="1:28" ht="15">
      <c r="A6" s="88"/>
      <c r="B6" s="81"/>
      <c r="C6" s="80"/>
      <c r="D6" s="79"/>
      <c r="E6" s="81"/>
      <c r="F6" s="83"/>
      <c r="G6" s="82"/>
      <c r="H6" s="72">
        <f>SQRT((D6^2*(C6-1)+G6^2*(F6-1))/(C6+F6-2))</f>
        <v>0</v>
      </c>
      <c r="I6" s="46" t="e">
        <f>FDIST((MAX(G6,D6))^2/(MIN(G6,D6))^2,F6-1,C6-1)</f>
        <v>#DIV/0!</v>
      </c>
      <c r="J6" s="47">
        <f>B6-E6</f>
        <v>0</v>
      </c>
      <c r="K6" s="48" t="e">
        <f>TDIST(J6*SQRT(C6*F6/(C6+F6))/H6,C6+F6-2,2)</f>
        <v>#DIV/0!</v>
      </c>
      <c r="L6" s="47" t="e">
        <f>J6-(TINV($W$11,F6+C6-2)*H6/SQRT(C6*F6/(C6+F6)))</f>
        <v>#NUM!</v>
      </c>
      <c r="M6" s="49" t="e">
        <f>J6+(TINV($W$11,F6+C6-2)*H6/SQRT(C6*F6/(C6+F6)))</f>
        <v>#NUM!</v>
      </c>
      <c r="N6" s="30" t="e">
        <f>J6/H6</f>
        <v>#DIV/0!</v>
      </c>
      <c r="O6" s="89" t="e">
        <f>N6*VLOOKUP(C6+F6-2,$Z$5:$AA$102,2,TRUE)</f>
        <v>#DIV/0!</v>
      </c>
      <c r="P6" s="30" t="e">
        <f>SQRT((C6+F6)/(C6*F6)+O6^2/(2*(C6+F6)))</f>
        <v>#DIV/0!</v>
      </c>
      <c r="Q6" s="31" t="e">
        <f>O6-$W$12*P6</f>
        <v>#DIV/0!</v>
      </c>
      <c r="R6" s="55" t="e">
        <f>O6+$W$12*P6</f>
        <v>#DIV/0!</v>
      </c>
      <c r="S6" s="57" t="e">
        <f>J6/G6</f>
        <v>#DIV/0!</v>
      </c>
      <c r="Z6" s="14">
        <v>3</v>
      </c>
      <c r="AA6" s="14">
        <v>0.7236</v>
      </c>
      <c r="AB6" s="14">
        <f aca="true" t="shared" si="0" ref="AB6:AB53">1-3/(4*Z6-1)</f>
        <v>0.7272727272727273</v>
      </c>
    </row>
    <row r="7" spans="1:28" ht="12.75">
      <c r="A7" s="87"/>
      <c r="B7" s="86"/>
      <c r="C7" s="86"/>
      <c r="D7" s="86"/>
      <c r="E7" s="86"/>
      <c r="F7" s="86"/>
      <c r="G7" s="86"/>
      <c r="H7" s="72"/>
      <c r="I7" s="46"/>
      <c r="J7" s="47"/>
      <c r="K7" s="48"/>
      <c r="M7" s="49"/>
      <c r="O7" s="52"/>
      <c r="Q7" s="31"/>
      <c r="R7" s="55"/>
      <c r="S7" s="57"/>
      <c r="Z7" s="14">
        <v>4</v>
      </c>
      <c r="AA7" s="14">
        <v>0.7979</v>
      </c>
      <c r="AB7" s="14">
        <f t="shared" si="0"/>
        <v>0.8</v>
      </c>
    </row>
    <row r="8" spans="1:28" ht="12.75">
      <c r="A8" s="84"/>
      <c r="B8" s="86"/>
      <c r="C8" s="86"/>
      <c r="D8" s="86"/>
      <c r="E8" s="86"/>
      <c r="F8" s="86"/>
      <c r="G8" s="86"/>
      <c r="H8" s="72"/>
      <c r="I8" s="46"/>
      <c r="J8" s="47"/>
      <c r="K8" s="48"/>
      <c r="M8" s="49"/>
      <c r="O8" s="52"/>
      <c r="Q8" s="31"/>
      <c r="R8" s="55"/>
      <c r="S8" s="57"/>
      <c r="Z8" s="14">
        <v>5</v>
      </c>
      <c r="AA8" s="14">
        <v>0.8408</v>
      </c>
      <c r="AB8" s="14">
        <f t="shared" si="0"/>
        <v>0.8421052631578947</v>
      </c>
    </row>
    <row r="9" spans="1:28" ht="12.75">
      <c r="A9" s="84"/>
      <c r="B9" s="86"/>
      <c r="C9" s="86"/>
      <c r="D9" s="86"/>
      <c r="E9" s="86"/>
      <c r="F9" s="86"/>
      <c r="G9" s="86"/>
      <c r="H9" s="72"/>
      <c r="I9" s="46"/>
      <c r="J9" s="47"/>
      <c r="K9" s="48"/>
      <c r="M9" s="49"/>
      <c r="O9" s="52"/>
      <c r="Q9" s="31"/>
      <c r="R9" s="55"/>
      <c r="S9" s="57"/>
      <c r="U9" s="18"/>
      <c r="V9" s="19"/>
      <c r="W9" s="19"/>
      <c r="X9" s="20"/>
      <c r="Z9" s="14">
        <v>6</v>
      </c>
      <c r="AA9" s="14">
        <v>0.8686</v>
      </c>
      <c r="AB9" s="14">
        <f t="shared" si="0"/>
        <v>0.8695652173913043</v>
      </c>
    </row>
    <row r="10" spans="1:28" ht="12.75">
      <c r="A10" s="76"/>
      <c r="B10" s="85"/>
      <c r="C10" s="85"/>
      <c r="D10" s="85"/>
      <c r="E10" s="85"/>
      <c r="F10" s="85"/>
      <c r="G10" s="85"/>
      <c r="H10" s="72"/>
      <c r="I10" s="46"/>
      <c r="J10" s="47"/>
      <c r="K10" s="48"/>
      <c r="M10" s="49"/>
      <c r="O10" s="52"/>
      <c r="Q10" s="31"/>
      <c r="R10" s="55"/>
      <c r="S10" s="57"/>
      <c r="U10" s="21"/>
      <c r="V10" s="17" t="s">
        <v>25</v>
      </c>
      <c r="W10" s="1">
        <v>95</v>
      </c>
      <c r="X10" s="22"/>
      <c r="Z10" s="14">
        <v>7</v>
      </c>
      <c r="AA10" s="14">
        <v>0.8882</v>
      </c>
      <c r="AB10" s="14">
        <f t="shared" si="0"/>
        <v>0.8888888888888888</v>
      </c>
    </row>
    <row r="11" spans="1:28" ht="12.75">
      <c r="A11" s="76"/>
      <c r="B11" s="77"/>
      <c r="C11" s="77"/>
      <c r="D11" s="77"/>
      <c r="E11" s="77"/>
      <c r="F11" s="77"/>
      <c r="G11" s="77"/>
      <c r="H11" s="72"/>
      <c r="I11" s="46"/>
      <c r="J11" s="47"/>
      <c r="K11" s="48"/>
      <c r="M11" s="49"/>
      <c r="O11" s="52"/>
      <c r="Q11" s="31"/>
      <c r="R11" s="55"/>
      <c r="S11" s="57"/>
      <c r="U11" s="21"/>
      <c r="V11" s="17" t="s">
        <v>26</v>
      </c>
      <c r="W11" s="14">
        <f>(100-W10)/100</f>
        <v>0.05</v>
      </c>
      <c r="X11" s="22"/>
      <c r="Z11" s="14">
        <v>8</v>
      </c>
      <c r="AA11" s="14">
        <v>0.9027</v>
      </c>
      <c r="AB11" s="14">
        <f t="shared" si="0"/>
        <v>0.9032258064516129</v>
      </c>
    </row>
    <row r="12" spans="1:28" ht="12.75">
      <c r="A12" s="76"/>
      <c r="B12" s="77"/>
      <c r="C12" s="77"/>
      <c r="D12" s="77"/>
      <c r="E12" s="77"/>
      <c r="F12" s="77"/>
      <c r="G12" s="77"/>
      <c r="H12" s="72"/>
      <c r="I12" s="46"/>
      <c r="J12" s="47"/>
      <c r="K12" s="48"/>
      <c r="M12" s="49"/>
      <c r="O12" s="52"/>
      <c r="Q12" s="31"/>
      <c r="R12" s="55"/>
      <c r="S12" s="57"/>
      <c r="U12" s="21"/>
      <c r="V12" s="17" t="s">
        <v>27</v>
      </c>
      <c r="W12" s="14">
        <f>NORMSINV(1-W11/2)</f>
        <v>1.9599639845400536</v>
      </c>
      <c r="X12" s="22"/>
      <c r="Z12" s="14">
        <v>9</v>
      </c>
      <c r="AA12" s="14">
        <v>0.9139</v>
      </c>
      <c r="AB12" s="14">
        <f t="shared" si="0"/>
        <v>0.9142857142857143</v>
      </c>
    </row>
    <row r="13" spans="1:28" ht="12.75">
      <c r="A13" s="76"/>
      <c r="B13" s="77"/>
      <c r="C13" s="77"/>
      <c r="D13" s="77"/>
      <c r="E13" s="77"/>
      <c r="F13" s="77"/>
      <c r="G13" s="77"/>
      <c r="H13" s="72"/>
      <c r="I13" s="46"/>
      <c r="J13" s="47"/>
      <c r="K13" s="48"/>
      <c r="M13" s="49"/>
      <c r="O13" s="52"/>
      <c r="Q13" s="31"/>
      <c r="R13" s="55"/>
      <c r="S13" s="57"/>
      <c r="U13" s="23"/>
      <c r="V13" s="24"/>
      <c r="W13" s="24"/>
      <c r="X13" s="25"/>
      <c r="Z13" s="14">
        <v>10</v>
      </c>
      <c r="AA13" s="14">
        <v>0.9228</v>
      </c>
      <c r="AB13" s="14">
        <f t="shared" si="0"/>
        <v>0.9230769230769231</v>
      </c>
    </row>
    <row r="14" spans="1:28" ht="12.75">
      <c r="A14" s="76"/>
      <c r="B14" s="77"/>
      <c r="C14" s="77"/>
      <c r="D14" s="77"/>
      <c r="E14" s="77"/>
      <c r="F14" s="77"/>
      <c r="G14" s="77"/>
      <c r="H14" s="72"/>
      <c r="I14" s="46"/>
      <c r="J14" s="47"/>
      <c r="K14" s="48"/>
      <c r="M14" s="49"/>
      <c r="O14" s="52"/>
      <c r="Q14" s="31"/>
      <c r="R14" s="55"/>
      <c r="S14" s="57"/>
      <c r="Z14" s="14">
        <v>11</v>
      </c>
      <c r="AA14" s="14">
        <v>0.93</v>
      </c>
      <c r="AB14" s="14">
        <f t="shared" si="0"/>
        <v>0.9302325581395349</v>
      </c>
    </row>
    <row r="15" spans="1:28" s="4" customFormat="1" ht="12.75">
      <c r="A15" s="76"/>
      <c r="B15" s="77"/>
      <c r="C15" s="77"/>
      <c r="D15" s="77"/>
      <c r="E15" s="77"/>
      <c r="F15" s="77"/>
      <c r="G15" s="77"/>
      <c r="H15" s="72"/>
      <c r="I15" s="46"/>
      <c r="J15" s="47"/>
      <c r="K15" s="48"/>
      <c r="L15" s="47"/>
      <c r="M15" s="49"/>
      <c r="N15" s="30"/>
      <c r="O15" s="52"/>
      <c r="P15" s="30"/>
      <c r="Q15" s="31"/>
      <c r="R15" s="55"/>
      <c r="S15" s="57"/>
      <c r="Z15" s="15"/>
      <c r="AA15" s="15"/>
      <c r="AB15" s="15"/>
    </row>
    <row r="16" spans="1:28" ht="12.75">
      <c r="A16" s="76"/>
      <c r="B16" s="77"/>
      <c r="C16" s="77"/>
      <c r="D16" s="77"/>
      <c r="E16" s="77"/>
      <c r="F16" s="77"/>
      <c r="G16" s="77"/>
      <c r="H16" s="72"/>
      <c r="I16" s="46"/>
      <c r="J16" s="47"/>
      <c r="K16" s="48"/>
      <c r="M16" s="49"/>
      <c r="O16" s="52"/>
      <c r="Q16" s="31"/>
      <c r="R16" s="55"/>
      <c r="S16" s="57"/>
      <c r="Z16" s="14">
        <v>13</v>
      </c>
      <c r="AA16" s="16">
        <v>0.941</v>
      </c>
      <c r="AB16" s="14">
        <f t="shared" si="0"/>
        <v>0.9411764705882353</v>
      </c>
    </row>
    <row r="17" spans="1:28" ht="12.75">
      <c r="A17" s="76"/>
      <c r="B17" s="77"/>
      <c r="C17" s="77"/>
      <c r="D17" s="77"/>
      <c r="E17" s="77"/>
      <c r="F17" s="77"/>
      <c r="G17" s="77"/>
      <c r="H17" s="72"/>
      <c r="I17" s="46"/>
      <c r="J17" s="47"/>
      <c r="K17" s="48"/>
      <c r="M17" s="49"/>
      <c r="O17" s="52"/>
      <c r="Q17" s="31"/>
      <c r="R17" s="55"/>
      <c r="S17" s="57"/>
      <c r="Z17" s="14">
        <v>14</v>
      </c>
      <c r="AA17" s="16">
        <v>0.9453</v>
      </c>
      <c r="AB17" s="14">
        <f t="shared" si="0"/>
        <v>0.9454545454545454</v>
      </c>
    </row>
    <row r="18" spans="1:28" ht="12.75">
      <c r="A18" s="76"/>
      <c r="B18" s="77"/>
      <c r="C18" s="77"/>
      <c r="D18" s="77"/>
      <c r="E18" s="77"/>
      <c r="F18" s="77"/>
      <c r="G18" s="77"/>
      <c r="H18" s="72"/>
      <c r="I18" s="46"/>
      <c r="J18" s="47"/>
      <c r="K18" s="48"/>
      <c r="M18" s="49"/>
      <c r="O18" s="52"/>
      <c r="Q18" s="31"/>
      <c r="R18" s="55"/>
      <c r="S18" s="57"/>
      <c r="Z18" s="14">
        <v>15</v>
      </c>
      <c r="AA18" s="16">
        <v>0.949</v>
      </c>
      <c r="AB18" s="14">
        <f t="shared" si="0"/>
        <v>0.9491525423728814</v>
      </c>
    </row>
    <row r="19" spans="1:28" ht="12.75">
      <c r="A19" s="76"/>
      <c r="B19" s="77"/>
      <c r="C19" s="77"/>
      <c r="D19" s="77"/>
      <c r="E19" s="77"/>
      <c r="F19" s="77"/>
      <c r="G19" s="77"/>
      <c r="H19" s="72"/>
      <c r="I19" s="46"/>
      <c r="J19" s="47"/>
      <c r="K19" s="48"/>
      <c r="M19" s="49"/>
      <c r="O19" s="52"/>
      <c r="Q19" s="31"/>
      <c r="R19" s="55"/>
      <c r="S19" s="57"/>
      <c r="Z19" s="14">
        <v>16</v>
      </c>
      <c r="AA19" s="16">
        <v>0.9523</v>
      </c>
      <c r="AB19" s="14">
        <f t="shared" si="0"/>
        <v>0.9523809523809523</v>
      </c>
    </row>
    <row r="20" spans="1:28" ht="12.75">
      <c r="A20" s="76"/>
      <c r="B20" s="77"/>
      <c r="C20" s="77"/>
      <c r="D20" s="77"/>
      <c r="E20" s="77"/>
      <c r="F20" s="77"/>
      <c r="G20" s="77"/>
      <c r="H20" s="72"/>
      <c r="I20" s="46"/>
      <c r="J20" s="47"/>
      <c r="K20" s="48"/>
      <c r="M20" s="49"/>
      <c r="O20" s="52"/>
      <c r="Q20" s="31"/>
      <c r="R20" s="55"/>
      <c r="S20" s="57"/>
      <c r="Z20" s="14">
        <v>17</v>
      </c>
      <c r="AA20" s="16">
        <v>0.9551</v>
      </c>
      <c r="AB20" s="14">
        <f t="shared" si="0"/>
        <v>0.9552238805970149</v>
      </c>
    </row>
    <row r="21" spans="1:28" ht="12.75">
      <c r="A21" s="76"/>
      <c r="B21" s="77"/>
      <c r="C21" s="77"/>
      <c r="D21" s="77"/>
      <c r="E21" s="77"/>
      <c r="F21" s="77"/>
      <c r="G21" s="77"/>
      <c r="H21" s="72"/>
      <c r="I21" s="46"/>
      <c r="J21" s="47"/>
      <c r="K21" s="48"/>
      <c r="M21" s="49"/>
      <c r="O21" s="52"/>
      <c r="Q21" s="31"/>
      <c r="R21" s="55"/>
      <c r="S21" s="57"/>
      <c r="Z21" s="14">
        <v>18</v>
      </c>
      <c r="AA21" s="16">
        <v>0.9577</v>
      </c>
      <c r="AB21" s="14">
        <f t="shared" si="0"/>
        <v>0.9577464788732395</v>
      </c>
    </row>
    <row r="22" spans="1:28" ht="12.75">
      <c r="A22" s="76"/>
      <c r="B22" s="77"/>
      <c r="C22" s="77"/>
      <c r="D22" s="77"/>
      <c r="E22" s="77"/>
      <c r="F22" s="77"/>
      <c r="G22" s="77"/>
      <c r="H22" s="72"/>
      <c r="I22" s="46"/>
      <c r="J22" s="47"/>
      <c r="K22" s="48"/>
      <c r="M22" s="49"/>
      <c r="O22" s="52"/>
      <c r="Q22" s="31"/>
      <c r="R22" s="55"/>
      <c r="S22" s="57"/>
      <c r="Z22" s="14">
        <v>19</v>
      </c>
      <c r="AA22" s="16">
        <v>0.9599</v>
      </c>
      <c r="AB22" s="14">
        <f t="shared" si="0"/>
        <v>0.96</v>
      </c>
    </row>
    <row r="23" spans="1:28" ht="12.75">
      <c r="A23" s="76"/>
      <c r="B23" s="77"/>
      <c r="C23" s="77"/>
      <c r="D23" s="77"/>
      <c r="E23" s="77"/>
      <c r="F23" s="77"/>
      <c r="G23" s="77"/>
      <c r="H23" s="72"/>
      <c r="I23" s="46"/>
      <c r="J23" s="47"/>
      <c r="K23" s="48"/>
      <c r="M23" s="49"/>
      <c r="O23" s="52"/>
      <c r="Q23" s="31"/>
      <c r="R23" s="55"/>
      <c r="S23" s="57"/>
      <c r="Z23" s="14">
        <v>20</v>
      </c>
      <c r="AA23" s="16">
        <v>0.9619</v>
      </c>
      <c r="AB23" s="14">
        <f t="shared" si="0"/>
        <v>0.9620253164556962</v>
      </c>
    </row>
    <row r="24" spans="1:28" ht="12.75">
      <c r="A24" s="76"/>
      <c r="B24" s="77"/>
      <c r="C24" s="77"/>
      <c r="D24" s="77"/>
      <c r="E24" s="77"/>
      <c r="F24" s="77"/>
      <c r="G24" s="77"/>
      <c r="H24" s="72"/>
      <c r="I24" s="46"/>
      <c r="J24" s="47"/>
      <c r="K24" s="48"/>
      <c r="M24" s="49"/>
      <c r="O24" s="52"/>
      <c r="Q24" s="31"/>
      <c r="R24" s="55"/>
      <c r="S24" s="57"/>
      <c r="Z24" s="14">
        <v>21</v>
      </c>
      <c r="AA24" s="16">
        <v>0.9638</v>
      </c>
      <c r="AB24" s="14">
        <f t="shared" si="0"/>
        <v>0.963855421686747</v>
      </c>
    </row>
    <row r="25" spans="1:28" ht="12.75">
      <c r="A25" s="76"/>
      <c r="B25" s="77"/>
      <c r="C25" s="77"/>
      <c r="D25" s="77"/>
      <c r="E25" s="77"/>
      <c r="F25" s="77"/>
      <c r="G25" s="77"/>
      <c r="H25" s="72"/>
      <c r="I25" s="46"/>
      <c r="J25" s="47"/>
      <c r="K25" s="48"/>
      <c r="M25" s="49"/>
      <c r="O25" s="52"/>
      <c r="Q25" s="31"/>
      <c r="R25" s="55"/>
      <c r="S25" s="57"/>
      <c r="Z25" s="14">
        <v>22</v>
      </c>
      <c r="AA25" s="16">
        <v>0.9655</v>
      </c>
      <c r="AB25" s="14">
        <f t="shared" si="0"/>
        <v>0.9655172413793104</v>
      </c>
    </row>
    <row r="26" spans="1:28" ht="12.75">
      <c r="A26" s="76"/>
      <c r="B26" s="77"/>
      <c r="C26" s="77"/>
      <c r="D26" s="77"/>
      <c r="E26" s="77"/>
      <c r="F26" s="77"/>
      <c r="G26" s="77"/>
      <c r="H26" s="72"/>
      <c r="I26" s="46"/>
      <c r="J26" s="47"/>
      <c r="K26" s="48"/>
      <c r="M26" s="49"/>
      <c r="O26" s="52"/>
      <c r="Q26" s="31"/>
      <c r="R26" s="55"/>
      <c r="S26" s="57"/>
      <c r="Z26" s="14">
        <v>23</v>
      </c>
      <c r="AA26" s="16">
        <v>0.967</v>
      </c>
      <c r="AB26" s="14">
        <f t="shared" si="0"/>
        <v>0.967032967032967</v>
      </c>
    </row>
    <row r="27" spans="1:28" ht="12.75">
      <c r="A27" s="76"/>
      <c r="B27" s="77"/>
      <c r="C27" s="77"/>
      <c r="D27" s="77"/>
      <c r="E27" s="77"/>
      <c r="F27" s="77"/>
      <c r="G27" s="77"/>
      <c r="H27" s="72"/>
      <c r="I27" s="46"/>
      <c r="J27" s="47"/>
      <c r="K27" s="48"/>
      <c r="M27" s="49"/>
      <c r="O27" s="52"/>
      <c r="Q27" s="31"/>
      <c r="R27" s="55"/>
      <c r="S27" s="57"/>
      <c r="Z27" s="14">
        <v>24</v>
      </c>
      <c r="AA27" s="16">
        <v>0.9684</v>
      </c>
      <c r="AB27" s="14">
        <f t="shared" si="0"/>
        <v>0.968421052631579</v>
      </c>
    </row>
    <row r="28" spans="1:28" ht="12.75">
      <c r="A28" s="76"/>
      <c r="B28" s="77"/>
      <c r="C28" s="77"/>
      <c r="D28" s="77"/>
      <c r="E28" s="77"/>
      <c r="F28" s="77"/>
      <c r="G28" s="77"/>
      <c r="H28" s="72"/>
      <c r="I28" s="46"/>
      <c r="J28" s="47"/>
      <c r="K28" s="48"/>
      <c r="M28" s="49"/>
      <c r="O28" s="52"/>
      <c r="Q28" s="31"/>
      <c r="R28" s="55"/>
      <c r="S28" s="57"/>
      <c r="Z28" s="14">
        <v>25</v>
      </c>
      <c r="AA28" s="16">
        <v>0.9699</v>
      </c>
      <c r="AB28" s="14">
        <f t="shared" si="0"/>
        <v>0.9696969696969697</v>
      </c>
    </row>
    <row r="29" spans="1:28" ht="12.75">
      <c r="A29" s="76"/>
      <c r="B29" s="77"/>
      <c r="C29" s="77"/>
      <c r="D29" s="77"/>
      <c r="E29" s="77"/>
      <c r="F29" s="77"/>
      <c r="G29" s="77"/>
      <c r="H29" s="72"/>
      <c r="I29" s="46"/>
      <c r="J29" s="47"/>
      <c r="K29" s="48"/>
      <c r="M29" s="49"/>
      <c r="O29" s="52"/>
      <c r="Q29" s="31"/>
      <c r="R29" s="55"/>
      <c r="S29" s="57"/>
      <c r="Z29" s="14">
        <v>26</v>
      </c>
      <c r="AA29" s="16">
        <v>0.9708</v>
      </c>
      <c r="AB29" s="14">
        <f t="shared" si="0"/>
        <v>0.970873786407767</v>
      </c>
    </row>
    <row r="30" spans="2:28" ht="12.75">
      <c r="B30" s="70"/>
      <c r="C30" s="71"/>
      <c r="D30" s="70"/>
      <c r="E30" s="70"/>
      <c r="F30" s="71"/>
      <c r="G30" s="70"/>
      <c r="H30" s="45"/>
      <c r="I30" s="46"/>
      <c r="J30" s="47"/>
      <c r="K30" s="48"/>
      <c r="M30" s="49"/>
      <c r="O30" s="52"/>
      <c r="Q30" s="31"/>
      <c r="R30" s="55"/>
      <c r="S30" s="57"/>
      <c r="Z30" s="14">
        <v>27</v>
      </c>
      <c r="AA30" s="16">
        <v>0.9719</v>
      </c>
      <c r="AB30" s="14">
        <f t="shared" si="0"/>
        <v>0.9719626168224299</v>
      </c>
    </row>
    <row r="31" spans="2:28" ht="12.75">
      <c r="B31" s="70"/>
      <c r="C31" s="71"/>
      <c r="D31" s="70"/>
      <c r="E31" s="70"/>
      <c r="F31" s="71"/>
      <c r="G31" s="70"/>
      <c r="H31" s="45"/>
      <c r="I31" s="46"/>
      <c r="J31" s="47"/>
      <c r="K31" s="48"/>
      <c r="M31" s="49"/>
      <c r="O31" s="52"/>
      <c r="Q31" s="31"/>
      <c r="R31" s="55"/>
      <c r="S31" s="57"/>
      <c r="Z31" s="14">
        <v>28</v>
      </c>
      <c r="AA31" s="16">
        <v>0.9729</v>
      </c>
      <c r="AB31" s="14">
        <f t="shared" si="0"/>
        <v>0.972972972972973</v>
      </c>
    </row>
    <row r="32" spans="2:28" ht="12.75">
      <c r="B32" s="70"/>
      <c r="C32" s="71"/>
      <c r="D32" s="70"/>
      <c r="E32" s="70"/>
      <c r="F32" s="71"/>
      <c r="G32" s="70"/>
      <c r="H32" s="45"/>
      <c r="I32" s="46"/>
      <c r="J32" s="47"/>
      <c r="K32" s="48"/>
      <c r="M32" s="49"/>
      <c r="O32" s="52"/>
      <c r="Q32" s="31"/>
      <c r="R32" s="55"/>
      <c r="S32" s="57"/>
      <c r="Z32" s="14">
        <v>29</v>
      </c>
      <c r="AA32" s="16">
        <v>0.9739</v>
      </c>
      <c r="AB32" s="14">
        <f t="shared" si="0"/>
        <v>0.9739130434782609</v>
      </c>
    </row>
    <row r="33" spans="2:28" ht="12.75">
      <c r="B33" s="70"/>
      <c r="C33" s="71"/>
      <c r="D33" s="70"/>
      <c r="E33" s="70"/>
      <c r="F33" s="71"/>
      <c r="G33" s="70"/>
      <c r="H33" s="45"/>
      <c r="I33" s="46"/>
      <c r="J33" s="47"/>
      <c r="K33" s="48"/>
      <c r="M33" s="49"/>
      <c r="O33" s="52"/>
      <c r="Q33" s="31"/>
      <c r="R33" s="55"/>
      <c r="S33" s="57"/>
      <c r="Z33" s="14">
        <v>30</v>
      </c>
      <c r="AA33" s="16">
        <v>0.9748</v>
      </c>
      <c r="AB33" s="14">
        <f t="shared" si="0"/>
        <v>0.9747899159663865</v>
      </c>
    </row>
    <row r="34" spans="26:28" ht="12.75">
      <c r="Z34" s="14">
        <v>31</v>
      </c>
      <c r="AA34" s="16">
        <v>0.9756</v>
      </c>
      <c r="AB34" s="14">
        <f t="shared" si="0"/>
        <v>0.975609756097561</v>
      </c>
    </row>
    <row r="35" spans="26:28" ht="12.75">
      <c r="Z35" s="14">
        <v>32</v>
      </c>
      <c r="AA35" s="16">
        <v>0.9764</v>
      </c>
      <c r="AB35" s="14">
        <f t="shared" si="0"/>
        <v>0.9763779527559056</v>
      </c>
    </row>
    <row r="36" spans="26:28" ht="12.75">
      <c r="Z36" s="14">
        <v>33</v>
      </c>
      <c r="AA36" s="16">
        <v>0.9771</v>
      </c>
      <c r="AB36" s="14">
        <f t="shared" si="0"/>
        <v>0.9770992366412213</v>
      </c>
    </row>
    <row r="37" spans="26:28" ht="12.75">
      <c r="Z37" s="14">
        <v>34</v>
      </c>
      <c r="AA37" s="16">
        <v>0.9778</v>
      </c>
      <c r="AB37" s="14">
        <f t="shared" si="0"/>
        <v>0.9777777777777777</v>
      </c>
    </row>
    <row r="38" spans="26:28" ht="12.75">
      <c r="Z38" s="14">
        <v>35</v>
      </c>
      <c r="AA38" s="16">
        <v>0.9784</v>
      </c>
      <c r="AB38" s="14">
        <f t="shared" si="0"/>
        <v>0.9784172661870504</v>
      </c>
    </row>
    <row r="39" spans="26:28" ht="12.75">
      <c r="Z39" s="14">
        <v>36</v>
      </c>
      <c r="AA39" s="16">
        <v>0.979</v>
      </c>
      <c r="AB39" s="14">
        <f t="shared" si="0"/>
        <v>0.9790209790209791</v>
      </c>
    </row>
    <row r="40" spans="26:28" ht="12.75">
      <c r="Z40" s="14">
        <v>37</v>
      </c>
      <c r="AA40" s="16">
        <v>0.9796</v>
      </c>
      <c r="AB40" s="14">
        <f t="shared" si="0"/>
        <v>0.9795918367346939</v>
      </c>
    </row>
    <row r="41" spans="26:28" ht="12.75">
      <c r="Z41" s="14">
        <v>38</v>
      </c>
      <c r="AA41" s="16">
        <v>0.9801</v>
      </c>
      <c r="AB41" s="14">
        <f t="shared" si="0"/>
        <v>0.9801324503311258</v>
      </c>
    </row>
    <row r="42" spans="26:28" ht="12.75">
      <c r="Z42" s="14">
        <v>39</v>
      </c>
      <c r="AA42" s="16">
        <v>0.9806</v>
      </c>
      <c r="AB42" s="14">
        <f t="shared" si="0"/>
        <v>0.9806451612903225</v>
      </c>
    </row>
    <row r="43" spans="26:28" ht="12.75">
      <c r="Z43" s="14">
        <v>40</v>
      </c>
      <c r="AA43" s="16">
        <v>0.9811</v>
      </c>
      <c r="AB43" s="14">
        <f t="shared" si="0"/>
        <v>0.9811320754716981</v>
      </c>
    </row>
    <row r="44" spans="26:28" ht="12.75">
      <c r="Z44" s="14">
        <v>41</v>
      </c>
      <c r="AA44" s="16">
        <v>0.9816</v>
      </c>
      <c r="AB44" s="14">
        <f t="shared" si="0"/>
        <v>0.9815950920245399</v>
      </c>
    </row>
    <row r="45" spans="26:28" ht="12.75">
      <c r="Z45" s="14">
        <v>42</v>
      </c>
      <c r="AA45" s="14">
        <v>0.982</v>
      </c>
      <c r="AB45" s="14">
        <f t="shared" si="0"/>
        <v>0.9820359281437125</v>
      </c>
    </row>
    <row r="46" spans="26:28" ht="12.75">
      <c r="Z46" s="14">
        <v>43</v>
      </c>
      <c r="AA46" s="14">
        <v>0.9824</v>
      </c>
      <c r="AB46" s="14">
        <f t="shared" si="0"/>
        <v>0.9824561403508771</v>
      </c>
    </row>
    <row r="47" spans="26:28" ht="12.75">
      <c r="Z47" s="14">
        <v>44</v>
      </c>
      <c r="AA47" s="14">
        <v>0.9828</v>
      </c>
      <c r="AB47" s="14">
        <f t="shared" si="0"/>
        <v>0.9828571428571429</v>
      </c>
    </row>
    <row r="48" spans="26:28" ht="12.75">
      <c r="Z48" s="14">
        <v>45</v>
      </c>
      <c r="AA48" s="14">
        <v>0.9832</v>
      </c>
      <c r="AB48" s="14">
        <f t="shared" si="0"/>
        <v>0.9832402234636871</v>
      </c>
    </row>
    <row r="49" spans="26:28" ht="12.75">
      <c r="Z49" s="14">
        <v>46</v>
      </c>
      <c r="AA49" s="14">
        <v>0.9836</v>
      </c>
      <c r="AB49" s="14">
        <f t="shared" si="0"/>
        <v>0.9836065573770492</v>
      </c>
    </row>
    <row r="50" spans="26:28" ht="12.75">
      <c r="Z50" s="14">
        <v>47</v>
      </c>
      <c r="AA50" s="14">
        <v>0.9839</v>
      </c>
      <c r="AB50" s="14">
        <f t="shared" si="0"/>
        <v>0.983957219251337</v>
      </c>
    </row>
    <row r="51" spans="26:28" ht="12.75">
      <c r="Z51" s="14">
        <v>48</v>
      </c>
      <c r="AA51" s="14">
        <v>0.9843</v>
      </c>
      <c r="AB51" s="14">
        <f t="shared" si="0"/>
        <v>0.9842931937172775</v>
      </c>
    </row>
    <row r="52" spans="26:28" ht="12.75">
      <c r="Z52" s="14">
        <v>49</v>
      </c>
      <c r="AA52" s="14">
        <v>0.9846</v>
      </c>
      <c r="AB52" s="14">
        <f t="shared" si="0"/>
        <v>0.9846153846153847</v>
      </c>
    </row>
    <row r="53" spans="26:28" ht="12.75">
      <c r="Z53" s="14">
        <v>50</v>
      </c>
      <c r="AA53" s="14">
        <v>0.9849</v>
      </c>
      <c r="AB53" s="14">
        <f t="shared" si="0"/>
        <v>0.9849246231155779</v>
      </c>
    </row>
    <row r="54" spans="26:27" ht="12.75">
      <c r="Z54" s="14">
        <f>Z53+2</f>
        <v>52</v>
      </c>
      <c r="AA54" s="16">
        <f>1-3/(4*Z54-1)</f>
        <v>0.9855072463768116</v>
      </c>
    </row>
    <row r="55" spans="26:27" ht="12.75">
      <c r="Z55" s="14">
        <f aca="true" t="shared" si="1" ref="Z55:Z68">Z54+2</f>
        <v>54</v>
      </c>
      <c r="AA55" s="16">
        <f aca="true" t="shared" si="2" ref="AA55:AA100">1-3/(4*Z55-1)</f>
        <v>0.986046511627907</v>
      </c>
    </row>
    <row r="56" spans="26:27" ht="12.75">
      <c r="Z56" s="14">
        <f t="shared" si="1"/>
        <v>56</v>
      </c>
      <c r="AA56" s="16">
        <f t="shared" si="2"/>
        <v>0.9865470852017937</v>
      </c>
    </row>
    <row r="57" spans="26:27" ht="12.75">
      <c r="Z57" s="14">
        <f t="shared" si="1"/>
        <v>58</v>
      </c>
      <c r="AA57" s="16">
        <f t="shared" si="2"/>
        <v>0.987012987012987</v>
      </c>
    </row>
    <row r="58" spans="26:27" ht="12.75">
      <c r="Z58" s="14">
        <f t="shared" si="1"/>
        <v>60</v>
      </c>
      <c r="AA58" s="16">
        <f t="shared" si="2"/>
        <v>0.9874476987447699</v>
      </c>
    </row>
    <row r="59" spans="26:27" ht="12.75">
      <c r="Z59" s="14">
        <f t="shared" si="1"/>
        <v>62</v>
      </c>
      <c r="AA59" s="16">
        <f t="shared" si="2"/>
        <v>0.9878542510121457</v>
      </c>
    </row>
    <row r="60" spans="26:27" ht="12.75">
      <c r="Z60" s="14">
        <f t="shared" si="1"/>
        <v>64</v>
      </c>
      <c r="AA60" s="16">
        <f t="shared" si="2"/>
        <v>0.9882352941176471</v>
      </c>
    </row>
    <row r="61" spans="26:27" ht="12.75">
      <c r="Z61" s="14">
        <f t="shared" si="1"/>
        <v>66</v>
      </c>
      <c r="AA61" s="16">
        <f t="shared" si="2"/>
        <v>0.9885931558935361</v>
      </c>
    </row>
    <row r="62" spans="26:27" ht="12.75">
      <c r="Z62" s="14">
        <f t="shared" si="1"/>
        <v>68</v>
      </c>
      <c r="AA62" s="16">
        <f t="shared" si="2"/>
        <v>0.988929889298893</v>
      </c>
    </row>
    <row r="63" spans="26:27" ht="12.75">
      <c r="Z63" s="14">
        <f t="shared" si="1"/>
        <v>70</v>
      </c>
      <c r="AA63" s="16">
        <f t="shared" si="2"/>
        <v>0.989247311827957</v>
      </c>
    </row>
    <row r="64" spans="26:27" ht="12.75">
      <c r="Z64" s="14">
        <f t="shared" si="1"/>
        <v>72</v>
      </c>
      <c r="AA64" s="16">
        <f t="shared" si="2"/>
        <v>0.9895470383275261</v>
      </c>
    </row>
    <row r="65" spans="26:27" ht="12.75">
      <c r="Z65" s="14">
        <f t="shared" si="1"/>
        <v>74</v>
      </c>
      <c r="AA65" s="16">
        <f t="shared" si="2"/>
        <v>0.9898305084745763</v>
      </c>
    </row>
    <row r="66" spans="26:27" ht="12.75">
      <c r="Z66" s="14">
        <f t="shared" si="1"/>
        <v>76</v>
      </c>
      <c r="AA66" s="16">
        <f t="shared" si="2"/>
        <v>0.9900990099009901</v>
      </c>
    </row>
    <row r="67" spans="26:27" ht="12.75">
      <c r="Z67" s="14">
        <f t="shared" si="1"/>
        <v>78</v>
      </c>
      <c r="AA67" s="16">
        <f t="shared" si="2"/>
        <v>0.9903536977491961</v>
      </c>
    </row>
    <row r="68" spans="26:27" ht="12.75">
      <c r="Z68" s="14">
        <f t="shared" si="1"/>
        <v>80</v>
      </c>
      <c r="AA68" s="16">
        <f t="shared" si="2"/>
        <v>0.9905956112852664</v>
      </c>
    </row>
    <row r="69" spans="26:27" ht="12.75">
      <c r="Z69" s="14">
        <f>Z68+5</f>
        <v>85</v>
      </c>
      <c r="AA69" s="16">
        <f t="shared" si="2"/>
        <v>0.9911504424778761</v>
      </c>
    </row>
    <row r="70" spans="26:27" ht="12.75">
      <c r="Z70" s="14">
        <f aca="true" t="shared" si="3" ref="Z70:Z76">Z69+5</f>
        <v>90</v>
      </c>
      <c r="AA70" s="16">
        <f t="shared" si="2"/>
        <v>0.9916434540389972</v>
      </c>
    </row>
    <row r="71" spans="26:27" ht="12.75">
      <c r="Z71" s="14">
        <f t="shared" si="3"/>
        <v>95</v>
      </c>
      <c r="AA71" s="16">
        <f t="shared" si="2"/>
        <v>0.9920844327176781</v>
      </c>
    </row>
    <row r="72" spans="26:27" ht="12.75">
      <c r="Z72" s="14">
        <f t="shared" si="3"/>
        <v>100</v>
      </c>
      <c r="AA72" s="16">
        <f t="shared" si="2"/>
        <v>0.9924812030075187</v>
      </c>
    </row>
    <row r="73" spans="26:27" ht="12.75">
      <c r="Z73" s="14">
        <f t="shared" si="3"/>
        <v>105</v>
      </c>
      <c r="AA73" s="16">
        <f t="shared" si="2"/>
        <v>0.9928400954653938</v>
      </c>
    </row>
    <row r="74" spans="26:27" ht="12.75">
      <c r="Z74" s="14">
        <f t="shared" si="3"/>
        <v>110</v>
      </c>
      <c r="AA74" s="16">
        <f t="shared" si="2"/>
        <v>0.9931662870159453</v>
      </c>
    </row>
    <row r="75" spans="26:27" ht="12.75">
      <c r="Z75" s="14">
        <f t="shared" si="3"/>
        <v>115</v>
      </c>
      <c r="AA75" s="16">
        <f t="shared" si="2"/>
        <v>0.9934640522875817</v>
      </c>
    </row>
    <row r="76" spans="26:27" ht="12.75">
      <c r="Z76" s="14">
        <f t="shared" si="3"/>
        <v>120</v>
      </c>
      <c r="AA76" s="16">
        <f t="shared" si="2"/>
        <v>0.9937369519832986</v>
      </c>
    </row>
    <row r="77" spans="26:27" ht="12.75">
      <c r="Z77" s="14">
        <f>Z76+10</f>
        <v>130</v>
      </c>
      <c r="AA77" s="16">
        <f t="shared" si="2"/>
        <v>0.9942196531791907</v>
      </c>
    </row>
    <row r="78" spans="26:27" ht="12.75">
      <c r="Z78" s="14">
        <f>Z77+10</f>
        <v>140</v>
      </c>
      <c r="AA78" s="16">
        <f t="shared" si="2"/>
        <v>0.9946332737030411</v>
      </c>
    </row>
    <row r="79" spans="26:27" ht="12.75">
      <c r="Z79" s="14">
        <f>Z78+10</f>
        <v>150</v>
      </c>
      <c r="AA79" s="16">
        <f t="shared" si="2"/>
        <v>0.994991652754591</v>
      </c>
    </row>
    <row r="80" spans="26:27" ht="12.75">
      <c r="Z80" s="14">
        <f>Z79+10</f>
        <v>160</v>
      </c>
      <c r="AA80" s="16">
        <f t="shared" si="2"/>
        <v>0.9953051643192489</v>
      </c>
    </row>
    <row r="81" spans="26:27" ht="12.75">
      <c r="Z81" s="14">
        <f aca="true" t="shared" si="4" ref="Z81:Z87">Z80+20</f>
        <v>180</v>
      </c>
      <c r="AA81" s="16">
        <f t="shared" si="2"/>
        <v>0.9958275382475661</v>
      </c>
    </row>
    <row r="82" spans="26:27" ht="12.75">
      <c r="Z82" s="14">
        <f t="shared" si="4"/>
        <v>200</v>
      </c>
      <c r="AA82" s="16">
        <f t="shared" si="2"/>
        <v>0.9962453066332916</v>
      </c>
    </row>
    <row r="83" spans="26:27" ht="12.75">
      <c r="Z83" s="14">
        <f t="shared" si="4"/>
        <v>220</v>
      </c>
      <c r="AA83" s="16">
        <f t="shared" si="2"/>
        <v>0.9965870307167235</v>
      </c>
    </row>
    <row r="84" spans="26:27" ht="12.75">
      <c r="Z84" s="14">
        <f t="shared" si="4"/>
        <v>240</v>
      </c>
      <c r="AA84" s="16">
        <f t="shared" si="2"/>
        <v>0.9968717413972888</v>
      </c>
    </row>
    <row r="85" spans="26:27" ht="12.75">
      <c r="Z85" s="14">
        <f t="shared" si="4"/>
        <v>260</v>
      </c>
      <c r="AA85" s="16">
        <f t="shared" si="2"/>
        <v>0.9971126082771896</v>
      </c>
    </row>
    <row r="86" spans="26:27" ht="12.75">
      <c r="Z86" s="14">
        <f t="shared" si="4"/>
        <v>280</v>
      </c>
      <c r="AA86" s="16">
        <f t="shared" si="2"/>
        <v>0.9973190348525469</v>
      </c>
    </row>
    <row r="87" spans="26:27" ht="12.75">
      <c r="Z87" s="14">
        <f t="shared" si="4"/>
        <v>300</v>
      </c>
      <c r="AA87" s="16">
        <f t="shared" si="2"/>
        <v>0.9974979149291076</v>
      </c>
    </row>
    <row r="88" spans="26:27" ht="12.75">
      <c r="Z88" s="14">
        <f>Z87+50</f>
        <v>350</v>
      </c>
      <c r="AA88" s="16">
        <f t="shared" si="2"/>
        <v>0.997855611150822</v>
      </c>
    </row>
    <row r="89" spans="26:27" ht="12.75">
      <c r="Z89" s="14">
        <f>Z88+50</f>
        <v>400</v>
      </c>
      <c r="AA89" s="16">
        <f t="shared" si="2"/>
        <v>0.99812382739212</v>
      </c>
    </row>
    <row r="90" spans="26:27" ht="12.75">
      <c r="Z90" s="14">
        <f>Z89+100</f>
        <v>500</v>
      </c>
      <c r="AA90" s="16">
        <f t="shared" si="2"/>
        <v>0.9984992496248124</v>
      </c>
    </row>
    <row r="91" spans="26:27" ht="12.75">
      <c r="Z91" s="14">
        <f>Z90+100</f>
        <v>600</v>
      </c>
      <c r="AA91" s="16">
        <f t="shared" si="2"/>
        <v>0.9987494789495623</v>
      </c>
    </row>
    <row r="92" spans="26:27" ht="12.75">
      <c r="Z92" s="14">
        <f>Z91+100</f>
        <v>700</v>
      </c>
      <c r="AA92" s="16">
        <f t="shared" si="2"/>
        <v>0.9989281886387996</v>
      </c>
    </row>
    <row r="93" spans="26:27" ht="12.75">
      <c r="Z93" s="14">
        <f>Z92+100</f>
        <v>800</v>
      </c>
      <c r="AA93" s="16">
        <f t="shared" si="2"/>
        <v>0.9990622069396686</v>
      </c>
    </row>
    <row r="94" spans="26:27" ht="12.75">
      <c r="Z94" s="14">
        <f>Z93+200</f>
        <v>1000</v>
      </c>
      <c r="AA94" s="16">
        <f t="shared" si="2"/>
        <v>0.9992498124531133</v>
      </c>
    </row>
    <row r="95" spans="26:27" ht="12.75">
      <c r="Z95" s="14">
        <f>Z94+500</f>
        <v>1500</v>
      </c>
      <c r="AA95" s="16">
        <f t="shared" si="2"/>
        <v>0.9994999166527755</v>
      </c>
    </row>
    <row r="96" spans="26:27" ht="12.75">
      <c r="Z96" s="14">
        <f>Z95+500</f>
        <v>2000</v>
      </c>
      <c r="AA96" s="16">
        <f t="shared" si="2"/>
        <v>0.9996249531191399</v>
      </c>
    </row>
    <row r="97" spans="26:27" ht="12.75">
      <c r="Z97" s="14">
        <f>Z96+500</f>
        <v>2500</v>
      </c>
      <c r="AA97" s="16">
        <f t="shared" si="2"/>
        <v>0.9996999699969997</v>
      </c>
    </row>
    <row r="98" spans="26:27" ht="12.75">
      <c r="Z98" s="14">
        <f>Z97+500</f>
        <v>3000</v>
      </c>
      <c r="AA98" s="16">
        <f t="shared" si="2"/>
        <v>0.9997499791649304</v>
      </c>
    </row>
    <row r="99" spans="26:27" ht="12.75">
      <c r="Z99" s="14">
        <f>Z98+1000</f>
        <v>4000</v>
      </c>
      <c r="AA99" s="16">
        <f t="shared" si="2"/>
        <v>0.9998124882805175</v>
      </c>
    </row>
    <row r="100" spans="26:27" ht="12.75">
      <c r="Z100" s="14">
        <f>Z99+2000</f>
        <v>6000</v>
      </c>
      <c r="AA100" s="16">
        <f t="shared" si="2"/>
        <v>0.9998749947914496</v>
      </c>
    </row>
  </sheetData>
  <sheetProtection/>
  <printOptions/>
  <pageMargins left="0.787401575" right="0.787401575" top="0.984251969" bottom="0.984251969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 Centre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Coe</dc:creator>
  <cp:keywords/>
  <dc:description/>
  <cp:lastModifiedBy>LF Lektor</cp:lastModifiedBy>
  <dcterms:created xsi:type="dcterms:W3CDTF">2000-01-21T10:40:46Z</dcterms:created>
  <dcterms:modified xsi:type="dcterms:W3CDTF">2014-03-20T08:28:02Z</dcterms:modified>
  <cp:category/>
  <cp:version/>
  <cp:contentType/>
  <cp:contentStatus/>
</cp:coreProperties>
</file>