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05" windowHeight="6030" tabRatio="601" activeTab="0"/>
  </bookViews>
  <sheets>
    <sheet name="6.C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<sst xmlns="http://schemas.openxmlformats.org/spreadsheetml/2006/main" count="65" uniqueCount="59">
  <si>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P</t>
  </si>
  <si>
    <t>D</t>
  </si>
  <si>
    <t>proc.</t>
  </si>
  <si>
    <t>znám.</t>
  </si>
  <si>
    <t>průměr</t>
  </si>
  <si>
    <t>max</t>
  </si>
  <si>
    <t>min</t>
  </si>
  <si>
    <t>1.</t>
  </si>
  <si>
    <t>2.</t>
  </si>
  <si>
    <t>procenta</t>
  </si>
  <si>
    <t>známka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</si>
  <si>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</si>
  <si>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</si>
  <si>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</si>
  <si>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</si>
  <si>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</si>
  <si>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</si>
  <si>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</si>
  <si>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</si>
  <si>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</si>
  <si>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</si>
  <si>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Témata:</t>
  </si>
  <si>
    <t>zisk</t>
  </si>
  <si>
    <t>celk</t>
  </si>
  <si>
    <t>D = dluh, odpočet ( půjčka z l. pololetí, chybějící dom.úkoly )</t>
  </si>
  <si>
    <t>P = prémie ( rozcvičky, Pythagoriáda,Klokan, vzorné dom. úkoly )</t>
  </si>
  <si>
    <t>stupeň</t>
  </si>
  <si>
    <t>počet</t>
  </si>
  <si>
    <t>Adam Miloš</t>
  </si>
  <si>
    <t>Adamová Eva</t>
  </si>
  <si>
    <t>Danko Jakub</t>
  </si>
  <si>
    <t>Glosrová Eliška</t>
  </si>
  <si>
    <t>Hlinovský Miroslav</t>
  </si>
  <si>
    <t>Koloušková Zuzana</t>
  </si>
  <si>
    <t>Kyzlinková Michaela</t>
  </si>
  <si>
    <t>Malušková Petra</t>
  </si>
  <si>
    <t>Pecha Lukáš</t>
  </si>
  <si>
    <t>Plšková Martina</t>
  </si>
  <si>
    <t>Růžičková Kateřina</t>
  </si>
  <si>
    <t>Svoboda Martin</t>
  </si>
  <si>
    <t>Šindelář Bohumil</t>
  </si>
  <si>
    <t>Urbanová Tereza</t>
  </si>
  <si>
    <t>Valenta Petr</t>
  </si>
  <si>
    <t>Vorel Jan</t>
  </si>
  <si>
    <t>Vrzal Jakub</t>
  </si>
  <si>
    <t>Hanáková Darja</t>
  </si>
  <si>
    <t>Šrámková Alžběta</t>
  </si>
  <si>
    <t>Bruzl Michael</t>
  </si>
  <si>
    <t>Vozka Lukáš</t>
  </si>
  <si>
    <t>ústní funkce</t>
  </si>
  <si>
    <t>graf. řešení rovnic</t>
  </si>
  <si>
    <t>funkce</t>
  </si>
  <si>
    <t>jehlan</t>
  </si>
  <si>
    <t>9. . 2. Pololetí</t>
  </si>
  <si>
    <t>fce</t>
  </si>
  <si>
    <t>trojúhelník</t>
  </si>
  <si>
    <t>fukce</t>
  </si>
  <si>
    <t xml:space="preserve">13. </t>
  </si>
  <si>
    <t>3. čtvrtl. Práce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</si>
</sst>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name val="Arial CE"/>
      <family val="2"/>
    </font>
    <font>
      <b/>
      <sz val="10"/>
      <color indexed="20"/>
      <name val="Arial CE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0" xfId="0" applyFill="1" applyAlignment="1">
      <alignment/>
    </xf>
    <xf numFmtId="0" fontId="0" fillId="0" borderId="3" xfId="0" applyFill="1" applyBorder="1" applyAlignment="1">
      <alignment/>
    </xf>
    <xf numFmtId="20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5" zoomScaleNormal="75" workbookViewId="0" topLeftCell="A1">
      <pane xSplit="22" ySplit="1" topLeftCell="W2" activePane="bottomRight" state="frozen"/>
      <selection pane="topLeft" activeCell="A1" sqref="A1"/>
      <selection pane="topRight" activeCell="W1" sqref="W1"/>
      <selection pane="bottomLeft" activeCell="A2" sqref="A2"/>
      <selection pane="bottomRight" activeCell="X8" sqref="X8"/>
    </sheetView>
  </sheetViews>
  <sheetFormatPr defaultColWidth="9.00390625" defaultRowHeight="12.75"/>
  <cols>
    <col min="1" max="1" width="17.125" style="0" customWidth="1"/>
    <col min="2" max="16" width="6.25390625" style="0" customWidth="1"/>
    <col min="17" max="19" width="7.75390625" style="0" customWidth="1"/>
    <col min="20" max="20" width="6.00390625" style="0" customWidth="1"/>
    <col min="21" max="21" width="9.125" style="4" hidden="1" customWidth="1"/>
    <col min="22" max="22" width="0.37109375" style="0" customWidth="1"/>
    <col min="23" max="23" width="4.625" style="0" customWidth="1"/>
    <col min="24" max="24" width="6.25390625" style="0" customWidth="1"/>
  </cols>
  <sheetData>
    <row r="1" spans="1:22" ht="12.75">
      <c r="A1" s="22" t="s">
        <v>53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 t="s">
        <v>1</v>
      </c>
      <c r="P1" s="19" t="s">
        <v>0</v>
      </c>
      <c r="Q1" s="19" t="s">
        <v>22</v>
      </c>
      <c r="R1" s="19" t="s">
        <v>23</v>
      </c>
      <c r="S1" s="20" t="s">
        <v>2</v>
      </c>
      <c r="T1" s="38" t="s">
        <v>3</v>
      </c>
      <c r="U1" s="34">
        <f>SUM(B1:M1)</f>
        <v>78</v>
      </c>
      <c r="V1" s="10"/>
    </row>
    <row r="2" spans="1:22" ht="13.5" customHeight="1">
      <c r="A2" s="3"/>
      <c r="B2" s="2">
        <v>3</v>
      </c>
      <c r="C2" s="2">
        <v>6</v>
      </c>
      <c r="D2" s="2">
        <v>4</v>
      </c>
      <c r="E2" s="2">
        <v>5</v>
      </c>
      <c r="F2" s="2">
        <v>3</v>
      </c>
      <c r="G2" s="2">
        <v>5</v>
      </c>
      <c r="H2" s="2">
        <v>1</v>
      </c>
      <c r="I2" s="2">
        <v>4</v>
      </c>
      <c r="J2" s="2">
        <v>8</v>
      </c>
      <c r="K2" s="2">
        <v>5</v>
      </c>
      <c r="L2" s="2">
        <v>3</v>
      </c>
      <c r="M2" s="2">
        <v>3</v>
      </c>
      <c r="N2" s="2">
        <v>24</v>
      </c>
      <c r="O2" s="2"/>
      <c r="P2" s="2"/>
      <c r="Q2" s="2"/>
      <c r="R2" s="2">
        <f>SUM(B2:N2)</f>
        <v>74</v>
      </c>
      <c r="S2" s="30">
        <f>SUM(B2:P2)/R2*100</f>
        <v>100</v>
      </c>
      <c r="T2" s="39"/>
      <c r="U2" s="34"/>
      <c r="V2" s="10"/>
    </row>
    <row r="3" spans="1:22" ht="13.5" customHeight="1">
      <c r="A3" s="24" t="s">
        <v>28</v>
      </c>
      <c r="B3" s="49">
        <v>3</v>
      </c>
      <c r="C3" s="16">
        <v>1</v>
      </c>
      <c r="D3" s="49">
        <v>3</v>
      </c>
      <c r="E3" s="19"/>
      <c r="F3" s="16">
        <v>2</v>
      </c>
      <c r="G3" s="16"/>
      <c r="H3" s="16">
        <v>1</v>
      </c>
      <c r="I3" s="16">
        <v>2</v>
      </c>
      <c r="J3" s="16">
        <v>4</v>
      </c>
      <c r="K3" s="16"/>
      <c r="L3" s="16">
        <v>1</v>
      </c>
      <c r="M3" s="19"/>
      <c r="N3" s="16">
        <v>10</v>
      </c>
      <c r="O3" s="16">
        <v>-4</v>
      </c>
      <c r="P3" s="16">
        <v>8</v>
      </c>
      <c r="Q3" s="5">
        <f>SUM(B3:P3)</f>
        <v>31</v>
      </c>
      <c r="R3" s="5">
        <f>$R$2-E2-G2-K2-M2</f>
        <v>56</v>
      </c>
      <c r="S3" s="30">
        <f aca="true" t="shared" si="0" ref="S3:S24">SUM(B3:P3)/R3*100</f>
        <v>55.35714285714286</v>
      </c>
      <c r="T3" s="40" t="str">
        <f>IF(S3&gt;=90,"1",IF(S3&gt;=75,"2",IF(S3&gt;=50,"3",IF(S3&gt;=30,"4","5"))))</f>
        <v>3</v>
      </c>
      <c r="U3" s="35">
        <f>$U$1</f>
        <v>78</v>
      </c>
      <c r="V3" s="10"/>
    </row>
    <row r="4" spans="1:22" ht="13.5" customHeight="1">
      <c r="A4" s="24" t="s">
        <v>29</v>
      </c>
      <c r="B4" s="16">
        <v>3</v>
      </c>
      <c r="C4" s="16">
        <v>6</v>
      </c>
      <c r="D4" s="16">
        <v>4</v>
      </c>
      <c r="E4" s="16">
        <v>5</v>
      </c>
      <c r="F4" s="16">
        <v>3</v>
      </c>
      <c r="G4" s="16">
        <v>5</v>
      </c>
      <c r="H4" s="16">
        <v>1</v>
      </c>
      <c r="I4" s="16">
        <v>4</v>
      </c>
      <c r="J4" s="16">
        <v>8</v>
      </c>
      <c r="K4" s="16">
        <v>5</v>
      </c>
      <c r="L4" s="19">
        <v>3</v>
      </c>
      <c r="M4" s="16">
        <v>3</v>
      </c>
      <c r="N4" s="16">
        <v>21</v>
      </c>
      <c r="O4" s="16"/>
      <c r="P4" s="16">
        <v>1</v>
      </c>
      <c r="Q4" s="5">
        <f aca="true" t="shared" si="1" ref="Q4:Q23">SUM(B4:P4)</f>
        <v>72</v>
      </c>
      <c r="R4" s="5">
        <f>$R$2</f>
        <v>74</v>
      </c>
      <c r="S4" s="30">
        <f t="shared" si="0"/>
        <v>97.2972972972973</v>
      </c>
      <c r="T4" s="40" t="str">
        <f aca="true" t="shared" si="2" ref="T4:T24">IF(S4&gt;=90,"1",IF(S4&gt;=75,"2",IF(S4&gt;=50,"3",IF(S4&gt;=30,"4","5"))))</f>
        <v>1</v>
      </c>
      <c r="U4" s="35">
        <f>$U$1</f>
        <v>78</v>
      </c>
      <c r="V4" s="10"/>
    </row>
    <row r="5" spans="1:22" ht="13.5" customHeight="1">
      <c r="A5" s="24" t="s">
        <v>47</v>
      </c>
      <c r="B5" s="49">
        <v>3</v>
      </c>
      <c r="C5" s="16">
        <v>2</v>
      </c>
      <c r="D5" s="16">
        <v>4</v>
      </c>
      <c r="E5" s="49">
        <v>5</v>
      </c>
      <c r="F5" s="19"/>
      <c r="G5" s="49">
        <v>5</v>
      </c>
      <c r="H5" s="19">
        <v>1</v>
      </c>
      <c r="I5" s="19">
        <v>3</v>
      </c>
      <c r="J5" s="19">
        <v>6</v>
      </c>
      <c r="K5" s="16">
        <v>4</v>
      </c>
      <c r="L5" s="19">
        <v>3</v>
      </c>
      <c r="M5" s="19">
        <v>3</v>
      </c>
      <c r="N5" s="16">
        <v>13</v>
      </c>
      <c r="O5" s="16">
        <v>-4</v>
      </c>
      <c r="P5" s="16">
        <v>1</v>
      </c>
      <c r="Q5" s="5">
        <f t="shared" si="1"/>
        <v>49</v>
      </c>
      <c r="R5" s="5">
        <f>$R$2-F2</f>
        <v>71</v>
      </c>
      <c r="S5" s="30">
        <f t="shared" si="0"/>
        <v>69.01408450704226</v>
      </c>
      <c r="T5" s="40" t="str">
        <f t="shared" si="2"/>
        <v>3</v>
      </c>
      <c r="U5" s="35">
        <f>$U$1</f>
        <v>78</v>
      </c>
      <c r="V5" s="10"/>
    </row>
    <row r="6" spans="1:22" ht="13.5" customHeight="1">
      <c r="A6" s="24" t="s">
        <v>30</v>
      </c>
      <c r="B6" s="11"/>
      <c r="C6" s="16">
        <v>3</v>
      </c>
      <c r="D6" s="16">
        <v>3</v>
      </c>
      <c r="E6" s="16">
        <v>5</v>
      </c>
      <c r="F6" s="16">
        <v>3</v>
      </c>
      <c r="G6" s="16"/>
      <c r="H6" s="16">
        <v>0</v>
      </c>
      <c r="I6" s="19">
        <v>4</v>
      </c>
      <c r="J6" s="16">
        <v>6</v>
      </c>
      <c r="K6" s="16">
        <v>4</v>
      </c>
      <c r="L6" s="16">
        <v>1</v>
      </c>
      <c r="M6" s="16">
        <v>2</v>
      </c>
      <c r="N6" s="16">
        <v>16</v>
      </c>
      <c r="O6" s="16"/>
      <c r="P6" s="25"/>
      <c r="Q6" s="5">
        <f t="shared" si="1"/>
        <v>47</v>
      </c>
      <c r="R6" s="5">
        <f>$R$2-B2-G2</f>
        <v>66</v>
      </c>
      <c r="S6" s="30">
        <f>SUM(B6:P6)/R6*100</f>
        <v>71.21212121212122</v>
      </c>
      <c r="T6" s="40" t="str">
        <f t="shared" si="2"/>
        <v>3</v>
      </c>
      <c r="U6" s="35">
        <f>$U$1</f>
        <v>78</v>
      </c>
      <c r="V6" s="10"/>
    </row>
    <row r="7" spans="1:22" ht="13.5" customHeight="1">
      <c r="A7" s="24" t="s">
        <v>31</v>
      </c>
      <c r="B7" s="16"/>
      <c r="C7" s="16">
        <v>4</v>
      </c>
      <c r="D7" s="16">
        <v>4</v>
      </c>
      <c r="E7" s="16">
        <v>5</v>
      </c>
      <c r="F7" s="16">
        <v>3</v>
      </c>
      <c r="G7" s="16">
        <v>5</v>
      </c>
      <c r="H7" s="16">
        <v>1</v>
      </c>
      <c r="I7" s="16">
        <v>4</v>
      </c>
      <c r="J7" s="16"/>
      <c r="K7" s="16">
        <v>5</v>
      </c>
      <c r="L7" s="19">
        <v>3</v>
      </c>
      <c r="M7" s="19">
        <v>3</v>
      </c>
      <c r="N7" s="16">
        <v>16</v>
      </c>
      <c r="O7" s="16"/>
      <c r="P7" s="16">
        <v>1</v>
      </c>
      <c r="Q7" s="5">
        <f>SUM(B7:P7)</f>
        <v>54</v>
      </c>
      <c r="R7" s="5">
        <f>$R$2-B2-J2</f>
        <v>63</v>
      </c>
      <c r="S7" s="30">
        <f>SUM(B7:P7)/R7*100</f>
        <v>85.71428571428571</v>
      </c>
      <c r="T7" s="40" t="str">
        <f t="shared" si="2"/>
        <v>2</v>
      </c>
      <c r="U7" s="35"/>
      <c r="V7" s="10"/>
    </row>
    <row r="8" spans="1:22" ht="13.5" customHeight="1">
      <c r="A8" s="24" t="s">
        <v>45</v>
      </c>
      <c r="B8" s="16"/>
      <c r="C8" s="16"/>
      <c r="D8" s="16"/>
      <c r="E8" s="16"/>
      <c r="F8" s="19"/>
      <c r="G8" s="16"/>
      <c r="H8" s="16"/>
      <c r="I8" s="16"/>
      <c r="J8" s="16"/>
      <c r="K8" s="16"/>
      <c r="L8" s="19"/>
      <c r="M8" s="19"/>
      <c r="N8" s="16"/>
      <c r="O8" s="16"/>
      <c r="P8" s="16">
        <v>1</v>
      </c>
      <c r="Q8" s="5">
        <f t="shared" si="1"/>
        <v>1</v>
      </c>
      <c r="R8" s="5">
        <f>$R$2-B2-C2-D2-E2-F2-G2-H2-I2-J2-K2-L2-M2-N2</f>
        <v>0</v>
      </c>
      <c r="S8" s="30" t="e">
        <f t="shared" si="0"/>
        <v>#DIV/0!</v>
      </c>
      <c r="T8" s="40" t="e">
        <f t="shared" si="2"/>
        <v>#DIV/0!</v>
      </c>
      <c r="U8" s="35">
        <f>$U$1</f>
        <v>78</v>
      </c>
      <c r="V8" s="10"/>
    </row>
    <row r="9" spans="1:22" ht="13.5" customHeight="1">
      <c r="A9" s="24" t="s">
        <v>32</v>
      </c>
      <c r="B9" s="49">
        <v>3</v>
      </c>
      <c r="C9" s="49">
        <v>3</v>
      </c>
      <c r="D9" s="16">
        <v>3</v>
      </c>
      <c r="E9" s="16">
        <v>5</v>
      </c>
      <c r="F9" s="16">
        <v>3</v>
      </c>
      <c r="G9" s="16">
        <v>2</v>
      </c>
      <c r="H9" s="16">
        <v>1</v>
      </c>
      <c r="I9" s="16">
        <v>2</v>
      </c>
      <c r="J9" s="16">
        <v>3</v>
      </c>
      <c r="K9" s="16">
        <v>2</v>
      </c>
      <c r="L9" s="16">
        <v>2</v>
      </c>
      <c r="M9" s="16">
        <v>0</v>
      </c>
      <c r="N9" s="16">
        <v>13</v>
      </c>
      <c r="O9" s="16"/>
      <c r="P9" s="16">
        <v>2</v>
      </c>
      <c r="Q9" s="5">
        <f>SUM(B9:P9)</f>
        <v>44</v>
      </c>
      <c r="R9" s="5">
        <f>$R$2</f>
        <v>74</v>
      </c>
      <c r="S9" s="30">
        <f t="shared" si="0"/>
        <v>59.45945945945946</v>
      </c>
      <c r="T9" s="40" t="str">
        <f t="shared" si="2"/>
        <v>3</v>
      </c>
      <c r="U9" s="36">
        <f>$U$1</f>
        <v>78</v>
      </c>
      <c r="V9" s="10"/>
    </row>
    <row r="10" spans="1:22" ht="13.5" customHeight="1">
      <c r="A10" s="24" t="s">
        <v>33</v>
      </c>
      <c r="B10" s="16">
        <v>3</v>
      </c>
      <c r="C10" s="16">
        <v>3</v>
      </c>
      <c r="D10" s="16">
        <v>4</v>
      </c>
      <c r="E10" s="16">
        <v>5</v>
      </c>
      <c r="F10" s="16"/>
      <c r="G10" s="16"/>
      <c r="H10" s="16">
        <v>0</v>
      </c>
      <c r="I10" s="16">
        <v>4</v>
      </c>
      <c r="J10" s="16">
        <v>8</v>
      </c>
      <c r="K10" s="16"/>
      <c r="L10" s="16"/>
      <c r="M10" s="16"/>
      <c r="N10" s="16">
        <v>22</v>
      </c>
      <c r="O10" s="16"/>
      <c r="P10" s="16">
        <v>3</v>
      </c>
      <c r="Q10" s="5">
        <f t="shared" si="1"/>
        <v>52</v>
      </c>
      <c r="R10" s="5">
        <f>$R$2-F2-G2-K2-L2-M2</f>
        <v>55</v>
      </c>
      <c r="S10" s="30">
        <f t="shared" si="0"/>
        <v>94.54545454545455</v>
      </c>
      <c r="T10" s="40" t="str">
        <f t="shared" si="2"/>
        <v>1</v>
      </c>
      <c r="U10" s="36">
        <f>$U$1-B1</f>
        <v>77</v>
      </c>
      <c r="V10" s="10"/>
    </row>
    <row r="11" spans="1:22" ht="13.5" customHeight="1">
      <c r="A11" s="24" t="s">
        <v>34</v>
      </c>
      <c r="B11" s="16"/>
      <c r="C11" s="16">
        <v>6</v>
      </c>
      <c r="D11" s="16">
        <v>4</v>
      </c>
      <c r="E11" s="16">
        <v>5</v>
      </c>
      <c r="F11" s="16">
        <v>3</v>
      </c>
      <c r="G11" s="16"/>
      <c r="H11" s="16">
        <v>1</v>
      </c>
      <c r="I11" s="16">
        <v>4</v>
      </c>
      <c r="J11" s="16">
        <v>8</v>
      </c>
      <c r="K11" s="16"/>
      <c r="L11" s="16">
        <v>3</v>
      </c>
      <c r="M11" s="19">
        <v>3</v>
      </c>
      <c r="N11" s="16">
        <v>21</v>
      </c>
      <c r="O11" s="16"/>
      <c r="P11" s="50">
        <v>7</v>
      </c>
      <c r="Q11" s="5">
        <f>SUM(B11:P11)</f>
        <v>65</v>
      </c>
      <c r="R11" s="5">
        <f>$R$2-B2-G2-K2</f>
        <v>61</v>
      </c>
      <c r="S11" s="30">
        <f t="shared" si="0"/>
        <v>106.55737704918033</v>
      </c>
      <c r="T11" s="40" t="str">
        <f t="shared" si="2"/>
        <v>1</v>
      </c>
      <c r="U11" s="35">
        <f>$U$1</f>
        <v>78</v>
      </c>
      <c r="V11" s="10"/>
    </row>
    <row r="12" spans="1:22" ht="13.5" customHeight="1">
      <c r="A12" s="24" t="s">
        <v>35</v>
      </c>
      <c r="B12" s="16"/>
      <c r="C12" s="16">
        <v>6</v>
      </c>
      <c r="D12" s="16">
        <v>4</v>
      </c>
      <c r="E12" s="16">
        <v>5</v>
      </c>
      <c r="F12" s="16">
        <v>3</v>
      </c>
      <c r="G12" s="16">
        <v>5</v>
      </c>
      <c r="H12" s="16">
        <v>1</v>
      </c>
      <c r="I12" s="16">
        <v>4</v>
      </c>
      <c r="J12" s="16">
        <v>8</v>
      </c>
      <c r="K12" s="16">
        <v>5</v>
      </c>
      <c r="L12" s="16">
        <v>3</v>
      </c>
      <c r="M12" s="16">
        <v>3</v>
      </c>
      <c r="N12" s="19">
        <v>20</v>
      </c>
      <c r="O12" s="16"/>
      <c r="P12" s="16">
        <v>1</v>
      </c>
      <c r="Q12" s="5">
        <f t="shared" si="1"/>
        <v>68</v>
      </c>
      <c r="R12" s="5">
        <f>$R$2-B2</f>
        <v>71</v>
      </c>
      <c r="S12" s="30">
        <f t="shared" si="0"/>
        <v>95.77464788732394</v>
      </c>
      <c r="T12" s="40" t="str">
        <f t="shared" si="2"/>
        <v>1</v>
      </c>
      <c r="U12" s="36">
        <f>$U$1-B1</f>
        <v>77</v>
      </c>
      <c r="V12" s="10"/>
    </row>
    <row r="13" spans="1:22" ht="13.5" customHeight="1">
      <c r="A13" s="24" t="s">
        <v>36</v>
      </c>
      <c r="B13" s="49">
        <v>3</v>
      </c>
      <c r="C13" s="16">
        <v>6</v>
      </c>
      <c r="D13" s="16">
        <v>2</v>
      </c>
      <c r="E13" s="16">
        <v>5</v>
      </c>
      <c r="F13" s="16">
        <v>1</v>
      </c>
      <c r="G13" s="16"/>
      <c r="H13" s="16">
        <v>1</v>
      </c>
      <c r="I13" s="16">
        <v>3</v>
      </c>
      <c r="J13" s="16">
        <v>3</v>
      </c>
      <c r="K13" s="16"/>
      <c r="L13" s="16"/>
      <c r="M13" s="16">
        <v>3</v>
      </c>
      <c r="N13" s="16">
        <v>3</v>
      </c>
      <c r="O13" s="16">
        <v>-6</v>
      </c>
      <c r="P13" s="16"/>
      <c r="Q13" s="5">
        <f t="shared" si="1"/>
        <v>24</v>
      </c>
      <c r="R13" s="5">
        <f>$R$2-G2-K2-L2</f>
        <v>61</v>
      </c>
      <c r="S13" s="30">
        <f t="shared" si="0"/>
        <v>39.34426229508197</v>
      </c>
      <c r="T13" s="40" t="str">
        <f t="shared" si="2"/>
        <v>4</v>
      </c>
      <c r="U13" s="36"/>
      <c r="V13" s="10"/>
    </row>
    <row r="14" spans="1:22" ht="13.5" customHeight="1">
      <c r="A14" s="24" t="s">
        <v>37</v>
      </c>
      <c r="B14" s="16">
        <v>3</v>
      </c>
      <c r="C14" s="16">
        <v>5</v>
      </c>
      <c r="D14" s="16">
        <v>4</v>
      </c>
      <c r="E14" s="16">
        <v>5</v>
      </c>
      <c r="F14" s="16"/>
      <c r="G14" s="16">
        <v>5</v>
      </c>
      <c r="H14" s="16"/>
      <c r="I14" s="16"/>
      <c r="J14" s="16">
        <v>8</v>
      </c>
      <c r="K14" s="16">
        <v>5</v>
      </c>
      <c r="L14" s="16">
        <v>3</v>
      </c>
      <c r="M14" s="16">
        <v>3</v>
      </c>
      <c r="N14" s="16">
        <v>18</v>
      </c>
      <c r="O14" s="16"/>
      <c r="P14" s="16">
        <v>2</v>
      </c>
      <c r="Q14" s="5">
        <f t="shared" si="1"/>
        <v>61</v>
      </c>
      <c r="R14" s="5">
        <f>$R$2-F2-H2-I2</f>
        <v>66</v>
      </c>
      <c r="S14" s="30">
        <f t="shared" si="0"/>
        <v>92.42424242424242</v>
      </c>
      <c r="T14" s="40" t="str">
        <f t="shared" si="2"/>
        <v>1</v>
      </c>
      <c r="U14" s="35">
        <f aca="true" t="shared" si="3" ref="U14:U24">$U$1</f>
        <v>78</v>
      </c>
      <c r="V14" s="10"/>
    </row>
    <row r="15" spans="1:22" ht="13.5" customHeight="1">
      <c r="A15" s="24" t="s">
        <v>38</v>
      </c>
      <c r="B15" s="11"/>
      <c r="C15" s="26">
        <v>6</v>
      </c>
      <c r="D15" s="16">
        <v>4</v>
      </c>
      <c r="E15" s="16">
        <v>5</v>
      </c>
      <c r="F15" s="16"/>
      <c r="G15" s="16">
        <v>4</v>
      </c>
      <c r="H15" s="16">
        <v>1</v>
      </c>
      <c r="I15" s="16">
        <v>4</v>
      </c>
      <c r="J15" s="16">
        <v>7</v>
      </c>
      <c r="K15" s="16">
        <v>4</v>
      </c>
      <c r="L15" s="16">
        <v>3</v>
      </c>
      <c r="M15" s="16">
        <v>3</v>
      </c>
      <c r="N15" s="16">
        <v>23</v>
      </c>
      <c r="O15" s="16">
        <v>-3</v>
      </c>
      <c r="P15" s="16">
        <v>2</v>
      </c>
      <c r="Q15" s="5">
        <f t="shared" si="1"/>
        <v>63</v>
      </c>
      <c r="R15" s="5">
        <f>$R$2-B2-F2</f>
        <v>68</v>
      </c>
      <c r="S15" s="30">
        <f t="shared" si="0"/>
        <v>92.64705882352942</v>
      </c>
      <c r="T15" s="40" t="str">
        <f t="shared" si="2"/>
        <v>1</v>
      </c>
      <c r="U15" s="36">
        <f t="shared" si="3"/>
        <v>78</v>
      </c>
      <c r="V15" s="10"/>
    </row>
    <row r="16" spans="1:22" ht="13.5" customHeight="1">
      <c r="A16" s="24" t="s">
        <v>39</v>
      </c>
      <c r="B16" s="16">
        <v>3</v>
      </c>
      <c r="C16" s="16">
        <v>6</v>
      </c>
      <c r="D16" s="16">
        <v>3</v>
      </c>
      <c r="E16" s="16">
        <v>5</v>
      </c>
      <c r="F16" s="16">
        <v>3</v>
      </c>
      <c r="G16" s="16">
        <v>5</v>
      </c>
      <c r="H16" s="16">
        <v>1</v>
      </c>
      <c r="I16" s="16">
        <v>2</v>
      </c>
      <c r="J16" s="16">
        <v>8</v>
      </c>
      <c r="K16" s="16">
        <v>5</v>
      </c>
      <c r="L16" s="11">
        <v>2</v>
      </c>
      <c r="M16" s="11">
        <v>3</v>
      </c>
      <c r="N16" s="11">
        <v>21</v>
      </c>
      <c r="O16" s="16"/>
      <c r="P16" s="16">
        <v>4</v>
      </c>
      <c r="Q16" s="5">
        <f t="shared" si="1"/>
        <v>71</v>
      </c>
      <c r="R16" s="5">
        <f>$R$2</f>
        <v>74</v>
      </c>
      <c r="S16" s="30">
        <f t="shared" si="0"/>
        <v>95.94594594594594</v>
      </c>
      <c r="T16" s="40" t="str">
        <f t="shared" si="2"/>
        <v>1</v>
      </c>
      <c r="U16" s="36">
        <f t="shared" si="3"/>
        <v>78</v>
      </c>
      <c r="V16" s="10"/>
    </row>
    <row r="17" spans="1:22" ht="13.5" customHeight="1">
      <c r="A17" s="24" t="s">
        <v>40</v>
      </c>
      <c r="B17" s="11">
        <v>3</v>
      </c>
      <c r="C17" s="16">
        <v>4</v>
      </c>
      <c r="D17" s="16">
        <v>3</v>
      </c>
      <c r="E17" s="16">
        <v>5</v>
      </c>
      <c r="F17" s="16">
        <v>3</v>
      </c>
      <c r="G17" s="16">
        <v>3</v>
      </c>
      <c r="H17" s="16">
        <v>1</v>
      </c>
      <c r="I17" s="16">
        <v>4</v>
      </c>
      <c r="J17" s="16">
        <v>8</v>
      </c>
      <c r="K17" s="16"/>
      <c r="L17" s="16">
        <v>1</v>
      </c>
      <c r="M17" s="16">
        <v>3</v>
      </c>
      <c r="N17" s="16">
        <v>19</v>
      </c>
      <c r="O17" s="16"/>
      <c r="P17" s="16">
        <v>4</v>
      </c>
      <c r="Q17" s="5">
        <f t="shared" si="1"/>
        <v>61</v>
      </c>
      <c r="R17" s="5">
        <f>$R$2-K2</f>
        <v>69</v>
      </c>
      <c r="S17" s="30">
        <f t="shared" si="0"/>
        <v>88.40579710144928</v>
      </c>
      <c r="T17" s="40" t="str">
        <f t="shared" si="2"/>
        <v>2</v>
      </c>
      <c r="U17" s="36">
        <f t="shared" si="3"/>
        <v>78</v>
      </c>
      <c r="V17" s="10"/>
    </row>
    <row r="18" spans="1:22" ht="13.5" customHeight="1">
      <c r="A18" s="24" t="s">
        <v>46</v>
      </c>
      <c r="B18" s="16">
        <v>3</v>
      </c>
      <c r="C18" s="16">
        <v>6</v>
      </c>
      <c r="D18" s="16">
        <v>4</v>
      </c>
      <c r="E18" s="16">
        <v>5</v>
      </c>
      <c r="F18" s="16"/>
      <c r="G18" s="16">
        <v>2</v>
      </c>
      <c r="H18" s="16">
        <v>1</v>
      </c>
      <c r="I18" s="16">
        <v>4</v>
      </c>
      <c r="J18" s="16">
        <v>8</v>
      </c>
      <c r="K18" s="16">
        <v>2</v>
      </c>
      <c r="L18" s="16">
        <v>2</v>
      </c>
      <c r="M18" s="16">
        <v>3</v>
      </c>
      <c r="N18" s="16">
        <v>21</v>
      </c>
      <c r="O18" s="16">
        <v>-5</v>
      </c>
      <c r="P18" s="16">
        <v>1</v>
      </c>
      <c r="Q18" s="5">
        <f t="shared" si="1"/>
        <v>57</v>
      </c>
      <c r="R18" s="5">
        <f>$R$2-F2</f>
        <v>71</v>
      </c>
      <c r="S18" s="30">
        <f t="shared" si="0"/>
        <v>80.28169014084507</v>
      </c>
      <c r="T18" s="40" t="str">
        <f t="shared" si="2"/>
        <v>2</v>
      </c>
      <c r="U18" s="35">
        <f t="shared" si="3"/>
        <v>78</v>
      </c>
      <c r="V18" s="10"/>
    </row>
    <row r="19" spans="1:22" ht="13.5" customHeight="1">
      <c r="A19" s="24" t="s">
        <v>41</v>
      </c>
      <c r="B19" s="49">
        <v>3</v>
      </c>
      <c r="C19" s="16">
        <v>6</v>
      </c>
      <c r="D19" s="16">
        <v>4</v>
      </c>
      <c r="E19" s="16">
        <v>3</v>
      </c>
      <c r="F19" s="16">
        <v>3</v>
      </c>
      <c r="G19" s="16">
        <v>5</v>
      </c>
      <c r="H19" s="16">
        <v>0</v>
      </c>
      <c r="I19" s="16">
        <v>4</v>
      </c>
      <c r="J19" s="16">
        <v>8</v>
      </c>
      <c r="K19" s="16">
        <v>5</v>
      </c>
      <c r="L19" s="16">
        <v>3</v>
      </c>
      <c r="M19" s="16">
        <v>3</v>
      </c>
      <c r="N19" s="16">
        <v>20</v>
      </c>
      <c r="O19" s="16"/>
      <c r="P19" s="16">
        <v>5</v>
      </c>
      <c r="Q19" s="5">
        <f>SUM(B19:P19)</f>
        <v>72</v>
      </c>
      <c r="R19" s="5">
        <f>$R$2</f>
        <v>74</v>
      </c>
      <c r="S19" s="30">
        <f t="shared" si="0"/>
        <v>97.2972972972973</v>
      </c>
      <c r="T19" s="40" t="str">
        <f t="shared" si="2"/>
        <v>1</v>
      </c>
      <c r="U19" s="36">
        <f t="shared" si="3"/>
        <v>78</v>
      </c>
      <c r="V19" s="10"/>
    </row>
    <row r="20" spans="1:22" ht="13.5" customHeight="1">
      <c r="A20" s="24" t="s">
        <v>42</v>
      </c>
      <c r="B20" s="16">
        <v>2</v>
      </c>
      <c r="C20" s="16"/>
      <c r="D20" s="16"/>
      <c r="E20" s="16"/>
      <c r="F20" s="19"/>
      <c r="G20" s="16"/>
      <c r="H20" s="16"/>
      <c r="I20" s="16">
        <v>2</v>
      </c>
      <c r="J20" s="16">
        <v>6</v>
      </c>
      <c r="K20" s="16">
        <v>2</v>
      </c>
      <c r="L20" s="16">
        <v>1</v>
      </c>
      <c r="M20" s="16">
        <v>2</v>
      </c>
      <c r="N20" s="16">
        <v>15</v>
      </c>
      <c r="O20" s="16"/>
      <c r="P20" s="16"/>
      <c r="Q20" s="5">
        <f t="shared" si="1"/>
        <v>30</v>
      </c>
      <c r="R20" s="5">
        <f>$R$2-C2-D2-E2-G2-H2-F2</f>
        <v>50</v>
      </c>
      <c r="S20" s="30">
        <f t="shared" si="0"/>
        <v>60</v>
      </c>
      <c r="T20" s="40" t="str">
        <f t="shared" si="2"/>
        <v>3</v>
      </c>
      <c r="U20" s="35">
        <f t="shared" si="3"/>
        <v>78</v>
      </c>
      <c r="V20" s="10"/>
    </row>
    <row r="21" spans="1:22" ht="13.5" customHeight="1">
      <c r="A21" s="24" t="s">
        <v>43</v>
      </c>
      <c r="B21" s="16">
        <v>3</v>
      </c>
      <c r="C21" s="16">
        <v>6</v>
      </c>
      <c r="D21" s="16">
        <v>4</v>
      </c>
      <c r="E21" s="16">
        <v>5</v>
      </c>
      <c r="F21" s="16"/>
      <c r="G21" s="16">
        <v>5</v>
      </c>
      <c r="H21" s="16">
        <v>1</v>
      </c>
      <c r="I21" s="16">
        <v>4</v>
      </c>
      <c r="J21" s="16">
        <v>7</v>
      </c>
      <c r="K21" s="16">
        <v>5</v>
      </c>
      <c r="L21" s="19"/>
      <c r="M21" s="19">
        <v>3</v>
      </c>
      <c r="N21" s="16">
        <v>20</v>
      </c>
      <c r="O21" s="16"/>
      <c r="P21" s="16">
        <v>2</v>
      </c>
      <c r="Q21" s="5">
        <f t="shared" si="1"/>
        <v>65</v>
      </c>
      <c r="R21" s="5">
        <f>$R$2-F2-L2</f>
        <v>68</v>
      </c>
      <c r="S21" s="30">
        <f t="shared" si="0"/>
        <v>95.58823529411765</v>
      </c>
      <c r="T21" s="40" t="str">
        <f t="shared" si="2"/>
        <v>1</v>
      </c>
      <c r="U21" s="36">
        <f t="shared" si="3"/>
        <v>78</v>
      </c>
      <c r="V21" s="10"/>
    </row>
    <row r="22" spans="1:22" ht="13.5" customHeight="1">
      <c r="A22" s="24" t="s">
        <v>48</v>
      </c>
      <c r="B22" s="16">
        <v>3</v>
      </c>
      <c r="C22" s="16">
        <v>6</v>
      </c>
      <c r="D22" s="16">
        <v>3</v>
      </c>
      <c r="E22" s="49">
        <v>5</v>
      </c>
      <c r="F22" s="19"/>
      <c r="G22" s="49">
        <v>5</v>
      </c>
      <c r="H22" s="16">
        <v>1</v>
      </c>
      <c r="I22" s="16">
        <v>2</v>
      </c>
      <c r="J22" s="16">
        <v>6</v>
      </c>
      <c r="K22" s="11">
        <v>4</v>
      </c>
      <c r="L22" s="16">
        <v>1</v>
      </c>
      <c r="M22" s="16">
        <v>3</v>
      </c>
      <c r="N22" s="16">
        <v>19</v>
      </c>
      <c r="O22" s="16"/>
      <c r="P22" s="16">
        <v>2</v>
      </c>
      <c r="Q22" s="5">
        <f t="shared" si="1"/>
        <v>60</v>
      </c>
      <c r="R22" s="5">
        <f>$R$2-F2</f>
        <v>71</v>
      </c>
      <c r="S22" s="30">
        <f t="shared" si="0"/>
        <v>84.50704225352112</v>
      </c>
      <c r="T22" s="40" t="str">
        <f t="shared" si="2"/>
        <v>2</v>
      </c>
      <c r="U22" s="35">
        <f t="shared" si="3"/>
        <v>78</v>
      </c>
      <c r="V22" s="10"/>
    </row>
    <row r="23" spans="1:22" ht="13.5" customHeight="1">
      <c r="A23" s="24" t="s">
        <v>44</v>
      </c>
      <c r="B23" s="49">
        <v>3</v>
      </c>
      <c r="C23" s="49">
        <v>6</v>
      </c>
      <c r="D23" s="19"/>
      <c r="E23" s="16"/>
      <c r="F23" s="16"/>
      <c r="G23" s="16"/>
      <c r="H23" s="16"/>
      <c r="I23" s="16">
        <v>4</v>
      </c>
      <c r="J23" s="16"/>
      <c r="K23" s="16">
        <v>4</v>
      </c>
      <c r="L23" s="11"/>
      <c r="M23" s="11">
        <v>3</v>
      </c>
      <c r="N23" s="11">
        <v>18</v>
      </c>
      <c r="O23" s="16"/>
      <c r="P23" s="16"/>
      <c r="Q23" s="5">
        <f t="shared" si="1"/>
        <v>38</v>
      </c>
      <c r="R23" s="5">
        <f>$R$2-D2-E2-F2-G2-J2-H2-L2</f>
        <v>45</v>
      </c>
      <c r="S23" s="30">
        <f t="shared" si="0"/>
        <v>84.44444444444444</v>
      </c>
      <c r="T23" s="40" t="str">
        <f t="shared" si="2"/>
        <v>2</v>
      </c>
      <c r="U23" s="36">
        <f t="shared" si="3"/>
        <v>78</v>
      </c>
      <c r="V23" s="10"/>
    </row>
    <row r="24" spans="1:22" ht="13.5" customHeight="1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"/>
      <c r="R24" s="5"/>
      <c r="S24" s="30" t="e">
        <f t="shared" si="0"/>
        <v>#DIV/0!</v>
      </c>
      <c r="T24" s="40" t="e">
        <f t="shared" si="2"/>
        <v>#DIV/0!</v>
      </c>
      <c r="U24" s="35">
        <f t="shared" si="3"/>
        <v>78</v>
      </c>
      <c r="V24" s="10"/>
    </row>
    <row r="25" spans="1:22" ht="13.5" customHeight="1">
      <c r="A25" s="17" t="s">
        <v>4</v>
      </c>
      <c r="B25" s="16">
        <f aca="true" t="shared" si="4" ref="B25:M25">AVERAGE(B3:B24)</f>
        <v>2.933333333333333</v>
      </c>
      <c r="C25" s="16">
        <f t="shared" si="4"/>
        <v>4.7894736842105265</v>
      </c>
      <c r="D25" s="16">
        <f t="shared" si="4"/>
        <v>3.5555555555555554</v>
      </c>
      <c r="E25" s="16">
        <f t="shared" si="4"/>
        <v>4.882352941176471</v>
      </c>
      <c r="F25" s="16">
        <f t="shared" si="4"/>
        <v>2.727272727272727</v>
      </c>
      <c r="G25" s="16">
        <f t="shared" si="4"/>
        <v>4.3076923076923075</v>
      </c>
      <c r="H25" s="16">
        <f t="shared" si="4"/>
        <v>0.8235294117647058</v>
      </c>
      <c r="I25" s="16">
        <f t="shared" si="4"/>
        <v>3.3684210526315788</v>
      </c>
      <c r="J25" s="16">
        <f t="shared" si="4"/>
        <v>6.666666666666667</v>
      </c>
      <c r="K25" s="16">
        <f t="shared" si="4"/>
        <v>4.066666666666666</v>
      </c>
      <c r="L25" s="16">
        <f t="shared" si="4"/>
        <v>2.1875</v>
      </c>
      <c r="M25" s="16">
        <f t="shared" si="4"/>
        <v>2.7222222222222223</v>
      </c>
      <c r="N25" s="16">
        <f aca="true" t="shared" si="5" ref="N25:S25">AVERAGE(N3:N24)</f>
        <v>17.45</v>
      </c>
      <c r="O25" s="16">
        <f t="shared" si="5"/>
        <v>-4.4</v>
      </c>
      <c r="P25" s="16">
        <f t="shared" si="5"/>
        <v>2.764705882352941</v>
      </c>
      <c r="Q25" s="28">
        <f t="shared" si="5"/>
        <v>51.666666666666664</v>
      </c>
      <c r="R25" s="16">
        <f t="shared" si="5"/>
        <v>62.285714285714285</v>
      </c>
      <c r="S25" s="31" t="e">
        <f t="shared" si="5"/>
        <v>#DIV/0!</v>
      </c>
      <c r="T25" s="41">
        <f>$T$38</f>
        <v>1.9</v>
      </c>
      <c r="U25" s="35">
        <f>$U$1-B1</f>
        <v>77</v>
      </c>
      <c r="V25" s="10"/>
    </row>
    <row r="26" spans="1:22" ht="13.5" customHeight="1">
      <c r="A26" s="17" t="s">
        <v>9</v>
      </c>
      <c r="B26" s="16">
        <f aca="true" t="shared" si="6" ref="B26:S26">B25/B2*100</f>
        <v>97.77777777777777</v>
      </c>
      <c r="C26" s="16">
        <f t="shared" si="6"/>
        <v>79.82456140350878</v>
      </c>
      <c r="D26" s="16">
        <f t="shared" si="6"/>
        <v>88.88888888888889</v>
      </c>
      <c r="E26" s="16">
        <f t="shared" si="6"/>
        <v>97.64705882352942</v>
      </c>
      <c r="F26" s="16">
        <f t="shared" si="6"/>
        <v>90.9090909090909</v>
      </c>
      <c r="G26" s="16">
        <f t="shared" si="6"/>
        <v>86.15384615384615</v>
      </c>
      <c r="H26" s="16">
        <f t="shared" si="6"/>
        <v>82.35294117647058</v>
      </c>
      <c r="I26" s="16">
        <f t="shared" si="6"/>
        <v>84.21052631578947</v>
      </c>
      <c r="J26" s="16">
        <f t="shared" si="6"/>
        <v>83.33333333333334</v>
      </c>
      <c r="K26" s="16">
        <f t="shared" si="6"/>
        <v>81.33333333333333</v>
      </c>
      <c r="L26" s="16">
        <f t="shared" si="6"/>
        <v>72.91666666666666</v>
      </c>
      <c r="M26" s="16">
        <f t="shared" si="6"/>
        <v>90.74074074074075</v>
      </c>
      <c r="N26" s="16">
        <f t="shared" si="6"/>
        <v>72.70833333333333</v>
      </c>
      <c r="O26" s="16" t="e">
        <f t="shared" si="6"/>
        <v>#DIV/0!</v>
      </c>
      <c r="P26" s="16" t="e">
        <f t="shared" si="6"/>
        <v>#DIV/0!</v>
      </c>
      <c r="Q26" s="28" t="e">
        <f t="shared" si="6"/>
        <v>#DIV/0!</v>
      </c>
      <c r="R26" s="16">
        <f t="shared" si="6"/>
        <v>84.16988416988417</v>
      </c>
      <c r="S26" s="32" t="e">
        <f t="shared" si="6"/>
        <v>#DIV/0!</v>
      </c>
      <c r="T26" s="42"/>
      <c r="U26" s="37"/>
      <c r="V26" s="10"/>
    </row>
    <row r="27" spans="1:22" ht="13.5" customHeight="1" thickBot="1">
      <c r="A27" s="17" t="s">
        <v>10</v>
      </c>
      <c r="B27" s="19" t="str">
        <f>IF(B26&gt;=90,"1",IF(B26&gt;=75,"2",IF(B26&gt;=50,"3",IF(B26&gt;=30,"4","5"))))</f>
        <v>1</v>
      </c>
      <c r="C27" s="19" t="str">
        <f aca="true" t="shared" si="7" ref="C27:M27">IF(C26&gt;=90,"1",IF(C26&gt;=75,"2",IF(C26&gt;=50,"3",IF(C26&gt;=30,"4","5"))))</f>
        <v>2</v>
      </c>
      <c r="D27" s="19" t="str">
        <f t="shared" si="7"/>
        <v>2</v>
      </c>
      <c r="E27" s="19" t="str">
        <f t="shared" si="7"/>
        <v>1</v>
      </c>
      <c r="F27" s="19" t="str">
        <f t="shared" si="7"/>
        <v>1</v>
      </c>
      <c r="G27" s="19" t="str">
        <f t="shared" si="7"/>
        <v>2</v>
      </c>
      <c r="H27" s="19" t="str">
        <f t="shared" si="7"/>
        <v>2</v>
      </c>
      <c r="I27" s="19" t="str">
        <f t="shared" si="7"/>
        <v>2</v>
      </c>
      <c r="J27" s="19" t="str">
        <f t="shared" si="7"/>
        <v>2</v>
      </c>
      <c r="K27" s="19" t="str">
        <f t="shared" si="7"/>
        <v>2</v>
      </c>
      <c r="L27" s="19" t="str">
        <f t="shared" si="7"/>
        <v>3</v>
      </c>
      <c r="M27" s="19" t="str">
        <f t="shared" si="7"/>
        <v>1</v>
      </c>
      <c r="N27" s="19" t="str">
        <f>IF(N26&gt;=90,"1",IF(N26&gt;=75,"2",IF(N26&gt;=50,"3",IF(N26&gt;=30,"4","5"))))</f>
        <v>3</v>
      </c>
      <c r="O27" s="19" t="e">
        <f>IF(O26&gt;=90,"1",IF(O26&gt;=75,"2",IF(O26&gt;=50,"3",IF(O26&gt;=30,"4","5"))))</f>
        <v>#DIV/0!</v>
      </c>
      <c r="P27" s="19" t="e">
        <f>IF(P26&gt;=90,"1",IF(P26&gt;=75,"2",IF(P26&gt;=50,"3",IF(P26&gt;=30,"4","5"))))</f>
        <v>#DIV/0!</v>
      </c>
      <c r="Q27" s="29"/>
      <c r="R27" s="21"/>
      <c r="S27" s="33" t="e">
        <f>IF(S25&gt;=90,"1",IF(S25&gt;=75,"2",IF(S25&gt;=50,"3",IF(S25&gt;=30,"4","5"))))</f>
        <v>#DIV/0!</v>
      </c>
      <c r="T27" s="43"/>
      <c r="U27" s="35"/>
      <c r="V27" s="10"/>
    </row>
    <row r="28" spans="1:22" ht="2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5"/>
      <c r="V28" s="10"/>
    </row>
    <row r="29" spans="1:22" ht="16.5" thickBot="1">
      <c r="A29" s="23" t="s">
        <v>21</v>
      </c>
      <c r="B29" s="15" t="s">
        <v>7</v>
      </c>
      <c r="C29" s="13" t="s">
        <v>49</v>
      </c>
      <c r="D29" s="14"/>
      <c r="E29" s="14"/>
      <c r="F29" s="14"/>
      <c r="G29" s="14"/>
      <c r="H29" s="14" t="s">
        <v>16</v>
      </c>
      <c r="I29" s="14" t="s">
        <v>51</v>
      </c>
      <c r="J29" s="14"/>
      <c r="K29" s="14"/>
      <c r="L29" s="14"/>
      <c r="M29" s="14"/>
      <c r="N29" s="14"/>
      <c r="O29" s="14"/>
      <c r="P29" s="14"/>
      <c r="Q29" s="14"/>
      <c r="R29" s="14"/>
      <c r="S29" s="6" t="s">
        <v>5</v>
      </c>
      <c r="T29" s="8" t="e">
        <f>MAX(S3:S24)</f>
        <v>#DIV/0!</v>
      </c>
      <c r="U29" s="10"/>
      <c r="V29" s="14"/>
    </row>
    <row r="30" spans="1:22" ht="12" customHeight="1" thickBot="1">
      <c r="A30" s="18"/>
      <c r="B30" s="15" t="s">
        <v>8</v>
      </c>
      <c r="C30" s="13" t="s">
        <v>51</v>
      </c>
      <c r="D30" s="14"/>
      <c r="E30" s="14"/>
      <c r="F30" s="14"/>
      <c r="G30" s="14"/>
      <c r="H30" s="14" t="s">
        <v>17</v>
      </c>
      <c r="I30" s="14" t="s">
        <v>56</v>
      </c>
      <c r="J30" s="14"/>
      <c r="K30" s="14"/>
      <c r="L30" s="14"/>
      <c r="M30" s="14"/>
      <c r="N30" s="14"/>
      <c r="O30" s="14"/>
      <c r="P30" s="14"/>
      <c r="Q30" s="14"/>
      <c r="R30" s="14"/>
      <c r="S30" s="7" t="s">
        <v>6</v>
      </c>
      <c r="T30" s="9" t="e">
        <f>MIN(S3:S24)</f>
        <v>#DIV/0!</v>
      </c>
      <c r="V30" s="14"/>
    </row>
    <row r="31" spans="1:22" ht="10.5" customHeight="1">
      <c r="A31" s="18"/>
      <c r="B31" s="15" t="s">
        <v>11</v>
      </c>
      <c r="C31" s="13" t="s">
        <v>51</v>
      </c>
      <c r="D31" s="14"/>
      <c r="E31" s="14"/>
      <c r="F31" s="14"/>
      <c r="G31" s="14"/>
      <c r="H31" s="14" t="s">
        <v>18</v>
      </c>
      <c r="I31" s="14" t="s">
        <v>51</v>
      </c>
      <c r="J31" s="14"/>
      <c r="K31" s="14"/>
      <c r="L31" s="14"/>
      <c r="M31" s="14"/>
      <c r="N31" s="14"/>
      <c r="O31" s="14"/>
      <c r="P31" s="14"/>
      <c r="Q31" s="14"/>
      <c r="R31" s="14"/>
      <c r="S31" s="12"/>
      <c r="U31"/>
      <c r="V31" s="14"/>
    </row>
    <row r="32" spans="1:22" ht="12" customHeight="1">
      <c r="A32" s="18"/>
      <c r="B32" s="15" t="s">
        <v>12</v>
      </c>
      <c r="C32" s="13" t="s">
        <v>51</v>
      </c>
      <c r="D32" s="14"/>
      <c r="E32" s="14"/>
      <c r="F32" s="14"/>
      <c r="G32" s="47"/>
      <c r="H32" s="14" t="s">
        <v>19</v>
      </c>
      <c r="I32" s="14" t="s">
        <v>52</v>
      </c>
      <c r="J32" s="14"/>
      <c r="K32" s="14"/>
      <c r="L32" s="14"/>
      <c r="M32" s="14"/>
      <c r="N32" s="14"/>
      <c r="O32" s="14"/>
      <c r="P32" s="14"/>
      <c r="Q32" s="14"/>
      <c r="R32" s="14"/>
      <c r="S32" s="27" t="s">
        <v>26</v>
      </c>
      <c r="T32" s="27" t="s">
        <v>27</v>
      </c>
      <c r="U32"/>
      <c r="V32" s="14"/>
    </row>
    <row r="33" spans="1:21" ht="12.75">
      <c r="A33" s="18"/>
      <c r="B33" s="15" t="s">
        <v>13</v>
      </c>
      <c r="C33" s="13" t="s">
        <v>52</v>
      </c>
      <c r="D33" s="14"/>
      <c r="E33" s="14"/>
      <c r="F33" s="14"/>
      <c r="G33" s="14"/>
      <c r="H33" s="45" t="s">
        <v>20</v>
      </c>
      <c r="I33" s="14" t="s">
        <v>55</v>
      </c>
      <c r="J33" s="14"/>
      <c r="K33" s="14"/>
      <c r="L33" s="14"/>
      <c r="M33" s="14"/>
      <c r="N33" s="14"/>
      <c r="O33" s="14"/>
      <c r="P33" s="14"/>
      <c r="Q33" s="14"/>
      <c r="R33" s="14"/>
      <c r="S33" s="5">
        <v>1</v>
      </c>
      <c r="T33" s="5">
        <f>COUNTIF(T3:T24,1)</f>
        <v>9</v>
      </c>
      <c r="U33"/>
    </row>
    <row r="34" spans="1:21" ht="12.75">
      <c r="A34" s="18"/>
      <c r="B34" s="15" t="s">
        <v>14</v>
      </c>
      <c r="C34" s="13" t="s">
        <v>50</v>
      </c>
      <c r="D34" s="14"/>
      <c r="E34" s="14"/>
      <c r="F34" s="14"/>
      <c r="G34" s="14"/>
      <c r="H34" s="45" t="s">
        <v>57</v>
      </c>
      <c r="I34" s="14" t="s">
        <v>58</v>
      </c>
      <c r="J34" s="14"/>
      <c r="K34" s="14"/>
      <c r="L34" s="14"/>
      <c r="M34" s="14"/>
      <c r="N34" s="14"/>
      <c r="O34" s="14"/>
      <c r="P34" s="14"/>
      <c r="Q34" s="14"/>
      <c r="R34" s="14"/>
      <c r="S34" s="5">
        <v>2</v>
      </c>
      <c r="T34" s="5">
        <f>COUNTIF(T3:T24,2)</f>
        <v>5</v>
      </c>
      <c r="U34"/>
    </row>
    <row r="35" spans="1:21" ht="12.75">
      <c r="A35" s="18"/>
      <c r="B35" s="15" t="s">
        <v>15</v>
      </c>
      <c r="C35" s="13" t="s">
        <v>54</v>
      </c>
      <c r="D35" s="14"/>
      <c r="E35" s="14"/>
      <c r="F35" s="14"/>
      <c r="G35" s="14"/>
      <c r="H35" s="4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5">
        <v>3</v>
      </c>
      <c r="T35" s="5">
        <f>COUNTIF(T3:T24,3)</f>
        <v>5</v>
      </c>
      <c r="U35"/>
    </row>
    <row r="36" spans="1:21" ht="12.75">
      <c r="A36" s="18"/>
      <c r="B36" s="15"/>
      <c r="C36" s="13"/>
      <c r="D36" s="14"/>
      <c r="E36" s="14"/>
      <c r="F36" s="14"/>
      <c r="G36" s="14"/>
      <c r="H36" s="45"/>
      <c r="I36" s="14"/>
      <c r="J36" s="14"/>
      <c r="K36" s="14"/>
      <c r="L36" s="14"/>
      <c r="M36" s="14"/>
      <c r="N36" s="14"/>
      <c r="O36" s="14"/>
      <c r="P36" s="14"/>
      <c r="Q36" s="45"/>
      <c r="R36" s="14"/>
      <c r="S36" s="5">
        <v>4</v>
      </c>
      <c r="T36" s="5">
        <f>COUNTIF(T3:T24,4)</f>
        <v>1</v>
      </c>
      <c r="U36"/>
    </row>
    <row r="37" spans="1:21" ht="12.75">
      <c r="A37" s="18"/>
      <c r="B37" s="15"/>
      <c r="C37" s="13"/>
      <c r="D37" s="14"/>
      <c r="E37" s="14"/>
      <c r="F37" s="14"/>
      <c r="G37" s="14"/>
      <c r="H37" s="45"/>
      <c r="I37" s="14"/>
      <c r="J37" s="14"/>
      <c r="K37" s="14"/>
      <c r="L37" s="14"/>
      <c r="M37" s="14"/>
      <c r="N37" s="14"/>
      <c r="O37" s="14"/>
      <c r="P37" s="14"/>
      <c r="Q37" s="45"/>
      <c r="R37" s="14"/>
      <c r="S37" s="5">
        <v>5</v>
      </c>
      <c r="T37" s="5">
        <f>COUNTIF(T3:T24,5)</f>
        <v>0</v>
      </c>
      <c r="U37"/>
    </row>
    <row r="38" spans="1:20" ht="12.75">
      <c r="A38" s="18"/>
      <c r="B38" s="15"/>
      <c r="C38" s="13"/>
      <c r="D38" s="14"/>
      <c r="E38" s="14"/>
      <c r="F38" s="14"/>
      <c r="G38" s="14"/>
      <c r="H38" s="46"/>
      <c r="I38" s="14"/>
      <c r="J38" s="14"/>
      <c r="K38" s="48"/>
      <c r="L38" s="14"/>
      <c r="M38" s="14"/>
      <c r="N38" s="14"/>
      <c r="O38" s="14"/>
      <c r="P38" s="14"/>
      <c r="Q38" s="45"/>
      <c r="R38" s="14"/>
      <c r="S38" s="1" t="s">
        <v>4</v>
      </c>
      <c r="T38" s="2">
        <f>(T33*1+T34*2+T35*3+T36*4+T37*5)/SUM(T33:T37)</f>
        <v>1.9</v>
      </c>
    </row>
    <row r="39" spans="1:18" ht="12.75">
      <c r="A39" s="18"/>
      <c r="B39" s="15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45"/>
      <c r="R39" s="14"/>
    </row>
    <row r="40" spans="1:18" ht="11.25" customHeight="1">
      <c r="A40" s="18"/>
      <c r="B40" s="15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45"/>
      <c r="R40" s="14"/>
    </row>
    <row r="41" spans="2:18" ht="12.75" hidden="1">
      <c r="B41" s="15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44"/>
      <c r="R41" s="14"/>
    </row>
    <row r="42" spans="1:2" ht="12.75">
      <c r="A42" t="s">
        <v>24</v>
      </c>
      <c r="B42" s="15"/>
    </row>
    <row r="43" spans="1:2" ht="12.75">
      <c r="A43" t="s">
        <v>25</v>
      </c>
      <c r="B43" s="15"/>
    </row>
  </sheetData>
  <printOptions/>
  <pageMargins left="0.13" right="0.58" top="0.16" bottom="0.22" header="0.16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Janouškova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JAN Šťáva</cp:lastModifiedBy>
  <cp:lastPrinted>2002-04-23T13:47:50Z</cp:lastPrinted>
  <dcterms:created xsi:type="dcterms:W3CDTF">2000-09-07T06:57:00Z</dcterms:created>
  <dcterms:modified xsi:type="dcterms:W3CDTF">2009-12-07T10:35:15Z</dcterms:modified>
  <cp:category/>
  <cp:version/>
  <cp:contentType/>
  <cp:contentStatus/>
</cp:coreProperties>
</file>