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8094\Downloads\"/>
    </mc:Choice>
  </mc:AlternateContent>
  <xr:revisionPtr revIDLastSave="0" documentId="13_ncr:1_{14FA12B3-4329-4692-8AE6-643A27197017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List1" sheetId="1" r:id="rId1"/>
    <sheet name="Regr2" sheetId="4" r:id="rId2"/>
    <sheet name="Regr3" sheetId="5" r:id="rId3"/>
    <sheet name="List2" sheetId="2" r:id="rId4"/>
    <sheet name="List3" sheetId="3" r:id="rId5"/>
  </sheets>
  <definedNames>
    <definedName name="solver_adj" localSheetId="2" hidden="1">Regr3!$R$5:$R$7</definedName>
    <definedName name="solver_cvg" localSheetId="2" hidden="1">0.0001</definedName>
    <definedName name="solver_drv" localSheetId="2" hidden="1">1</definedName>
    <definedName name="solver_eng" localSheetId="2" hidden="1">1</definedName>
    <definedName name="solver_est" localSheetId="2" hidden="1">1</definedName>
    <definedName name="solver_itr" localSheetId="2" hidden="1">2147483647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2</definedName>
    <definedName name="solver_nod" localSheetId="2" hidden="1">2147483647</definedName>
    <definedName name="solver_num" localSheetId="2" hidden="1">0</definedName>
    <definedName name="solver_nwt" localSheetId="2" hidden="1">1</definedName>
    <definedName name="solver_opt" localSheetId="2" hidden="1">Regr3!$R$14</definedName>
    <definedName name="solver_pre" localSheetId="2" hidden="1">0.000001</definedName>
    <definedName name="solver_rbv" localSheetId="2" hidden="1">1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2</definedName>
    <definedName name="solver_val" localSheetId="2" hidden="1">0</definedName>
    <definedName name="solver_ver" localSheetId="2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5" l="1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" i="5"/>
  <c r="K25" i="5"/>
  <c r="K26" i="5" s="1"/>
  <c r="C25" i="5"/>
  <c r="B25" i="5"/>
  <c r="C24" i="5"/>
  <c r="F15" i="5" s="1"/>
  <c r="H15" i="5" s="1"/>
  <c r="B24" i="5"/>
  <c r="E22" i="5"/>
  <c r="G22" i="5" s="1"/>
  <c r="E21" i="5"/>
  <c r="G21" i="5" s="1"/>
  <c r="E20" i="5"/>
  <c r="G20" i="5" s="1"/>
  <c r="E19" i="5"/>
  <c r="G19" i="5" s="1"/>
  <c r="E18" i="5"/>
  <c r="G18" i="5" s="1"/>
  <c r="E17" i="5"/>
  <c r="G17" i="5" s="1"/>
  <c r="E16" i="5"/>
  <c r="G16" i="5" s="1"/>
  <c r="G15" i="5"/>
  <c r="E15" i="5"/>
  <c r="G14" i="5"/>
  <c r="E14" i="5"/>
  <c r="E13" i="5"/>
  <c r="G13" i="5" s="1"/>
  <c r="E12" i="5"/>
  <c r="G12" i="5" s="1"/>
  <c r="F11" i="5"/>
  <c r="H11" i="5" s="1"/>
  <c r="E11" i="5"/>
  <c r="G11" i="5" s="1"/>
  <c r="E10" i="5"/>
  <c r="G10" i="5" s="1"/>
  <c r="E9" i="5"/>
  <c r="E8" i="5"/>
  <c r="G8" i="5" s="1"/>
  <c r="E7" i="5"/>
  <c r="G7" i="5" s="1"/>
  <c r="E6" i="5"/>
  <c r="G6" i="5" s="1"/>
  <c r="E5" i="5"/>
  <c r="G5" i="5" s="1"/>
  <c r="F4" i="5"/>
  <c r="H4" i="5" s="1"/>
  <c r="E4" i="5"/>
  <c r="E3" i="5"/>
  <c r="G2" i="5"/>
  <c r="E2" i="5"/>
  <c r="R8" i="4"/>
  <c r="M20" i="4"/>
  <c r="L2" i="4"/>
  <c r="N26" i="1"/>
  <c r="N24" i="1"/>
  <c r="N18" i="1"/>
  <c r="R9" i="4"/>
  <c r="M3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1" i="4"/>
  <c r="M22" i="4"/>
  <c r="M2" i="4"/>
  <c r="L12" i="4"/>
  <c r="L13" i="4"/>
  <c r="L14" i="4"/>
  <c r="L15" i="4"/>
  <c r="L16" i="4"/>
  <c r="L17" i="4"/>
  <c r="L18" i="4"/>
  <c r="L19" i="4"/>
  <c r="L20" i="4"/>
  <c r="L21" i="4"/>
  <c r="L22" i="4"/>
  <c r="L11" i="4"/>
  <c r="L10" i="4"/>
  <c r="L9" i="4"/>
  <c r="L8" i="4"/>
  <c r="L7" i="4"/>
  <c r="L6" i="4"/>
  <c r="L5" i="4"/>
  <c r="L4" i="4"/>
  <c r="L3" i="4"/>
  <c r="K25" i="4"/>
  <c r="K26" i="4" s="1"/>
  <c r="C25" i="4"/>
  <c r="B25" i="4"/>
  <c r="C24" i="4"/>
  <c r="B24" i="4"/>
  <c r="G22" i="4"/>
  <c r="F22" i="4"/>
  <c r="H22" i="4" s="1"/>
  <c r="E22" i="4"/>
  <c r="F21" i="4"/>
  <c r="H21" i="4" s="1"/>
  <c r="E21" i="4"/>
  <c r="H20" i="4"/>
  <c r="F20" i="4"/>
  <c r="E20" i="4"/>
  <c r="G20" i="4" s="1"/>
  <c r="F19" i="4"/>
  <c r="E19" i="4"/>
  <c r="F18" i="4"/>
  <c r="H18" i="4" s="1"/>
  <c r="E18" i="4"/>
  <c r="G18" i="4" s="1"/>
  <c r="H17" i="4"/>
  <c r="G17" i="4"/>
  <c r="F17" i="4"/>
  <c r="E17" i="4"/>
  <c r="F16" i="4"/>
  <c r="E16" i="4"/>
  <c r="G15" i="4"/>
  <c r="F15" i="4"/>
  <c r="H15" i="4" s="1"/>
  <c r="E15" i="4"/>
  <c r="F14" i="4"/>
  <c r="E14" i="4"/>
  <c r="G14" i="4" s="1"/>
  <c r="H13" i="4"/>
  <c r="F13" i="4"/>
  <c r="E13" i="4"/>
  <c r="G13" i="4" s="1"/>
  <c r="G12" i="4"/>
  <c r="F12" i="4"/>
  <c r="H12" i="4" s="1"/>
  <c r="E12" i="4"/>
  <c r="F11" i="4"/>
  <c r="H11" i="4" s="1"/>
  <c r="E11" i="4"/>
  <c r="H10" i="4"/>
  <c r="F10" i="4"/>
  <c r="E10" i="4"/>
  <c r="G10" i="4" s="1"/>
  <c r="F9" i="4"/>
  <c r="H9" i="4" s="1"/>
  <c r="E9" i="4"/>
  <c r="H8" i="4"/>
  <c r="G8" i="4"/>
  <c r="F8" i="4"/>
  <c r="E8" i="4"/>
  <c r="F7" i="4"/>
  <c r="H7" i="4" s="1"/>
  <c r="E7" i="4"/>
  <c r="G7" i="4" s="1"/>
  <c r="F6" i="4"/>
  <c r="H6" i="4" s="1"/>
  <c r="E6" i="4"/>
  <c r="G6" i="4" s="1"/>
  <c r="H5" i="4"/>
  <c r="G5" i="4"/>
  <c r="F5" i="4"/>
  <c r="E5" i="4"/>
  <c r="F4" i="4"/>
  <c r="E4" i="4"/>
  <c r="G3" i="4"/>
  <c r="F3" i="4"/>
  <c r="H3" i="4" s="1"/>
  <c r="E3" i="4"/>
  <c r="F2" i="4"/>
  <c r="E2" i="4"/>
  <c r="G2" i="4" s="1"/>
  <c r="F6" i="5" l="1"/>
  <c r="F13" i="5"/>
  <c r="H13" i="5" s="1"/>
  <c r="F19" i="5"/>
  <c r="H19" i="5" s="1"/>
  <c r="F8" i="5"/>
  <c r="F9" i="5"/>
  <c r="H9" i="5" s="1"/>
  <c r="F3" i="5"/>
  <c r="H3" i="5" s="1"/>
  <c r="F5" i="5"/>
  <c r="H6" i="5"/>
  <c r="F10" i="5"/>
  <c r="F14" i="5"/>
  <c r="F18" i="5"/>
  <c r="F22" i="5"/>
  <c r="G4" i="5"/>
  <c r="G9" i="5"/>
  <c r="F17" i="5"/>
  <c r="F21" i="5"/>
  <c r="G3" i="5"/>
  <c r="H8" i="5"/>
  <c r="F12" i="5"/>
  <c r="F16" i="5"/>
  <c r="F20" i="5"/>
  <c r="F7" i="5"/>
  <c r="F2" i="5"/>
  <c r="G19" i="4"/>
  <c r="H2" i="4"/>
  <c r="G9" i="4"/>
  <c r="H14" i="4"/>
  <c r="H19" i="4"/>
  <c r="G4" i="4"/>
  <c r="G24" i="4" s="1"/>
  <c r="G25" i="4" s="1"/>
  <c r="G16" i="4"/>
  <c r="H4" i="4"/>
  <c r="H16" i="4"/>
  <c r="G11" i="4"/>
  <c r="G21" i="4"/>
  <c r="H7" i="5" l="1"/>
  <c r="H22" i="5"/>
  <c r="H18" i="5"/>
  <c r="H10" i="5"/>
  <c r="H2" i="5"/>
  <c r="H17" i="5"/>
  <c r="H20" i="5"/>
  <c r="H16" i="5"/>
  <c r="H12" i="5"/>
  <c r="H14" i="5"/>
  <c r="G24" i="5"/>
  <c r="G25" i="5" s="1"/>
  <c r="H5" i="5"/>
  <c r="H21" i="5"/>
  <c r="I8" i="4"/>
  <c r="I18" i="4"/>
  <c r="I22" i="4"/>
  <c r="I12" i="4"/>
  <c r="I17" i="4"/>
  <c r="I20" i="4"/>
  <c r="I10" i="4"/>
  <c r="I15" i="4"/>
  <c r="I13" i="4"/>
  <c r="I6" i="4"/>
  <c r="I5" i="4"/>
  <c r="I3" i="4"/>
  <c r="I14" i="4"/>
  <c r="I7" i="4"/>
  <c r="I4" i="4"/>
  <c r="I9" i="4"/>
  <c r="I11" i="4"/>
  <c r="I21" i="4"/>
  <c r="I2" i="4"/>
  <c r="I16" i="4"/>
  <c r="I19" i="4"/>
  <c r="H24" i="4"/>
  <c r="H25" i="4" s="1"/>
  <c r="I2" i="5" l="1"/>
  <c r="I6" i="5"/>
  <c r="I7" i="5"/>
  <c r="I20" i="5"/>
  <c r="I16" i="5"/>
  <c r="I12" i="5"/>
  <c r="I14" i="5"/>
  <c r="I19" i="5"/>
  <c r="I8" i="5"/>
  <c r="I15" i="5"/>
  <c r="I11" i="5"/>
  <c r="I22" i="5"/>
  <c r="I13" i="5"/>
  <c r="I3" i="5"/>
  <c r="I17" i="5"/>
  <c r="I21" i="5"/>
  <c r="I9" i="5"/>
  <c r="I5" i="5"/>
  <c r="I18" i="5"/>
  <c r="I10" i="5"/>
  <c r="I4" i="5"/>
  <c r="H24" i="5"/>
  <c r="H25" i="5" s="1"/>
  <c r="K15" i="4"/>
  <c r="J13" i="4"/>
  <c r="K13" i="4" s="1"/>
  <c r="J21" i="4"/>
  <c r="K21" i="4" s="1"/>
  <c r="J17" i="4"/>
  <c r="J5" i="4"/>
  <c r="K5" i="4" s="1"/>
  <c r="J8" i="4"/>
  <c r="K8" i="4" s="1"/>
  <c r="J18" i="4"/>
  <c r="K18" i="4" s="1"/>
  <c r="J6" i="4"/>
  <c r="K6" i="4" s="1"/>
  <c r="J11" i="4"/>
  <c r="J20" i="4"/>
  <c r="J10" i="4"/>
  <c r="J15" i="4"/>
  <c r="J3" i="4"/>
  <c r="K3" i="4" s="1"/>
  <c r="J19" i="4"/>
  <c r="K19" i="4" s="1"/>
  <c r="J2" i="4"/>
  <c r="K2" i="4" s="1"/>
  <c r="J12" i="4"/>
  <c r="J14" i="4"/>
  <c r="K14" i="4" s="1"/>
  <c r="J16" i="4"/>
  <c r="K16" i="4" s="1"/>
  <c r="J9" i="4"/>
  <c r="K9" i="4" s="1"/>
  <c r="J4" i="4"/>
  <c r="K4" i="4" s="1"/>
  <c r="J7" i="4"/>
  <c r="J22" i="4"/>
  <c r="K10" i="4"/>
  <c r="K20" i="4"/>
  <c r="K11" i="4"/>
  <c r="K17" i="4"/>
  <c r="K12" i="4"/>
  <c r="K22" i="4"/>
  <c r="K7" i="4"/>
  <c r="J19" i="5" l="1"/>
  <c r="J15" i="5"/>
  <c r="J11" i="5"/>
  <c r="J3" i="5"/>
  <c r="K3" i="5" s="1"/>
  <c r="J8" i="5"/>
  <c r="J4" i="5"/>
  <c r="K4" i="5" s="1"/>
  <c r="J9" i="5"/>
  <c r="K9" i="5" s="1"/>
  <c r="J6" i="5"/>
  <c r="K6" i="5" s="1"/>
  <c r="J13" i="5"/>
  <c r="K13" i="5" s="1"/>
  <c r="J7" i="5"/>
  <c r="K7" i="5" s="1"/>
  <c r="J20" i="5"/>
  <c r="K20" i="5" s="1"/>
  <c r="J22" i="5"/>
  <c r="J16" i="5"/>
  <c r="J18" i="5"/>
  <c r="K18" i="5" s="1"/>
  <c r="J12" i="5"/>
  <c r="K12" i="5" s="1"/>
  <c r="J10" i="5"/>
  <c r="K10" i="5" s="1"/>
  <c r="J14" i="5"/>
  <c r="J17" i="5"/>
  <c r="K17" i="5" s="1"/>
  <c r="J21" i="5"/>
  <c r="K21" i="5" s="1"/>
  <c r="J2" i="5"/>
  <c r="K2" i="5" s="1"/>
  <c r="J5" i="5"/>
  <c r="K8" i="5"/>
  <c r="K5" i="5"/>
  <c r="K22" i="5"/>
  <c r="K11" i="5"/>
  <c r="K15" i="5"/>
  <c r="K19" i="5"/>
  <c r="K14" i="5"/>
  <c r="K16" i="5"/>
  <c r="K24" i="4"/>
  <c r="K24" i="5" l="1"/>
  <c r="R4" i="4"/>
  <c r="R5" i="4" s="1"/>
  <c r="N24" i="4"/>
  <c r="N26" i="4" s="1"/>
  <c r="N19" i="1"/>
  <c r="K25" i="1"/>
  <c r="K26" i="1" s="1"/>
  <c r="C25" i="1"/>
  <c r="B25" i="1"/>
  <c r="C24" i="1"/>
  <c r="F9" i="1" s="1"/>
  <c r="B24" i="1"/>
  <c r="E22" i="1"/>
  <c r="G22" i="1" s="1"/>
  <c r="E3" i="1"/>
  <c r="G3" i="1" s="1"/>
  <c r="E4" i="1"/>
  <c r="G4" i="1" s="1"/>
  <c r="E5" i="1"/>
  <c r="G5" i="1" s="1"/>
  <c r="E6" i="1"/>
  <c r="G6" i="1" s="1"/>
  <c r="E7" i="1"/>
  <c r="G7" i="1" s="1"/>
  <c r="E8" i="1"/>
  <c r="G8" i="1" s="1"/>
  <c r="E9" i="1"/>
  <c r="G9" i="1" s="1"/>
  <c r="E10" i="1"/>
  <c r="G10" i="1" s="1"/>
  <c r="E11" i="1"/>
  <c r="G11" i="1" s="1"/>
  <c r="E12" i="1"/>
  <c r="G12" i="1" s="1"/>
  <c r="E13" i="1"/>
  <c r="G13" i="1" s="1"/>
  <c r="E14" i="1"/>
  <c r="G14" i="1" s="1"/>
  <c r="E15" i="1"/>
  <c r="G15" i="1" s="1"/>
  <c r="E16" i="1"/>
  <c r="G16" i="1" s="1"/>
  <c r="E17" i="1"/>
  <c r="E18" i="1"/>
  <c r="G18" i="1" s="1"/>
  <c r="E19" i="1"/>
  <c r="G19" i="1" s="1"/>
  <c r="E20" i="1"/>
  <c r="G20" i="1" s="1"/>
  <c r="E21" i="1"/>
  <c r="G21" i="1" s="1"/>
  <c r="E2" i="1"/>
  <c r="G2" i="1" s="1"/>
  <c r="N24" i="5" l="1"/>
  <c r="N26" i="5" s="1"/>
  <c r="F15" i="1"/>
  <c r="H15" i="1" s="1"/>
  <c r="F16" i="1"/>
  <c r="H16" i="1" s="1"/>
  <c r="F14" i="1"/>
  <c r="H14" i="1" s="1"/>
  <c r="F20" i="1"/>
  <c r="H20" i="1" s="1"/>
  <c r="F11" i="1"/>
  <c r="F22" i="1"/>
  <c r="H22" i="1" s="1"/>
  <c r="F7" i="1"/>
  <c r="H7" i="1" s="1"/>
  <c r="F6" i="1"/>
  <c r="H6" i="1" s="1"/>
  <c r="F4" i="1"/>
  <c r="H4" i="1" s="1"/>
  <c r="F3" i="1"/>
  <c r="H3" i="1" s="1"/>
  <c r="F18" i="1"/>
  <c r="H18" i="1" s="1"/>
  <c r="F17" i="1"/>
  <c r="H17" i="1" s="1"/>
  <c r="F13" i="1"/>
  <c r="H13" i="1" s="1"/>
  <c r="F10" i="1"/>
  <c r="H10" i="1" s="1"/>
  <c r="F2" i="1"/>
  <c r="H2" i="1" s="1"/>
  <c r="F8" i="1"/>
  <c r="H8" i="1" s="1"/>
  <c r="F19" i="1"/>
  <c r="H19" i="1" s="1"/>
  <c r="F5" i="1"/>
  <c r="H5" i="1" s="1"/>
  <c r="H9" i="1"/>
  <c r="G17" i="1"/>
  <c r="G24" i="1" s="1"/>
  <c r="G25" i="1" s="1"/>
  <c r="H11" i="1"/>
  <c r="F12" i="1"/>
  <c r="F21" i="1"/>
  <c r="M9" i="5" l="1"/>
  <c r="M4" i="5"/>
  <c r="M6" i="5"/>
  <c r="M22" i="5"/>
  <c r="M18" i="5"/>
  <c r="M14" i="5"/>
  <c r="M10" i="5"/>
  <c r="M5" i="5"/>
  <c r="M3" i="5"/>
  <c r="M19" i="5"/>
  <c r="M15" i="5"/>
  <c r="M11" i="5"/>
  <c r="M20" i="5"/>
  <c r="M16" i="5"/>
  <c r="M12" i="5"/>
  <c r="M8" i="5"/>
  <c r="M21" i="5"/>
  <c r="M17" i="5"/>
  <c r="M13" i="5"/>
  <c r="M7" i="5"/>
  <c r="I13" i="1"/>
  <c r="I2" i="1"/>
  <c r="I3" i="1"/>
  <c r="I16" i="1"/>
  <c r="I12" i="1"/>
  <c r="I14" i="1"/>
  <c r="I15" i="1"/>
  <c r="I4" i="1"/>
  <c r="I21" i="1"/>
  <c r="I17" i="1"/>
  <c r="I7" i="1"/>
  <c r="I5" i="1"/>
  <c r="I6" i="1"/>
  <c r="I20" i="1"/>
  <c r="I10" i="1"/>
  <c r="I19" i="1"/>
  <c r="I22" i="1"/>
  <c r="I9" i="1"/>
  <c r="I8" i="1"/>
  <c r="I11" i="1"/>
  <c r="I18" i="1"/>
  <c r="H21" i="1"/>
  <c r="H12" i="1"/>
  <c r="H24" i="1" s="1"/>
  <c r="H25" i="1" s="1"/>
  <c r="M2" i="5" l="1"/>
  <c r="R14" i="5" s="1"/>
  <c r="R13" i="5"/>
  <c r="J14" i="1"/>
  <c r="J10" i="1"/>
  <c r="J13" i="1"/>
  <c r="J20" i="1"/>
  <c r="K20" i="1" s="1"/>
  <c r="J22" i="1"/>
  <c r="K22" i="1" s="1"/>
  <c r="J8" i="1"/>
  <c r="K8" i="1" s="1"/>
  <c r="J15" i="1"/>
  <c r="J7" i="1"/>
  <c r="K7" i="1" s="1"/>
  <c r="J9" i="1"/>
  <c r="K9" i="1" s="1"/>
  <c r="J3" i="1"/>
  <c r="K3" i="1" s="1"/>
  <c r="J16" i="1"/>
  <c r="K16" i="1" s="1"/>
  <c r="J11" i="1"/>
  <c r="K11" i="1" s="1"/>
  <c r="J2" i="1"/>
  <c r="J5" i="1"/>
  <c r="K5" i="1" s="1"/>
  <c r="J4" i="1"/>
  <c r="K4" i="1" s="1"/>
  <c r="J19" i="1"/>
  <c r="K19" i="1" s="1"/>
  <c r="J18" i="1"/>
  <c r="K18" i="1" s="1"/>
  <c r="J17" i="1"/>
  <c r="J6" i="1"/>
  <c r="K6" i="1" s="1"/>
  <c r="J21" i="1"/>
  <c r="K21" i="1" s="1"/>
  <c r="K17" i="1"/>
  <c r="K15" i="1"/>
  <c r="K10" i="1"/>
  <c r="K14" i="1"/>
  <c r="K2" i="1"/>
  <c r="J12" i="1"/>
  <c r="K12" i="1" s="1"/>
  <c r="K13" i="1"/>
  <c r="K24" i="1" l="1"/>
</calcChain>
</file>

<file path=xl/sharedStrings.xml><?xml version="1.0" encoding="utf-8"?>
<sst xmlns="http://schemas.openxmlformats.org/spreadsheetml/2006/main" count="170" uniqueCount="56">
  <si>
    <t>číslo</t>
  </si>
  <si>
    <t>výška (V)</t>
  </si>
  <si>
    <t>hmotnost (H)</t>
  </si>
  <si>
    <t>pohlaví (P)</t>
  </si>
  <si>
    <t>m</t>
  </si>
  <si>
    <t>s</t>
  </si>
  <si>
    <t>zVi</t>
  </si>
  <si>
    <t>zHi</t>
  </si>
  <si>
    <r>
      <t>V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-m</t>
    </r>
    <r>
      <rPr>
        <vertAlign val="subscript"/>
        <sz val="11"/>
        <color theme="1"/>
        <rFont val="Calibri"/>
        <family val="2"/>
        <charset val="238"/>
        <scheme val="minor"/>
      </rPr>
      <t>V</t>
    </r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</si>
  <si>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-m</t>
    </r>
    <r>
      <rPr>
        <vertAlign val="subscript"/>
        <sz val="11"/>
        <color theme="1"/>
        <rFont val="Calibri"/>
        <family val="2"/>
        <charset val="238"/>
        <scheme val="minor"/>
      </rPr>
      <t>H</t>
    </r>
  </si>
  <si>
    <r>
      <t>s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vertAlign val="subscript"/>
        <sz val="11"/>
        <color theme="1"/>
        <rFont val="Calibri"/>
        <family val="2"/>
        <charset val="238"/>
        <scheme val="minor"/>
      </rPr>
      <t>V</t>
    </r>
  </si>
  <si>
    <r>
      <t>s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vertAlign val="subscript"/>
        <sz val="11"/>
        <color theme="1"/>
        <rFont val="Calibri"/>
        <family val="2"/>
        <charset val="238"/>
        <scheme val="minor"/>
      </rPr>
      <t>H</t>
    </r>
  </si>
  <si>
    <r>
      <t>(V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-m</t>
    </r>
    <r>
      <rPr>
        <vertAlign val="subscript"/>
        <sz val="11"/>
        <color theme="1"/>
        <rFont val="Calibri"/>
        <family val="2"/>
        <charset val="238"/>
        <scheme val="minor"/>
      </rPr>
      <t>V</t>
    </r>
    <r>
      <rPr>
        <sz val="11"/>
        <color theme="1"/>
        <rFont val="Calibri"/>
        <family val="2"/>
        <charset val="238"/>
        <scheme val="minor"/>
      </rPr>
      <t>)^2</t>
    </r>
  </si>
  <si>
    <r>
      <t>(H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-m</t>
    </r>
    <r>
      <rPr>
        <vertAlign val="subscript"/>
        <sz val="11"/>
        <color theme="1"/>
        <rFont val="Calibri"/>
        <family val="2"/>
        <charset val="238"/>
        <scheme val="minor"/>
      </rPr>
      <t>H</t>
    </r>
    <r>
      <rPr>
        <sz val="11"/>
        <color theme="1"/>
        <rFont val="Calibri"/>
        <family val="2"/>
        <charset val="238"/>
        <scheme val="minor"/>
      </rPr>
      <t>)^2</t>
    </r>
  </si>
  <si>
    <t>kontrola</t>
  </si>
  <si>
    <t>zV x zH</t>
  </si>
  <si>
    <t>r</t>
  </si>
  <si>
    <t>kontrola r</t>
  </si>
  <si>
    <t>r2</t>
  </si>
  <si>
    <t>významnost</t>
  </si>
  <si>
    <t>t</t>
  </si>
  <si>
    <t>df</t>
  </si>
  <si>
    <t>p</t>
  </si>
  <si>
    <t>Jednoduchá regrese</t>
  </si>
  <si>
    <t>b</t>
  </si>
  <si>
    <t>a</t>
  </si>
  <si>
    <t>VÝSLEDEK</t>
  </si>
  <si>
    <t>Regresní statistika</t>
  </si>
  <si>
    <t>Násobné R</t>
  </si>
  <si>
    <t>Hodnota spolehlivosti R</t>
  </si>
  <si>
    <t>Nastavená hodnota spolehlivosti R</t>
  </si>
  <si>
    <t>Chyba stř. hodnoty</t>
  </si>
  <si>
    <t>Pozorování</t>
  </si>
  <si>
    <t>ANOVA</t>
  </si>
  <si>
    <t>Regrese</t>
  </si>
  <si>
    <t>Rezidua</t>
  </si>
  <si>
    <t>Celkem</t>
  </si>
  <si>
    <t>Hranice</t>
  </si>
  <si>
    <t>Rozdíl</t>
  </si>
  <si>
    <t>SS</t>
  </si>
  <si>
    <t>MS</t>
  </si>
  <si>
    <t>F</t>
  </si>
  <si>
    <t>Významnost F</t>
  </si>
  <si>
    <t>Koeficienty</t>
  </si>
  <si>
    <t>t Stat</t>
  </si>
  <si>
    <t>Hodnota P</t>
  </si>
  <si>
    <t>Dolní 95%</t>
  </si>
  <si>
    <t>Horní 95%</t>
  </si>
  <si>
    <t>Dolní 95,0%</t>
  </si>
  <si>
    <t>Horní 95,0%</t>
  </si>
  <si>
    <t>Hi^</t>
  </si>
  <si>
    <t>ei</t>
  </si>
  <si>
    <r>
      <t>R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</si>
  <si>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H = a + b1V + b2P</t>
  </si>
  <si>
    <t>b1</t>
  </si>
  <si>
    <t>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</si>
</sst>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Continuous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List1!$C$1</c:f>
              <c:strCache>
                <c:ptCount val="1"/>
                <c:pt idx="0">
                  <c:v>hmotnost (H)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List1!$B$2:$B$22</c:f>
              <c:numCache>
                <c:formatCode>General</c:formatCode>
                <c:ptCount val="21"/>
                <c:pt idx="0">
                  <c:v>180</c:v>
                </c:pt>
                <c:pt idx="1">
                  <c:v>170</c:v>
                </c:pt>
                <c:pt idx="2">
                  <c:v>168</c:v>
                </c:pt>
                <c:pt idx="3">
                  <c:v>193</c:v>
                </c:pt>
                <c:pt idx="4">
                  <c:v>180</c:v>
                </c:pt>
                <c:pt idx="5">
                  <c:v>165</c:v>
                </c:pt>
                <c:pt idx="6">
                  <c:v>178</c:v>
                </c:pt>
                <c:pt idx="7">
                  <c:v>175</c:v>
                </c:pt>
                <c:pt idx="8">
                  <c:v>165</c:v>
                </c:pt>
                <c:pt idx="9">
                  <c:v>185</c:v>
                </c:pt>
                <c:pt idx="10">
                  <c:v>163</c:v>
                </c:pt>
                <c:pt idx="11">
                  <c:v>170</c:v>
                </c:pt>
                <c:pt idx="12">
                  <c:v>166</c:v>
                </c:pt>
                <c:pt idx="13">
                  <c:v>199</c:v>
                </c:pt>
                <c:pt idx="14">
                  <c:v>180</c:v>
                </c:pt>
                <c:pt idx="15">
                  <c:v>167</c:v>
                </c:pt>
                <c:pt idx="16">
                  <c:v>175</c:v>
                </c:pt>
                <c:pt idx="17">
                  <c:v>183</c:v>
                </c:pt>
                <c:pt idx="18">
                  <c:v>173</c:v>
                </c:pt>
                <c:pt idx="19">
                  <c:v>183</c:v>
                </c:pt>
                <c:pt idx="20">
                  <c:v>169</c:v>
                </c:pt>
              </c:numCache>
            </c:numRef>
          </c:xVal>
          <c:yVal>
            <c:numRef>
              <c:f>List1!$C$2:$C$22</c:f>
              <c:numCache>
                <c:formatCode>General</c:formatCode>
                <c:ptCount val="21"/>
                <c:pt idx="0">
                  <c:v>78</c:v>
                </c:pt>
                <c:pt idx="1">
                  <c:v>65</c:v>
                </c:pt>
                <c:pt idx="2">
                  <c:v>52</c:v>
                </c:pt>
                <c:pt idx="3">
                  <c:v>90</c:v>
                </c:pt>
                <c:pt idx="4">
                  <c:v>85</c:v>
                </c:pt>
                <c:pt idx="5">
                  <c:v>48</c:v>
                </c:pt>
                <c:pt idx="6">
                  <c:v>73</c:v>
                </c:pt>
                <c:pt idx="7">
                  <c:v>60</c:v>
                </c:pt>
                <c:pt idx="8">
                  <c:v>55</c:v>
                </c:pt>
                <c:pt idx="9">
                  <c:v>86</c:v>
                </c:pt>
                <c:pt idx="10">
                  <c:v>54</c:v>
                </c:pt>
                <c:pt idx="11">
                  <c:v>61</c:v>
                </c:pt>
                <c:pt idx="12">
                  <c:v>50</c:v>
                </c:pt>
                <c:pt idx="13">
                  <c:v>100</c:v>
                </c:pt>
                <c:pt idx="14">
                  <c:v>65</c:v>
                </c:pt>
                <c:pt idx="15">
                  <c:v>61</c:v>
                </c:pt>
                <c:pt idx="16">
                  <c:v>84</c:v>
                </c:pt>
                <c:pt idx="17">
                  <c:v>91</c:v>
                </c:pt>
                <c:pt idx="18">
                  <c:v>120</c:v>
                </c:pt>
                <c:pt idx="19">
                  <c:v>65</c:v>
                </c:pt>
                <c:pt idx="20">
                  <c:v>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FC-4922-87D7-A92C9FE53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2028031"/>
        <c:axId val="2092029695"/>
      </c:scatterChart>
      <c:valAx>
        <c:axId val="2092028031"/>
        <c:scaling>
          <c:orientation val="minMax"/>
          <c:max val="200"/>
          <c:min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92029695"/>
        <c:crosses val="autoZero"/>
        <c:crossBetween val="midCat"/>
      </c:valAx>
      <c:valAx>
        <c:axId val="2092029695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920280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252989</xdr:colOff>
      <xdr:row>0</xdr:row>
      <xdr:rowOff>200211</xdr:rowOff>
    </xdr:from>
    <xdr:to>
      <xdr:col>18</xdr:col>
      <xdr:colOff>578173</xdr:colOff>
      <xdr:row>15</xdr:row>
      <xdr:rowOff>79844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2851055-DC98-45B3-98AB-AF7B7FF8A4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6"/>
  <sheetViews>
    <sheetView zoomScale="157" zoomScaleNormal="157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3" sqref="A13"/>
    </sheetView>
  </sheetViews>
  <sheetFormatPr defaultRowHeight="15" x14ac:dyDescent="0.25"/>
  <cols>
    <col min="3" max="3" width="12.7109375" bestFit="1" customWidth="1"/>
    <col min="4" max="4" width="10.42578125" bestFit="1" customWidth="1"/>
  </cols>
  <sheetData>
    <row r="1" spans="1:25" ht="18" x14ac:dyDescent="0.35">
      <c r="A1" t="s">
        <v>0</v>
      </c>
      <c r="B1" t="s">
        <v>1</v>
      </c>
      <c r="C1" t="s">
        <v>2</v>
      </c>
      <c r="D1" t="s">
        <v>3</v>
      </c>
      <c r="E1" t="s">
        <v>8</v>
      </c>
      <c r="F1" t="s">
        <v>9</v>
      </c>
      <c r="G1" t="s">
        <v>12</v>
      </c>
      <c r="H1" t="s">
        <v>13</v>
      </c>
      <c r="I1" t="s">
        <v>6</v>
      </c>
      <c r="J1" t="s">
        <v>7</v>
      </c>
      <c r="K1" t="s">
        <v>15</v>
      </c>
    </row>
    <row r="2" spans="1:25" x14ac:dyDescent="0.25">
      <c r="A2">
        <v>1</v>
      </c>
      <c r="B2">
        <v>180</v>
      </c>
      <c r="C2">
        <v>78</v>
      </c>
      <c r="D2">
        <v>1</v>
      </c>
      <c r="E2">
        <f>B2-AVERAGE($B$2:$B$22)</f>
        <v>4.4285714285714164</v>
      </c>
      <c r="F2">
        <f>C2-$C$24</f>
        <v>6.7619047619047592</v>
      </c>
      <c r="G2">
        <f>E2^2</f>
        <v>19.612244897959076</v>
      </c>
      <c r="H2">
        <f>F2*F2</f>
        <v>45.723356009070258</v>
      </c>
      <c r="I2">
        <f>E2/$G$25</f>
        <v>0.462573230513244</v>
      </c>
      <c r="J2">
        <f>F2/$H$25</f>
        <v>0.35457089645674184</v>
      </c>
      <c r="K2">
        <f>I2*J2</f>
        <v>0.16401500501997202</v>
      </c>
      <c r="T2" t="s">
        <v>26</v>
      </c>
    </row>
    <row r="3" spans="1:25" ht="15.75" thickBot="1" x14ac:dyDescent="0.3">
      <c r="A3">
        <v>2</v>
      </c>
      <c r="B3">
        <v>170</v>
      </c>
      <c r="C3">
        <v>65</v>
      </c>
      <c r="D3">
        <v>2</v>
      </c>
      <c r="E3">
        <f t="shared" ref="E3:E21" si="0">B3-AVERAGE($B$2:$B$22)</f>
        <v>-5.5714285714285836</v>
      </c>
      <c r="F3">
        <f t="shared" ref="F3:F22" si="1">C3-$C$24</f>
        <v>-6.2380952380952408</v>
      </c>
      <c r="G3">
        <f t="shared" ref="G3:G22" si="2">E3^2</f>
        <v>31.040816326530749</v>
      </c>
      <c r="H3">
        <f t="shared" ref="H3:H22" si="3">F3*F3</f>
        <v>38.913832199546519</v>
      </c>
      <c r="I3">
        <f t="shared" ref="I3:I22" si="4">E3/$G$25</f>
        <v>-0.58194696741989049</v>
      </c>
      <c r="J3">
        <f t="shared" ref="J3:J22" si="5">F3/$H$25</f>
        <v>-0.32710413687206491</v>
      </c>
      <c r="K3">
        <f t="shared" ref="K3:K22" si="6">I3*J3</f>
        <v>0.19035726048319895</v>
      </c>
    </row>
    <row r="4" spans="1:25" x14ac:dyDescent="0.25">
      <c r="A4">
        <v>3</v>
      </c>
      <c r="B4">
        <v>168</v>
      </c>
      <c r="C4">
        <v>52</v>
      </c>
      <c r="D4">
        <v>2</v>
      </c>
      <c r="E4">
        <f t="shared" si="0"/>
        <v>-7.5714285714285836</v>
      </c>
      <c r="F4">
        <f t="shared" si="1"/>
        <v>-19.238095238095241</v>
      </c>
      <c r="G4">
        <f t="shared" si="2"/>
        <v>57.32653061224508</v>
      </c>
      <c r="H4">
        <f t="shared" si="3"/>
        <v>370.10430839002277</v>
      </c>
      <c r="I4">
        <f t="shared" si="4"/>
        <v>-0.79085100700651734</v>
      </c>
      <c r="J4">
        <f t="shared" si="5"/>
        <v>-1.0087791702008717</v>
      </c>
      <c r="K4">
        <f t="shared" si="6"/>
        <v>0.79779402260055832</v>
      </c>
      <c r="T4" s="4" t="s">
        <v>27</v>
      </c>
      <c r="U4" s="4"/>
    </row>
    <row r="5" spans="1:25" x14ac:dyDescent="0.25">
      <c r="A5">
        <v>4</v>
      </c>
      <c r="B5">
        <v>193</v>
      </c>
      <c r="C5">
        <v>90</v>
      </c>
      <c r="D5">
        <v>1</v>
      </c>
      <c r="E5">
        <f t="shared" si="0"/>
        <v>17.428571428571416</v>
      </c>
      <c r="F5">
        <f t="shared" si="1"/>
        <v>18.761904761904759</v>
      </c>
      <c r="G5">
        <f t="shared" si="2"/>
        <v>303.75510204081593</v>
      </c>
      <c r="H5">
        <f t="shared" si="3"/>
        <v>352.00907029478446</v>
      </c>
      <c r="I5">
        <f t="shared" si="4"/>
        <v>1.8204494878263187</v>
      </c>
      <c r="J5">
        <f t="shared" si="5"/>
        <v>0.9838093887602557</v>
      </c>
      <c r="K5">
        <f t="shared" si="6"/>
        <v>1.790975297887331</v>
      </c>
      <c r="T5" s="1" t="s">
        <v>28</v>
      </c>
      <c r="U5" s="1">
        <v>0.6748181650770062</v>
      </c>
    </row>
    <row r="6" spans="1:25" x14ac:dyDescent="0.25">
      <c r="A6">
        <v>5</v>
      </c>
      <c r="B6">
        <v>180</v>
      </c>
      <c r="C6">
        <v>85</v>
      </c>
      <c r="D6">
        <v>1</v>
      </c>
      <c r="E6">
        <f t="shared" si="0"/>
        <v>4.4285714285714164</v>
      </c>
      <c r="F6">
        <f t="shared" si="1"/>
        <v>13.761904761904759</v>
      </c>
      <c r="G6">
        <f t="shared" si="2"/>
        <v>19.612244897959076</v>
      </c>
      <c r="H6">
        <f t="shared" si="3"/>
        <v>189.39002267573687</v>
      </c>
      <c r="I6">
        <f t="shared" si="4"/>
        <v>0.462573230513244</v>
      </c>
      <c r="J6">
        <f t="shared" si="5"/>
        <v>0.72162668363379157</v>
      </c>
      <c r="K6">
        <f t="shared" si="6"/>
        <v>0.33380518627304168</v>
      </c>
      <c r="T6" s="1" t="s">
        <v>29</v>
      </c>
      <c r="U6" s="1">
        <v>0.45537955591789764</v>
      </c>
    </row>
    <row r="7" spans="1:25" x14ac:dyDescent="0.25">
      <c r="A7">
        <v>6</v>
      </c>
      <c r="B7">
        <v>165</v>
      </c>
      <c r="C7">
        <v>48</v>
      </c>
      <c r="D7">
        <v>2</v>
      </c>
      <c r="E7">
        <f t="shared" si="0"/>
        <v>-10.571428571428584</v>
      </c>
      <c r="F7">
        <f t="shared" si="1"/>
        <v>-23.238095238095241</v>
      </c>
      <c r="G7">
        <f t="shared" si="2"/>
        <v>111.75510204081658</v>
      </c>
      <c r="H7">
        <f t="shared" si="3"/>
        <v>540.00907029478469</v>
      </c>
      <c r="I7">
        <f t="shared" si="4"/>
        <v>-1.1042070663864576</v>
      </c>
      <c r="J7">
        <f t="shared" si="5"/>
        <v>-1.218525334302043</v>
      </c>
      <c r="K7">
        <f t="shared" si="6"/>
        <v>1.3455042847072365</v>
      </c>
      <c r="T7" s="1" t="s">
        <v>30</v>
      </c>
      <c r="U7" s="1">
        <v>0.4267153220188396</v>
      </c>
    </row>
    <row r="8" spans="1:25" x14ac:dyDescent="0.25">
      <c r="A8">
        <v>7</v>
      </c>
      <c r="B8">
        <v>178</v>
      </c>
      <c r="C8">
        <v>73</v>
      </c>
      <c r="D8">
        <v>1</v>
      </c>
      <c r="E8">
        <f t="shared" si="0"/>
        <v>2.4285714285714164</v>
      </c>
      <c r="F8">
        <f t="shared" si="1"/>
        <v>1.7619047619047592</v>
      </c>
      <c r="G8">
        <f t="shared" si="2"/>
        <v>5.89795918367341</v>
      </c>
      <c r="H8">
        <f t="shared" si="3"/>
        <v>3.1043083900226662</v>
      </c>
      <c r="I8">
        <f t="shared" si="4"/>
        <v>0.25366919092661711</v>
      </c>
      <c r="J8">
        <f t="shared" si="5"/>
        <v>9.2388191330277702E-2</v>
      </c>
      <c r="K8">
        <f t="shared" si="6"/>
        <v>2.3436037745925047E-2</v>
      </c>
      <c r="T8" s="1" t="s">
        <v>31</v>
      </c>
      <c r="U8" s="1">
        <v>14.439465971000175</v>
      </c>
    </row>
    <row r="9" spans="1:25" ht="15.75" thickBot="1" x14ac:dyDescent="0.3">
      <c r="A9">
        <v>8</v>
      </c>
      <c r="B9">
        <v>175</v>
      </c>
      <c r="C9">
        <v>60</v>
      </c>
      <c r="D9">
        <v>2</v>
      </c>
      <c r="E9">
        <f t="shared" si="0"/>
        <v>-0.57142857142858361</v>
      </c>
      <c r="F9">
        <f t="shared" si="1"/>
        <v>-11.238095238095241</v>
      </c>
      <c r="G9">
        <f t="shared" si="2"/>
        <v>0.32653061224491187</v>
      </c>
      <c r="H9">
        <f t="shared" si="3"/>
        <v>126.29478458049893</v>
      </c>
      <c r="I9">
        <f t="shared" si="4"/>
        <v>-5.9686868453323237E-2</v>
      </c>
      <c r="J9">
        <f t="shared" si="5"/>
        <v>-0.5892868419985291</v>
      </c>
      <c r="K9">
        <f t="shared" si="6"/>
        <v>3.5172686219640481E-2</v>
      </c>
      <c r="T9" s="2" t="s">
        <v>32</v>
      </c>
      <c r="U9" s="2">
        <v>21</v>
      </c>
    </row>
    <row r="10" spans="1:25" x14ac:dyDescent="0.25">
      <c r="A10">
        <v>9</v>
      </c>
      <c r="B10">
        <v>165</v>
      </c>
      <c r="C10">
        <v>55</v>
      </c>
      <c r="D10">
        <v>2</v>
      </c>
      <c r="E10">
        <f t="shared" si="0"/>
        <v>-10.571428571428584</v>
      </c>
      <c r="F10">
        <f t="shared" si="1"/>
        <v>-16.238095238095241</v>
      </c>
      <c r="G10">
        <f t="shared" si="2"/>
        <v>111.75510204081658</v>
      </c>
      <c r="H10">
        <f t="shared" si="3"/>
        <v>263.67573696145132</v>
      </c>
      <c r="I10">
        <f t="shared" si="4"/>
        <v>-1.1042070663864576</v>
      </c>
      <c r="J10">
        <f t="shared" si="5"/>
        <v>-0.85146954712499323</v>
      </c>
      <c r="K10">
        <f t="shared" si="6"/>
        <v>0.94019869074829443</v>
      </c>
    </row>
    <row r="11" spans="1:25" ht="15.75" thickBot="1" x14ac:dyDescent="0.3">
      <c r="A11">
        <v>10</v>
      </c>
      <c r="B11">
        <v>185</v>
      </c>
      <c r="C11">
        <v>86</v>
      </c>
      <c r="D11">
        <v>1</v>
      </c>
      <c r="E11">
        <f t="shared" si="0"/>
        <v>9.4285714285714164</v>
      </c>
      <c r="F11">
        <f t="shared" si="1"/>
        <v>14.761904761904759</v>
      </c>
      <c r="G11">
        <f t="shared" si="2"/>
        <v>88.897959183673237</v>
      </c>
      <c r="H11">
        <f t="shared" si="3"/>
        <v>217.91383219954639</v>
      </c>
      <c r="I11">
        <f t="shared" si="4"/>
        <v>0.98483332947981117</v>
      </c>
      <c r="J11">
        <f t="shared" si="5"/>
        <v>0.77406322465908439</v>
      </c>
      <c r="K11">
        <f t="shared" si="6"/>
        <v>0.76232326276888518</v>
      </c>
      <c r="T11" t="s">
        <v>33</v>
      </c>
    </row>
    <row r="12" spans="1:25" x14ac:dyDescent="0.25">
      <c r="A12">
        <v>11</v>
      </c>
      <c r="B12">
        <v>163</v>
      </c>
      <c r="C12">
        <v>54</v>
      </c>
      <c r="D12">
        <v>2</v>
      </c>
      <c r="E12">
        <f t="shared" si="0"/>
        <v>-12.571428571428584</v>
      </c>
      <c r="F12">
        <f t="shared" si="1"/>
        <v>-17.238095238095241</v>
      </c>
      <c r="G12">
        <f t="shared" si="2"/>
        <v>158.04081632653092</v>
      </c>
      <c r="H12">
        <f t="shared" si="3"/>
        <v>297.1519274376418</v>
      </c>
      <c r="I12">
        <f t="shared" si="4"/>
        <v>-1.3131111059730847</v>
      </c>
      <c r="J12">
        <f t="shared" si="5"/>
        <v>-0.90390608815028606</v>
      </c>
      <c r="K12">
        <f t="shared" si="6"/>
        <v>1.1869291231068266</v>
      </c>
      <c r="T12" s="3"/>
      <c r="U12" s="3" t="s">
        <v>38</v>
      </c>
      <c r="V12" s="3" t="s">
        <v>39</v>
      </c>
      <c r="W12" s="3" t="s">
        <v>40</v>
      </c>
      <c r="X12" s="3" t="s">
        <v>41</v>
      </c>
      <c r="Y12" s="3" t="s">
        <v>42</v>
      </c>
    </row>
    <row r="13" spans="1:25" x14ac:dyDescent="0.25">
      <c r="A13">
        <v>12</v>
      </c>
      <c r="B13">
        <v>170</v>
      </c>
      <c r="C13">
        <v>61</v>
      </c>
      <c r="D13">
        <v>2</v>
      </c>
      <c r="E13">
        <f t="shared" si="0"/>
        <v>-5.5714285714285836</v>
      </c>
      <c r="F13">
        <f t="shared" si="1"/>
        <v>-10.238095238095241</v>
      </c>
      <c r="G13">
        <f t="shared" si="2"/>
        <v>31.040816326530749</v>
      </c>
      <c r="H13">
        <f t="shared" si="3"/>
        <v>104.81859410430845</v>
      </c>
      <c r="I13">
        <f t="shared" si="4"/>
        <v>-0.58194696741989049</v>
      </c>
      <c r="J13">
        <f t="shared" si="5"/>
        <v>-0.53685030097323627</v>
      </c>
      <c r="K13">
        <f t="shared" si="6"/>
        <v>0.31241840460983034</v>
      </c>
      <c r="T13" s="1" t="s">
        <v>34</v>
      </c>
      <c r="U13" s="1">
        <v>1</v>
      </c>
      <c r="V13" s="1">
        <v>3312.3441507837556</v>
      </c>
      <c r="W13" s="1">
        <v>3312.3441507837556</v>
      </c>
      <c r="X13" s="1">
        <v>15.886681553099613</v>
      </c>
      <c r="Y13" s="1">
        <v>7.9143451417780725E-4</v>
      </c>
    </row>
    <row r="14" spans="1:25" x14ac:dyDescent="0.25">
      <c r="A14">
        <v>13</v>
      </c>
      <c r="B14">
        <v>166</v>
      </c>
      <c r="C14">
        <v>50</v>
      </c>
      <c r="D14">
        <v>2</v>
      </c>
      <c r="E14">
        <f t="shared" si="0"/>
        <v>-9.5714285714285836</v>
      </c>
      <c r="F14">
        <f t="shared" si="1"/>
        <v>-21.238095238095241</v>
      </c>
      <c r="G14">
        <f t="shared" si="2"/>
        <v>91.612244897959414</v>
      </c>
      <c r="H14">
        <f t="shared" si="3"/>
        <v>451.05668934240373</v>
      </c>
      <c r="I14">
        <f t="shared" si="4"/>
        <v>-0.99975504659314429</v>
      </c>
      <c r="J14">
        <f t="shared" si="5"/>
        <v>-1.1136522522514574</v>
      </c>
      <c r="K14">
        <f t="shared" si="6"/>
        <v>1.1133794593382158</v>
      </c>
      <c r="T14" s="1" t="s">
        <v>35</v>
      </c>
      <c r="U14" s="1">
        <v>19</v>
      </c>
      <c r="V14" s="1">
        <v>3961.4653730257683</v>
      </c>
      <c r="W14" s="1">
        <v>208.49817752767203</v>
      </c>
      <c r="X14" s="1"/>
      <c r="Y14" s="1"/>
    </row>
    <row r="15" spans="1:25" ht="15.75" thickBot="1" x14ac:dyDescent="0.3">
      <c r="A15">
        <v>14</v>
      </c>
      <c r="B15">
        <v>199</v>
      </c>
      <c r="C15">
        <v>100</v>
      </c>
      <c r="D15">
        <v>1</v>
      </c>
      <c r="E15">
        <f t="shared" si="0"/>
        <v>23.428571428571416</v>
      </c>
      <c r="F15">
        <f t="shared" si="1"/>
        <v>28.761904761904759</v>
      </c>
      <c r="G15">
        <f t="shared" si="2"/>
        <v>548.89795918367292</v>
      </c>
      <c r="H15">
        <f t="shared" si="3"/>
        <v>827.24716553287965</v>
      </c>
      <c r="I15">
        <f t="shared" si="4"/>
        <v>2.4471616065861994</v>
      </c>
      <c r="J15">
        <f t="shared" si="5"/>
        <v>1.508174799013184</v>
      </c>
      <c r="K15">
        <f t="shared" si="6"/>
        <v>3.6907474641659217</v>
      </c>
      <c r="T15" s="2" t="s">
        <v>36</v>
      </c>
      <c r="U15" s="2">
        <v>20</v>
      </c>
      <c r="V15" s="2">
        <v>7273.8095238095239</v>
      </c>
      <c r="W15" s="2"/>
      <c r="X15" s="2"/>
      <c r="Y15" s="2"/>
    </row>
    <row r="16" spans="1:25" ht="15.75" thickBot="1" x14ac:dyDescent="0.3">
      <c r="A16">
        <v>15</v>
      </c>
      <c r="B16">
        <v>180</v>
      </c>
      <c r="C16">
        <v>65</v>
      </c>
      <c r="D16">
        <v>2</v>
      </c>
      <c r="E16">
        <f t="shared" si="0"/>
        <v>4.4285714285714164</v>
      </c>
      <c r="F16">
        <f t="shared" si="1"/>
        <v>-6.2380952380952408</v>
      </c>
      <c r="G16">
        <f t="shared" si="2"/>
        <v>19.612244897959076</v>
      </c>
      <c r="H16">
        <f t="shared" si="3"/>
        <v>38.913832199546519</v>
      </c>
      <c r="I16">
        <f t="shared" si="4"/>
        <v>0.462573230513244</v>
      </c>
      <c r="J16">
        <f t="shared" si="5"/>
        <v>-0.32710413687206491</v>
      </c>
      <c r="K16">
        <f t="shared" si="6"/>
        <v>-0.15130961730715739</v>
      </c>
    </row>
    <row r="17" spans="1:28" x14ac:dyDescent="0.25">
      <c r="A17">
        <v>16</v>
      </c>
      <c r="B17">
        <v>167</v>
      </c>
      <c r="C17">
        <v>61</v>
      </c>
      <c r="D17">
        <v>2</v>
      </c>
      <c r="E17">
        <f t="shared" si="0"/>
        <v>-8.5714285714285836</v>
      </c>
      <c r="F17">
        <f t="shared" si="1"/>
        <v>-10.238095238095241</v>
      </c>
      <c r="G17">
        <f t="shared" si="2"/>
        <v>73.469387755102247</v>
      </c>
      <c r="H17">
        <f t="shared" si="3"/>
        <v>104.81859410430845</v>
      </c>
      <c r="I17">
        <f t="shared" si="4"/>
        <v>-0.89530302679983076</v>
      </c>
      <c r="J17">
        <f t="shared" si="5"/>
        <v>-0.53685030097323627</v>
      </c>
      <c r="K17">
        <f t="shared" si="6"/>
        <v>0.48064369939973856</v>
      </c>
      <c r="M17" t="s">
        <v>23</v>
      </c>
      <c r="T17" s="3"/>
      <c r="U17" s="3" t="s">
        <v>43</v>
      </c>
      <c r="V17" s="3" t="s">
        <v>31</v>
      </c>
      <c r="W17" s="3" t="s">
        <v>44</v>
      </c>
      <c r="X17" s="3" t="s">
        <v>45</v>
      </c>
      <c r="Y17" s="3" t="s">
        <v>46</v>
      </c>
      <c r="Z17" s="3" t="s">
        <v>47</v>
      </c>
      <c r="AA17" s="3" t="s">
        <v>48</v>
      </c>
      <c r="AB17" s="3" t="s">
        <v>49</v>
      </c>
    </row>
    <row r="18" spans="1:28" x14ac:dyDescent="0.25">
      <c r="A18">
        <v>17</v>
      </c>
      <c r="B18">
        <v>175</v>
      </c>
      <c r="C18">
        <v>84</v>
      </c>
      <c r="D18">
        <v>1</v>
      </c>
      <c r="E18">
        <f t="shared" si="0"/>
        <v>-0.57142857142858361</v>
      </c>
      <c r="F18">
        <f t="shared" si="1"/>
        <v>12.761904761904759</v>
      </c>
      <c r="G18">
        <f t="shared" si="2"/>
        <v>0.32653061224491187</v>
      </c>
      <c r="H18">
        <f t="shared" si="3"/>
        <v>162.86621315192735</v>
      </c>
      <c r="I18">
        <f t="shared" si="4"/>
        <v>-5.9686868453323237E-2</v>
      </c>
      <c r="J18">
        <f t="shared" si="5"/>
        <v>0.66919014260849874</v>
      </c>
      <c r="K18">
        <f t="shared" si="6"/>
        <v>-3.9941864012134079E-2</v>
      </c>
      <c r="M18" t="s">
        <v>24</v>
      </c>
      <c r="N18">
        <f>K24*C25/B25</f>
        <v>1.344217581047382</v>
      </c>
      <c r="T18" s="1" t="s">
        <v>37</v>
      </c>
      <c r="U18" s="1">
        <v>-164.76810577722367</v>
      </c>
      <c r="V18" s="1">
        <v>59.295382791368134</v>
      </c>
      <c r="W18" s="1">
        <v>-2.778767890865351</v>
      </c>
      <c r="X18" s="1">
        <v>1.1963896357506021E-2</v>
      </c>
      <c r="Y18" s="1">
        <v>-288.8747682749057</v>
      </c>
      <c r="Z18" s="1">
        <v>-40.661443279541629</v>
      </c>
      <c r="AA18" s="1">
        <v>-288.8747682749057</v>
      </c>
      <c r="AB18" s="1">
        <v>-40.661443279541629</v>
      </c>
    </row>
    <row r="19" spans="1:28" ht="15.75" thickBot="1" x14ac:dyDescent="0.3">
      <c r="A19">
        <v>18</v>
      </c>
      <c r="B19">
        <v>183</v>
      </c>
      <c r="C19">
        <v>91</v>
      </c>
      <c r="D19">
        <v>1</v>
      </c>
      <c r="E19">
        <f t="shared" si="0"/>
        <v>7.4285714285714164</v>
      </c>
      <c r="F19">
        <f t="shared" si="1"/>
        <v>19.761904761904759</v>
      </c>
      <c r="G19">
        <f t="shared" si="2"/>
        <v>55.183673469387571</v>
      </c>
      <c r="H19">
        <f t="shared" si="3"/>
        <v>390.53287981859398</v>
      </c>
      <c r="I19">
        <f t="shared" si="4"/>
        <v>0.77592928989318433</v>
      </c>
      <c r="J19">
        <f t="shared" si="5"/>
        <v>1.0362459297855486</v>
      </c>
      <c r="K19">
        <f t="shared" si="6"/>
        <v>0.8040535684532033</v>
      </c>
      <c r="M19" t="s">
        <v>25</v>
      </c>
      <c r="N19">
        <f>C24-N18*B24</f>
        <v>-164.7681057772237</v>
      </c>
      <c r="T19" s="2" t="s">
        <v>1</v>
      </c>
      <c r="U19" s="2">
        <v>1.3442175810473818</v>
      </c>
      <c r="V19" s="2">
        <v>0.33725079035704947</v>
      </c>
      <c r="W19" s="2">
        <v>3.9858100247126194</v>
      </c>
      <c r="X19" s="2">
        <v>7.9143451417780552E-4</v>
      </c>
      <c r="Y19" s="2">
        <v>0.63834356446186324</v>
      </c>
      <c r="Z19" s="2">
        <v>2.0500915976329002</v>
      </c>
      <c r="AA19" s="2">
        <v>0.63834356446186324</v>
      </c>
      <c r="AB19" s="2">
        <v>2.0500915976329002</v>
      </c>
    </row>
    <row r="20" spans="1:28" x14ac:dyDescent="0.25">
      <c r="A20">
        <v>19</v>
      </c>
      <c r="B20">
        <v>173</v>
      </c>
      <c r="C20">
        <v>120</v>
      </c>
      <c r="D20">
        <v>1</v>
      </c>
      <c r="E20">
        <f t="shared" si="0"/>
        <v>-2.5714285714285836</v>
      </c>
      <c r="F20">
        <f t="shared" si="1"/>
        <v>48.761904761904759</v>
      </c>
      <c r="G20">
        <f t="shared" si="2"/>
        <v>6.6122448979592461</v>
      </c>
      <c r="H20">
        <f t="shared" si="3"/>
        <v>2377.7233560090699</v>
      </c>
      <c r="I20">
        <f t="shared" si="4"/>
        <v>-0.26859090803995012</v>
      </c>
      <c r="J20">
        <f t="shared" si="5"/>
        <v>2.5569056195190405</v>
      </c>
      <c r="K20">
        <f t="shared" si="6"/>
        <v>-0.68676160211907034</v>
      </c>
    </row>
    <row r="21" spans="1:28" x14ac:dyDescent="0.25">
      <c r="A21">
        <v>20</v>
      </c>
      <c r="B21">
        <v>183</v>
      </c>
      <c r="C21">
        <v>65</v>
      </c>
      <c r="D21">
        <v>2</v>
      </c>
      <c r="E21">
        <f t="shared" si="0"/>
        <v>7.4285714285714164</v>
      </c>
      <c r="F21">
        <f t="shared" si="1"/>
        <v>-6.2380952380952408</v>
      </c>
      <c r="G21">
        <f t="shared" si="2"/>
        <v>55.183673469387571</v>
      </c>
      <c r="H21">
        <f t="shared" si="3"/>
        <v>38.913832199546519</v>
      </c>
      <c r="I21">
        <f t="shared" si="4"/>
        <v>0.77592928989318433</v>
      </c>
      <c r="J21">
        <f t="shared" si="5"/>
        <v>-0.32710413687206491</v>
      </c>
      <c r="K21">
        <f t="shared" si="6"/>
        <v>-0.25380968064426429</v>
      </c>
    </row>
    <row r="22" spans="1:28" x14ac:dyDescent="0.25">
      <c r="A22">
        <v>21</v>
      </c>
      <c r="B22">
        <v>169</v>
      </c>
      <c r="C22">
        <v>53</v>
      </c>
      <c r="D22">
        <v>2</v>
      </c>
      <c r="E22">
        <f>B22-AVERAGE($B$2:$B$22)</f>
        <v>-6.5714285714285836</v>
      </c>
      <c r="F22">
        <f t="shared" si="1"/>
        <v>-18.238095238095241</v>
      </c>
      <c r="G22">
        <f t="shared" si="2"/>
        <v>43.183673469387912</v>
      </c>
      <c r="H22">
        <f t="shared" si="3"/>
        <v>332.62811791383228</v>
      </c>
      <c r="I22">
        <f t="shared" si="4"/>
        <v>-0.68639898721320391</v>
      </c>
      <c r="J22">
        <f t="shared" si="5"/>
        <v>-0.95634262917557888</v>
      </c>
      <c r="K22">
        <f t="shared" si="6"/>
        <v>0.65643261209492998</v>
      </c>
    </row>
    <row r="23" spans="1:28" ht="18.75" x14ac:dyDescent="0.35">
      <c r="G23" t="s">
        <v>10</v>
      </c>
      <c r="H23" t="s">
        <v>11</v>
      </c>
      <c r="M23" t="s">
        <v>19</v>
      </c>
    </row>
    <row r="24" spans="1:28" x14ac:dyDescent="0.25">
      <c r="A24" t="s">
        <v>4</v>
      </c>
      <c r="B24">
        <f>AVERAGE(B2:B22)</f>
        <v>175.57142857142858</v>
      </c>
      <c r="C24">
        <f>AVERAGE(C2:C22)</f>
        <v>71.238095238095241</v>
      </c>
      <c r="G24">
        <f>(1/20)*SUM(G2:G22)</f>
        <v>91.657142857142858</v>
      </c>
      <c r="H24">
        <f>(1/20)*SUM(H2:H22)</f>
        <v>363.6904761904762</v>
      </c>
      <c r="J24" t="s">
        <v>16</v>
      </c>
      <c r="K24">
        <f>SUM(K2:K22)/20</f>
        <v>0.6748181650770062</v>
      </c>
      <c r="M24" t="s">
        <v>20</v>
      </c>
      <c r="N24">
        <f>K24*SQRT(19)/SQRT(1-K24*K24)</f>
        <v>3.9858100247126198</v>
      </c>
    </row>
    <row r="25" spans="1:28" x14ac:dyDescent="0.25">
      <c r="A25" t="s">
        <v>5</v>
      </c>
      <c r="B25">
        <f>STDEV(B2:B22)</f>
        <v>9.5737736999128433</v>
      </c>
      <c r="C25">
        <f>STDEV(C2:C22)</f>
        <v>19.070670575270192</v>
      </c>
      <c r="F25" t="s">
        <v>14</v>
      </c>
      <c r="G25">
        <f>SQRT(G24)</f>
        <v>9.5737736999128433</v>
      </c>
      <c r="H25">
        <f>SQRT(H24)</f>
        <v>19.070670575270189</v>
      </c>
      <c r="J25" t="s">
        <v>17</v>
      </c>
      <c r="K25">
        <f>PEARSON(B2:B22,C2:C22)</f>
        <v>0.67481816507700609</v>
      </c>
      <c r="M25" t="s">
        <v>21</v>
      </c>
      <c r="N25">
        <v>19</v>
      </c>
    </row>
    <row r="26" spans="1:28" x14ac:dyDescent="0.25">
      <c r="J26" t="s">
        <v>18</v>
      </c>
      <c r="K26">
        <f>K25*K25</f>
        <v>0.45537955591789747</v>
      </c>
      <c r="M26" t="s">
        <v>22</v>
      </c>
      <c r="N26">
        <f>_xlfn.T.DIST(N24,N25,FALSE)</f>
        <v>9.0393602272201778E-4</v>
      </c>
    </row>
  </sheetData>
  <pageMargins left="0.7" right="0.7" top="0.78740157499999996" bottom="0.78740157499999996" header="0.3" footer="0.3"/>
  <pageSetup paperSize="9"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4A9F9-5FDD-433A-B067-735C24F4C0B5}">
  <dimension ref="A1:AB26"/>
  <sheetViews>
    <sheetView zoomScale="157" zoomScaleNormal="157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K24" sqref="K24"/>
    </sheetView>
  </sheetViews>
  <sheetFormatPr defaultRowHeight="15" x14ac:dyDescent="0.25"/>
  <cols>
    <col min="3" max="3" width="12.7109375" bestFit="1" customWidth="1"/>
    <col min="4" max="4" width="10.42578125" bestFit="1" customWidth="1"/>
  </cols>
  <sheetData>
    <row r="1" spans="1:25" ht="18" x14ac:dyDescent="0.35">
      <c r="A1" t="s">
        <v>0</v>
      </c>
      <c r="B1" t="s">
        <v>1</v>
      </c>
      <c r="C1" t="s">
        <v>2</v>
      </c>
      <c r="D1" t="s">
        <v>3</v>
      </c>
      <c r="E1" t="s">
        <v>8</v>
      </c>
      <c r="F1" t="s">
        <v>9</v>
      </c>
      <c r="G1" t="s">
        <v>12</v>
      </c>
      <c r="H1" t="s">
        <v>13</v>
      </c>
      <c r="I1" t="s">
        <v>6</v>
      </c>
      <c r="J1" t="s">
        <v>7</v>
      </c>
      <c r="K1" t="s">
        <v>15</v>
      </c>
      <c r="L1" t="s">
        <v>50</v>
      </c>
      <c r="M1" t="s">
        <v>51</v>
      </c>
    </row>
    <row r="2" spans="1:25" x14ac:dyDescent="0.25">
      <c r="A2">
        <v>1</v>
      </c>
      <c r="B2">
        <v>180</v>
      </c>
      <c r="C2">
        <v>78</v>
      </c>
      <c r="D2">
        <v>1</v>
      </c>
      <c r="E2">
        <f>B2-AVERAGE($B$2:$B$22)</f>
        <v>4.4285714285714164</v>
      </c>
      <c r="F2">
        <f>C2-$C$24</f>
        <v>6.7619047619047592</v>
      </c>
      <c r="G2">
        <f>E2^2</f>
        <v>19.612244897959076</v>
      </c>
      <c r="H2">
        <f>F2*F2</f>
        <v>45.723356009070258</v>
      </c>
      <c r="I2">
        <f>E2/$G$25</f>
        <v>0.462573230513244</v>
      </c>
      <c r="J2">
        <f>F2/$H$25</f>
        <v>0.35457089645674184</v>
      </c>
      <c r="K2">
        <f>I2*J2</f>
        <v>0.16401500501997202</v>
      </c>
      <c r="L2">
        <f>$R$5+$R$4*B2</f>
        <v>77.191058811305055</v>
      </c>
      <c r="M2">
        <f>C2-L2</f>
        <v>0.80894118869494491</v>
      </c>
      <c r="T2" t="s">
        <v>26</v>
      </c>
    </row>
    <row r="3" spans="1:25" ht="15.75" thickBot="1" x14ac:dyDescent="0.3">
      <c r="A3">
        <v>2</v>
      </c>
      <c r="B3">
        <v>170</v>
      </c>
      <c r="C3">
        <v>65</v>
      </c>
      <c r="D3">
        <v>2</v>
      </c>
      <c r="E3">
        <f t="shared" ref="E3:E21" si="0">B3-AVERAGE($B$2:$B$22)</f>
        <v>-5.5714285714285836</v>
      </c>
      <c r="F3">
        <f t="shared" ref="F3:F22" si="1">C3-$C$24</f>
        <v>-6.2380952380952408</v>
      </c>
      <c r="G3">
        <f t="shared" ref="G3:G22" si="2">E3^2</f>
        <v>31.040816326530749</v>
      </c>
      <c r="H3">
        <f t="shared" ref="H3:H22" si="3">F3*F3</f>
        <v>38.913832199546519</v>
      </c>
      <c r="I3">
        <f t="shared" ref="I3:I22" si="4">E3/$G$25</f>
        <v>-0.58194696741989049</v>
      </c>
      <c r="J3">
        <f t="shared" ref="J3:J22" si="5">F3/$H$25</f>
        <v>-0.32710413687206491</v>
      </c>
      <c r="K3">
        <f t="shared" ref="K3:K22" si="6">I3*J3</f>
        <v>0.19035726048319895</v>
      </c>
      <c r="L3">
        <f t="shared" ref="L2:L11" si="7">$R$5+$R$4*B3</f>
        <v>63.748883000831228</v>
      </c>
      <c r="M3">
        <f t="shared" ref="M3:M22" si="8">C3-L3</f>
        <v>1.2511169991687723</v>
      </c>
      <c r="Q3" t="s">
        <v>23</v>
      </c>
    </row>
    <row r="4" spans="1:25" x14ac:dyDescent="0.25">
      <c r="A4">
        <v>3</v>
      </c>
      <c r="B4">
        <v>168</v>
      </c>
      <c r="C4">
        <v>52</v>
      </c>
      <c r="D4">
        <v>2</v>
      </c>
      <c r="E4">
        <f t="shared" si="0"/>
        <v>-7.5714285714285836</v>
      </c>
      <c r="F4">
        <f t="shared" si="1"/>
        <v>-19.238095238095241</v>
      </c>
      <c r="G4">
        <f t="shared" si="2"/>
        <v>57.32653061224508</v>
      </c>
      <c r="H4">
        <f t="shared" si="3"/>
        <v>370.10430839002277</v>
      </c>
      <c r="I4">
        <f t="shared" si="4"/>
        <v>-0.79085100700651734</v>
      </c>
      <c r="J4">
        <f t="shared" si="5"/>
        <v>-1.0087791702008717</v>
      </c>
      <c r="K4">
        <f t="shared" si="6"/>
        <v>0.79779402260055832</v>
      </c>
      <c r="L4">
        <f t="shared" si="7"/>
        <v>61.060447838736479</v>
      </c>
      <c r="M4">
        <f t="shared" si="8"/>
        <v>-9.0604478387364793</v>
      </c>
      <c r="Q4" t="s">
        <v>24</v>
      </c>
      <c r="R4">
        <f>K24*C25/B25</f>
        <v>1.344217581047382</v>
      </c>
      <c r="T4" s="4" t="s">
        <v>27</v>
      </c>
      <c r="U4" s="4"/>
    </row>
    <row r="5" spans="1:25" x14ac:dyDescent="0.25">
      <c r="A5">
        <v>4</v>
      </c>
      <c r="B5">
        <v>193</v>
      </c>
      <c r="C5">
        <v>90</v>
      </c>
      <c r="D5">
        <v>1</v>
      </c>
      <c r="E5">
        <f t="shared" si="0"/>
        <v>17.428571428571416</v>
      </c>
      <c r="F5">
        <f t="shared" si="1"/>
        <v>18.761904761904759</v>
      </c>
      <c r="G5">
        <f t="shared" si="2"/>
        <v>303.75510204081593</v>
      </c>
      <c r="H5">
        <f t="shared" si="3"/>
        <v>352.00907029478446</v>
      </c>
      <c r="I5">
        <f t="shared" si="4"/>
        <v>1.8204494878263187</v>
      </c>
      <c r="J5">
        <f t="shared" si="5"/>
        <v>0.9838093887602557</v>
      </c>
      <c r="K5">
        <f t="shared" si="6"/>
        <v>1.790975297887331</v>
      </c>
      <c r="L5">
        <f t="shared" si="7"/>
        <v>94.665887364921048</v>
      </c>
      <c r="M5">
        <f t="shared" si="8"/>
        <v>-4.6658873649210477</v>
      </c>
      <c r="Q5" t="s">
        <v>25</v>
      </c>
      <c r="R5">
        <f>C24-R4*B24</f>
        <v>-164.7681057772237</v>
      </c>
      <c r="T5" s="1" t="s">
        <v>28</v>
      </c>
      <c r="U5" s="1">
        <v>0.6748181650770062</v>
      </c>
    </row>
    <row r="6" spans="1:25" x14ac:dyDescent="0.25">
      <c r="A6">
        <v>5</v>
      </c>
      <c r="B6">
        <v>180</v>
      </c>
      <c r="C6">
        <v>85</v>
      </c>
      <c r="D6">
        <v>1</v>
      </c>
      <c r="E6">
        <f t="shared" si="0"/>
        <v>4.4285714285714164</v>
      </c>
      <c r="F6">
        <f t="shared" si="1"/>
        <v>13.761904761904759</v>
      </c>
      <c r="G6">
        <f t="shared" si="2"/>
        <v>19.612244897959076</v>
      </c>
      <c r="H6">
        <f t="shared" si="3"/>
        <v>189.39002267573687</v>
      </c>
      <c r="I6">
        <f t="shared" si="4"/>
        <v>0.462573230513244</v>
      </c>
      <c r="J6">
        <f t="shared" si="5"/>
        <v>0.72162668363379157</v>
      </c>
      <c r="K6">
        <f t="shared" si="6"/>
        <v>0.33380518627304168</v>
      </c>
      <c r="L6">
        <f t="shared" si="7"/>
        <v>77.191058811305055</v>
      </c>
      <c r="M6">
        <f t="shared" si="8"/>
        <v>7.8089411886949449</v>
      </c>
      <c r="T6" s="1" t="s">
        <v>29</v>
      </c>
      <c r="U6" s="1">
        <v>0.45537955591789764</v>
      </c>
    </row>
    <row r="7" spans="1:25" x14ac:dyDescent="0.25">
      <c r="A7">
        <v>6</v>
      </c>
      <c r="B7">
        <v>165</v>
      </c>
      <c r="C7">
        <v>48</v>
      </c>
      <c r="D7">
        <v>2</v>
      </c>
      <c r="E7">
        <f t="shared" si="0"/>
        <v>-10.571428571428584</v>
      </c>
      <c r="F7">
        <f t="shared" si="1"/>
        <v>-23.238095238095241</v>
      </c>
      <c r="G7">
        <f t="shared" si="2"/>
        <v>111.75510204081658</v>
      </c>
      <c r="H7">
        <f t="shared" si="3"/>
        <v>540.00907029478469</v>
      </c>
      <c r="I7">
        <f t="shared" si="4"/>
        <v>-1.1042070663864576</v>
      </c>
      <c r="J7">
        <f t="shared" si="5"/>
        <v>-1.218525334302043</v>
      </c>
      <c r="K7">
        <f t="shared" si="6"/>
        <v>1.3455042847072365</v>
      </c>
      <c r="L7">
        <f t="shared" si="7"/>
        <v>57.027795095594342</v>
      </c>
      <c r="M7">
        <f t="shared" si="8"/>
        <v>-9.0277950955943425</v>
      </c>
      <c r="T7" s="1" t="s">
        <v>30</v>
      </c>
      <c r="U7" s="1">
        <v>0.4267153220188396</v>
      </c>
    </row>
    <row r="8" spans="1:25" ht="17.25" x14ac:dyDescent="0.25">
      <c r="A8">
        <v>7</v>
      </c>
      <c r="B8">
        <v>178</v>
      </c>
      <c r="C8">
        <v>73</v>
      </c>
      <c r="D8">
        <v>1</v>
      </c>
      <c r="E8">
        <f t="shared" si="0"/>
        <v>2.4285714285714164</v>
      </c>
      <c r="F8">
        <f t="shared" si="1"/>
        <v>1.7619047619047592</v>
      </c>
      <c r="G8">
        <f t="shared" si="2"/>
        <v>5.89795918367341</v>
      </c>
      <c r="H8">
        <f t="shared" si="3"/>
        <v>3.1043083900226662</v>
      </c>
      <c r="I8">
        <f t="shared" si="4"/>
        <v>0.25366919092661711</v>
      </c>
      <c r="J8">
        <f t="shared" si="5"/>
        <v>9.2388191330277702E-2</v>
      </c>
      <c r="K8">
        <f t="shared" si="6"/>
        <v>2.3436037745925047E-2</v>
      </c>
      <c r="L8">
        <f t="shared" si="7"/>
        <v>74.502623649210307</v>
      </c>
      <c r="M8">
        <f t="shared" si="8"/>
        <v>-1.5026236492103067</v>
      </c>
      <c r="Q8" t="s">
        <v>52</v>
      </c>
      <c r="R8">
        <f>PEARSON(C2:C22,L2:L22)</f>
        <v>0.6748181650770062</v>
      </c>
      <c r="T8" s="1" t="s">
        <v>31</v>
      </c>
      <c r="U8" s="1">
        <v>14.439465971000175</v>
      </c>
    </row>
    <row r="9" spans="1:25" ht="15.75" thickBot="1" x14ac:dyDescent="0.3">
      <c r="A9">
        <v>8</v>
      </c>
      <c r="B9">
        <v>175</v>
      </c>
      <c r="C9">
        <v>60</v>
      </c>
      <c r="D9">
        <v>2</v>
      </c>
      <c r="E9">
        <f t="shared" si="0"/>
        <v>-0.57142857142858361</v>
      </c>
      <c r="F9">
        <f t="shared" si="1"/>
        <v>-11.238095238095241</v>
      </c>
      <c r="G9">
        <f t="shared" si="2"/>
        <v>0.32653061224491187</v>
      </c>
      <c r="H9">
        <f t="shared" si="3"/>
        <v>126.29478458049893</v>
      </c>
      <c r="I9">
        <f t="shared" si="4"/>
        <v>-5.9686868453323237E-2</v>
      </c>
      <c r="J9">
        <f t="shared" si="5"/>
        <v>-0.5892868419985291</v>
      </c>
      <c r="K9">
        <f t="shared" si="6"/>
        <v>3.5172686219640481E-2</v>
      </c>
      <c r="L9">
        <f t="shared" si="7"/>
        <v>70.469970906068141</v>
      </c>
      <c r="M9">
        <f t="shared" si="8"/>
        <v>-10.469970906068141</v>
      </c>
      <c r="Q9" t="s">
        <v>39</v>
      </c>
      <c r="R9">
        <f>SUMSQ(M2:M22)</f>
        <v>3961.4653730257687</v>
      </c>
      <c r="T9" s="2" t="s">
        <v>32</v>
      </c>
      <c r="U9" s="2">
        <v>21</v>
      </c>
    </row>
    <row r="10" spans="1:25" x14ac:dyDescent="0.25">
      <c r="A10">
        <v>9</v>
      </c>
      <c r="B10">
        <v>165</v>
      </c>
      <c r="C10">
        <v>55</v>
      </c>
      <c r="D10">
        <v>2</v>
      </c>
      <c r="E10">
        <f t="shared" si="0"/>
        <v>-10.571428571428584</v>
      </c>
      <c r="F10">
        <f t="shared" si="1"/>
        <v>-16.238095238095241</v>
      </c>
      <c r="G10">
        <f t="shared" si="2"/>
        <v>111.75510204081658</v>
      </c>
      <c r="H10">
        <f t="shared" si="3"/>
        <v>263.67573696145132</v>
      </c>
      <c r="I10">
        <f t="shared" si="4"/>
        <v>-1.1042070663864576</v>
      </c>
      <c r="J10">
        <f t="shared" si="5"/>
        <v>-0.85146954712499323</v>
      </c>
      <c r="K10">
        <f t="shared" si="6"/>
        <v>0.94019869074829443</v>
      </c>
      <c r="L10">
        <f t="shared" si="7"/>
        <v>57.027795095594342</v>
      </c>
      <c r="M10">
        <f t="shared" si="8"/>
        <v>-2.0277950955943425</v>
      </c>
    </row>
    <row r="11" spans="1:25" ht="15.75" thickBot="1" x14ac:dyDescent="0.3">
      <c r="A11">
        <v>10</v>
      </c>
      <c r="B11">
        <v>185</v>
      </c>
      <c r="C11">
        <v>86</v>
      </c>
      <c r="D11">
        <v>1</v>
      </c>
      <c r="E11">
        <f t="shared" si="0"/>
        <v>9.4285714285714164</v>
      </c>
      <c r="F11">
        <f t="shared" si="1"/>
        <v>14.761904761904759</v>
      </c>
      <c r="G11">
        <f t="shared" si="2"/>
        <v>88.897959183673237</v>
      </c>
      <c r="H11">
        <f t="shared" si="3"/>
        <v>217.91383219954639</v>
      </c>
      <c r="I11">
        <f t="shared" si="4"/>
        <v>0.98483332947981117</v>
      </c>
      <c r="J11">
        <f t="shared" si="5"/>
        <v>0.77406322465908439</v>
      </c>
      <c r="K11">
        <f t="shared" si="6"/>
        <v>0.76232326276888518</v>
      </c>
      <c r="L11">
        <f t="shared" si="7"/>
        <v>83.912146716541969</v>
      </c>
      <c r="M11">
        <f t="shared" si="8"/>
        <v>2.0878532834580312</v>
      </c>
      <c r="T11" t="s">
        <v>33</v>
      </c>
    </row>
    <row r="12" spans="1:25" x14ac:dyDescent="0.25">
      <c r="A12">
        <v>11</v>
      </c>
      <c r="B12">
        <v>163</v>
      </c>
      <c r="C12">
        <v>54</v>
      </c>
      <c r="D12">
        <v>2</v>
      </c>
      <c r="E12">
        <f t="shared" si="0"/>
        <v>-12.571428571428584</v>
      </c>
      <c r="F12">
        <f t="shared" si="1"/>
        <v>-17.238095238095241</v>
      </c>
      <c r="G12">
        <f t="shared" si="2"/>
        <v>158.04081632653092</v>
      </c>
      <c r="H12">
        <f t="shared" si="3"/>
        <v>297.1519274376418</v>
      </c>
      <c r="I12">
        <f t="shared" si="4"/>
        <v>-1.3131111059730847</v>
      </c>
      <c r="J12">
        <f t="shared" si="5"/>
        <v>-0.90390608815028606</v>
      </c>
      <c r="K12">
        <f t="shared" si="6"/>
        <v>1.1869291231068266</v>
      </c>
      <c r="L12">
        <f t="shared" ref="L12:L22" si="9">$R$5+$R$4*B12</f>
        <v>54.339359933499566</v>
      </c>
      <c r="M12">
        <f t="shared" si="8"/>
        <v>-0.33935993349956561</v>
      </c>
      <c r="T12" s="3"/>
      <c r="U12" s="3" t="s">
        <v>38</v>
      </c>
      <c r="V12" s="3" t="s">
        <v>39</v>
      </c>
      <c r="W12" s="3" t="s">
        <v>40</v>
      </c>
      <c r="X12" s="3" t="s">
        <v>41</v>
      </c>
      <c r="Y12" s="3" t="s">
        <v>42</v>
      </c>
    </row>
    <row r="13" spans="1:25" x14ac:dyDescent="0.25">
      <c r="A13">
        <v>12</v>
      </c>
      <c r="B13">
        <v>170</v>
      </c>
      <c r="C13">
        <v>61</v>
      </c>
      <c r="D13">
        <v>2</v>
      </c>
      <c r="E13">
        <f t="shared" si="0"/>
        <v>-5.5714285714285836</v>
      </c>
      <c r="F13">
        <f t="shared" si="1"/>
        <v>-10.238095238095241</v>
      </c>
      <c r="G13">
        <f t="shared" si="2"/>
        <v>31.040816326530749</v>
      </c>
      <c r="H13">
        <f t="shared" si="3"/>
        <v>104.81859410430845</v>
      </c>
      <c r="I13">
        <f t="shared" si="4"/>
        <v>-0.58194696741989049</v>
      </c>
      <c r="J13">
        <f t="shared" si="5"/>
        <v>-0.53685030097323627</v>
      </c>
      <c r="K13">
        <f t="shared" si="6"/>
        <v>0.31241840460983034</v>
      </c>
      <c r="L13">
        <f t="shared" si="9"/>
        <v>63.748883000831228</v>
      </c>
      <c r="M13">
        <f t="shared" si="8"/>
        <v>-2.7488830008312277</v>
      </c>
      <c r="T13" s="1" t="s">
        <v>34</v>
      </c>
      <c r="U13" s="1">
        <v>1</v>
      </c>
      <c r="V13" s="1">
        <v>3312.3441507837556</v>
      </c>
      <c r="W13" s="1">
        <v>3312.3441507837556</v>
      </c>
      <c r="X13" s="1">
        <v>15.886681553099613</v>
      </c>
      <c r="Y13" s="1">
        <v>7.9143451417780725E-4</v>
      </c>
    </row>
    <row r="14" spans="1:25" x14ac:dyDescent="0.25">
      <c r="A14">
        <v>13</v>
      </c>
      <c r="B14">
        <v>166</v>
      </c>
      <c r="C14">
        <v>50</v>
      </c>
      <c r="D14">
        <v>2</v>
      </c>
      <c r="E14">
        <f t="shared" si="0"/>
        <v>-9.5714285714285836</v>
      </c>
      <c r="F14">
        <f t="shared" si="1"/>
        <v>-21.238095238095241</v>
      </c>
      <c r="G14">
        <f t="shared" si="2"/>
        <v>91.612244897959414</v>
      </c>
      <c r="H14">
        <f t="shared" si="3"/>
        <v>451.05668934240373</v>
      </c>
      <c r="I14">
        <f t="shared" si="4"/>
        <v>-0.99975504659314429</v>
      </c>
      <c r="J14">
        <f t="shared" si="5"/>
        <v>-1.1136522522514574</v>
      </c>
      <c r="K14">
        <f t="shared" si="6"/>
        <v>1.1133794593382158</v>
      </c>
      <c r="L14">
        <f t="shared" si="9"/>
        <v>58.372012676641702</v>
      </c>
      <c r="M14">
        <f t="shared" si="8"/>
        <v>-8.3720126766417025</v>
      </c>
      <c r="T14" s="1" t="s">
        <v>35</v>
      </c>
      <c r="U14" s="1">
        <v>19</v>
      </c>
      <c r="V14" s="1">
        <v>3961.4653730257683</v>
      </c>
      <c r="W14" s="1">
        <v>208.49817752767203</v>
      </c>
      <c r="X14" s="1"/>
      <c r="Y14" s="1"/>
    </row>
    <row r="15" spans="1:25" ht="15.75" thickBot="1" x14ac:dyDescent="0.3">
      <c r="A15">
        <v>14</v>
      </c>
      <c r="B15">
        <v>199</v>
      </c>
      <c r="C15">
        <v>100</v>
      </c>
      <c r="D15">
        <v>1</v>
      </c>
      <c r="E15">
        <f t="shared" si="0"/>
        <v>23.428571428571416</v>
      </c>
      <c r="F15">
        <f t="shared" si="1"/>
        <v>28.761904761904759</v>
      </c>
      <c r="G15">
        <f t="shared" si="2"/>
        <v>548.89795918367292</v>
      </c>
      <c r="H15">
        <f t="shared" si="3"/>
        <v>827.24716553287965</v>
      </c>
      <c r="I15">
        <f t="shared" si="4"/>
        <v>2.4471616065861994</v>
      </c>
      <c r="J15">
        <f t="shared" si="5"/>
        <v>1.508174799013184</v>
      </c>
      <c r="K15">
        <f t="shared" si="6"/>
        <v>3.6907474641659217</v>
      </c>
      <c r="L15">
        <f t="shared" si="9"/>
        <v>102.73119285120532</v>
      </c>
      <c r="M15">
        <f t="shared" si="8"/>
        <v>-2.7311928512053214</v>
      </c>
      <c r="T15" s="2" t="s">
        <v>36</v>
      </c>
      <c r="U15" s="2">
        <v>20</v>
      </c>
      <c r="V15" s="2">
        <v>7273.8095238095239</v>
      </c>
      <c r="W15" s="2"/>
      <c r="X15" s="2"/>
      <c r="Y15" s="2"/>
    </row>
    <row r="16" spans="1:25" ht="15.75" thickBot="1" x14ac:dyDescent="0.3">
      <c r="A16">
        <v>15</v>
      </c>
      <c r="B16">
        <v>180</v>
      </c>
      <c r="C16">
        <v>65</v>
      </c>
      <c r="D16">
        <v>2</v>
      </c>
      <c r="E16">
        <f t="shared" si="0"/>
        <v>4.4285714285714164</v>
      </c>
      <c r="F16">
        <f t="shared" si="1"/>
        <v>-6.2380952380952408</v>
      </c>
      <c r="G16">
        <f t="shared" si="2"/>
        <v>19.612244897959076</v>
      </c>
      <c r="H16">
        <f t="shared" si="3"/>
        <v>38.913832199546519</v>
      </c>
      <c r="I16">
        <f t="shared" si="4"/>
        <v>0.462573230513244</v>
      </c>
      <c r="J16">
        <f t="shared" si="5"/>
        <v>-0.32710413687206491</v>
      </c>
      <c r="K16">
        <f t="shared" si="6"/>
        <v>-0.15130961730715739</v>
      </c>
      <c r="L16">
        <f t="shared" si="9"/>
        <v>77.191058811305055</v>
      </c>
      <c r="M16">
        <f t="shared" si="8"/>
        <v>-12.191058811305055</v>
      </c>
    </row>
    <row r="17" spans="1:28" x14ac:dyDescent="0.25">
      <c r="A17">
        <v>16</v>
      </c>
      <c r="B17">
        <v>167</v>
      </c>
      <c r="C17">
        <v>61</v>
      </c>
      <c r="D17">
        <v>2</v>
      </c>
      <c r="E17">
        <f t="shared" si="0"/>
        <v>-8.5714285714285836</v>
      </c>
      <c r="F17">
        <f t="shared" si="1"/>
        <v>-10.238095238095241</v>
      </c>
      <c r="G17">
        <f t="shared" si="2"/>
        <v>73.469387755102247</v>
      </c>
      <c r="H17">
        <f t="shared" si="3"/>
        <v>104.81859410430845</v>
      </c>
      <c r="I17">
        <f t="shared" si="4"/>
        <v>-0.89530302679983076</v>
      </c>
      <c r="J17">
        <f t="shared" si="5"/>
        <v>-0.53685030097323627</v>
      </c>
      <c r="K17">
        <f t="shared" si="6"/>
        <v>0.48064369939973856</v>
      </c>
      <c r="L17">
        <f t="shared" si="9"/>
        <v>59.716230257689091</v>
      </c>
      <c r="M17">
        <f t="shared" si="8"/>
        <v>1.2837697423109091</v>
      </c>
      <c r="T17" s="3"/>
      <c r="U17" s="3" t="s">
        <v>43</v>
      </c>
      <c r="V17" s="3" t="s">
        <v>31</v>
      </c>
      <c r="W17" s="3" t="s">
        <v>44</v>
      </c>
      <c r="X17" s="3" t="s">
        <v>45</v>
      </c>
      <c r="Y17" s="3" t="s">
        <v>46</v>
      </c>
      <c r="Z17" s="3" t="s">
        <v>47</v>
      </c>
      <c r="AA17" s="3" t="s">
        <v>48</v>
      </c>
      <c r="AB17" s="3" t="s">
        <v>49</v>
      </c>
    </row>
    <row r="18" spans="1:28" x14ac:dyDescent="0.25">
      <c r="A18">
        <v>17</v>
      </c>
      <c r="B18">
        <v>175</v>
      </c>
      <c r="C18">
        <v>84</v>
      </c>
      <c r="D18">
        <v>1</v>
      </c>
      <c r="E18">
        <f t="shared" si="0"/>
        <v>-0.57142857142858361</v>
      </c>
      <c r="F18">
        <f t="shared" si="1"/>
        <v>12.761904761904759</v>
      </c>
      <c r="G18">
        <f t="shared" si="2"/>
        <v>0.32653061224491187</v>
      </c>
      <c r="H18">
        <f t="shared" si="3"/>
        <v>162.86621315192735</v>
      </c>
      <c r="I18">
        <f t="shared" si="4"/>
        <v>-5.9686868453323237E-2</v>
      </c>
      <c r="J18">
        <f t="shared" si="5"/>
        <v>0.66919014260849874</v>
      </c>
      <c r="K18">
        <f t="shared" si="6"/>
        <v>-3.9941864012134079E-2</v>
      </c>
      <c r="L18">
        <f t="shared" si="9"/>
        <v>70.469970906068141</v>
      </c>
      <c r="M18">
        <f t="shared" si="8"/>
        <v>13.530029093931859</v>
      </c>
      <c r="T18" s="1" t="s">
        <v>37</v>
      </c>
      <c r="U18" s="1">
        <v>-164.76810577722367</v>
      </c>
      <c r="V18" s="1">
        <v>59.295382791368134</v>
      </c>
      <c r="W18" s="1">
        <v>-2.778767890865351</v>
      </c>
      <c r="X18" s="1">
        <v>1.1963896357506021E-2</v>
      </c>
      <c r="Y18" s="1">
        <v>-288.8747682749057</v>
      </c>
      <c r="Z18" s="1">
        <v>-40.661443279541629</v>
      </c>
      <c r="AA18" s="1">
        <v>-288.8747682749057</v>
      </c>
      <c r="AB18" s="1">
        <v>-40.661443279541629</v>
      </c>
    </row>
    <row r="19" spans="1:28" ht="15.75" thickBot="1" x14ac:dyDescent="0.3">
      <c r="A19">
        <v>18</v>
      </c>
      <c r="B19">
        <v>183</v>
      </c>
      <c r="C19">
        <v>91</v>
      </c>
      <c r="D19">
        <v>1</v>
      </c>
      <c r="E19">
        <f t="shared" si="0"/>
        <v>7.4285714285714164</v>
      </c>
      <c r="F19">
        <f t="shared" si="1"/>
        <v>19.761904761904759</v>
      </c>
      <c r="G19">
        <f t="shared" si="2"/>
        <v>55.183673469387571</v>
      </c>
      <c r="H19">
        <f t="shared" si="3"/>
        <v>390.53287981859398</v>
      </c>
      <c r="I19">
        <f t="shared" si="4"/>
        <v>0.77592928989318433</v>
      </c>
      <c r="J19">
        <f t="shared" si="5"/>
        <v>1.0362459297855486</v>
      </c>
      <c r="K19">
        <f t="shared" si="6"/>
        <v>0.8040535684532033</v>
      </c>
      <c r="L19">
        <f t="shared" si="9"/>
        <v>81.22371155444722</v>
      </c>
      <c r="M19">
        <f t="shared" si="8"/>
        <v>9.7762884455527796</v>
      </c>
      <c r="T19" s="2" t="s">
        <v>1</v>
      </c>
      <c r="U19" s="2">
        <v>1.3442175810473818</v>
      </c>
      <c r="V19" s="2">
        <v>0.33725079035704947</v>
      </c>
      <c r="W19" s="2">
        <v>3.9858100247126194</v>
      </c>
      <c r="X19" s="2">
        <v>7.9143451417780552E-4</v>
      </c>
      <c r="Y19" s="2">
        <v>0.63834356446186324</v>
      </c>
      <c r="Z19" s="2">
        <v>2.0500915976329002</v>
      </c>
      <c r="AA19" s="2">
        <v>0.63834356446186324</v>
      </c>
      <c r="AB19" s="2">
        <v>2.0500915976329002</v>
      </c>
    </row>
    <row r="20" spans="1:28" x14ac:dyDescent="0.25">
      <c r="A20">
        <v>19</v>
      </c>
      <c r="B20">
        <v>173</v>
      </c>
      <c r="C20">
        <v>120</v>
      </c>
      <c r="D20">
        <v>1</v>
      </c>
      <c r="E20">
        <f t="shared" si="0"/>
        <v>-2.5714285714285836</v>
      </c>
      <c r="F20">
        <f t="shared" si="1"/>
        <v>48.761904761904759</v>
      </c>
      <c r="G20">
        <f t="shared" si="2"/>
        <v>6.6122448979592461</v>
      </c>
      <c r="H20">
        <f t="shared" si="3"/>
        <v>2377.7233560090699</v>
      </c>
      <c r="I20">
        <f t="shared" si="4"/>
        <v>-0.26859090803995012</v>
      </c>
      <c r="J20">
        <f t="shared" si="5"/>
        <v>2.5569056195190405</v>
      </c>
      <c r="K20">
        <f t="shared" si="6"/>
        <v>-0.68676160211907034</v>
      </c>
      <c r="L20">
        <f t="shared" si="9"/>
        <v>67.781535743973393</v>
      </c>
      <c r="M20">
        <f>C20-L20</f>
        <v>52.218464256026607</v>
      </c>
    </row>
    <row r="21" spans="1:28" x14ac:dyDescent="0.25">
      <c r="A21">
        <v>20</v>
      </c>
      <c r="B21">
        <v>183</v>
      </c>
      <c r="C21">
        <v>65</v>
      </c>
      <c r="D21">
        <v>2</v>
      </c>
      <c r="E21">
        <f t="shared" si="0"/>
        <v>7.4285714285714164</v>
      </c>
      <c r="F21">
        <f t="shared" si="1"/>
        <v>-6.2380952380952408</v>
      </c>
      <c r="G21">
        <f t="shared" si="2"/>
        <v>55.183673469387571</v>
      </c>
      <c r="H21">
        <f t="shared" si="3"/>
        <v>38.913832199546519</v>
      </c>
      <c r="I21">
        <f t="shared" si="4"/>
        <v>0.77592928989318433</v>
      </c>
      <c r="J21">
        <f t="shared" si="5"/>
        <v>-0.32710413687206491</v>
      </c>
      <c r="K21">
        <f t="shared" si="6"/>
        <v>-0.25380968064426429</v>
      </c>
      <c r="L21">
        <f t="shared" si="9"/>
        <v>81.22371155444722</v>
      </c>
      <c r="M21">
        <f t="shared" si="8"/>
        <v>-16.22371155444722</v>
      </c>
    </row>
    <row r="22" spans="1:28" x14ac:dyDescent="0.25">
      <c r="A22">
        <v>21</v>
      </c>
      <c r="B22">
        <v>169</v>
      </c>
      <c r="C22">
        <v>53</v>
      </c>
      <c r="D22">
        <v>2</v>
      </c>
      <c r="E22">
        <f>B22-AVERAGE($B$2:$B$22)</f>
        <v>-6.5714285714285836</v>
      </c>
      <c r="F22">
        <f t="shared" si="1"/>
        <v>-18.238095238095241</v>
      </c>
      <c r="G22">
        <f t="shared" si="2"/>
        <v>43.183673469387912</v>
      </c>
      <c r="H22">
        <f t="shared" si="3"/>
        <v>332.62811791383228</v>
      </c>
      <c r="I22">
        <f t="shared" si="4"/>
        <v>-0.68639898721320391</v>
      </c>
      <c r="J22">
        <f t="shared" si="5"/>
        <v>-0.95634262917557888</v>
      </c>
      <c r="K22">
        <f t="shared" si="6"/>
        <v>0.65643261209492998</v>
      </c>
      <c r="L22">
        <f t="shared" si="9"/>
        <v>62.404665419783868</v>
      </c>
      <c r="M22">
        <f t="shared" si="8"/>
        <v>-9.4046654197838677</v>
      </c>
    </row>
    <row r="23" spans="1:28" ht="18.75" x14ac:dyDescent="0.35">
      <c r="G23" t="s">
        <v>10</v>
      </c>
      <c r="H23" t="s">
        <v>11</v>
      </c>
      <c r="M23" t="s">
        <v>19</v>
      </c>
    </row>
    <row r="24" spans="1:28" x14ac:dyDescent="0.25">
      <c r="A24" t="s">
        <v>4</v>
      </c>
      <c r="B24">
        <f>AVERAGE(B2:B22)</f>
        <v>175.57142857142858</v>
      </c>
      <c r="C24">
        <f>AVERAGE(C2:C22)</f>
        <v>71.238095238095241</v>
      </c>
      <c r="G24">
        <f>(1/20)*SUM(G2:G22)</f>
        <v>91.657142857142858</v>
      </c>
      <c r="H24">
        <f>(1/20)*SUM(H2:H22)</f>
        <v>363.6904761904762</v>
      </c>
      <c r="J24" t="s">
        <v>16</v>
      </c>
      <c r="K24">
        <f>SUM(K2:K22)/20</f>
        <v>0.6748181650770062</v>
      </c>
      <c r="M24" t="s">
        <v>20</v>
      </c>
      <c r="N24">
        <f>K24*SQRT(19)/SQRT(1-K24*K24)</f>
        <v>3.9858100247126198</v>
      </c>
    </row>
    <row r="25" spans="1:28" x14ac:dyDescent="0.25">
      <c r="A25" t="s">
        <v>5</v>
      </c>
      <c r="B25">
        <f>STDEV(B2:B22)</f>
        <v>9.5737736999128433</v>
      </c>
      <c r="C25">
        <f>STDEV(C2:C22)</f>
        <v>19.070670575270192</v>
      </c>
      <c r="F25" t="s">
        <v>14</v>
      </c>
      <c r="G25">
        <f>SQRT(G24)</f>
        <v>9.5737736999128433</v>
      </c>
      <c r="H25">
        <f>SQRT(H24)</f>
        <v>19.070670575270189</v>
      </c>
      <c r="J25" t="s">
        <v>17</v>
      </c>
      <c r="K25">
        <f>PEARSON(B2:B22,C2:C22)</f>
        <v>0.67481816507700609</v>
      </c>
      <c r="M25" t="s">
        <v>21</v>
      </c>
      <c r="N25">
        <v>19</v>
      </c>
    </row>
    <row r="26" spans="1:28" x14ac:dyDescent="0.25">
      <c r="J26" t="s">
        <v>18</v>
      </c>
      <c r="K26">
        <f>K25*K25</f>
        <v>0.45537955591789747</v>
      </c>
      <c r="M26" t="s">
        <v>22</v>
      </c>
      <c r="N26">
        <f>_xlfn.T.DIST(N24,N25,FALSE)</f>
        <v>9.0393602272201778E-4</v>
      </c>
    </row>
  </sheetData>
  <pageMargins left="0.7" right="0.7" top="0.78740157499999996" bottom="0.78740157499999996" header="0.3" footer="0.3"/>
  <pageSetup paperSize="9"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7D2F6-235B-4250-8AD5-2B74850D1782}">
  <dimension ref="A1:AG26"/>
  <sheetViews>
    <sheetView tabSelected="1" zoomScale="157" zoomScaleNormal="157" workbookViewId="0">
      <pane xSplit="1" ySplit="1" topLeftCell="Q2" activePane="bottomRight" state="frozen"/>
      <selection pane="topRight" activeCell="B1" sqref="B1"/>
      <selection pane="bottomLeft" activeCell="A2" sqref="A2"/>
      <selection pane="bottomRight" activeCell="AD13" sqref="AD13"/>
    </sheetView>
  </sheetViews>
  <sheetFormatPr defaultRowHeight="15" x14ac:dyDescent="0.25"/>
  <cols>
    <col min="3" max="3" width="12.7109375" bestFit="1" customWidth="1"/>
    <col min="4" max="4" width="10.42578125" bestFit="1" customWidth="1"/>
    <col min="25" max="25" width="32.28515625" bestFit="1" customWidth="1"/>
  </cols>
  <sheetData>
    <row r="1" spans="1:30" ht="18" x14ac:dyDescent="0.35">
      <c r="A1" t="s">
        <v>0</v>
      </c>
      <c r="B1" t="s">
        <v>1</v>
      </c>
      <c r="C1" t="s">
        <v>2</v>
      </c>
      <c r="D1" t="s">
        <v>3</v>
      </c>
      <c r="E1" t="s">
        <v>8</v>
      </c>
      <c r="F1" t="s">
        <v>9</v>
      </c>
      <c r="G1" t="s">
        <v>12</v>
      </c>
      <c r="H1" t="s">
        <v>13</v>
      </c>
      <c r="I1" t="s">
        <v>6</v>
      </c>
      <c r="J1" t="s">
        <v>7</v>
      </c>
      <c r="K1" t="s">
        <v>15</v>
      </c>
      <c r="L1" t="s">
        <v>50</v>
      </c>
      <c r="M1" t="s">
        <v>51</v>
      </c>
      <c r="T1" t="s">
        <v>0</v>
      </c>
      <c r="U1" t="s">
        <v>1</v>
      </c>
      <c r="V1" t="s">
        <v>3</v>
      </c>
      <c r="W1" t="s">
        <v>2</v>
      </c>
    </row>
    <row r="2" spans="1:30" x14ac:dyDescent="0.25">
      <c r="A2">
        <v>1</v>
      </c>
      <c r="B2">
        <v>180</v>
      </c>
      <c r="C2">
        <v>78</v>
      </c>
      <c r="D2">
        <v>0</v>
      </c>
      <c r="E2">
        <f>B2-AVERAGE($B$2:$B$22)</f>
        <v>4.4285714285714164</v>
      </c>
      <c r="F2">
        <f>C2-$C$24</f>
        <v>6.7619047619047592</v>
      </c>
      <c r="G2">
        <f>E2^2</f>
        <v>19.612244897959076</v>
      </c>
      <c r="H2">
        <f>F2*F2</f>
        <v>45.723356009070258</v>
      </c>
      <c r="I2">
        <f>E2/$G$25</f>
        <v>0.462573230513244</v>
      </c>
      <c r="J2">
        <f>F2/$H$25</f>
        <v>0.35457089645674184</v>
      </c>
      <c r="K2">
        <f>I2*J2</f>
        <v>0.16401500501997202</v>
      </c>
      <c r="L2">
        <f>$R$5+$R$6*B2+$R$7*D2</f>
        <v>88.673769754638897</v>
      </c>
      <c r="M2">
        <f>C2-L2</f>
        <v>-10.673769754638897</v>
      </c>
      <c r="T2">
        <v>1</v>
      </c>
      <c r="U2">
        <v>180</v>
      </c>
      <c r="V2">
        <v>0</v>
      </c>
      <c r="W2">
        <v>78</v>
      </c>
      <c r="Y2" t="s">
        <v>26</v>
      </c>
    </row>
    <row r="3" spans="1:30" ht="15.75" thickBot="1" x14ac:dyDescent="0.3">
      <c r="A3">
        <v>2</v>
      </c>
      <c r="B3">
        <v>170</v>
      </c>
      <c r="C3">
        <v>65</v>
      </c>
      <c r="D3">
        <v>1</v>
      </c>
      <c r="E3">
        <f t="shared" ref="E3:E21" si="0">B3-AVERAGE($B$2:$B$22)</f>
        <v>-5.5714285714285836</v>
      </c>
      <c r="F3">
        <f t="shared" ref="F3:F22" si="1">C3-$C$24</f>
        <v>-6.2380952380952408</v>
      </c>
      <c r="G3">
        <f t="shared" ref="G3:G22" si="2">E3^2</f>
        <v>31.040816326530749</v>
      </c>
      <c r="H3">
        <f t="shared" ref="H3:H22" si="3">F3*F3</f>
        <v>38.913832199546519</v>
      </c>
      <c r="I3">
        <f t="shared" ref="I3:I22" si="4">E3/$G$25</f>
        <v>-0.58194696741989049</v>
      </c>
      <c r="J3">
        <f t="shared" ref="J3:J22" si="5">F3/$H$25</f>
        <v>-0.32710413687206491</v>
      </c>
      <c r="K3">
        <f t="shared" ref="K3:K22" si="6">I3*J3</f>
        <v>0.19035726048319895</v>
      </c>
      <c r="L3">
        <f t="shared" ref="L3:L22" si="7">$R$5+$R$6*B3+$R$7*D3</f>
        <v>57.38805709257219</v>
      </c>
      <c r="M3">
        <f t="shared" ref="M3:M22" si="8">C3-L3</f>
        <v>7.6119429074278102</v>
      </c>
      <c r="O3" t="s">
        <v>53</v>
      </c>
      <c r="T3">
        <v>2</v>
      </c>
      <c r="U3">
        <v>170</v>
      </c>
      <c r="V3">
        <v>1</v>
      </c>
      <c r="W3">
        <v>65</v>
      </c>
    </row>
    <row r="4" spans="1:30" x14ac:dyDescent="0.25">
      <c r="A4">
        <v>3</v>
      </c>
      <c r="B4">
        <v>168</v>
      </c>
      <c r="C4">
        <v>52</v>
      </c>
      <c r="D4">
        <v>1</v>
      </c>
      <c r="E4">
        <f t="shared" si="0"/>
        <v>-7.5714285714285836</v>
      </c>
      <c r="F4">
        <f t="shared" si="1"/>
        <v>-19.238095238095241</v>
      </c>
      <c r="G4">
        <f t="shared" si="2"/>
        <v>57.32653061224508</v>
      </c>
      <c r="H4">
        <f t="shared" si="3"/>
        <v>370.10430839002277</v>
      </c>
      <c r="I4">
        <f t="shared" si="4"/>
        <v>-0.79085100700651734</v>
      </c>
      <c r="J4">
        <f t="shared" si="5"/>
        <v>-1.0087791702008717</v>
      </c>
      <c r="K4">
        <f t="shared" si="6"/>
        <v>0.79779402260055832</v>
      </c>
      <c r="L4">
        <f t="shared" si="7"/>
        <v>56.700691331814788</v>
      </c>
      <c r="M4">
        <f t="shared" si="8"/>
        <v>-4.700691331814788</v>
      </c>
      <c r="T4">
        <v>3</v>
      </c>
      <c r="U4">
        <v>168</v>
      </c>
      <c r="V4">
        <v>1</v>
      </c>
      <c r="W4">
        <v>52</v>
      </c>
      <c r="Y4" s="4" t="s">
        <v>27</v>
      </c>
      <c r="Z4" s="4"/>
    </row>
    <row r="5" spans="1:30" x14ac:dyDescent="0.25">
      <c r="A5">
        <v>4</v>
      </c>
      <c r="B5">
        <v>193</v>
      </c>
      <c r="C5">
        <v>90</v>
      </c>
      <c r="D5">
        <v>0</v>
      </c>
      <c r="E5">
        <f t="shared" si="0"/>
        <v>17.428571428571416</v>
      </c>
      <c r="F5">
        <f t="shared" si="1"/>
        <v>18.761904761904759</v>
      </c>
      <c r="G5">
        <f t="shared" si="2"/>
        <v>303.75510204081593</v>
      </c>
      <c r="H5">
        <f t="shared" si="3"/>
        <v>352.00907029478446</v>
      </c>
      <c r="I5">
        <f t="shared" si="4"/>
        <v>1.8204494878263187</v>
      </c>
      <c r="J5">
        <f t="shared" si="5"/>
        <v>0.9838093887602557</v>
      </c>
      <c r="K5">
        <f t="shared" si="6"/>
        <v>1.790975297887331</v>
      </c>
      <c r="L5">
        <f t="shared" si="7"/>
        <v>93.141647199561959</v>
      </c>
      <c r="M5">
        <f t="shared" si="8"/>
        <v>-3.1416471995619588</v>
      </c>
      <c r="Q5" t="s">
        <v>25</v>
      </c>
      <c r="R5">
        <v>26.8108512864736</v>
      </c>
      <c r="T5">
        <v>4</v>
      </c>
      <c r="U5">
        <v>193</v>
      </c>
      <c r="V5">
        <v>0</v>
      </c>
      <c r="W5">
        <v>90</v>
      </c>
      <c r="Y5" s="1" t="s">
        <v>28</v>
      </c>
      <c r="Z5" s="1">
        <v>0.86685828137896093</v>
      </c>
    </row>
    <row r="6" spans="1:30" x14ac:dyDescent="0.25">
      <c r="A6">
        <v>5</v>
      </c>
      <c r="B6">
        <v>180</v>
      </c>
      <c r="C6">
        <v>85</v>
      </c>
      <c r="D6">
        <v>0</v>
      </c>
      <c r="E6">
        <f t="shared" si="0"/>
        <v>4.4285714285714164</v>
      </c>
      <c r="F6">
        <f t="shared" si="1"/>
        <v>13.761904761904759</v>
      </c>
      <c r="G6">
        <f t="shared" si="2"/>
        <v>19.612244897959076</v>
      </c>
      <c r="H6">
        <f t="shared" si="3"/>
        <v>189.39002267573687</v>
      </c>
      <c r="I6">
        <f t="shared" si="4"/>
        <v>0.462573230513244</v>
      </c>
      <c r="J6">
        <f t="shared" si="5"/>
        <v>0.72162668363379157</v>
      </c>
      <c r="K6">
        <f t="shared" si="6"/>
        <v>0.33380518627304168</v>
      </c>
      <c r="L6">
        <f t="shared" si="7"/>
        <v>88.673769754638897</v>
      </c>
      <c r="M6">
        <f t="shared" si="8"/>
        <v>-3.6737697546388972</v>
      </c>
      <c r="Q6" t="s">
        <v>54</v>
      </c>
      <c r="R6">
        <v>0.34368288037869615</v>
      </c>
      <c r="T6">
        <v>5</v>
      </c>
      <c r="U6">
        <v>180</v>
      </c>
      <c r="V6">
        <v>0</v>
      </c>
      <c r="W6">
        <v>85</v>
      </c>
      <c r="Y6" s="1" t="s">
        <v>29</v>
      </c>
      <c r="Z6" s="1">
        <v>0.75144327999528571</v>
      </c>
    </row>
    <row r="7" spans="1:30" x14ac:dyDescent="0.25">
      <c r="A7">
        <v>6</v>
      </c>
      <c r="B7">
        <v>165</v>
      </c>
      <c r="C7">
        <v>48</v>
      </c>
      <c r="D7">
        <v>1</v>
      </c>
      <c r="E7">
        <f t="shared" si="0"/>
        <v>-10.571428571428584</v>
      </c>
      <c r="F7">
        <f t="shared" si="1"/>
        <v>-23.238095238095241</v>
      </c>
      <c r="G7">
        <f t="shared" si="2"/>
        <v>111.75510204081658</v>
      </c>
      <c r="H7">
        <f t="shared" si="3"/>
        <v>540.00907029478469</v>
      </c>
      <c r="I7">
        <f t="shared" si="4"/>
        <v>-1.1042070663864576</v>
      </c>
      <c r="J7">
        <f t="shared" si="5"/>
        <v>-1.218525334302043</v>
      </c>
      <c r="K7">
        <f t="shared" si="6"/>
        <v>1.3455042847072365</v>
      </c>
      <c r="L7">
        <f t="shared" si="7"/>
        <v>55.669642690678707</v>
      </c>
      <c r="M7">
        <f t="shared" si="8"/>
        <v>-7.6696426906787067</v>
      </c>
      <c r="Q7" t="s">
        <v>55</v>
      </c>
      <c r="R7">
        <v>-27.848883858279756</v>
      </c>
      <c r="T7">
        <v>6</v>
      </c>
      <c r="U7">
        <v>165</v>
      </c>
      <c r="V7">
        <v>1</v>
      </c>
      <c r="W7">
        <v>48</v>
      </c>
      <c r="Y7" s="1" t="s">
        <v>30</v>
      </c>
      <c r="Z7" s="1">
        <v>0.72382586666142856</v>
      </c>
    </row>
    <row r="8" spans="1:30" x14ac:dyDescent="0.25">
      <c r="A8">
        <v>7</v>
      </c>
      <c r="B8">
        <v>178</v>
      </c>
      <c r="C8">
        <v>73</v>
      </c>
      <c r="D8">
        <v>0</v>
      </c>
      <c r="E8">
        <f t="shared" si="0"/>
        <v>2.4285714285714164</v>
      </c>
      <c r="F8">
        <f t="shared" si="1"/>
        <v>1.7619047619047592</v>
      </c>
      <c r="G8">
        <f t="shared" si="2"/>
        <v>5.89795918367341</v>
      </c>
      <c r="H8">
        <f t="shared" si="3"/>
        <v>3.1043083900226662</v>
      </c>
      <c r="I8">
        <f t="shared" si="4"/>
        <v>0.25366919092661711</v>
      </c>
      <c r="J8">
        <f t="shared" si="5"/>
        <v>9.2388191330277702E-2</v>
      </c>
      <c r="K8">
        <f t="shared" si="6"/>
        <v>2.3436037745925047E-2</v>
      </c>
      <c r="L8">
        <f t="shared" si="7"/>
        <v>87.98640399388151</v>
      </c>
      <c r="M8">
        <f t="shared" si="8"/>
        <v>-14.98640399388151</v>
      </c>
      <c r="T8">
        <v>7</v>
      </c>
      <c r="U8">
        <v>178</v>
      </c>
      <c r="V8">
        <v>0</v>
      </c>
      <c r="W8">
        <v>73</v>
      </c>
      <c r="Y8" s="1" t="s">
        <v>31</v>
      </c>
      <c r="Z8" s="1">
        <v>10.022070747375368</v>
      </c>
    </row>
    <row r="9" spans="1:30" ht="15.75" thickBot="1" x14ac:dyDescent="0.3">
      <c r="A9">
        <v>8</v>
      </c>
      <c r="B9">
        <v>175</v>
      </c>
      <c r="C9">
        <v>60</v>
      </c>
      <c r="D9">
        <v>1</v>
      </c>
      <c r="E9">
        <f t="shared" si="0"/>
        <v>-0.57142857142858361</v>
      </c>
      <c r="F9">
        <f t="shared" si="1"/>
        <v>-11.238095238095241</v>
      </c>
      <c r="G9">
        <f t="shared" si="2"/>
        <v>0.32653061224491187</v>
      </c>
      <c r="H9">
        <f t="shared" si="3"/>
        <v>126.29478458049893</v>
      </c>
      <c r="I9">
        <f t="shared" si="4"/>
        <v>-5.9686868453323237E-2</v>
      </c>
      <c r="J9">
        <f t="shared" si="5"/>
        <v>-0.5892868419985291</v>
      </c>
      <c r="K9">
        <f t="shared" si="6"/>
        <v>3.5172686219640481E-2</v>
      </c>
      <c r="L9">
        <f t="shared" si="7"/>
        <v>59.106471494465673</v>
      </c>
      <c r="M9">
        <f t="shared" si="8"/>
        <v>0.89352850553432717</v>
      </c>
      <c r="T9">
        <v>8</v>
      </c>
      <c r="U9">
        <v>175</v>
      </c>
      <c r="V9">
        <v>1</v>
      </c>
      <c r="W9">
        <v>60</v>
      </c>
      <c r="Y9" s="2" t="s">
        <v>32</v>
      </c>
      <c r="Z9" s="2">
        <v>21</v>
      </c>
    </row>
    <row r="10" spans="1:30" x14ac:dyDescent="0.25">
      <c r="A10">
        <v>9</v>
      </c>
      <c r="B10">
        <v>165</v>
      </c>
      <c r="C10">
        <v>55</v>
      </c>
      <c r="D10">
        <v>1</v>
      </c>
      <c r="E10">
        <f t="shared" si="0"/>
        <v>-10.571428571428584</v>
      </c>
      <c r="F10">
        <f t="shared" si="1"/>
        <v>-16.238095238095241</v>
      </c>
      <c r="G10">
        <f t="shared" si="2"/>
        <v>111.75510204081658</v>
      </c>
      <c r="H10">
        <f t="shared" si="3"/>
        <v>263.67573696145132</v>
      </c>
      <c r="I10">
        <f t="shared" si="4"/>
        <v>-1.1042070663864576</v>
      </c>
      <c r="J10">
        <f t="shared" si="5"/>
        <v>-0.85146954712499323</v>
      </c>
      <c r="K10">
        <f t="shared" si="6"/>
        <v>0.94019869074829443</v>
      </c>
      <c r="L10">
        <f t="shared" si="7"/>
        <v>55.669642690678707</v>
      </c>
      <c r="M10">
        <f t="shared" si="8"/>
        <v>-0.66964269067870674</v>
      </c>
      <c r="T10">
        <v>9</v>
      </c>
      <c r="U10">
        <v>165</v>
      </c>
      <c r="V10">
        <v>1</v>
      </c>
      <c r="W10">
        <v>55</v>
      </c>
    </row>
    <row r="11" spans="1:30" ht="15.75" thickBot="1" x14ac:dyDescent="0.3">
      <c r="A11">
        <v>10</v>
      </c>
      <c r="B11">
        <v>185</v>
      </c>
      <c r="C11">
        <v>86</v>
      </c>
      <c r="D11">
        <v>0</v>
      </c>
      <c r="E11">
        <f t="shared" si="0"/>
        <v>9.4285714285714164</v>
      </c>
      <c r="F11">
        <f t="shared" si="1"/>
        <v>14.761904761904759</v>
      </c>
      <c r="G11">
        <f t="shared" si="2"/>
        <v>88.897959183673237</v>
      </c>
      <c r="H11">
        <f t="shared" si="3"/>
        <v>217.91383219954639</v>
      </c>
      <c r="I11">
        <f t="shared" si="4"/>
        <v>0.98483332947981117</v>
      </c>
      <c r="J11">
        <f t="shared" si="5"/>
        <v>0.77406322465908439</v>
      </c>
      <c r="K11">
        <f t="shared" si="6"/>
        <v>0.76232326276888518</v>
      </c>
      <c r="L11">
        <f t="shared" si="7"/>
        <v>90.39218415653238</v>
      </c>
      <c r="M11">
        <f t="shared" si="8"/>
        <v>-4.3921841565323803</v>
      </c>
      <c r="T11">
        <v>10</v>
      </c>
      <c r="U11">
        <v>185</v>
      </c>
      <c r="V11">
        <v>0</v>
      </c>
      <c r="W11">
        <v>86</v>
      </c>
      <c r="Y11" t="s">
        <v>33</v>
      </c>
    </row>
    <row r="12" spans="1:30" x14ac:dyDescent="0.25">
      <c r="A12">
        <v>11</v>
      </c>
      <c r="B12">
        <v>163</v>
      </c>
      <c r="C12">
        <v>54</v>
      </c>
      <c r="D12">
        <v>1</v>
      </c>
      <c r="E12">
        <f t="shared" si="0"/>
        <v>-12.571428571428584</v>
      </c>
      <c r="F12">
        <f t="shared" si="1"/>
        <v>-17.238095238095241</v>
      </c>
      <c r="G12">
        <f t="shared" si="2"/>
        <v>158.04081632653092</v>
      </c>
      <c r="H12">
        <f t="shared" si="3"/>
        <v>297.1519274376418</v>
      </c>
      <c r="I12">
        <f t="shared" si="4"/>
        <v>-1.3131111059730847</v>
      </c>
      <c r="J12">
        <f t="shared" si="5"/>
        <v>-0.90390608815028606</v>
      </c>
      <c r="K12">
        <f t="shared" si="6"/>
        <v>1.1869291231068266</v>
      </c>
      <c r="L12">
        <f t="shared" si="7"/>
        <v>54.982276929921319</v>
      </c>
      <c r="M12">
        <f t="shared" si="8"/>
        <v>-0.98227692992131921</v>
      </c>
      <c r="T12">
        <v>11</v>
      </c>
      <c r="U12">
        <v>163</v>
      </c>
      <c r="V12">
        <v>1</v>
      </c>
      <c r="W12">
        <v>54</v>
      </c>
      <c r="Y12" s="3"/>
      <c r="Z12" s="3" t="s">
        <v>38</v>
      </c>
      <c r="AA12" s="3" t="s">
        <v>39</v>
      </c>
      <c r="AB12" s="3" t="s">
        <v>40</v>
      </c>
      <c r="AC12" s="3" t="s">
        <v>41</v>
      </c>
      <c r="AD12" s="3" t="s">
        <v>42</v>
      </c>
    </row>
    <row r="13" spans="1:30" ht="17.25" x14ac:dyDescent="0.25">
      <c r="A13">
        <v>12</v>
      </c>
      <c r="B13">
        <v>170</v>
      </c>
      <c r="C13">
        <v>61</v>
      </c>
      <c r="D13">
        <v>1</v>
      </c>
      <c r="E13">
        <f t="shared" si="0"/>
        <v>-5.5714285714285836</v>
      </c>
      <c r="F13">
        <f t="shared" si="1"/>
        <v>-10.238095238095241</v>
      </c>
      <c r="G13">
        <f t="shared" si="2"/>
        <v>31.040816326530749</v>
      </c>
      <c r="H13">
        <f t="shared" si="3"/>
        <v>104.81859410430845</v>
      </c>
      <c r="I13">
        <f t="shared" si="4"/>
        <v>-0.58194696741989049</v>
      </c>
      <c r="J13">
        <f t="shared" si="5"/>
        <v>-0.53685030097323627</v>
      </c>
      <c r="K13">
        <f t="shared" si="6"/>
        <v>0.31241840460983034</v>
      </c>
      <c r="L13">
        <f t="shared" si="7"/>
        <v>57.38805709257219</v>
      </c>
      <c r="M13">
        <f t="shared" si="8"/>
        <v>3.6119429074278102</v>
      </c>
      <c r="Q13" t="s">
        <v>52</v>
      </c>
      <c r="R13">
        <f>PEARSON(C2:C22,L2:L22)</f>
        <v>0.86685828099391571</v>
      </c>
      <c r="T13">
        <v>12</v>
      </c>
      <c r="U13">
        <v>170</v>
      </c>
      <c r="V13">
        <v>1</v>
      </c>
      <c r="W13">
        <v>61</v>
      </c>
      <c r="Y13" s="1" t="s">
        <v>34</v>
      </c>
      <c r="Z13" s="1">
        <v>2</v>
      </c>
      <c r="AA13" s="1">
        <v>5465.8552866323762</v>
      </c>
      <c r="AB13" s="1">
        <v>2732.9276433161881</v>
      </c>
      <c r="AC13" s="1">
        <v>27.209039127283717</v>
      </c>
      <c r="AD13" s="1">
        <v>3.6210088258746956E-6</v>
      </c>
    </row>
    <row r="14" spans="1:30" x14ac:dyDescent="0.25">
      <c r="A14">
        <v>13</v>
      </c>
      <c r="B14">
        <v>166</v>
      </c>
      <c r="C14">
        <v>50</v>
      </c>
      <c r="D14">
        <v>1</v>
      </c>
      <c r="E14">
        <f t="shared" si="0"/>
        <v>-9.5714285714285836</v>
      </c>
      <c r="F14">
        <f t="shared" si="1"/>
        <v>-21.238095238095241</v>
      </c>
      <c r="G14">
        <f t="shared" si="2"/>
        <v>91.612244897959414</v>
      </c>
      <c r="H14">
        <f t="shared" si="3"/>
        <v>451.05668934240373</v>
      </c>
      <c r="I14">
        <f t="shared" si="4"/>
        <v>-0.99975504659314429</v>
      </c>
      <c r="J14">
        <f t="shared" si="5"/>
        <v>-1.1136522522514574</v>
      </c>
      <c r="K14">
        <f t="shared" si="6"/>
        <v>1.1133794593382158</v>
      </c>
      <c r="L14">
        <f t="shared" si="7"/>
        <v>56.013325571057401</v>
      </c>
      <c r="M14">
        <f t="shared" si="8"/>
        <v>-6.0133255710574005</v>
      </c>
      <c r="Q14" t="s">
        <v>39</v>
      </c>
      <c r="R14">
        <f>SUMSQ(M2:M22)</f>
        <v>1807.9542422604059</v>
      </c>
      <c r="T14">
        <v>13</v>
      </c>
      <c r="U14">
        <v>166</v>
      </c>
      <c r="V14">
        <v>1</v>
      </c>
      <c r="W14">
        <v>50</v>
      </c>
      <c r="Y14" s="1" t="s">
        <v>35</v>
      </c>
      <c r="Z14" s="1">
        <v>18</v>
      </c>
      <c r="AA14" s="1">
        <v>1807.9542371771474</v>
      </c>
      <c r="AB14" s="1">
        <v>100.44190206539707</v>
      </c>
      <c r="AC14" s="1"/>
      <c r="AD14" s="1"/>
    </row>
    <row r="15" spans="1:30" ht="15.75" thickBot="1" x14ac:dyDescent="0.3">
      <c r="A15">
        <v>14</v>
      </c>
      <c r="B15">
        <v>199</v>
      </c>
      <c r="C15">
        <v>100</v>
      </c>
      <c r="D15">
        <v>0</v>
      </c>
      <c r="E15">
        <f t="shared" si="0"/>
        <v>23.428571428571416</v>
      </c>
      <c r="F15">
        <f t="shared" si="1"/>
        <v>28.761904761904759</v>
      </c>
      <c r="G15">
        <f t="shared" si="2"/>
        <v>548.89795918367292</v>
      </c>
      <c r="H15">
        <f t="shared" si="3"/>
        <v>827.24716553287965</v>
      </c>
      <c r="I15">
        <f t="shared" si="4"/>
        <v>2.4471616065861994</v>
      </c>
      <c r="J15">
        <f t="shared" si="5"/>
        <v>1.508174799013184</v>
      </c>
      <c r="K15">
        <f t="shared" si="6"/>
        <v>3.6907474641659217</v>
      </c>
      <c r="L15">
        <f t="shared" si="7"/>
        <v>95.203744481834121</v>
      </c>
      <c r="M15">
        <f t="shared" si="8"/>
        <v>4.7962555181658786</v>
      </c>
      <c r="T15">
        <v>14</v>
      </c>
      <c r="U15">
        <v>199</v>
      </c>
      <c r="V15">
        <v>0</v>
      </c>
      <c r="W15">
        <v>100</v>
      </c>
      <c r="Y15" s="2" t="s">
        <v>36</v>
      </c>
      <c r="Z15" s="2">
        <v>20</v>
      </c>
      <c r="AA15" s="2">
        <v>7273.8095238095239</v>
      </c>
      <c r="AB15" s="2"/>
      <c r="AC15" s="2"/>
      <c r="AD15" s="2"/>
    </row>
    <row r="16" spans="1:30" ht="15.75" thickBot="1" x14ac:dyDescent="0.3">
      <c r="A16">
        <v>15</v>
      </c>
      <c r="B16">
        <v>180</v>
      </c>
      <c r="C16">
        <v>65</v>
      </c>
      <c r="D16">
        <v>1</v>
      </c>
      <c r="E16">
        <f t="shared" si="0"/>
        <v>4.4285714285714164</v>
      </c>
      <c r="F16">
        <f t="shared" si="1"/>
        <v>-6.2380952380952408</v>
      </c>
      <c r="G16">
        <f t="shared" si="2"/>
        <v>19.612244897959076</v>
      </c>
      <c r="H16">
        <f t="shared" si="3"/>
        <v>38.913832199546519</v>
      </c>
      <c r="I16">
        <f t="shared" si="4"/>
        <v>0.462573230513244</v>
      </c>
      <c r="J16">
        <f t="shared" si="5"/>
        <v>-0.32710413687206491</v>
      </c>
      <c r="K16">
        <f t="shared" si="6"/>
        <v>-0.15130961730715739</v>
      </c>
      <c r="L16">
        <f t="shared" si="7"/>
        <v>60.824885896359142</v>
      </c>
      <c r="M16">
        <f t="shared" si="8"/>
        <v>4.1751141036408583</v>
      </c>
      <c r="T16">
        <v>15</v>
      </c>
      <c r="U16">
        <v>180</v>
      </c>
      <c r="V16">
        <v>1</v>
      </c>
      <c r="W16">
        <v>65</v>
      </c>
    </row>
    <row r="17" spans="1:33" x14ac:dyDescent="0.25">
      <c r="A17">
        <v>16</v>
      </c>
      <c r="B17">
        <v>167</v>
      </c>
      <c r="C17">
        <v>61</v>
      </c>
      <c r="D17">
        <v>1</v>
      </c>
      <c r="E17">
        <f t="shared" si="0"/>
        <v>-8.5714285714285836</v>
      </c>
      <c r="F17">
        <f t="shared" si="1"/>
        <v>-10.238095238095241</v>
      </c>
      <c r="G17">
        <f t="shared" si="2"/>
        <v>73.469387755102247</v>
      </c>
      <c r="H17">
        <f t="shared" si="3"/>
        <v>104.81859410430845</v>
      </c>
      <c r="I17">
        <f t="shared" si="4"/>
        <v>-0.89530302679983076</v>
      </c>
      <c r="J17">
        <f t="shared" si="5"/>
        <v>-0.53685030097323627</v>
      </c>
      <c r="K17">
        <f t="shared" si="6"/>
        <v>0.48064369939973856</v>
      </c>
      <c r="L17">
        <f t="shared" si="7"/>
        <v>56.357008451436108</v>
      </c>
      <c r="M17">
        <f t="shared" si="8"/>
        <v>4.6429915485638915</v>
      </c>
      <c r="T17">
        <v>16</v>
      </c>
      <c r="U17">
        <v>167</v>
      </c>
      <c r="V17">
        <v>1</v>
      </c>
      <c r="W17">
        <v>61</v>
      </c>
      <c r="Y17" s="3"/>
      <c r="Z17" s="3" t="s">
        <v>43</v>
      </c>
      <c r="AA17" s="3" t="s">
        <v>31</v>
      </c>
      <c r="AB17" s="3" t="s">
        <v>44</v>
      </c>
      <c r="AC17" s="3" t="s">
        <v>45</v>
      </c>
      <c r="AD17" s="3" t="s">
        <v>46</v>
      </c>
      <c r="AE17" s="3" t="s">
        <v>47</v>
      </c>
      <c r="AF17" s="3" t="s">
        <v>48</v>
      </c>
      <c r="AG17" s="3" t="s">
        <v>49</v>
      </c>
    </row>
    <row r="18" spans="1:33" x14ac:dyDescent="0.25">
      <c r="A18">
        <v>17</v>
      </c>
      <c r="B18">
        <v>175</v>
      </c>
      <c r="C18">
        <v>84</v>
      </c>
      <c r="D18">
        <v>0</v>
      </c>
      <c r="E18">
        <f t="shared" si="0"/>
        <v>-0.57142857142858361</v>
      </c>
      <c r="F18">
        <f t="shared" si="1"/>
        <v>12.761904761904759</v>
      </c>
      <c r="G18">
        <f t="shared" si="2"/>
        <v>0.32653061224491187</v>
      </c>
      <c r="H18">
        <f t="shared" si="3"/>
        <v>162.86621315192735</v>
      </c>
      <c r="I18">
        <f t="shared" si="4"/>
        <v>-5.9686868453323237E-2</v>
      </c>
      <c r="J18">
        <f t="shared" si="5"/>
        <v>0.66919014260849874</v>
      </c>
      <c r="K18">
        <f t="shared" si="6"/>
        <v>-3.9941864012134079E-2</v>
      </c>
      <c r="L18">
        <f t="shared" si="7"/>
        <v>86.955355352745428</v>
      </c>
      <c r="M18">
        <f t="shared" si="8"/>
        <v>-2.9553553527454284</v>
      </c>
      <c r="T18">
        <v>17</v>
      </c>
      <c r="U18">
        <v>175</v>
      </c>
      <c r="V18">
        <v>0</v>
      </c>
      <c r="W18">
        <v>84</v>
      </c>
      <c r="Y18" s="1" t="s">
        <v>37</v>
      </c>
      <c r="Z18" s="1">
        <v>26.797809146951806</v>
      </c>
      <c r="AA18" s="1">
        <v>58.355615284915999</v>
      </c>
      <c r="AB18" s="1">
        <v>0.45921560446435078</v>
      </c>
      <c r="AC18" s="1">
        <v>0.65157656747976689</v>
      </c>
      <c r="AD18" s="1">
        <v>-95.802789176955002</v>
      </c>
      <c r="AE18" s="1">
        <v>149.39840747085861</v>
      </c>
      <c r="AF18" s="1">
        <v>-95.802789176955002</v>
      </c>
      <c r="AG18" s="1">
        <v>149.39840747085861</v>
      </c>
    </row>
    <row r="19" spans="1:33" x14ac:dyDescent="0.25">
      <c r="A19">
        <v>18</v>
      </c>
      <c r="B19">
        <v>183</v>
      </c>
      <c r="C19">
        <v>91</v>
      </c>
      <c r="D19">
        <v>0</v>
      </c>
      <c r="E19">
        <f t="shared" si="0"/>
        <v>7.4285714285714164</v>
      </c>
      <c r="F19">
        <f t="shared" si="1"/>
        <v>19.761904761904759</v>
      </c>
      <c r="G19">
        <f t="shared" si="2"/>
        <v>55.183673469387571</v>
      </c>
      <c r="H19">
        <f t="shared" si="3"/>
        <v>390.53287981859398</v>
      </c>
      <c r="I19">
        <f t="shared" si="4"/>
        <v>0.77592928989318433</v>
      </c>
      <c r="J19">
        <f t="shared" si="5"/>
        <v>1.0362459297855486</v>
      </c>
      <c r="K19">
        <f t="shared" si="6"/>
        <v>0.8040535684532033</v>
      </c>
      <c r="L19">
        <f t="shared" si="7"/>
        <v>89.704818395774993</v>
      </c>
      <c r="M19">
        <f t="shared" si="8"/>
        <v>1.2951816042250073</v>
      </c>
      <c r="T19">
        <v>18</v>
      </c>
      <c r="U19">
        <v>183</v>
      </c>
      <c r="V19">
        <v>0</v>
      </c>
      <c r="W19">
        <v>91</v>
      </c>
      <c r="Y19" s="1" t="s">
        <v>1</v>
      </c>
      <c r="Z19" s="1">
        <v>0.34375438498021493</v>
      </c>
      <c r="AA19" s="1">
        <v>0.31855360233840258</v>
      </c>
      <c r="AB19" s="1">
        <v>1.0791100224791723</v>
      </c>
      <c r="AC19" s="1">
        <v>0.29478722249632644</v>
      </c>
      <c r="AD19" s="1">
        <v>-0.32550189917071404</v>
      </c>
      <c r="AE19" s="1">
        <v>1.0130106691311438</v>
      </c>
      <c r="AF19" s="1">
        <v>-0.32550189917071404</v>
      </c>
      <c r="AG19" s="1">
        <v>1.0130106691311438</v>
      </c>
    </row>
    <row r="20" spans="1:33" ht="15.75" thickBot="1" x14ac:dyDescent="0.3">
      <c r="A20">
        <v>19</v>
      </c>
      <c r="B20">
        <v>173</v>
      </c>
      <c r="C20">
        <v>120</v>
      </c>
      <c r="D20">
        <v>0</v>
      </c>
      <c r="E20">
        <f t="shared" si="0"/>
        <v>-2.5714285714285836</v>
      </c>
      <c r="F20">
        <f t="shared" si="1"/>
        <v>48.761904761904759</v>
      </c>
      <c r="G20">
        <f t="shared" si="2"/>
        <v>6.6122448979592461</v>
      </c>
      <c r="H20">
        <f t="shared" si="3"/>
        <v>2377.7233560090699</v>
      </c>
      <c r="I20">
        <f t="shared" si="4"/>
        <v>-0.26859090803995012</v>
      </c>
      <c r="J20">
        <f t="shared" si="5"/>
        <v>2.5569056195190405</v>
      </c>
      <c r="K20">
        <f t="shared" si="6"/>
        <v>-0.68676160211907034</v>
      </c>
      <c r="L20">
        <f t="shared" si="7"/>
        <v>86.267989591988027</v>
      </c>
      <c r="M20">
        <f>C20-L20</f>
        <v>33.732010408011973</v>
      </c>
      <c r="T20">
        <v>19</v>
      </c>
      <c r="U20">
        <v>173</v>
      </c>
      <c r="V20">
        <v>0</v>
      </c>
      <c r="W20">
        <v>120</v>
      </c>
      <c r="Y20" s="2" t="s">
        <v>3</v>
      </c>
      <c r="Z20" s="2">
        <v>-27.84803412567004</v>
      </c>
      <c r="AA20" s="2">
        <v>6.0142080237955069</v>
      </c>
      <c r="AB20" s="2">
        <v>-4.6303742762950559</v>
      </c>
      <c r="AC20" s="2">
        <v>2.0789844158481104E-4</v>
      </c>
      <c r="AD20" s="2">
        <v>-40.483416317456516</v>
      </c>
      <c r="AE20" s="2">
        <v>-15.212651933883564</v>
      </c>
      <c r="AF20" s="2">
        <v>-40.483416317456516</v>
      </c>
      <c r="AG20" s="2">
        <v>-15.212651933883564</v>
      </c>
    </row>
    <row r="21" spans="1:33" x14ac:dyDescent="0.25">
      <c r="A21">
        <v>20</v>
      </c>
      <c r="B21">
        <v>183</v>
      </c>
      <c r="C21">
        <v>65</v>
      </c>
      <c r="D21">
        <v>1</v>
      </c>
      <c r="E21">
        <f t="shared" si="0"/>
        <v>7.4285714285714164</v>
      </c>
      <c r="F21">
        <f t="shared" si="1"/>
        <v>-6.2380952380952408</v>
      </c>
      <c r="G21">
        <f t="shared" si="2"/>
        <v>55.183673469387571</v>
      </c>
      <c r="H21">
        <f t="shared" si="3"/>
        <v>38.913832199546519</v>
      </c>
      <c r="I21">
        <f t="shared" si="4"/>
        <v>0.77592928989318433</v>
      </c>
      <c r="J21">
        <f t="shared" si="5"/>
        <v>-0.32710413687206491</v>
      </c>
      <c r="K21">
        <f t="shared" si="6"/>
        <v>-0.25380968064426429</v>
      </c>
      <c r="L21">
        <f t="shared" si="7"/>
        <v>61.855934537495237</v>
      </c>
      <c r="M21">
        <f t="shared" si="8"/>
        <v>3.1440654625047628</v>
      </c>
      <c r="T21">
        <v>20</v>
      </c>
      <c r="U21">
        <v>183</v>
      </c>
      <c r="V21">
        <v>1</v>
      </c>
      <c r="W21">
        <v>65</v>
      </c>
    </row>
    <row r="22" spans="1:33" x14ac:dyDescent="0.25">
      <c r="A22">
        <v>21</v>
      </c>
      <c r="B22">
        <v>169</v>
      </c>
      <c r="C22">
        <v>53</v>
      </c>
      <c r="D22">
        <v>1</v>
      </c>
      <c r="E22">
        <f>B22-AVERAGE($B$2:$B$22)</f>
        <v>-6.5714285714285836</v>
      </c>
      <c r="F22">
        <f t="shared" si="1"/>
        <v>-18.238095238095241</v>
      </c>
      <c r="G22">
        <f t="shared" si="2"/>
        <v>43.183673469387912</v>
      </c>
      <c r="H22">
        <f t="shared" si="3"/>
        <v>332.62811791383228</v>
      </c>
      <c r="I22">
        <f t="shared" si="4"/>
        <v>-0.68639898721320391</v>
      </c>
      <c r="J22">
        <f t="shared" si="5"/>
        <v>-0.95634262917557888</v>
      </c>
      <c r="K22">
        <f t="shared" si="6"/>
        <v>0.65643261209492998</v>
      </c>
      <c r="L22">
        <f t="shared" si="7"/>
        <v>57.044374212193496</v>
      </c>
      <c r="M22">
        <f t="shared" si="8"/>
        <v>-4.044374212193496</v>
      </c>
      <c r="T22">
        <v>21</v>
      </c>
      <c r="U22">
        <v>169</v>
      </c>
      <c r="V22">
        <v>1</v>
      </c>
      <c r="W22">
        <v>53</v>
      </c>
    </row>
    <row r="23" spans="1:33" ht="18.75" x14ac:dyDescent="0.35">
      <c r="G23" t="s">
        <v>10</v>
      </c>
      <c r="H23" t="s">
        <v>11</v>
      </c>
      <c r="M23" t="s">
        <v>19</v>
      </c>
    </row>
    <row r="24" spans="1:33" x14ac:dyDescent="0.25">
      <c r="A24" t="s">
        <v>4</v>
      </c>
      <c r="B24">
        <f>AVERAGE(B2:B22)</f>
        <v>175.57142857142858</v>
      </c>
      <c r="C24">
        <f>AVERAGE(C2:C22)</f>
        <v>71.238095238095241</v>
      </c>
      <c r="G24">
        <f>(1/20)*SUM(G2:G22)</f>
        <v>91.657142857142858</v>
      </c>
      <c r="H24">
        <f>(1/20)*SUM(H2:H22)</f>
        <v>363.6904761904762</v>
      </c>
      <c r="J24" t="s">
        <v>16</v>
      </c>
      <c r="K24">
        <f>SUM(K2:K22)/20</f>
        <v>0.6748181650770062</v>
      </c>
      <c r="M24" t="s">
        <v>20</v>
      </c>
      <c r="N24">
        <f>K24*SQRT(19)/SQRT(1-K24*K24)</f>
        <v>3.9858100247126198</v>
      </c>
    </row>
    <row r="25" spans="1:33" x14ac:dyDescent="0.25">
      <c r="A25" t="s">
        <v>5</v>
      </c>
      <c r="B25">
        <f>STDEV(B2:B22)</f>
        <v>9.5737736999128433</v>
      </c>
      <c r="C25">
        <f>STDEV(C2:C22)</f>
        <v>19.070670575270192</v>
      </c>
      <c r="F25" t="s">
        <v>14</v>
      </c>
      <c r="G25">
        <f>SQRT(G24)</f>
        <v>9.5737736999128433</v>
      </c>
      <c r="H25">
        <f>SQRT(H24)</f>
        <v>19.070670575270189</v>
      </c>
      <c r="J25" t="s">
        <v>17</v>
      </c>
      <c r="K25">
        <f>PEARSON(B2:B22,C2:C22)</f>
        <v>0.67481816507700609</v>
      </c>
      <c r="M25" t="s">
        <v>21</v>
      </c>
      <c r="N25">
        <v>19</v>
      </c>
    </row>
    <row r="26" spans="1:33" x14ac:dyDescent="0.25">
      <c r="J26" t="s">
        <v>18</v>
      </c>
      <c r="K26">
        <f>K25*K25</f>
        <v>0.45537955591789747</v>
      </c>
      <c r="M26" t="s">
        <v>22</v>
      </c>
      <c r="N26">
        <f>_xlfn.T.DIST(N24,N25,FALSE)</f>
        <v>9.0393602272201778E-4</v>
      </c>
    </row>
  </sheetData>
  <pageMargins left="0.7" right="0.7" top="0.78740157499999996" bottom="0.78740157499999996" header="0.3" footer="0.3"/>
  <pageSetup paperSize="9"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L15" sqref="L15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List1</vt:lpstr>
      <vt:lpstr>Regr2</vt:lpstr>
      <vt:lpstr>Regr3</vt:lpstr>
      <vt:lpstr>List2</vt:lpstr>
      <vt:lpstr>List3</vt:lpstr>
    </vt:vector>
  </TitlesOfParts>
  <Company>UVT 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Urbánek</dc:creator>
  <cp:lastModifiedBy>Tomáš Urbánek</cp:lastModifiedBy>
  <dcterms:created xsi:type="dcterms:W3CDTF">2013-02-25T08:19:37Z</dcterms:created>
  <dcterms:modified xsi:type="dcterms:W3CDTF">2025-03-03T16:35:59Z</dcterms:modified>
</cp:coreProperties>
</file>