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mošek\3-Institutions\Dresler\Pohansko LT, RS\"/>
    </mc:Choice>
  </mc:AlternateContent>
  <bookViews>
    <workbookView xWindow="-105" yWindow="-105" windowWidth="22275" windowHeight="13170"/>
  </bookViews>
  <sheets>
    <sheet name="List1" sheetId="2" r:id="rId1"/>
    <sheet name="List2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" l="1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<sst xmlns="http://schemas.openxmlformats.org/spreadsheetml/2006/main" count="395" uniqueCount="188">
  <si>
    <t>Sample</t>
  </si>
  <si>
    <t>Live time</t>
  </si>
  <si>
    <t>Units</t>
  </si>
  <si>
    <t>Fe</t>
  </si>
  <si>
    <t>Co</t>
  </si>
  <si>
    <t>Ni</t>
  </si>
  <si>
    <t>Cu</t>
  </si>
  <si>
    <t>Zn</t>
  </si>
  <si>
    <t>As</t>
  </si>
  <si>
    <t>Ag</t>
  </si>
  <si>
    <t>Sn</t>
  </si>
  <si>
    <t>Sb</t>
  </si>
  <si>
    <t>Au</t>
  </si>
  <si>
    <t>Pb</t>
  </si>
  <si>
    <t>Bi</t>
  </si>
  <si>
    <t>%</t>
  </si>
  <si>
    <t xml:space="preserve"> &lt; 0,060</t>
  </si>
  <si>
    <t xml:space="preserve"> &lt; 0,056</t>
  </si>
  <si>
    <t xml:space="preserve"> &lt; 0,005</t>
  </si>
  <si>
    <t xml:space="preserve"> &lt; 0,019</t>
  </si>
  <si>
    <t xml:space="preserve"> &lt; 0,123</t>
  </si>
  <si>
    <t xml:space="preserve"> &lt; 0,104</t>
  </si>
  <si>
    <t xml:space="preserve"> &lt; 0,248</t>
  </si>
  <si>
    <t xml:space="preserve"> &lt; 0,018</t>
  </si>
  <si>
    <t xml:space="preserve"> &lt; 0,035</t>
  </si>
  <si>
    <t xml:space="preserve"> &lt; 0,047</t>
  </si>
  <si>
    <t xml:space="preserve"> &lt; 0,090</t>
  </si>
  <si>
    <t xml:space="preserve"> &lt; 0,079</t>
  </si>
  <si>
    <t xml:space="preserve"> &lt; 0,203</t>
  </si>
  <si>
    <t xml:space="preserve"> &lt; 0,009</t>
  </si>
  <si>
    <t xml:space="preserve"> &lt; 0,030</t>
  </si>
  <si>
    <t xml:space="preserve"> &lt; 0,116</t>
  </si>
  <si>
    <t xml:space="preserve"> &lt; 0,098</t>
  </si>
  <si>
    <t xml:space="preserve"> &lt; 0,230</t>
  </si>
  <si>
    <t xml:space="preserve"> &lt; 0,042</t>
  </si>
  <si>
    <t xml:space="preserve"> &lt; 0,071</t>
  </si>
  <si>
    <t xml:space="preserve"> &lt; 0,034</t>
  </si>
  <si>
    <t xml:space="preserve"> &lt; 0,064</t>
  </si>
  <si>
    <t xml:space="preserve"> &lt; 0,138</t>
  </si>
  <si>
    <t xml:space="preserve"> &lt; 0,023</t>
  </si>
  <si>
    <t xml:space="preserve"> &lt; 0,062</t>
  </si>
  <si>
    <t xml:space="preserve"> &lt; 0,028</t>
  </si>
  <si>
    <t xml:space="preserve"> &lt; 0,058</t>
  </si>
  <si>
    <t xml:space="preserve"> &lt; 0,126</t>
  </si>
  <si>
    <t xml:space="preserve"> &lt; 0,020</t>
  </si>
  <si>
    <t xml:space="preserve"> &lt; 0,069</t>
  </si>
  <si>
    <t xml:space="preserve"> &lt; 0,061</t>
  </si>
  <si>
    <t xml:space="preserve"> &lt; 0,149</t>
  </si>
  <si>
    <t xml:space="preserve"> &lt; 0,022</t>
  </si>
  <si>
    <t xml:space="preserve"> &lt; 0,072</t>
  </si>
  <si>
    <t xml:space="preserve"> &lt; 0,118</t>
  </si>
  <si>
    <t xml:space="preserve"> &lt; 0,127</t>
  </si>
  <si>
    <t xml:space="preserve"> &lt; 0,255</t>
  </si>
  <si>
    <t xml:space="preserve"> &lt; 0,108</t>
  </si>
  <si>
    <t xml:space="preserve"> &lt; 0,119</t>
  </si>
  <si>
    <t xml:space="preserve"> &lt; 0,045</t>
  </si>
  <si>
    <t xml:space="preserve"> &lt; 0,068</t>
  </si>
  <si>
    <t xml:space="preserve"> &lt; 0,085</t>
  </si>
  <si>
    <t xml:space="preserve"> &lt; 0,157</t>
  </si>
  <si>
    <t xml:space="preserve"> &lt; 0,021</t>
  </si>
  <si>
    <t xml:space="preserve"> &lt; 0,041</t>
  </si>
  <si>
    <t xml:space="preserve"> &lt; 0,066</t>
  </si>
  <si>
    <t xml:space="preserve"> &lt; 0,036</t>
  </si>
  <si>
    <t xml:space="preserve"> &lt; 0,103</t>
  </si>
  <si>
    <t xml:space="preserve"> &lt; 0,007</t>
  </si>
  <si>
    <t xml:space="preserve"> &lt; 0,144</t>
  </si>
  <si>
    <t xml:space="preserve"> &lt; 0,025</t>
  </si>
  <si>
    <t xml:space="preserve"> &lt; 0,070</t>
  </si>
  <si>
    <t xml:space="preserve"> &lt; 0,067</t>
  </si>
  <si>
    <t xml:space="preserve"> &lt; 0,017</t>
  </si>
  <si>
    <t xml:space="preserve"> &lt; 0,029</t>
  </si>
  <si>
    <t xml:space="preserve"> &lt; 0,073</t>
  </si>
  <si>
    <t xml:space="preserve"> &lt; 0,032</t>
  </si>
  <si>
    <t xml:space="preserve"> &lt; 0,033</t>
  </si>
  <si>
    <t xml:space="preserve"> &lt; 0,055</t>
  </si>
  <si>
    <t xml:space="preserve"> &lt; 0,024</t>
  </si>
  <si>
    <t xml:space="preserve"> &lt; 0,043</t>
  </si>
  <si>
    <t xml:space="preserve"> &lt; 0,083</t>
  </si>
  <si>
    <t xml:space="preserve"> &lt; 0,130</t>
  </si>
  <si>
    <t xml:space="preserve"> &lt; 0,010</t>
  </si>
  <si>
    <t xml:space="preserve"> &lt; 0,031</t>
  </si>
  <si>
    <t xml:space="preserve"> &lt; 0,117</t>
  </si>
  <si>
    <t xml:space="preserve"> &lt; 0,049</t>
  </si>
  <si>
    <t xml:space="preserve"> &lt; 0,027</t>
  </si>
  <si>
    <t xml:space="preserve"> &lt; 0,057</t>
  </si>
  <si>
    <t xml:space="preserve"> &lt; 0,052</t>
  </si>
  <si>
    <t xml:space="preserve"> &lt; 0,014</t>
  </si>
  <si>
    <t xml:space="preserve"> &lt; 0,044</t>
  </si>
  <si>
    <t xml:space="preserve"> &lt; 0,015</t>
  </si>
  <si>
    <t>ID</t>
  </si>
  <si>
    <t>Číslo nálezu</t>
  </si>
  <si>
    <t>Katastr</t>
  </si>
  <si>
    <t>Trať</t>
  </si>
  <si>
    <t>Rok</t>
  </si>
  <si>
    <t>Předmět</t>
  </si>
  <si>
    <t>duplikace</t>
  </si>
  <si>
    <t>odlomený krček</t>
  </si>
  <si>
    <t>lom</t>
  </si>
  <si>
    <t>Krátké vrchy</t>
  </si>
  <si>
    <t>D89</t>
  </si>
  <si>
    <t>U Hvězdy</t>
  </si>
  <si>
    <t>různé části</t>
  </si>
  <si>
    <t>zadní strana menšího rozšíření</t>
  </si>
  <si>
    <t>LT opasková zápona/článek</t>
  </si>
  <si>
    <t>D21</t>
  </si>
  <si>
    <t>krček</t>
  </si>
  <si>
    <t>D88</t>
  </si>
  <si>
    <t>D94</t>
  </si>
  <si>
    <t>odlomená část</t>
  </si>
  <si>
    <t>Dlouhý Hrúd</t>
  </si>
  <si>
    <t>D132</t>
  </si>
  <si>
    <t>zadní hřebínek</t>
  </si>
  <si>
    <t>D133</t>
  </si>
  <si>
    <t>U Lesa 1</t>
  </si>
  <si>
    <t>D158</t>
  </si>
  <si>
    <t>KZH</t>
  </si>
  <si>
    <t>D173</t>
  </si>
  <si>
    <t>zadní strana pod výstupkem</t>
  </si>
  <si>
    <t>D97</t>
  </si>
  <si>
    <t>spodní strana - oblouk</t>
  </si>
  <si>
    <t>D397</t>
  </si>
  <si>
    <t>spodní strana - roh</t>
  </si>
  <si>
    <t>D232</t>
  </si>
  <si>
    <t>D81</t>
  </si>
  <si>
    <t>D234</t>
  </si>
  <si>
    <t>měnší část kování</t>
  </si>
  <si>
    <t>D06</t>
  </si>
  <si>
    <t>D78</t>
  </si>
  <si>
    <t>D93</t>
  </si>
  <si>
    <t>D231</t>
  </si>
  <si>
    <t>D233</t>
  </si>
  <si>
    <t>D237</t>
  </si>
  <si>
    <t>D162</t>
  </si>
  <si>
    <t>D401</t>
  </si>
  <si>
    <t>D235</t>
  </si>
  <si>
    <t>D62</t>
  </si>
  <si>
    <t>záušnice</t>
  </si>
  <si>
    <t>D76</t>
  </si>
  <si>
    <t>D44</t>
  </si>
  <si>
    <t>D206</t>
  </si>
  <si>
    <t>D51</t>
  </si>
  <si>
    <t>D47</t>
  </si>
  <si>
    <t>D255</t>
  </si>
  <si>
    <t>D61</t>
  </si>
  <si>
    <t>větší  část kování</t>
  </si>
  <si>
    <t>spodní strana - bok</t>
  </si>
  <si>
    <t>AutoID</t>
  </si>
  <si>
    <t>Umístění</t>
  </si>
  <si>
    <t>LUKM</t>
  </si>
  <si>
    <t>Nákončí opasku</t>
  </si>
  <si>
    <t>avarský bronz</t>
  </si>
  <si>
    <t>KZHV</t>
  </si>
  <si>
    <t>Záušnice</t>
  </si>
  <si>
    <t>?</t>
  </si>
  <si>
    <t>BRLA</t>
  </si>
  <si>
    <t>Bronzová pacička s reliéfem tváře</t>
  </si>
  <si>
    <t>Část nákončí</t>
  </si>
  <si>
    <t>LZH</t>
  </si>
  <si>
    <t>Součást opasku</t>
  </si>
  <si>
    <t>Bronzové držadlo</t>
  </si>
  <si>
    <t>BRLA - přibližně naproti seníku</t>
  </si>
  <si>
    <t>Nákončí</t>
  </si>
  <si>
    <t>Určení</t>
  </si>
  <si>
    <t>RS</t>
  </si>
  <si>
    <t xml:space="preserve">LT </t>
  </si>
  <si>
    <t>Součást opasku - opasková zápona/článek</t>
  </si>
  <si>
    <t>Součást opasku - samostatný kroužek u LT opask. Zápony</t>
  </si>
  <si>
    <t>LT</t>
  </si>
  <si>
    <t>LATR</t>
  </si>
  <si>
    <t xml:space="preserve">LT? </t>
  </si>
  <si>
    <t>6-ti násobný rozdělovač</t>
  </si>
  <si>
    <t>opaskový článek s 1  otvorem na každé straně</t>
  </si>
  <si>
    <t>LTA?</t>
  </si>
  <si>
    <t>Část opasku - opaskový článek se 3 otvory na každé straně</t>
  </si>
  <si>
    <t>opasková zápona - kroužek s kuličkovitým výstupkem</t>
  </si>
  <si>
    <t>záušnice polotovar</t>
  </si>
  <si>
    <t>LTC</t>
  </si>
  <si>
    <t>Kování avarské</t>
  </si>
  <si>
    <t>Náušnice avarská</t>
  </si>
  <si>
    <t>Nákončí avarské</t>
  </si>
  <si>
    <t>Kování avarské (koňská hlavička)</t>
  </si>
  <si>
    <t>PNAŠ</t>
  </si>
  <si>
    <t>opaskový článek se 3 otvory na každé straně</t>
  </si>
  <si>
    <t>D380</t>
  </si>
  <si>
    <t>Způsob odběru vzorku</t>
  </si>
  <si>
    <t>Přístroj</t>
  </si>
  <si>
    <t>vrtání</t>
  </si>
  <si>
    <t>ElvaX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</si>
</sst>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8" fillId="0" borderId="10" xfId="0" applyFont="1" applyBorder="1" applyAlignment="1">
      <alignment vertical="center"/>
    </xf>
    <xf numFmtId="0" fontId="0" fillId="0" borderId="10" xfId="0" applyBorder="1" applyAlignment="1">
      <alignment horizontal="left"/>
    </xf>
    <xf numFmtId="0" fontId="18" fillId="0" borderId="0" xfId="0" applyFont="1" applyBorder="1" applyAlignment="1">
      <alignment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abSelected="1" workbookViewId="0">
      <pane ySplit="1" topLeftCell="A2" activePane="bottomLeft" state="frozen"/>
      <selection pane="bottomLeft" activeCell="H25" sqref="H25"/>
    </sheetView>
  </sheetViews>
  <sheetFormatPr defaultRowHeight="15" x14ac:dyDescent="0.25"/>
  <cols>
    <col min="11" max="11" width="31" customWidth="1"/>
    <col min="12" max="12" width="18.28515625" customWidth="1"/>
  </cols>
  <sheetData>
    <row r="1" spans="1:27" x14ac:dyDescent="0.25">
      <c r="A1" s="2" t="s">
        <v>89</v>
      </c>
      <c r="B1" s="1" t="s">
        <v>0</v>
      </c>
      <c r="C1" s="1" t="s">
        <v>146</v>
      </c>
      <c r="D1" s="3" t="s">
        <v>147</v>
      </c>
      <c r="E1" t="s">
        <v>184</v>
      </c>
      <c r="F1" t="s">
        <v>185</v>
      </c>
      <c r="G1" s="3" t="s">
        <v>90</v>
      </c>
      <c r="H1" s="3" t="s">
        <v>92</v>
      </c>
      <c r="I1" s="3" t="s">
        <v>93</v>
      </c>
      <c r="J1" s="3" t="s">
        <v>91</v>
      </c>
      <c r="K1" s="3" t="s">
        <v>94</v>
      </c>
      <c r="L1" s="3" t="s">
        <v>162</v>
      </c>
      <c r="M1" s="3" t="s">
        <v>95</v>
      </c>
      <c r="N1" s="1" t="s">
        <v>1</v>
      </c>
      <c r="O1" s="1" t="s">
        <v>2</v>
      </c>
      <c r="P1" s="1" t="s">
        <v>3</v>
      </c>
      <c r="Q1" s="1" t="s">
        <v>4</v>
      </c>
      <c r="R1" s="1" t="s">
        <v>5</v>
      </c>
      <c r="S1" s="1" t="s">
        <v>6</v>
      </c>
      <c r="T1" s="1" t="s">
        <v>7</v>
      </c>
      <c r="U1" s="1" t="s">
        <v>8</v>
      </c>
      <c r="V1" s="1" t="s">
        <v>9</v>
      </c>
      <c r="W1" s="1" t="s">
        <v>10</v>
      </c>
      <c r="X1" s="1" t="s">
        <v>11</v>
      </c>
      <c r="Y1" s="1" t="s">
        <v>12</v>
      </c>
      <c r="Z1" s="1" t="s">
        <v>13</v>
      </c>
      <c r="AA1" s="1" t="s">
        <v>14</v>
      </c>
    </row>
    <row r="2" spans="1:27" x14ac:dyDescent="0.25">
      <c r="A2" s="1" t="s">
        <v>183</v>
      </c>
      <c r="B2" s="1" t="str">
        <f>"H_001"</f>
        <v>H_001</v>
      </c>
      <c r="C2" s="1">
        <v>1306</v>
      </c>
      <c r="D2" s="1" t="s">
        <v>96</v>
      </c>
      <c r="E2" s="1" t="s">
        <v>186</v>
      </c>
      <c r="F2" s="1" t="s">
        <v>187</v>
      </c>
      <c r="G2" s="1">
        <v>380</v>
      </c>
      <c r="H2" s="1" t="s">
        <v>98</v>
      </c>
      <c r="I2" s="1">
        <v>2012</v>
      </c>
      <c r="J2" s="4" t="s">
        <v>181</v>
      </c>
      <c r="K2" s="4" t="s">
        <v>182</v>
      </c>
      <c r="L2" s="1" t="s">
        <v>164</v>
      </c>
      <c r="M2" s="1"/>
      <c r="N2" s="1">
        <v>120.6</v>
      </c>
      <c r="O2" s="1" t="s">
        <v>15</v>
      </c>
      <c r="P2" s="1" t="s">
        <v>16</v>
      </c>
      <c r="Q2" s="1">
        <v>0.11799999999999999</v>
      </c>
      <c r="R2" s="1">
        <v>4.7E-2</v>
      </c>
      <c r="S2" s="1">
        <v>87.274000000000001</v>
      </c>
      <c r="T2" s="1" t="s">
        <v>17</v>
      </c>
      <c r="U2" s="1">
        <v>0.753</v>
      </c>
      <c r="V2" s="1" t="s">
        <v>18</v>
      </c>
      <c r="W2" s="1">
        <v>4.2469999999999999</v>
      </c>
      <c r="X2" s="1">
        <v>3.9E-2</v>
      </c>
      <c r="Y2" s="1" t="s">
        <v>19</v>
      </c>
      <c r="Z2" s="1">
        <v>7.4109999999999996</v>
      </c>
      <c r="AA2" s="1">
        <v>0.11</v>
      </c>
    </row>
    <row r="3" spans="1:27" x14ac:dyDescent="0.25">
      <c r="A3" s="1" t="s">
        <v>99</v>
      </c>
      <c r="B3" s="1" t="str">
        <f>"H_002"</f>
        <v>H_002</v>
      </c>
      <c r="C3" s="1">
        <v>1307</v>
      </c>
      <c r="D3" s="1" t="s">
        <v>97</v>
      </c>
      <c r="E3" s="1" t="s">
        <v>186</v>
      </c>
      <c r="F3" s="1" t="s">
        <v>187</v>
      </c>
      <c r="G3" s="1">
        <v>89</v>
      </c>
      <c r="H3" s="1" t="s">
        <v>100</v>
      </c>
      <c r="I3" s="5">
        <v>2010</v>
      </c>
      <c r="J3" s="4" t="s">
        <v>157</v>
      </c>
      <c r="K3" s="4" t="s">
        <v>166</v>
      </c>
      <c r="L3" s="1" t="s">
        <v>164</v>
      </c>
      <c r="M3" s="1" t="s">
        <v>101</v>
      </c>
      <c r="N3" s="1">
        <v>120.1</v>
      </c>
      <c r="O3" s="1" t="s">
        <v>15</v>
      </c>
      <c r="P3" s="1" t="s">
        <v>40</v>
      </c>
      <c r="Q3" s="1">
        <v>8.0000000000000002E-3</v>
      </c>
      <c r="R3" s="1">
        <v>1.6E-2</v>
      </c>
      <c r="S3" s="1">
        <v>80.091999999999999</v>
      </c>
      <c r="T3" s="1" t="s">
        <v>42</v>
      </c>
      <c r="U3" s="1" t="s">
        <v>50</v>
      </c>
      <c r="V3" s="1">
        <v>2.4E-2</v>
      </c>
      <c r="W3" s="1">
        <v>2.6840000000000002</v>
      </c>
      <c r="X3" s="1">
        <v>0.19700000000000001</v>
      </c>
      <c r="Y3" s="1" t="s">
        <v>19</v>
      </c>
      <c r="Z3" s="1">
        <v>16.896999999999998</v>
      </c>
      <c r="AA3" s="1">
        <v>8.2000000000000003E-2</v>
      </c>
    </row>
    <row r="4" spans="1:27" x14ac:dyDescent="0.25">
      <c r="A4" s="1" t="s">
        <v>99</v>
      </c>
      <c r="B4" s="1" t="str">
        <f>"H_003"</f>
        <v>H_003</v>
      </c>
      <c r="C4" s="1">
        <v>1308</v>
      </c>
      <c r="D4" s="1" t="s">
        <v>102</v>
      </c>
      <c r="E4" s="1" t="s">
        <v>186</v>
      </c>
      <c r="F4" s="1" t="s">
        <v>187</v>
      </c>
      <c r="G4" s="1">
        <v>89</v>
      </c>
      <c r="H4" s="1" t="s">
        <v>100</v>
      </c>
      <c r="I4" s="1">
        <v>2010</v>
      </c>
      <c r="J4" s="4" t="s">
        <v>157</v>
      </c>
      <c r="K4" s="4" t="s">
        <v>165</v>
      </c>
      <c r="L4" s="1" t="s">
        <v>103</v>
      </c>
      <c r="M4" s="1" t="s">
        <v>101</v>
      </c>
      <c r="N4" s="1">
        <v>120.2</v>
      </c>
      <c r="O4" s="1" t="s">
        <v>15</v>
      </c>
      <c r="P4" s="1" t="s">
        <v>49</v>
      </c>
      <c r="Q4" s="1">
        <v>1.2E-2</v>
      </c>
      <c r="R4" s="1" t="s">
        <v>36</v>
      </c>
      <c r="S4" s="1">
        <v>60.668999999999997</v>
      </c>
      <c r="T4" s="1" t="s">
        <v>37</v>
      </c>
      <c r="U4" s="1">
        <v>0.97499999999999998</v>
      </c>
      <c r="V4" s="1">
        <v>3.0000000000000001E-3</v>
      </c>
      <c r="W4" s="1">
        <v>2.6720000000000002</v>
      </c>
      <c r="X4" s="1">
        <v>0.13500000000000001</v>
      </c>
      <c r="Y4" s="1" t="s">
        <v>39</v>
      </c>
      <c r="Z4" s="1">
        <v>35.185000000000002</v>
      </c>
      <c r="AA4" s="1">
        <v>0.34899999999999998</v>
      </c>
    </row>
    <row r="5" spans="1:27" x14ac:dyDescent="0.25">
      <c r="A5" s="1" t="s">
        <v>104</v>
      </c>
      <c r="B5" s="1" t="str">
        <f>"H_004"</f>
        <v>H_004</v>
      </c>
      <c r="C5" s="1">
        <v>1309</v>
      </c>
      <c r="D5" s="1" t="s">
        <v>105</v>
      </c>
      <c r="E5" s="1" t="s">
        <v>186</v>
      </c>
      <c r="F5" s="1" t="s">
        <v>187</v>
      </c>
      <c r="G5" s="1">
        <v>21</v>
      </c>
      <c r="H5" s="1"/>
      <c r="I5" s="1"/>
      <c r="J5" s="5"/>
      <c r="K5" s="4" t="s">
        <v>173</v>
      </c>
      <c r="L5" s="1" t="s">
        <v>176</v>
      </c>
      <c r="M5" s="1"/>
      <c r="N5" s="1">
        <v>120.2</v>
      </c>
      <c r="O5" s="1" t="s">
        <v>15</v>
      </c>
      <c r="P5" s="1" t="s">
        <v>45</v>
      </c>
      <c r="Q5" s="1">
        <v>8.7999999999999995E-2</v>
      </c>
      <c r="R5" s="1">
        <v>1.7000000000000001E-2</v>
      </c>
      <c r="S5" s="1">
        <v>67.507000000000005</v>
      </c>
      <c r="T5" s="1" t="s">
        <v>46</v>
      </c>
      <c r="U5" s="1" t="s">
        <v>47</v>
      </c>
      <c r="V5" s="1" t="s">
        <v>18</v>
      </c>
      <c r="W5" s="1">
        <v>3.1560000000000001</v>
      </c>
      <c r="X5" s="1">
        <v>5.6000000000000001E-2</v>
      </c>
      <c r="Y5" s="1" t="s">
        <v>48</v>
      </c>
      <c r="Z5" s="1">
        <v>28.991</v>
      </c>
      <c r="AA5" s="1">
        <v>0.184</v>
      </c>
    </row>
    <row r="6" spans="1:27" x14ac:dyDescent="0.25">
      <c r="A6" s="1" t="s">
        <v>106</v>
      </c>
      <c r="B6" s="1" t="str">
        <f>"H_005"</f>
        <v>H_005</v>
      </c>
      <c r="C6" s="1">
        <v>1310</v>
      </c>
      <c r="D6" s="1" t="s">
        <v>102</v>
      </c>
      <c r="E6" s="1" t="s">
        <v>186</v>
      </c>
      <c r="F6" s="1" t="s">
        <v>187</v>
      </c>
      <c r="G6" s="1">
        <v>88</v>
      </c>
      <c r="H6" s="1" t="s">
        <v>100</v>
      </c>
      <c r="I6" s="1">
        <v>2010</v>
      </c>
      <c r="J6" s="4" t="s">
        <v>157</v>
      </c>
      <c r="K6" s="4" t="s">
        <v>165</v>
      </c>
      <c r="L6" s="1" t="s">
        <v>164</v>
      </c>
      <c r="M6" s="1"/>
      <c r="N6" s="1">
        <v>120.2</v>
      </c>
      <c r="O6" s="1" t="s">
        <v>15</v>
      </c>
      <c r="P6" s="1" t="s">
        <v>40</v>
      </c>
      <c r="Q6" s="1" t="s">
        <v>41</v>
      </c>
      <c r="R6" s="1">
        <v>2.9000000000000001E-2</v>
      </c>
      <c r="S6" s="1">
        <v>76.573999999999998</v>
      </c>
      <c r="T6" s="1" t="s">
        <v>42</v>
      </c>
      <c r="U6" s="1" t="s">
        <v>43</v>
      </c>
      <c r="V6" s="1">
        <v>0.03</v>
      </c>
      <c r="W6" s="1">
        <v>2.13</v>
      </c>
      <c r="X6" s="1">
        <v>0.16500000000000001</v>
      </c>
      <c r="Y6" s="1" t="s">
        <v>44</v>
      </c>
      <c r="Z6" s="1">
        <v>20.931999999999999</v>
      </c>
      <c r="AA6" s="1">
        <v>0.14000000000000001</v>
      </c>
    </row>
    <row r="7" spans="1:27" x14ac:dyDescent="0.25">
      <c r="A7" s="1" t="s">
        <v>107</v>
      </c>
      <c r="B7" s="1" t="str">
        <f>"H_006"</f>
        <v>H_006</v>
      </c>
      <c r="C7" s="1">
        <v>1311</v>
      </c>
      <c r="D7" s="1" t="s">
        <v>108</v>
      </c>
      <c r="E7" s="1" t="s">
        <v>186</v>
      </c>
      <c r="F7" s="1" t="s">
        <v>187</v>
      </c>
      <c r="G7" s="1">
        <v>94</v>
      </c>
      <c r="H7" s="1" t="s">
        <v>109</v>
      </c>
      <c r="I7" s="1">
        <v>2010</v>
      </c>
      <c r="J7" s="4" t="s">
        <v>154</v>
      </c>
      <c r="K7" s="4" t="s">
        <v>159</v>
      </c>
      <c r="L7" s="1" t="s">
        <v>167</v>
      </c>
      <c r="M7" s="1"/>
      <c r="N7" s="1">
        <v>121.2</v>
      </c>
      <c r="O7" s="1" t="s">
        <v>15</v>
      </c>
      <c r="P7" s="1" t="s">
        <v>35</v>
      </c>
      <c r="Q7" s="1" t="s">
        <v>36</v>
      </c>
      <c r="R7" s="1">
        <v>1.9E-2</v>
      </c>
      <c r="S7" s="1">
        <v>75.222999999999999</v>
      </c>
      <c r="T7" s="1" t="s">
        <v>37</v>
      </c>
      <c r="U7" s="1" t="s">
        <v>38</v>
      </c>
      <c r="V7" s="1">
        <v>1.3049999999999999</v>
      </c>
      <c r="W7" s="1">
        <v>2.88</v>
      </c>
      <c r="X7" s="1">
        <v>4.3999999999999997E-2</v>
      </c>
      <c r="Y7" s="1" t="s">
        <v>39</v>
      </c>
      <c r="Z7" s="1">
        <v>20.381</v>
      </c>
      <c r="AA7" s="1">
        <v>0.15</v>
      </c>
    </row>
    <row r="8" spans="1:27" x14ac:dyDescent="0.25">
      <c r="A8" s="1" t="s">
        <v>110</v>
      </c>
      <c r="B8" s="1" t="str">
        <f>"H_007"</f>
        <v>H_007</v>
      </c>
      <c r="C8" s="1">
        <v>1312</v>
      </c>
      <c r="D8" s="1" t="s">
        <v>111</v>
      </c>
      <c r="E8" s="1" t="s">
        <v>186</v>
      </c>
      <c r="F8" s="1" t="s">
        <v>187</v>
      </c>
      <c r="G8" s="1">
        <v>132</v>
      </c>
      <c r="H8" s="1"/>
      <c r="I8" s="1">
        <v>2010</v>
      </c>
      <c r="J8" s="4" t="s">
        <v>168</v>
      </c>
      <c r="K8" s="6" t="s">
        <v>170</v>
      </c>
      <c r="L8" s="1" t="s">
        <v>169</v>
      </c>
      <c r="M8" s="1"/>
      <c r="N8" s="1">
        <v>120.2</v>
      </c>
      <c r="O8" s="1" t="s">
        <v>15</v>
      </c>
      <c r="P8" s="1" t="s">
        <v>31</v>
      </c>
      <c r="Q8" s="1">
        <v>2.1000000000000001E-2</v>
      </c>
      <c r="R8" s="1">
        <v>5.8000000000000003E-2</v>
      </c>
      <c r="S8" s="1">
        <v>74.204999999999998</v>
      </c>
      <c r="T8" s="1" t="s">
        <v>32</v>
      </c>
      <c r="U8" s="1" t="s">
        <v>33</v>
      </c>
      <c r="V8" s="1">
        <v>0.218</v>
      </c>
      <c r="W8" s="1">
        <v>3.3519999999999999</v>
      </c>
      <c r="X8" s="1">
        <v>0.21199999999999999</v>
      </c>
      <c r="Y8" s="1" t="s">
        <v>34</v>
      </c>
      <c r="Z8" s="1">
        <v>21.818000000000001</v>
      </c>
      <c r="AA8" s="1">
        <v>0.11600000000000001</v>
      </c>
    </row>
    <row r="9" spans="1:27" x14ac:dyDescent="0.25">
      <c r="A9" s="1" t="s">
        <v>112</v>
      </c>
      <c r="B9" s="1" t="str">
        <f>"H_008"</f>
        <v>H_008</v>
      </c>
      <c r="C9" s="1">
        <v>1313</v>
      </c>
      <c r="D9" s="1" t="s">
        <v>105</v>
      </c>
      <c r="E9" s="1" t="s">
        <v>186</v>
      </c>
      <c r="F9" s="1" t="s">
        <v>187</v>
      </c>
      <c r="G9" s="1">
        <v>133</v>
      </c>
      <c r="H9" s="1" t="s">
        <v>113</v>
      </c>
      <c r="I9" s="1">
        <v>2009</v>
      </c>
      <c r="J9" s="4" t="s">
        <v>115</v>
      </c>
      <c r="K9" s="4" t="s">
        <v>171</v>
      </c>
      <c r="L9" s="1" t="s">
        <v>164</v>
      </c>
      <c r="M9" s="1"/>
      <c r="N9" s="1">
        <v>120.5</v>
      </c>
      <c r="O9" s="1" t="s">
        <v>15</v>
      </c>
      <c r="P9" s="1" t="s">
        <v>26</v>
      </c>
      <c r="Q9" s="1">
        <v>3.6999999999999998E-2</v>
      </c>
      <c r="R9" s="1">
        <v>1.4E-2</v>
      </c>
      <c r="S9" s="1">
        <v>64.873000000000005</v>
      </c>
      <c r="T9" s="1" t="s">
        <v>27</v>
      </c>
      <c r="U9" s="1" t="s">
        <v>28</v>
      </c>
      <c r="V9" s="1" t="s">
        <v>29</v>
      </c>
      <c r="W9" s="1">
        <v>2.4279999999999999</v>
      </c>
      <c r="X9" s="1">
        <v>6.5000000000000002E-2</v>
      </c>
      <c r="Y9" s="1" t="s">
        <v>30</v>
      </c>
      <c r="Z9" s="1">
        <v>32.167999999999999</v>
      </c>
      <c r="AA9" s="1">
        <v>0.41399999999999998</v>
      </c>
    </row>
    <row r="10" spans="1:27" x14ac:dyDescent="0.25">
      <c r="A10" s="1" t="s">
        <v>114</v>
      </c>
      <c r="B10" s="1" t="str">
        <f>"H_009"</f>
        <v>H_009</v>
      </c>
      <c r="C10" s="1">
        <v>1314</v>
      </c>
      <c r="D10" s="1" t="s">
        <v>105</v>
      </c>
      <c r="E10" s="1" t="s">
        <v>186</v>
      </c>
      <c r="F10" s="1" t="s">
        <v>187</v>
      </c>
      <c r="G10" s="1">
        <v>158</v>
      </c>
      <c r="H10" s="1"/>
      <c r="I10" s="1">
        <v>2011</v>
      </c>
      <c r="J10" s="6" t="s">
        <v>115</v>
      </c>
      <c r="K10" s="4" t="s">
        <v>173</v>
      </c>
      <c r="L10" s="1" t="s">
        <v>172</v>
      </c>
      <c r="M10" s="1"/>
      <c r="N10" s="1">
        <v>120.1</v>
      </c>
      <c r="O10" s="1" t="s">
        <v>15</v>
      </c>
      <c r="P10" s="1" t="s">
        <v>20</v>
      </c>
      <c r="Q10" s="1">
        <v>6.9000000000000006E-2</v>
      </c>
      <c r="R10" s="1">
        <v>1.9E-2</v>
      </c>
      <c r="S10" s="1">
        <v>72.331000000000003</v>
      </c>
      <c r="T10" s="1" t="s">
        <v>21</v>
      </c>
      <c r="U10" s="1" t="s">
        <v>22</v>
      </c>
      <c r="V10" s="1" t="s">
        <v>23</v>
      </c>
      <c r="W10" s="1">
        <v>2.669</v>
      </c>
      <c r="X10" s="1" t="s">
        <v>24</v>
      </c>
      <c r="Y10" s="1" t="s">
        <v>25</v>
      </c>
      <c r="Z10" s="1">
        <v>24.823</v>
      </c>
      <c r="AA10" s="1">
        <v>8.8999999999999996E-2</v>
      </c>
    </row>
    <row r="11" spans="1:27" x14ac:dyDescent="0.25">
      <c r="A11" s="1" t="s">
        <v>116</v>
      </c>
      <c r="B11" s="1" t="str">
        <f>"H_010"</f>
        <v>H_010</v>
      </c>
      <c r="C11" s="1">
        <v>1315</v>
      </c>
      <c r="D11" s="1" t="s">
        <v>117</v>
      </c>
      <c r="E11" s="1" t="s">
        <v>186</v>
      </c>
      <c r="F11" s="1" t="s">
        <v>187</v>
      </c>
      <c r="G11" s="1">
        <v>173</v>
      </c>
      <c r="H11" s="1"/>
      <c r="I11" s="1">
        <v>2011</v>
      </c>
      <c r="J11" s="4" t="s">
        <v>115</v>
      </c>
      <c r="K11" s="5" t="s">
        <v>174</v>
      </c>
      <c r="L11" s="1" t="s">
        <v>164</v>
      </c>
      <c r="M11" s="1"/>
      <c r="N11" s="1">
        <v>121.2</v>
      </c>
      <c r="O11" s="1" t="s">
        <v>15</v>
      </c>
      <c r="P11" s="1" t="s">
        <v>51</v>
      </c>
      <c r="Q11" s="1" t="s">
        <v>16</v>
      </c>
      <c r="R11" s="1">
        <v>2.4E-2</v>
      </c>
      <c r="S11" s="1">
        <v>68.210999999999999</v>
      </c>
      <c r="T11" s="1" t="s">
        <v>21</v>
      </c>
      <c r="U11" s="1" t="s">
        <v>52</v>
      </c>
      <c r="V11" s="1">
        <v>4.2000000000000003E-2</v>
      </c>
      <c r="W11" s="1">
        <v>4.1440000000000001</v>
      </c>
      <c r="X11" s="1">
        <v>0.57599999999999996</v>
      </c>
      <c r="Y11" s="1" t="s">
        <v>25</v>
      </c>
      <c r="Z11" s="1">
        <v>26.873999999999999</v>
      </c>
      <c r="AA11" s="1">
        <v>0.129</v>
      </c>
    </row>
    <row r="12" spans="1:27" x14ac:dyDescent="0.25">
      <c r="A12" s="1" t="s">
        <v>118</v>
      </c>
      <c r="B12" s="1" t="str">
        <f>"H_012"</f>
        <v>H_012</v>
      </c>
      <c r="C12" s="1">
        <v>1316</v>
      </c>
      <c r="D12" s="1" t="s">
        <v>119</v>
      </c>
      <c r="E12" s="1" t="s">
        <v>186</v>
      </c>
      <c r="F12" s="1" t="s">
        <v>187</v>
      </c>
      <c r="G12" s="1"/>
      <c r="H12" s="1"/>
      <c r="I12" s="1"/>
      <c r="J12" s="4" t="s">
        <v>160</v>
      </c>
      <c r="K12" s="4" t="s">
        <v>161</v>
      </c>
      <c r="L12" s="1" t="s">
        <v>150</v>
      </c>
      <c r="M12" s="1"/>
      <c r="N12" s="1">
        <v>120.3</v>
      </c>
      <c r="O12" s="1" t="s">
        <v>15</v>
      </c>
      <c r="P12" s="1" t="s">
        <v>71</v>
      </c>
      <c r="Q12" s="1" t="s">
        <v>72</v>
      </c>
      <c r="R12" s="1">
        <v>1.2999999999999999E-2</v>
      </c>
      <c r="S12" s="1">
        <v>96.995999999999995</v>
      </c>
      <c r="T12" s="1" t="s">
        <v>68</v>
      </c>
      <c r="U12" s="1">
        <v>0.05</v>
      </c>
      <c r="V12" s="1">
        <v>0.36899999999999999</v>
      </c>
      <c r="W12" s="1">
        <v>1.9870000000000001</v>
      </c>
      <c r="X12" s="1">
        <v>2.5999999999999999E-2</v>
      </c>
      <c r="Y12" s="1" t="s">
        <v>30</v>
      </c>
      <c r="Z12" s="1">
        <v>0.55800000000000005</v>
      </c>
      <c r="AA12" s="1" t="s">
        <v>73</v>
      </c>
    </row>
    <row r="13" spans="1:27" x14ac:dyDescent="0.25">
      <c r="A13" s="1" t="s">
        <v>120</v>
      </c>
      <c r="B13" s="1" t="str">
        <f>"H_013"</f>
        <v>H_013</v>
      </c>
      <c r="C13" s="1">
        <v>1317</v>
      </c>
      <c r="D13" s="1" t="s">
        <v>121</v>
      </c>
      <c r="E13" s="1" t="s">
        <v>186</v>
      </c>
      <c r="F13" s="1" t="s">
        <v>187</v>
      </c>
      <c r="G13" s="1"/>
      <c r="H13" s="1"/>
      <c r="I13" s="1"/>
      <c r="J13" s="4" t="s">
        <v>157</v>
      </c>
      <c r="K13" s="4" t="s">
        <v>161</v>
      </c>
      <c r="L13" s="1" t="s">
        <v>150</v>
      </c>
      <c r="M13" s="1"/>
      <c r="N13" s="1">
        <v>120.3</v>
      </c>
      <c r="O13" s="1" t="s">
        <v>15</v>
      </c>
      <c r="P13" s="1" t="s">
        <v>67</v>
      </c>
      <c r="Q13" s="1">
        <v>4.0000000000000001E-3</v>
      </c>
      <c r="R13" s="1">
        <v>0.01</v>
      </c>
      <c r="S13" s="1">
        <v>98.153000000000006</v>
      </c>
      <c r="T13" s="1" t="s">
        <v>68</v>
      </c>
      <c r="U13" s="1">
        <v>0.11899999999999999</v>
      </c>
      <c r="V13" s="1">
        <v>1.0999999999999999E-2</v>
      </c>
      <c r="W13" s="1">
        <v>1.4590000000000001</v>
      </c>
      <c r="X13" s="1" t="s">
        <v>69</v>
      </c>
      <c r="Y13" s="1" t="s">
        <v>70</v>
      </c>
      <c r="Z13" s="1">
        <v>9.0999999999999998E-2</v>
      </c>
      <c r="AA13" s="1">
        <v>0.154</v>
      </c>
    </row>
    <row r="14" spans="1:27" x14ac:dyDescent="0.25">
      <c r="A14" s="1" t="s">
        <v>122</v>
      </c>
      <c r="B14" s="1" t="str">
        <f>"H_014"</f>
        <v>H_014</v>
      </c>
      <c r="C14" s="1">
        <v>1318</v>
      </c>
      <c r="D14" s="1"/>
      <c r="E14" s="1" t="s">
        <v>186</v>
      </c>
      <c r="F14" s="1" t="s">
        <v>187</v>
      </c>
      <c r="G14" s="1"/>
      <c r="H14" s="1"/>
      <c r="I14" s="1"/>
      <c r="J14" s="4" t="s">
        <v>154</v>
      </c>
      <c r="K14" s="4" t="s">
        <v>178</v>
      </c>
      <c r="L14" s="1" t="s">
        <v>150</v>
      </c>
      <c r="M14" s="1"/>
      <c r="N14" s="1">
        <v>120.9</v>
      </c>
      <c r="O14" s="1" t="s">
        <v>15</v>
      </c>
      <c r="P14" s="1">
        <v>1.361</v>
      </c>
      <c r="Q14" s="1">
        <v>2.5999999999999999E-2</v>
      </c>
      <c r="R14" s="1">
        <v>2.1999999999999999E-2</v>
      </c>
      <c r="S14" s="1">
        <v>67.165000000000006</v>
      </c>
      <c r="T14" s="1">
        <v>4.5999999999999999E-2</v>
      </c>
      <c r="U14" s="1" t="s">
        <v>65</v>
      </c>
      <c r="V14" s="1">
        <v>0.27400000000000002</v>
      </c>
      <c r="W14" s="1">
        <v>7.4729999999999999</v>
      </c>
      <c r="X14" s="1">
        <v>0.39600000000000002</v>
      </c>
      <c r="Y14" s="1" t="s">
        <v>66</v>
      </c>
      <c r="Z14" s="1">
        <v>23.021000000000001</v>
      </c>
      <c r="AA14" s="1">
        <v>0.215</v>
      </c>
    </row>
    <row r="15" spans="1:27" x14ac:dyDescent="0.25">
      <c r="A15" s="1" t="s">
        <v>123</v>
      </c>
      <c r="B15" s="1" t="str">
        <f>"H_015"</f>
        <v>H_015</v>
      </c>
      <c r="C15" s="1">
        <v>1319</v>
      </c>
      <c r="D15" s="1" t="s">
        <v>145</v>
      </c>
      <c r="E15" s="1" t="s">
        <v>186</v>
      </c>
      <c r="F15" s="1" t="s">
        <v>187</v>
      </c>
      <c r="G15" s="1"/>
      <c r="H15" s="1"/>
      <c r="I15" s="1"/>
      <c r="J15" s="4" t="s">
        <v>154</v>
      </c>
      <c r="K15" s="4" t="s">
        <v>156</v>
      </c>
      <c r="L15" s="1" t="s">
        <v>150</v>
      </c>
      <c r="M15" s="1"/>
      <c r="N15" s="1">
        <v>121.3</v>
      </c>
      <c r="O15" s="1" t="s">
        <v>15</v>
      </c>
      <c r="P15" s="1" t="s">
        <v>61</v>
      </c>
      <c r="Q15" s="1" t="s">
        <v>62</v>
      </c>
      <c r="R15" s="1">
        <v>0.01</v>
      </c>
      <c r="S15" s="1">
        <v>77.679000000000002</v>
      </c>
      <c r="T15" s="1">
        <v>8.2910000000000004</v>
      </c>
      <c r="U15" s="1" t="s">
        <v>63</v>
      </c>
      <c r="V15" s="1" t="s">
        <v>64</v>
      </c>
      <c r="W15" s="1">
        <v>4.72</v>
      </c>
      <c r="X15" s="1">
        <v>5.6000000000000001E-2</v>
      </c>
      <c r="Y15" s="1">
        <v>4.1000000000000002E-2</v>
      </c>
      <c r="Z15" s="1">
        <v>9.15</v>
      </c>
      <c r="AA15" s="1">
        <v>5.1999999999999998E-2</v>
      </c>
    </row>
    <row r="16" spans="1:27" x14ac:dyDescent="0.25">
      <c r="A16" s="1" t="s">
        <v>124</v>
      </c>
      <c r="B16" s="1" t="str">
        <f>"H_016"</f>
        <v>H_016</v>
      </c>
      <c r="C16" s="1">
        <v>1320</v>
      </c>
      <c r="D16" s="1" t="s">
        <v>144</v>
      </c>
      <c r="E16" s="1" t="s">
        <v>186</v>
      </c>
      <c r="F16" s="1" t="s">
        <v>187</v>
      </c>
      <c r="G16" s="1"/>
      <c r="H16" s="1"/>
      <c r="I16" s="1"/>
      <c r="J16" s="4" t="s">
        <v>154</v>
      </c>
      <c r="K16" s="4" t="s">
        <v>179</v>
      </c>
      <c r="L16" s="1" t="s">
        <v>150</v>
      </c>
      <c r="M16" s="1" t="s">
        <v>101</v>
      </c>
      <c r="N16" s="1">
        <v>121.2</v>
      </c>
      <c r="O16" s="1" t="s">
        <v>15</v>
      </c>
      <c r="P16" s="1" t="s">
        <v>57</v>
      </c>
      <c r="Q16" s="1">
        <v>1.2999999999999999E-2</v>
      </c>
      <c r="R16" s="1">
        <v>1.9E-2</v>
      </c>
      <c r="S16" s="1">
        <v>74.695999999999998</v>
      </c>
      <c r="T16" s="1">
        <v>0.96699999999999997</v>
      </c>
      <c r="U16" s="1" t="s">
        <v>58</v>
      </c>
      <c r="V16" s="1">
        <v>0.21199999999999999</v>
      </c>
      <c r="W16" s="1">
        <v>6.2889999999999997</v>
      </c>
      <c r="X16" s="1" t="s">
        <v>59</v>
      </c>
      <c r="Y16" s="1" t="s">
        <v>60</v>
      </c>
      <c r="Z16" s="1">
        <v>17.678000000000001</v>
      </c>
      <c r="AA16" s="1">
        <v>0.126</v>
      </c>
    </row>
    <row r="17" spans="1:27" x14ac:dyDescent="0.25">
      <c r="A17" s="1" t="s">
        <v>124</v>
      </c>
      <c r="B17" s="1" t="str">
        <f>"H_017"</f>
        <v>H_017</v>
      </c>
      <c r="C17" s="1">
        <v>1323</v>
      </c>
      <c r="D17" s="1" t="s">
        <v>125</v>
      </c>
      <c r="E17" s="1" t="s">
        <v>186</v>
      </c>
      <c r="F17" s="1" t="s">
        <v>187</v>
      </c>
      <c r="G17" s="1"/>
      <c r="H17" s="1"/>
      <c r="I17" s="1"/>
      <c r="J17" s="4" t="s">
        <v>154</v>
      </c>
      <c r="K17" s="4" t="s">
        <v>179</v>
      </c>
      <c r="L17" s="1" t="s">
        <v>150</v>
      </c>
      <c r="M17" s="1" t="s">
        <v>101</v>
      </c>
      <c r="N17" s="1">
        <v>120.5</v>
      </c>
      <c r="O17" s="1" t="s">
        <v>15</v>
      </c>
      <c r="P17" s="1" t="s">
        <v>56</v>
      </c>
      <c r="Q17" s="1">
        <v>8.0000000000000002E-3</v>
      </c>
      <c r="R17" s="1">
        <v>3.6999999999999998E-2</v>
      </c>
      <c r="S17" s="1">
        <v>78.67</v>
      </c>
      <c r="T17" s="1">
        <v>0.193</v>
      </c>
      <c r="U17" s="1" t="s">
        <v>50</v>
      </c>
      <c r="V17" s="1">
        <v>0.11799999999999999</v>
      </c>
      <c r="W17" s="1">
        <v>5.5090000000000003</v>
      </c>
      <c r="X17" s="1">
        <v>6.7000000000000004E-2</v>
      </c>
      <c r="Y17" s="1" t="s">
        <v>41</v>
      </c>
      <c r="Z17" s="1">
        <v>15.285</v>
      </c>
      <c r="AA17" s="1">
        <v>0.114</v>
      </c>
    </row>
    <row r="18" spans="1:27" x14ac:dyDescent="0.25">
      <c r="A18" s="1" t="s">
        <v>126</v>
      </c>
      <c r="B18" s="1" t="str">
        <f>"H_018"</f>
        <v>H_018</v>
      </c>
      <c r="C18" s="1">
        <v>1324</v>
      </c>
      <c r="D18" s="1"/>
      <c r="E18" s="1" t="s">
        <v>186</v>
      </c>
      <c r="F18" s="1" t="s">
        <v>187</v>
      </c>
      <c r="G18" s="1"/>
      <c r="H18" s="1"/>
      <c r="I18" s="6"/>
      <c r="J18" s="4" t="s">
        <v>148</v>
      </c>
      <c r="K18" s="4" t="s">
        <v>149</v>
      </c>
      <c r="L18" s="1" t="s">
        <v>150</v>
      </c>
      <c r="M18" s="1"/>
      <c r="N18" s="1">
        <v>120.3</v>
      </c>
      <c r="O18" s="1" t="s">
        <v>15</v>
      </c>
      <c r="P18" s="1">
        <v>9.0999999999999998E-2</v>
      </c>
      <c r="Q18" s="1">
        <v>1.9E-2</v>
      </c>
      <c r="R18" s="1">
        <v>7.2999999999999995E-2</v>
      </c>
      <c r="S18" s="1">
        <v>76.408000000000001</v>
      </c>
      <c r="T18" s="1">
        <v>2.081</v>
      </c>
      <c r="U18" s="1" t="s">
        <v>54</v>
      </c>
      <c r="V18" s="1">
        <v>0.04</v>
      </c>
      <c r="W18" s="1">
        <v>7.3460000000000001</v>
      </c>
      <c r="X18" s="1">
        <v>0.157</v>
      </c>
      <c r="Y18" s="1" t="s">
        <v>55</v>
      </c>
      <c r="Z18" s="1">
        <v>13.707000000000001</v>
      </c>
      <c r="AA18" s="1">
        <v>7.9000000000000001E-2</v>
      </c>
    </row>
    <row r="19" spans="1:27" x14ac:dyDescent="0.25">
      <c r="A19" s="1" t="s">
        <v>127</v>
      </c>
      <c r="B19" s="1" t="str">
        <f>"H_019"</f>
        <v>H_019</v>
      </c>
      <c r="C19" s="1">
        <v>1325</v>
      </c>
      <c r="D19" s="1"/>
      <c r="E19" s="1" t="s">
        <v>186</v>
      </c>
      <c r="F19" s="1" t="s">
        <v>187</v>
      </c>
      <c r="G19" s="1"/>
      <c r="H19" s="1"/>
      <c r="I19" s="1"/>
      <c r="J19" s="4" t="s">
        <v>154</v>
      </c>
      <c r="K19" s="4" t="s">
        <v>155</v>
      </c>
      <c r="L19" s="1" t="s">
        <v>150</v>
      </c>
      <c r="M19" s="1"/>
      <c r="N19" s="1">
        <v>120.4</v>
      </c>
      <c r="O19" s="1" t="s">
        <v>15</v>
      </c>
      <c r="P19" s="1">
        <v>3.5999999999999997E-2</v>
      </c>
      <c r="Q19" s="1">
        <v>1.4E-2</v>
      </c>
      <c r="R19" s="1">
        <v>3.5000000000000003E-2</v>
      </c>
      <c r="S19" s="1">
        <v>77.106999999999999</v>
      </c>
      <c r="T19" s="1">
        <v>0.33800000000000002</v>
      </c>
      <c r="U19" s="1" t="s">
        <v>53</v>
      </c>
      <c r="V19" s="1">
        <v>0.314</v>
      </c>
      <c r="W19" s="1">
        <v>7.0759999999999996</v>
      </c>
      <c r="X19" s="1">
        <v>0.08</v>
      </c>
      <c r="Y19" s="1">
        <v>6.6000000000000003E-2</v>
      </c>
      <c r="Z19" s="1">
        <v>14.824</v>
      </c>
      <c r="AA19" s="1">
        <v>0.111</v>
      </c>
    </row>
    <row r="20" spans="1:27" x14ac:dyDescent="0.25">
      <c r="A20" s="1" t="s">
        <v>128</v>
      </c>
      <c r="B20" s="1" t="str">
        <f>"H_020"</f>
        <v>H_020</v>
      </c>
      <c r="C20" s="1">
        <v>1326</v>
      </c>
      <c r="D20" s="1"/>
      <c r="E20" s="1" t="s">
        <v>186</v>
      </c>
      <c r="F20" s="1" t="s">
        <v>187</v>
      </c>
      <c r="G20" s="1"/>
      <c r="H20" s="1"/>
      <c r="I20" s="1"/>
      <c r="J20" s="4" t="s">
        <v>154</v>
      </c>
      <c r="K20" s="4" t="s">
        <v>158</v>
      </c>
      <c r="L20" s="1" t="s">
        <v>150</v>
      </c>
      <c r="M20" s="1"/>
      <c r="N20" s="1">
        <v>120.1</v>
      </c>
      <c r="O20" s="1" t="s">
        <v>15</v>
      </c>
      <c r="P20" s="1" t="s">
        <v>74</v>
      </c>
      <c r="Q20" s="1" t="s">
        <v>75</v>
      </c>
      <c r="R20" s="1">
        <v>8.1000000000000003E-2</v>
      </c>
      <c r="S20" s="1">
        <v>82.465999999999994</v>
      </c>
      <c r="T20" s="1">
        <v>0.154</v>
      </c>
      <c r="U20" s="1">
        <v>0.53400000000000003</v>
      </c>
      <c r="V20" s="1">
        <v>0.158</v>
      </c>
      <c r="W20" s="1">
        <v>7.3780000000000001</v>
      </c>
      <c r="X20" s="1">
        <v>9.8000000000000004E-2</v>
      </c>
      <c r="Y20" s="1" t="s">
        <v>59</v>
      </c>
      <c r="Z20" s="1">
        <v>9.06</v>
      </c>
      <c r="AA20" s="1">
        <v>7.1999999999999995E-2</v>
      </c>
    </row>
    <row r="21" spans="1:27" x14ac:dyDescent="0.25">
      <c r="A21" s="1" t="s">
        <v>129</v>
      </c>
      <c r="B21" s="1" t="str">
        <f>"H_021"</f>
        <v>H_021</v>
      </c>
      <c r="C21" s="1">
        <v>1327</v>
      </c>
      <c r="D21" s="1"/>
      <c r="E21" s="1" t="s">
        <v>186</v>
      </c>
      <c r="F21" s="1" t="s">
        <v>187</v>
      </c>
      <c r="G21" s="1"/>
      <c r="H21" s="1"/>
      <c r="I21" s="1"/>
      <c r="J21" s="4" t="s">
        <v>154</v>
      </c>
      <c r="K21" s="4" t="s">
        <v>177</v>
      </c>
      <c r="L21" s="1" t="s">
        <v>150</v>
      </c>
      <c r="M21" s="1"/>
      <c r="N21" s="1">
        <v>120.2</v>
      </c>
      <c r="O21" s="1" t="s">
        <v>15</v>
      </c>
      <c r="P21" s="1" t="s">
        <v>45</v>
      </c>
      <c r="Q21" s="1" t="s">
        <v>73</v>
      </c>
      <c r="R21" s="1">
        <v>4.1000000000000002E-2</v>
      </c>
      <c r="S21" s="1">
        <v>79.91</v>
      </c>
      <c r="T21" s="1">
        <v>8.6999999999999994E-2</v>
      </c>
      <c r="U21" s="1" t="s">
        <v>81</v>
      </c>
      <c r="V21" s="1">
        <v>0.79300000000000004</v>
      </c>
      <c r="W21" s="1">
        <v>4.5640000000000001</v>
      </c>
      <c r="X21" s="1">
        <v>6.5000000000000002E-2</v>
      </c>
      <c r="Y21" s="1" t="s">
        <v>41</v>
      </c>
      <c r="Z21" s="1">
        <v>14.452999999999999</v>
      </c>
      <c r="AA21" s="1">
        <v>8.7999999999999995E-2</v>
      </c>
    </row>
    <row r="22" spans="1:27" x14ac:dyDescent="0.25">
      <c r="A22" s="1" t="s">
        <v>130</v>
      </c>
      <c r="B22" s="1" t="str">
        <f>"H_022"</f>
        <v>H_022</v>
      </c>
      <c r="C22" s="1">
        <v>1328</v>
      </c>
      <c r="D22" s="1"/>
      <c r="E22" s="1" t="s">
        <v>186</v>
      </c>
      <c r="F22" s="1" t="s">
        <v>187</v>
      </c>
      <c r="G22" s="1"/>
      <c r="H22" s="1"/>
      <c r="I22" s="1"/>
      <c r="J22" s="4" t="s">
        <v>154</v>
      </c>
      <c r="K22" s="4" t="s">
        <v>177</v>
      </c>
      <c r="L22" s="1" t="s">
        <v>150</v>
      </c>
      <c r="M22" s="1"/>
      <c r="N22" s="1">
        <v>120.6</v>
      </c>
      <c r="O22" s="1" t="s">
        <v>15</v>
      </c>
      <c r="P22" s="1" t="s">
        <v>49</v>
      </c>
      <c r="Q22" s="1">
        <v>1.7000000000000001E-2</v>
      </c>
      <c r="R22" s="1">
        <v>0.24</v>
      </c>
      <c r="S22" s="1">
        <v>89.994</v>
      </c>
      <c r="T22" s="1">
        <v>1.7999999999999999E-2</v>
      </c>
      <c r="U22" s="1">
        <v>0.50900000000000001</v>
      </c>
      <c r="V22" s="1" t="s">
        <v>79</v>
      </c>
      <c r="W22" s="1">
        <v>6.5289999999999999</v>
      </c>
      <c r="X22" s="1">
        <v>0.12</v>
      </c>
      <c r="Y22" s="1" t="s">
        <v>80</v>
      </c>
      <c r="Z22" s="1">
        <v>2.5489999999999999</v>
      </c>
      <c r="AA22" s="1">
        <v>2.5000000000000001E-2</v>
      </c>
    </row>
    <row r="23" spans="1:27" x14ac:dyDescent="0.25">
      <c r="A23" s="1" t="s">
        <v>131</v>
      </c>
      <c r="B23" s="1" t="str">
        <f>"H_023"</f>
        <v>H_023</v>
      </c>
      <c r="C23" s="1">
        <v>1329</v>
      </c>
      <c r="D23" s="1"/>
      <c r="E23" s="1" t="s">
        <v>186</v>
      </c>
      <c r="F23" s="1" t="s">
        <v>187</v>
      </c>
      <c r="G23" s="1"/>
      <c r="H23" s="1"/>
      <c r="I23" s="1"/>
      <c r="J23" s="4" t="s">
        <v>154</v>
      </c>
      <c r="K23" s="4" t="s">
        <v>179</v>
      </c>
      <c r="L23" s="1" t="s">
        <v>150</v>
      </c>
      <c r="M23" s="1"/>
      <c r="N23" s="1">
        <v>120.7</v>
      </c>
      <c r="O23" s="1" t="s">
        <v>15</v>
      </c>
      <c r="P23" s="1" t="s">
        <v>67</v>
      </c>
      <c r="Q23" s="1">
        <v>8.0000000000000002E-3</v>
      </c>
      <c r="R23" s="1">
        <v>4.2000000000000003E-2</v>
      </c>
      <c r="S23" s="1">
        <v>75.450999999999993</v>
      </c>
      <c r="T23" s="1">
        <v>0.10299999999999999</v>
      </c>
      <c r="U23" s="1" t="s">
        <v>78</v>
      </c>
      <c r="V23" s="1">
        <v>0.38200000000000001</v>
      </c>
      <c r="W23" s="1">
        <v>5.8390000000000004</v>
      </c>
      <c r="X23" s="1">
        <v>6.6000000000000003E-2</v>
      </c>
      <c r="Y23" s="1" t="s">
        <v>41</v>
      </c>
      <c r="Z23" s="1">
        <v>17.984999999999999</v>
      </c>
      <c r="AA23" s="1">
        <v>0.124</v>
      </c>
    </row>
    <row r="24" spans="1:27" x14ac:dyDescent="0.25">
      <c r="A24" s="1" t="s">
        <v>132</v>
      </c>
      <c r="B24" s="1" t="str">
        <f>"H_024"</f>
        <v>H_024</v>
      </c>
      <c r="C24" s="1">
        <v>1330</v>
      </c>
      <c r="D24" s="1"/>
      <c r="E24" s="1" t="s">
        <v>186</v>
      </c>
      <c r="F24" s="1" t="s">
        <v>187</v>
      </c>
      <c r="G24" s="1"/>
      <c r="H24" s="1"/>
      <c r="I24" s="1"/>
      <c r="J24" s="4" t="s">
        <v>154</v>
      </c>
      <c r="K24" s="6" t="s">
        <v>161</v>
      </c>
      <c r="L24" s="1" t="s">
        <v>150</v>
      </c>
      <c r="M24" s="1"/>
      <c r="N24" s="1">
        <v>120.1</v>
      </c>
      <c r="O24" s="1" t="s">
        <v>15</v>
      </c>
      <c r="P24" s="1">
        <v>0.19600000000000001</v>
      </c>
      <c r="Q24" s="1" t="s">
        <v>41</v>
      </c>
      <c r="R24" s="1" t="s">
        <v>66</v>
      </c>
      <c r="S24" s="1">
        <v>74.733000000000004</v>
      </c>
      <c r="T24" s="1">
        <v>6.7759999999999998</v>
      </c>
      <c r="U24" s="1" t="s">
        <v>77</v>
      </c>
      <c r="V24" s="1">
        <v>1.6E-2</v>
      </c>
      <c r="W24" s="1">
        <v>6.0270000000000001</v>
      </c>
      <c r="X24" s="1">
        <v>4.9000000000000002E-2</v>
      </c>
      <c r="Y24" s="1">
        <v>2.8000000000000001E-2</v>
      </c>
      <c r="Z24" s="1">
        <v>12.090999999999999</v>
      </c>
      <c r="AA24" s="1">
        <v>8.3000000000000004E-2</v>
      </c>
    </row>
    <row r="25" spans="1:27" x14ac:dyDescent="0.25">
      <c r="A25" s="1" t="s">
        <v>133</v>
      </c>
      <c r="B25" s="1" t="str">
        <f>"H_025"</f>
        <v>H_025</v>
      </c>
      <c r="C25" s="1">
        <v>1331</v>
      </c>
      <c r="D25" s="1"/>
      <c r="E25" s="1" t="s">
        <v>186</v>
      </c>
      <c r="F25" s="1" t="s">
        <v>187</v>
      </c>
      <c r="G25" s="1"/>
      <c r="H25" s="1"/>
      <c r="I25" s="1"/>
      <c r="J25" s="4" t="s">
        <v>157</v>
      </c>
      <c r="K25" s="4" t="s">
        <v>161</v>
      </c>
      <c r="L25" s="1" t="s">
        <v>150</v>
      </c>
      <c r="M25" s="1"/>
      <c r="N25" s="1">
        <v>120.1</v>
      </c>
      <c r="O25" s="1" t="s">
        <v>15</v>
      </c>
      <c r="P25" s="1" t="s">
        <v>16</v>
      </c>
      <c r="Q25" s="1">
        <v>8.9999999999999993E-3</v>
      </c>
      <c r="R25" s="1">
        <v>2.5000000000000001E-2</v>
      </c>
      <c r="S25" s="1">
        <v>78.539000000000001</v>
      </c>
      <c r="T25" s="1">
        <v>4.7E-2</v>
      </c>
      <c r="U25" s="1">
        <v>0.71599999999999997</v>
      </c>
      <c r="V25" s="1">
        <v>1.2609999999999999</v>
      </c>
      <c r="W25" s="1">
        <v>7.5730000000000004</v>
      </c>
      <c r="X25" s="1">
        <v>0.105</v>
      </c>
      <c r="Y25" s="1" t="s">
        <v>39</v>
      </c>
      <c r="Z25" s="1">
        <v>11.598000000000001</v>
      </c>
      <c r="AA25" s="1">
        <v>0.127</v>
      </c>
    </row>
    <row r="26" spans="1:27" x14ac:dyDescent="0.25">
      <c r="A26" s="1" t="s">
        <v>134</v>
      </c>
      <c r="B26" s="1" t="str">
        <f>"H_026"</f>
        <v>H_026</v>
      </c>
      <c r="C26" s="1">
        <v>1332</v>
      </c>
      <c r="D26" s="1"/>
      <c r="E26" s="1" t="s">
        <v>186</v>
      </c>
      <c r="F26" s="1" t="s">
        <v>187</v>
      </c>
      <c r="G26" s="1"/>
      <c r="H26" s="1"/>
      <c r="I26" s="1"/>
      <c r="J26" s="4" t="s">
        <v>154</v>
      </c>
      <c r="K26" s="4" t="s">
        <v>180</v>
      </c>
      <c r="L26" s="1" t="s">
        <v>150</v>
      </c>
      <c r="M26" s="1"/>
      <c r="N26" s="1">
        <v>120.6</v>
      </c>
      <c r="O26" s="1" t="s">
        <v>15</v>
      </c>
      <c r="P26" s="1" t="s">
        <v>56</v>
      </c>
      <c r="Q26" s="1" t="s">
        <v>73</v>
      </c>
      <c r="R26" s="1">
        <v>0.26400000000000001</v>
      </c>
      <c r="S26" s="1">
        <v>76.117999999999995</v>
      </c>
      <c r="T26" s="1">
        <v>5.3019999999999996</v>
      </c>
      <c r="U26" s="1">
        <v>2.2949999999999999</v>
      </c>
      <c r="V26" s="1">
        <v>0.2</v>
      </c>
      <c r="W26" s="1">
        <v>3.24</v>
      </c>
      <c r="X26" s="1">
        <v>1.82</v>
      </c>
      <c r="Y26" s="1">
        <v>4.2000000000000003E-2</v>
      </c>
      <c r="Z26" s="1">
        <v>10.612</v>
      </c>
      <c r="AA26" s="1">
        <v>0.107</v>
      </c>
    </row>
    <row r="27" spans="1:27" x14ac:dyDescent="0.25">
      <c r="A27" s="1" t="s">
        <v>135</v>
      </c>
      <c r="B27" s="1" t="str">
        <f>"H_027"</f>
        <v>H_027</v>
      </c>
      <c r="C27" s="1">
        <v>1333</v>
      </c>
      <c r="D27" s="1"/>
      <c r="E27" s="1" t="s">
        <v>186</v>
      </c>
      <c r="F27" s="1" t="s">
        <v>187</v>
      </c>
      <c r="G27" s="1"/>
      <c r="H27" s="1"/>
      <c r="I27" s="1"/>
      <c r="J27" s="4" t="s">
        <v>151</v>
      </c>
      <c r="K27" s="4" t="s">
        <v>152</v>
      </c>
      <c r="L27" s="1" t="s">
        <v>163</v>
      </c>
      <c r="M27" s="1"/>
      <c r="N27" s="1">
        <v>120.4</v>
      </c>
      <c r="O27" s="1" t="s">
        <v>15</v>
      </c>
      <c r="P27" s="1" t="s">
        <v>76</v>
      </c>
      <c r="Q27" s="1">
        <v>5.0000000000000001E-3</v>
      </c>
      <c r="R27" s="1">
        <v>3.4000000000000002E-2</v>
      </c>
      <c r="S27" s="1">
        <v>93.003</v>
      </c>
      <c r="T27" s="1">
        <v>2.802</v>
      </c>
      <c r="U27" s="1">
        <v>0.126</v>
      </c>
      <c r="V27" s="1">
        <v>0.16</v>
      </c>
      <c r="W27" s="1">
        <v>2.0939999999999999</v>
      </c>
      <c r="X27" s="1">
        <v>0.192</v>
      </c>
      <c r="Y27" s="1">
        <v>2.4E-2</v>
      </c>
      <c r="Z27" s="1">
        <v>1.554</v>
      </c>
      <c r="AA27" s="1">
        <v>7.0000000000000001E-3</v>
      </c>
    </row>
    <row r="28" spans="1:27" x14ac:dyDescent="0.25">
      <c r="A28" s="1" t="s">
        <v>137</v>
      </c>
      <c r="B28" s="1" t="str">
        <f>"H_028"</f>
        <v>H_028</v>
      </c>
      <c r="C28" s="1">
        <v>1334</v>
      </c>
      <c r="D28" s="1"/>
      <c r="E28" s="1" t="s">
        <v>186</v>
      </c>
      <c r="F28" s="1" t="s">
        <v>187</v>
      </c>
      <c r="G28" s="1"/>
      <c r="H28" s="1"/>
      <c r="I28" s="1"/>
      <c r="J28" s="4" t="s">
        <v>115</v>
      </c>
      <c r="K28" s="4" t="s">
        <v>152</v>
      </c>
      <c r="L28" s="1" t="s">
        <v>163</v>
      </c>
      <c r="M28" s="1"/>
      <c r="N28" s="1">
        <v>120.1</v>
      </c>
      <c r="O28" s="1" t="s">
        <v>15</v>
      </c>
      <c r="P28" s="1">
        <v>8.4000000000000005E-2</v>
      </c>
      <c r="Q28" s="1">
        <v>0.01</v>
      </c>
      <c r="R28" s="1">
        <v>1.2999999999999999E-2</v>
      </c>
      <c r="S28" s="1">
        <v>91.763000000000005</v>
      </c>
      <c r="T28" s="1">
        <v>5.8090000000000002</v>
      </c>
      <c r="U28" s="1">
        <v>8.5999999999999993E-2</v>
      </c>
      <c r="V28" s="1">
        <v>9.6000000000000002E-2</v>
      </c>
      <c r="W28" s="1">
        <v>1.0629999999999999</v>
      </c>
      <c r="X28" s="1">
        <v>7.8E-2</v>
      </c>
      <c r="Y28" s="1">
        <v>5.0999999999999997E-2</v>
      </c>
      <c r="Z28" s="1">
        <v>0.93600000000000005</v>
      </c>
      <c r="AA28" s="1">
        <v>1.2999999999999999E-2</v>
      </c>
    </row>
    <row r="29" spans="1:27" x14ac:dyDescent="0.25">
      <c r="A29" s="1" t="s">
        <v>138</v>
      </c>
      <c r="B29" s="1" t="str">
        <f>"H_029"</f>
        <v>H_029</v>
      </c>
      <c r="C29" s="1">
        <v>1335</v>
      </c>
      <c r="D29" s="1"/>
      <c r="E29" s="1" t="s">
        <v>186</v>
      </c>
      <c r="F29" s="1" t="s">
        <v>187</v>
      </c>
      <c r="G29" s="1"/>
      <c r="H29" s="1"/>
      <c r="I29" s="1"/>
      <c r="J29" s="4" t="s">
        <v>151</v>
      </c>
      <c r="K29" s="4" t="s">
        <v>152</v>
      </c>
      <c r="L29" s="1" t="s">
        <v>163</v>
      </c>
      <c r="M29" s="1"/>
      <c r="N29" s="1">
        <v>120.2</v>
      </c>
      <c r="O29" s="1" t="s">
        <v>15</v>
      </c>
      <c r="P29" s="1" t="s">
        <v>16</v>
      </c>
      <c r="Q29" s="1">
        <v>8.0000000000000002E-3</v>
      </c>
      <c r="R29" s="1">
        <v>7.0000000000000001E-3</v>
      </c>
      <c r="S29" s="1">
        <v>84.138999999999996</v>
      </c>
      <c r="T29" s="1">
        <v>7.5830000000000002</v>
      </c>
      <c r="U29" s="1">
        <v>0.77300000000000002</v>
      </c>
      <c r="V29" s="1">
        <v>3.0000000000000001E-3</v>
      </c>
      <c r="W29" s="1">
        <v>8.4000000000000005E-2</v>
      </c>
      <c r="X29" s="1">
        <v>0.121</v>
      </c>
      <c r="Y29" s="1">
        <v>5.6000000000000001E-2</v>
      </c>
      <c r="Z29" s="1">
        <v>7.157</v>
      </c>
      <c r="AA29" s="1">
        <v>6.8000000000000005E-2</v>
      </c>
    </row>
    <row r="30" spans="1:27" x14ac:dyDescent="0.25">
      <c r="A30" s="1" t="s">
        <v>139</v>
      </c>
      <c r="B30" s="1" t="str">
        <f>"H_030"</f>
        <v>H_030</v>
      </c>
      <c r="C30" s="1">
        <v>1336</v>
      </c>
      <c r="D30" s="1"/>
      <c r="E30" s="1" t="s">
        <v>186</v>
      </c>
      <c r="F30" s="1" t="s">
        <v>187</v>
      </c>
      <c r="G30" s="1"/>
      <c r="H30" s="1"/>
      <c r="I30" s="1"/>
      <c r="J30" s="4" t="s">
        <v>115</v>
      </c>
      <c r="K30" s="4" t="s">
        <v>175</v>
      </c>
      <c r="L30" s="1" t="s">
        <v>163</v>
      </c>
      <c r="M30" s="1"/>
      <c r="N30" s="1">
        <v>120.6</v>
      </c>
      <c r="O30" s="1" t="s">
        <v>15</v>
      </c>
      <c r="P30" s="1" t="s">
        <v>85</v>
      </c>
      <c r="Q30" s="1">
        <v>4.0000000000000001E-3</v>
      </c>
      <c r="R30" s="1">
        <v>4.9000000000000002E-2</v>
      </c>
      <c r="S30" s="1">
        <v>90.929000000000002</v>
      </c>
      <c r="T30" s="1">
        <v>3.181</v>
      </c>
      <c r="U30" s="1">
        <v>0.29899999999999999</v>
      </c>
      <c r="V30" s="1">
        <v>5.1999999999999998E-2</v>
      </c>
      <c r="W30" s="1">
        <v>1.03</v>
      </c>
      <c r="X30" s="1">
        <v>0.216</v>
      </c>
      <c r="Y30" s="1">
        <v>3.6999999999999998E-2</v>
      </c>
      <c r="Z30" s="1">
        <v>4.1559999999999997</v>
      </c>
      <c r="AA30" s="1">
        <v>4.8000000000000001E-2</v>
      </c>
    </row>
    <row r="31" spans="1:27" x14ac:dyDescent="0.25">
      <c r="A31" s="1" t="s">
        <v>140</v>
      </c>
      <c r="B31" s="1" t="str">
        <f>"H_031"</f>
        <v>H_031</v>
      </c>
      <c r="C31" s="1">
        <v>1337</v>
      </c>
      <c r="D31" s="1"/>
      <c r="E31" s="1" t="s">
        <v>186</v>
      </c>
      <c r="F31" s="1" t="s">
        <v>187</v>
      </c>
      <c r="G31" s="1"/>
      <c r="H31" s="1"/>
      <c r="I31" s="1"/>
      <c r="J31" s="4" t="s">
        <v>151</v>
      </c>
      <c r="K31" s="4" t="s">
        <v>152</v>
      </c>
      <c r="L31" s="1" t="s">
        <v>163</v>
      </c>
      <c r="M31" s="1"/>
      <c r="N31" s="1">
        <v>121.1</v>
      </c>
      <c r="O31" s="1" t="s">
        <v>15</v>
      </c>
      <c r="P31" s="1" t="s">
        <v>84</v>
      </c>
      <c r="Q31" s="1">
        <v>2.3E-2</v>
      </c>
      <c r="R31" s="1">
        <v>8.0000000000000002E-3</v>
      </c>
      <c r="S31" s="1">
        <v>84.177999999999997</v>
      </c>
      <c r="T31" s="1">
        <v>6.91</v>
      </c>
      <c r="U31" s="1">
        <v>0.77800000000000002</v>
      </c>
      <c r="V31" s="1">
        <v>1.2E-2</v>
      </c>
      <c r="W31" s="1">
        <v>9.0999999999999998E-2</v>
      </c>
      <c r="X31" s="1">
        <v>0.13400000000000001</v>
      </c>
      <c r="Y31" s="1" t="s">
        <v>40</v>
      </c>
      <c r="Z31" s="1">
        <v>7.8049999999999997</v>
      </c>
      <c r="AA31" s="1">
        <v>6.0999999999999999E-2</v>
      </c>
    </row>
    <row r="32" spans="1:27" x14ac:dyDescent="0.25">
      <c r="A32" s="1" t="s">
        <v>141</v>
      </c>
      <c r="B32" s="1" t="str">
        <f>"H_032"</f>
        <v>H_032</v>
      </c>
      <c r="C32" s="1">
        <v>1338</v>
      </c>
      <c r="D32" s="1"/>
      <c r="E32" s="1" t="s">
        <v>186</v>
      </c>
      <c r="F32" s="1" t="s">
        <v>187</v>
      </c>
      <c r="G32" s="1"/>
      <c r="H32" s="1"/>
      <c r="I32" s="1"/>
      <c r="J32" s="4" t="s">
        <v>151</v>
      </c>
      <c r="K32" s="4" t="s">
        <v>152</v>
      </c>
      <c r="L32" s="1" t="s">
        <v>163</v>
      </c>
      <c r="M32" s="1"/>
      <c r="N32" s="1">
        <v>121</v>
      </c>
      <c r="O32" s="1" t="s">
        <v>15</v>
      </c>
      <c r="P32" s="1" t="s">
        <v>82</v>
      </c>
      <c r="Q32" s="1" t="s">
        <v>59</v>
      </c>
      <c r="R32" s="1">
        <v>1.2999999999999999E-2</v>
      </c>
      <c r="S32" s="1">
        <v>98.673000000000002</v>
      </c>
      <c r="T32" s="1" t="s">
        <v>25</v>
      </c>
      <c r="U32" s="1">
        <v>0.18</v>
      </c>
      <c r="V32" s="1">
        <v>0.04</v>
      </c>
      <c r="W32" s="1">
        <v>4.1000000000000002E-2</v>
      </c>
      <c r="X32" s="1">
        <v>6.2E-2</v>
      </c>
      <c r="Y32" s="1" t="s">
        <v>44</v>
      </c>
      <c r="Z32" s="1">
        <v>0.99099999999999999</v>
      </c>
      <c r="AA32" s="1" t="s">
        <v>83</v>
      </c>
    </row>
    <row r="33" spans="1:27" x14ac:dyDescent="0.25">
      <c r="A33" s="1" t="s">
        <v>142</v>
      </c>
      <c r="B33" s="1" t="str">
        <f>"H_033"</f>
        <v>H_033</v>
      </c>
      <c r="C33" s="1">
        <v>1339</v>
      </c>
      <c r="D33" s="1"/>
      <c r="E33" s="1" t="s">
        <v>186</v>
      </c>
      <c r="F33" s="1" t="s">
        <v>187</v>
      </c>
      <c r="G33" s="1"/>
      <c r="H33" s="1"/>
      <c r="I33" s="1"/>
      <c r="J33" s="4" t="s">
        <v>115</v>
      </c>
      <c r="K33" s="4" t="s">
        <v>136</v>
      </c>
      <c r="L33" s="1" t="s">
        <v>163</v>
      </c>
      <c r="M33" s="1"/>
      <c r="N33" s="1">
        <v>120.7</v>
      </c>
      <c r="O33" s="1" t="s">
        <v>15</v>
      </c>
      <c r="P33" s="1" t="s">
        <v>87</v>
      </c>
      <c r="Q33" s="1" t="s">
        <v>19</v>
      </c>
      <c r="R33" s="1">
        <v>1.7999999999999999E-2</v>
      </c>
      <c r="S33" s="1">
        <v>95.951999999999998</v>
      </c>
      <c r="T33" s="1" t="s">
        <v>34</v>
      </c>
      <c r="U33" s="1">
        <v>0.33200000000000002</v>
      </c>
      <c r="V33" s="1">
        <v>3.3000000000000002E-2</v>
      </c>
      <c r="W33" s="1">
        <v>2.5999999999999999E-2</v>
      </c>
      <c r="X33" s="1">
        <v>0.372</v>
      </c>
      <c r="Y33" s="1" t="s">
        <v>88</v>
      </c>
      <c r="Z33" s="1">
        <v>3.1360000000000001</v>
      </c>
      <c r="AA33" s="1">
        <v>0.13100000000000001</v>
      </c>
    </row>
    <row r="34" spans="1:27" x14ac:dyDescent="0.25">
      <c r="A34" s="1" t="s">
        <v>143</v>
      </c>
      <c r="B34" s="1" t="str">
        <f>"H_034"</f>
        <v>H_034</v>
      </c>
      <c r="C34" s="1">
        <v>1340</v>
      </c>
      <c r="D34" s="1"/>
      <c r="E34" s="1" t="s">
        <v>186</v>
      </c>
      <c r="F34" s="1" t="s">
        <v>187</v>
      </c>
      <c r="G34" s="1"/>
      <c r="H34" s="1"/>
      <c r="I34" s="1"/>
      <c r="J34" s="4" t="s">
        <v>151</v>
      </c>
      <c r="K34" s="5" t="s">
        <v>153</v>
      </c>
      <c r="L34" s="1" t="s">
        <v>153</v>
      </c>
      <c r="M34" s="1"/>
      <c r="N34" s="1">
        <v>120.8</v>
      </c>
      <c r="O34" s="1" t="s">
        <v>15</v>
      </c>
      <c r="P34" s="1" t="s">
        <v>56</v>
      </c>
      <c r="Q34" s="1" t="s">
        <v>70</v>
      </c>
      <c r="R34" s="1">
        <v>1.4999999999999999E-2</v>
      </c>
      <c r="S34" s="1">
        <v>99.801000000000002</v>
      </c>
      <c r="T34" s="1" t="s">
        <v>37</v>
      </c>
      <c r="U34" s="1" t="s">
        <v>86</v>
      </c>
      <c r="V34" s="1">
        <v>3.9E-2</v>
      </c>
      <c r="W34" s="1">
        <v>7.5999999999999998E-2</v>
      </c>
      <c r="X34" s="1">
        <v>6.9000000000000006E-2</v>
      </c>
      <c r="Y34" s="1" t="s">
        <v>73</v>
      </c>
      <c r="Z34" s="1" t="s">
        <v>66</v>
      </c>
      <c r="AA34" s="1" t="s">
        <v>44</v>
      </c>
    </row>
  </sheetData>
  <sortState ref="A2:Z34">
    <sortCondition ref="B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sortState ref="A2:P34">
    <sortCondition ref="A1:A3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Kmošek</dc:creator>
  <cp:lastModifiedBy>Matěj Kmošek</cp:lastModifiedBy>
  <dcterms:created xsi:type="dcterms:W3CDTF">2021-04-22T15:45:56Z</dcterms:created>
  <dcterms:modified xsi:type="dcterms:W3CDTF">2021-12-03T07:46:50Z</dcterms:modified>
</cp:coreProperties>
</file>