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30" windowHeight="5205" activeTab="2"/>
  </bookViews>
  <sheets>
    <sheet name="Absorpční spektra" sheetId="6" r:id="rId1"/>
    <sheet name="Měření ABS spekter 370-550nm" sheetId="5" r:id="rId2"/>
    <sheet name="Stanoveni Mn+Cr" sheetId="2" r:id="rId3"/>
    <sheet name="Graf2_KMnO4" sheetId="7" r:id="rId4"/>
    <sheet name="Graf3_K2Cr2O7" sheetId="8" r:id="rId5"/>
  </sheets>
  <calcPr calcId="125725"/>
</workbook>
</file>

<file path=xl/calcChain.xml><?xml version="1.0" encoding="utf-8"?>
<calcChain xmlns="http://schemas.openxmlformats.org/spreadsheetml/2006/main">
  <c r="B5" i="2"/>
  <c r="F6"/>
  <c r="B95"/>
  <c r="F7"/>
  <c r="B10"/>
  <c r="F11"/>
  <c r="E95"/>
  <c r="F12"/>
  <c r="E97"/>
  <c r="E19"/>
  <c r="G19"/>
  <c r="I19"/>
  <c r="B20"/>
  <c r="C20"/>
  <c r="E20"/>
  <c r="G20"/>
  <c r="B21"/>
  <c r="C21"/>
  <c r="B22"/>
  <c r="C22"/>
  <c r="E22"/>
  <c r="G22"/>
  <c r="B23"/>
  <c r="C23"/>
  <c r="B24"/>
  <c r="C24"/>
  <c r="E24"/>
  <c r="G24"/>
  <c r="E33"/>
  <c r="G33"/>
  <c r="I33"/>
  <c r="B34"/>
  <c r="C34"/>
  <c r="E34"/>
  <c r="G34"/>
  <c r="B35"/>
  <c r="C35"/>
  <c r="B36"/>
  <c r="C36"/>
  <c r="E36"/>
  <c r="G36"/>
  <c r="B37"/>
  <c r="C37"/>
  <c r="B38"/>
  <c r="C38"/>
  <c r="E38"/>
  <c r="G38"/>
  <c r="B97"/>
  <c r="B104"/>
  <c r="E104"/>
  <c r="B106"/>
  <c r="E106"/>
  <c r="B108"/>
  <c r="E108"/>
  <c r="A134"/>
  <c r="B134"/>
  <c r="C134"/>
  <c r="D134"/>
  <c r="E134"/>
  <c r="F134"/>
  <c r="G134"/>
  <c r="H134"/>
  <c r="A135"/>
  <c r="B135"/>
  <c r="C135"/>
  <c r="D135"/>
  <c r="E135"/>
  <c r="F135"/>
  <c r="G135"/>
  <c r="H135"/>
  <c r="A136"/>
  <c r="B136"/>
  <c r="C136"/>
  <c r="D136"/>
  <c r="E136"/>
  <c r="F136"/>
  <c r="G136"/>
  <c r="H136"/>
  <c r="A137"/>
  <c r="B137"/>
  <c r="C137"/>
  <c r="D137"/>
  <c r="E137"/>
  <c r="F137"/>
  <c r="G137"/>
  <c r="H137"/>
  <c r="A138"/>
  <c r="B138"/>
  <c r="C138"/>
  <c r="D138"/>
  <c r="E138"/>
  <c r="F138"/>
  <c r="G138"/>
  <c r="H138"/>
  <c r="G37"/>
  <c r="E37"/>
  <c r="I37"/>
  <c r="G35"/>
  <c r="E35"/>
  <c r="I35"/>
  <c r="G23"/>
  <c r="E23"/>
  <c r="I23"/>
  <c r="G21"/>
  <c r="G26"/>
  <c r="E21"/>
  <c r="E26"/>
  <c r="E27"/>
  <c r="I21"/>
  <c r="E40"/>
  <c r="E41"/>
  <c r="G40"/>
  <c r="G41"/>
  <c r="I38"/>
  <c r="I36"/>
  <c r="I34"/>
  <c r="I40"/>
  <c r="I41"/>
  <c r="I24"/>
  <c r="I22"/>
  <c r="I20"/>
  <c r="F13"/>
  <c r="E99"/>
  <c r="F8"/>
  <c r="B99"/>
  <c r="I26"/>
  <c r="I27"/>
  <c r="F52"/>
  <c r="C95"/>
  <c r="C104"/>
  <c r="D104"/>
  <c r="F62"/>
  <c r="C97"/>
  <c r="C106"/>
  <c r="D106"/>
  <c r="D97"/>
  <c r="F72"/>
  <c r="C99"/>
  <c r="F82"/>
  <c r="D116"/>
  <c r="D117"/>
  <c r="D118"/>
  <c r="G27"/>
  <c r="D53"/>
  <c r="D58"/>
  <c r="D59"/>
  <c r="H95"/>
  <c r="I95"/>
  <c r="D73"/>
  <c r="D78"/>
  <c r="D79"/>
  <c r="H99"/>
  <c r="H108"/>
  <c r="I108"/>
  <c r="D63"/>
  <c r="D68"/>
  <c r="D69"/>
  <c r="H97"/>
  <c r="H106"/>
  <c r="I106"/>
  <c r="B64"/>
  <c r="B66"/>
  <c r="B67"/>
  <c r="F97"/>
  <c r="G97"/>
  <c r="B54"/>
  <c r="B56"/>
  <c r="B57"/>
  <c r="F95"/>
  <c r="F104"/>
  <c r="G104"/>
  <c r="B84"/>
  <c r="B86"/>
  <c r="B87"/>
  <c r="D121"/>
  <c r="D122"/>
  <c r="D123"/>
  <c r="B74"/>
  <c r="B76"/>
  <c r="B77"/>
  <c r="F99"/>
  <c r="G99"/>
  <c r="D95"/>
  <c r="I99"/>
  <c r="H104"/>
  <c r="I104"/>
  <c r="F106"/>
  <c r="G106"/>
  <c r="G95"/>
  <c r="D83"/>
  <c r="D88"/>
  <c r="D89"/>
  <c r="D126"/>
  <c r="D127"/>
  <c r="D128"/>
  <c r="I97"/>
  <c r="C108"/>
  <c r="D108"/>
  <c r="D99"/>
  <c r="F108"/>
  <c r="G108"/>
</calcChain>
</file>

<file path=xl/sharedStrings.xml><?xml version="1.0" encoding="utf-8"?>
<sst xmlns="http://schemas.openxmlformats.org/spreadsheetml/2006/main" count="170" uniqueCount="86">
  <si>
    <t>Výpočet m{Mn,Cr} v modelových vzorcích (v mg)</t>
  </si>
  <si>
    <t>DÁNO:</t>
  </si>
  <si>
    <t>vzorek č.</t>
  </si>
  <si>
    <t>pipetováno</t>
  </si>
  <si>
    <t>0.0100 roztok</t>
  </si>
  <si>
    <t>mg/ml</t>
  </si>
  <si>
    <t>ml</t>
  </si>
  <si>
    <t>mg</t>
  </si>
  <si>
    <t>0.0100M roztok</t>
  </si>
  <si>
    <t>KALIBRAČNÍ KŘIVKA MANGANISTAN</t>
  </si>
  <si>
    <t>t.j. v 1 ml je 0.01 mmol</t>
  </si>
  <si>
    <t>ml do 50 ml</t>
  </si>
  <si>
    <t>mmol</t>
  </si>
  <si>
    <t>A</t>
  </si>
  <si>
    <t>e</t>
  </si>
  <si>
    <t>v 50 ml</t>
  </si>
  <si>
    <t>mol/l</t>
  </si>
  <si>
    <t>stand.odchylka %</t>
  </si>
  <si>
    <t>KALIBRAČNÍ KŘIVKA DVOJCHROMAN</t>
  </si>
  <si>
    <t>ml v 50 ml</t>
  </si>
  <si>
    <t>Naměřené absorbance</t>
  </si>
  <si>
    <t>1.vzorek</t>
  </si>
  <si>
    <t>2.vzorek</t>
  </si>
  <si>
    <t>3.vzorek</t>
  </si>
  <si>
    <t>Výpočet</t>
  </si>
  <si>
    <t>A(K2Cr2O7)/470</t>
  </si>
  <si>
    <t>4.vzorek X</t>
  </si>
  <si>
    <t>Výsledek analýz modelových vzorků</t>
  </si>
  <si>
    <t>VÝSLEDEK</t>
  </si>
  <si>
    <t>v mg</t>
  </si>
  <si>
    <t>dano mg</t>
  </si>
  <si>
    <t>nalez.</t>
  </si>
  <si>
    <t>rel.ch.</t>
  </si>
  <si>
    <t>nalez.mg</t>
  </si>
  <si>
    <t>nalezeno</t>
  </si>
  <si>
    <t>%</t>
  </si>
  <si>
    <t>400nm</t>
  </si>
  <si>
    <t>470nm</t>
  </si>
  <si>
    <t>2. vzorek</t>
  </si>
  <si>
    <t>3. vzorek</t>
  </si>
  <si>
    <t>přepočet na ml</t>
  </si>
  <si>
    <t>dano ml</t>
  </si>
  <si>
    <t>nalez.ml</t>
  </si>
  <si>
    <t>Výsledek analýzy neznámého vzorku</t>
  </si>
  <si>
    <t>objem vzorku po zředění(v ml)</t>
  </si>
  <si>
    <t>A470</t>
  </si>
  <si>
    <t>A545</t>
  </si>
  <si>
    <t>g/mol</t>
  </si>
  <si>
    <t>průměrná hodnota</t>
  </si>
  <si>
    <t>A(390)</t>
  </si>
  <si>
    <t>A(470)</t>
  </si>
  <si>
    <t>A(545)</t>
  </si>
  <si>
    <t>A390</t>
  </si>
  <si>
    <t>4.vzorek - x</t>
  </si>
  <si>
    <t>(1.5 ml)</t>
  </si>
  <si>
    <t>(3 ml)</t>
  </si>
  <si>
    <r>
      <t>K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Cr</t>
    </r>
    <r>
      <rPr>
        <vertAlign val="subscript"/>
        <sz val="9"/>
        <rFont val="Arial CE"/>
        <family val="2"/>
        <charset val="238"/>
      </rPr>
      <t>2</t>
    </r>
    <r>
      <rPr>
        <sz val="9"/>
        <rFont val="Arial CE"/>
        <family val="2"/>
        <charset val="238"/>
      </rPr>
      <t>O</t>
    </r>
    <r>
      <rPr>
        <vertAlign val="subscript"/>
        <sz val="9"/>
        <rFont val="Arial CE"/>
        <family val="2"/>
        <charset val="238"/>
      </rPr>
      <t>7</t>
    </r>
  </si>
  <si>
    <t>pro střední koncentrace  v 1 cm kyvetách</t>
  </si>
  <si>
    <r>
      <t>l</t>
    </r>
    <r>
      <rPr>
        <sz val="9"/>
        <rFont val="Arial CE"/>
        <family val="2"/>
        <charset val="238"/>
      </rPr>
      <t xml:space="preserve"> (nm)</t>
    </r>
  </si>
  <si>
    <t>Absorbance</t>
  </si>
  <si>
    <t>Měření absorpčních spekter při 370 - 550 nm (po 10 nm)</t>
  </si>
  <si>
    <r>
      <t>M.H. KMnO</t>
    </r>
    <r>
      <rPr>
        <vertAlign val="subscript"/>
        <sz val="10"/>
        <rFont val="Arial CE"/>
        <family val="2"/>
        <charset val="238"/>
      </rPr>
      <t>4</t>
    </r>
  </si>
  <si>
    <r>
      <t>M.H. 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</si>
  <si>
    <r>
      <t>c(KMnO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>)</t>
    </r>
  </si>
  <si>
    <r>
      <t>t.j. v 1 ml je 1.58045 mg KMnO</t>
    </r>
    <r>
      <rPr>
        <vertAlign val="subscript"/>
        <sz val="10"/>
        <rFont val="Arial CE"/>
        <family val="2"/>
        <charset val="238"/>
      </rPr>
      <t>4</t>
    </r>
  </si>
  <si>
    <r>
      <t>c(K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  <r>
      <rPr>
        <sz val="10"/>
        <rFont val="Arial CE"/>
        <family val="2"/>
        <charset val="238"/>
      </rPr>
      <t>)</t>
    </r>
  </si>
  <si>
    <r>
      <t>t.j. v 1 ml je 2.9419 mg 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</si>
  <si>
    <r>
      <t>c(KMnO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>)/545</t>
    </r>
  </si>
  <si>
    <r>
      <t>A(KMnO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>)/470</t>
    </r>
  </si>
  <si>
    <r>
      <t>A(KMnO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>)/390</t>
    </r>
  </si>
  <si>
    <r>
      <t>A(K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  <r>
      <rPr>
        <sz val="10"/>
        <rFont val="Arial CE"/>
        <family val="2"/>
        <charset val="238"/>
      </rPr>
      <t>)/390</t>
    </r>
  </si>
  <si>
    <r>
      <t>KMnO</t>
    </r>
    <r>
      <rPr>
        <vertAlign val="subscript"/>
        <sz val="10"/>
        <rFont val="Arial CE"/>
        <family val="2"/>
        <charset val="238"/>
      </rPr>
      <t>4</t>
    </r>
  </si>
  <si>
    <r>
      <t>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</si>
  <si>
    <r>
      <t>nalezeno KMnO</t>
    </r>
    <r>
      <rPr>
        <b/>
        <vertAlign val="subscript"/>
        <sz val="10"/>
        <rFont val="Arial CE"/>
        <family val="2"/>
        <charset val="238"/>
      </rPr>
      <t>4</t>
    </r>
  </si>
  <si>
    <r>
      <t>c(KMnO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>) mol/l</t>
    </r>
  </si>
  <si>
    <r>
      <t>mmol KMnO</t>
    </r>
    <r>
      <rPr>
        <vertAlign val="subscript"/>
        <sz val="10"/>
        <rFont val="Arial CE"/>
        <family val="2"/>
        <charset val="238"/>
      </rPr>
      <t>4</t>
    </r>
    <r>
      <rPr>
        <sz val="10"/>
        <rFont val="Arial CE"/>
        <family val="2"/>
        <charset val="238"/>
      </rPr>
      <t xml:space="preserve"> v 50 ml</t>
    </r>
  </si>
  <si>
    <r>
      <t>mg KMnO</t>
    </r>
    <r>
      <rPr>
        <b/>
        <vertAlign val="subscript"/>
        <sz val="10"/>
        <color indexed="16"/>
        <rFont val="Arial CE"/>
        <family val="2"/>
        <charset val="238"/>
      </rPr>
      <t>4</t>
    </r>
    <r>
      <rPr>
        <b/>
        <sz val="10"/>
        <color indexed="16"/>
        <rFont val="Arial CE"/>
        <family val="2"/>
        <charset val="238"/>
      </rPr>
      <t xml:space="preserve"> v 50 ml</t>
    </r>
  </si>
  <si>
    <r>
      <t>K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Cr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O</t>
    </r>
    <r>
      <rPr>
        <b/>
        <vertAlign val="subscript"/>
        <sz val="10"/>
        <rFont val="Arial CE"/>
        <family val="2"/>
        <charset val="238"/>
      </rPr>
      <t>7</t>
    </r>
    <r>
      <rPr>
        <b/>
        <sz val="10"/>
        <rFont val="Arial CE"/>
        <family val="2"/>
        <charset val="238"/>
      </rPr>
      <t xml:space="preserve"> pro 390 nm</t>
    </r>
  </si>
  <si>
    <r>
      <t>c(K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  <r>
      <rPr>
        <sz val="10"/>
        <rFont val="Arial CE"/>
        <family val="2"/>
        <charset val="238"/>
      </rPr>
      <t>) mol/l</t>
    </r>
  </si>
  <si>
    <r>
      <t>mmol K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Cr</t>
    </r>
    <r>
      <rPr>
        <vertAlign val="subscript"/>
        <sz val="10"/>
        <rFont val="Arial CE"/>
        <family val="2"/>
        <charset val="238"/>
      </rPr>
      <t>2</t>
    </r>
    <r>
      <rPr>
        <sz val="10"/>
        <rFont val="Arial CE"/>
        <family val="2"/>
        <charset val="238"/>
      </rPr>
      <t>O</t>
    </r>
    <r>
      <rPr>
        <vertAlign val="subscript"/>
        <sz val="10"/>
        <rFont val="Arial CE"/>
        <family val="2"/>
        <charset val="238"/>
      </rPr>
      <t>7</t>
    </r>
    <r>
      <rPr>
        <sz val="10"/>
        <rFont val="Arial CE"/>
        <family val="2"/>
        <charset val="238"/>
      </rPr>
      <t xml:space="preserve"> v 50 ml</t>
    </r>
  </si>
  <si>
    <r>
      <t>mg K</t>
    </r>
    <r>
      <rPr>
        <b/>
        <vertAlign val="subscript"/>
        <sz val="10"/>
        <color indexed="16"/>
        <rFont val="Arial CE"/>
        <family val="2"/>
        <charset val="238"/>
      </rPr>
      <t>2</t>
    </r>
    <r>
      <rPr>
        <b/>
        <sz val="10"/>
        <color indexed="16"/>
        <rFont val="Arial CE"/>
        <family val="2"/>
        <charset val="238"/>
      </rPr>
      <t>Cr</t>
    </r>
    <r>
      <rPr>
        <b/>
        <vertAlign val="subscript"/>
        <sz val="10"/>
        <color indexed="16"/>
        <rFont val="Arial CE"/>
        <family val="2"/>
        <charset val="238"/>
      </rPr>
      <t>2</t>
    </r>
    <r>
      <rPr>
        <b/>
        <sz val="10"/>
        <color indexed="16"/>
        <rFont val="Arial CE"/>
        <family val="2"/>
        <charset val="238"/>
      </rPr>
      <t>O</t>
    </r>
    <r>
      <rPr>
        <b/>
        <vertAlign val="subscript"/>
        <sz val="10"/>
        <color indexed="16"/>
        <rFont val="Arial CE"/>
        <family val="2"/>
        <charset val="238"/>
      </rPr>
      <t>7</t>
    </r>
    <r>
      <rPr>
        <b/>
        <sz val="10"/>
        <color indexed="16"/>
        <rFont val="Arial CE"/>
        <family val="2"/>
        <charset val="238"/>
      </rPr>
      <t xml:space="preserve"> v 50 ml</t>
    </r>
  </si>
  <si>
    <r>
      <t>K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Cr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O</t>
    </r>
    <r>
      <rPr>
        <b/>
        <vertAlign val="subscript"/>
        <sz val="10"/>
        <rFont val="Arial CE"/>
        <family val="2"/>
        <charset val="238"/>
      </rPr>
      <t>7</t>
    </r>
    <r>
      <rPr>
        <b/>
        <sz val="10"/>
        <rFont val="Arial CE"/>
        <family val="2"/>
        <charset val="238"/>
      </rPr>
      <t xml:space="preserve"> pro 470 nm</t>
    </r>
  </si>
  <si>
    <r>
      <t>Podklady pro graf KMnO</t>
    </r>
    <r>
      <rPr>
        <b/>
        <u/>
        <vertAlign val="subscript"/>
        <sz val="10"/>
        <rFont val="Arial CE"/>
        <family val="2"/>
        <charset val="238"/>
      </rPr>
      <t>4</t>
    </r>
  </si>
  <si>
    <r>
      <t>Podklady pro graf K</t>
    </r>
    <r>
      <rPr>
        <b/>
        <u/>
        <vertAlign val="subscript"/>
        <sz val="10"/>
        <rFont val="Arial CE"/>
        <family val="2"/>
        <charset val="238"/>
      </rPr>
      <t>2</t>
    </r>
    <r>
      <rPr>
        <b/>
        <u/>
        <sz val="10"/>
        <rFont val="Arial CE"/>
        <family val="2"/>
        <charset val="238"/>
      </rPr>
      <t>Cr</t>
    </r>
    <r>
      <rPr>
        <b/>
        <u/>
        <vertAlign val="subscript"/>
        <sz val="10"/>
        <rFont val="Arial CE"/>
        <family val="2"/>
        <charset val="238"/>
      </rPr>
      <t>2</t>
    </r>
    <r>
      <rPr>
        <b/>
        <u/>
        <sz val="10"/>
        <rFont val="Arial CE"/>
        <family val="2"/>
        <charset val="238"/>
      </rPr>
      <t>O</t>
    </r>
    <r>
      <rPr>
        <b/>
        <u/>
        <vertAlign val="subscript"/>
        <sz val="10"/>
        <rFont val="Arial CE"/>
        <family val="2"/>
        <charset val="238"/>
      </rPr>
      <t>7</t>
    </r>
  </si>
  <si>
    <t>Vzorek - x</t>
  </si>
  <si>
    <r>
      <t>KMnO</t>
    </r>
    <r>
      <rPr>
        <vertAlign val="subscript"/>
        <sz val="9"/>
        <rFont val="Arial CE"/>
        <charset val="238"/>
      </rPr>
      <t>4</t>
    </r>
  </si>
</sst>
</file>

<file path=xl/styles.xml><?xml version="1.0" encoding="utf-8"?>
<styleSheet xmlns="http://schemas.openxmlformats.org/spreadsheetml/2006/main">
  <numFmts count="6">
    <numFmt numFmtId="171" formatCode="_-* #,##0.00\ _K_č_-;\-* #,##0.00\ _K_č_-;_-* &quot;-&quot;??\ _K_č_-;_-@_-"/>
    <numFmt numFmtId="172" formatCode="General_)"/>
    <numFmt numFmtId="174" formatCode="0.000"/>
    <numFmt numFmtId="175" formatCode="0.0"/>
    <numFmt numFmtId="176" formatCode="0.0000"/>
    <numFmt numFmtId="177" formatCode="#,##0.00_ ;\-#,##0.00\ "/>
  </numFmts>
  <fonts count="25">
    <font>
      <sz val="10"/>
      <name val="Courier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vertAlign val="subscript"/>
      <sz val="9"/>
      <name val="Arial CE"/>
      <family val="2"/>
      <charset val="238"/>
    </font>
    <font>
      <sz val="9"/>
      <color indexed="12"/>
      <name val="Arial CE"/>
      <family val="2"/>
      <charset val="238"/>
    </font>
    <font>
      <b/>
      <sz val="11"/>
      <name val="Arial CE"/>
      <family val="2"/>
      <charset val="238"/>
    </font>
    <font>
      <sz val="9"/>
      <name val="Symbol"/>
      <family val="1"/>
      <charset val="2"/>
    </font>
    <font>
      <b/>
      <i/>
      <u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vertAlign val="subscript"/>
      <sz val="10"/>
      <name val="Arial CE"/>
      <family val="2"/>
      <charset val="238"/>
    </font>
    <font>
      <b/>
      <sz val="10"/>
      <color indexed="16"/>
      <name val="Arial CE"/>
      <family val="2"/>
      <charset val="238"/>
    </font>
    <font>
      <b/>
      <vertAlign val="subscript"/>
      <sz val="10"/>
      <color indexed="16"/>
      <name val="Arial CE"/>
      <family val="2"/>
      <charset val="238"/>
    </font>
    <font>
      <b/>
      <u/>
      <vertAlign val="subscript"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6"/>
      <color indexed="8"/>
      <name val="Arial CE"/>
    </font>
    <font>
      <sz val="16.75"/>
      <color indexed="8"/>
      <name val="Arial CE"/>
    </font>
    <font>
      <sz val="12"/>
      <color indexed="8"/>
      <name val="Arial CE"/>
    </font>
    <font>
      <vertAlign val="subscript"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172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172" fontId="0" fillId="0" borderId="0" xfId="0"/>
    <xf numFmtId="172" fontId="2" fillId="0" borderId="1" xfId="0" applyFont="1" applyBorder="1" applyAlignment="1">
      <alignment horizontal="center"/>
    </xf>
    <xf numFmtId="172" fontId="2" fillId="0" borderId="2" xfId="0" applyFont="1" applyBorder="1" applyAlignment="1">
      <alignment horizontal="center"/>
    </xf>
    <xf numFmtId="172" fontId="2" fillId="0" borderId="3" xfId="0" applyFont="1" applyBorder="1" applyAlignment="1">
      <alignment horizontal="center"/>
    </xf>
    <xf numFmtId="172" fontId="2" fillId="0" borderId="4" xfId="0" applyFont="1" applyBorder="1" applyAlignment="1">
      <alignment horizontal="center"/>
    </xf>
    <xf numFmtId="172" fontId="2" fillId="0" borderId="5" xfId="0" applyFont="1" applyBorder="1" applyAlignment="1">
      <alignment horizontal="center"/>
    </xf>
    <xf numFmtId="172" fontId="2" fillId="0" borderId="6" xfId="0" applyFont="1" applyBorder="1" applyAlignment="1">
      <alignment horizontal="center"/>
    </xf>
    <xf numFmtId="172" fontId="2" fillId="0" borderId="7" xfId="0" applyFont="1" applyBorder="1" applyAlignment="1">
      <alignment horizontal="center"/>
    </xf>
    <xf numFmtId="172" fontId="4" fillId="0" borderId="3" xfId="0" applyFont="1" applyBorder="1" applyAlignment="1">
      <alignment horizontal="center"/>
    </xf>
    <xf numFmtId="172" fontId="4" fillId="0" borderId="4" xfId="0" applyFont="1" applyBorder="1" applyAlignment="1">
      <alignment horizontal="center"/>
    </xf>
    <xf numFmtId="172" fontId="2" fillId="0" borderId="8" xfId="0" applyFont="1" applyBorder="1" applyAlignment="1">
      <alignment horizontal="center"/>
    </xf>
    <xf numFmtId="172" fontId="4" fillId="0" borderId="9" xfId="0" applyFont="1" applyBorder="1" applyAlignment="1">
      <alignment horizontal="center"/>
    </xf>
    <xf numFmtId="172" fontId="4" fillId="0" borderId="10" xfId="0" applyFont="1" applyBorder="1" applyAlignment="1">
      <alignment horizontal="center"/>
    </xf>
    <xf numFmtId="172" fontId="2" fillId="0" borderId="0" xfId="0" applyFont="1"/>
    <xf numFmtId="172" fontId="2" fillId="0" borderId="0" xfId="0" applyFont="1" applyAlignment="1">
      <alignment horizontal="center"/>
    </xf>
    <xf numFmtId="172" fontId="2" fillId="0" borderId="0" xfId="0" applyFont="1" applyBorder="1" applyAlignment="1">
      <alignment horizontal="center"/>
    </xf>
    <xf numFmtId="172" fontId="4" fillId="0" borderId="0" xfId="0" applyFont="1" applyBorder="1" applyAlignment="1">
      <alignment horizontal="center"/>
    </xf>
    <xf numFmtId="172" fontId="5" fillId="0" borderId="0" xfId="0" applyFont="1"/>
    <xf numFmtId="172" fontId="6" fillId="0" borderId="11" xfId="0" applyFont="1" applyBorder="1" applyAlignment="1">
      <alignment horizontal="center"/>
    </xf>
    <xf numFmtId="172" fontId="7" fillId="0" borderId="0" xfId="0" applyFont="1" applyAlignment="1" applyProtection="1">
      <alignment horizontal="left"/>
    </xf>
    <xf numFmtId="172" fontId="8" fillId="0" borderId="0" xfId="0" applyFont="1"/>
    <xf numFmtId="172" fontId="9" fillId="0" borderId="0" xfId="0" applyFont="1" applyAlignment="1" applyProtection="1">
      <alignment horizontal="left"/>
    </xf>
    <xf numFmtId="172" fontId="8" fillId="0" borderId="0" xfId="0" applyFont="1" applyAlignment="1" applyProtection="1">
      <alignment horizontal="left"/>
    </xf>
    <xf numFmtId="172" fontId="8" fillId="0" borderId="0" xfId="0" applyFont="1" applyAlignment="1" applyProtection="1">
      <alignment horizontal="center"/>
    </xf>
    <xf numFmtId="172" fontId="8" fillId="0" borderId="12" xfId="0" applyFont="1" applyBorder="1" applyAlignment="1" applyProtection="1">
      <alignment horizontal="left"/>
    </xf>
    <xf numFmtId="172" fontId="8" fillId="0" borderId="12" xfId="0" applyFont="1" applyBorder="1"/>
    <xf numFmtId="172" fontId="8" fillId="0" borderId="13" xfId="0" applyFont="1" applyBorder="1"/>
    <xf numFmtId="172" fontId="8" fillId="0" borderId="13" xfId="0" applyFont="1" applyBorder="1" applyAlignment="1" applyProtection="1">
      <alignment horizontal="center"/>
    </xf>
    <xf numFmtId="172" fontId="8" fillId="0" borderId="0" xfId="0" applyFont="1" applyAlignment="1">
      <alignment horizontal="center"/>
    </xf>
    <xf numFmtId="172" fontId="11" fillId="0" borderId="9" xfId="0" applyFont="1" applyBorder="1" applyProtection="1"/>
    <xf numFmtId="2" fontId="8" fillId="0" borderId="9" xfId="1" applyNumberFormat="1" applyFont="1" applyBorder="1" applyAlignment="1" applyProtection="1">
      <alignment horizontal="center"/>
    </xf>
    <xf numFmtId="172" fontId="8" fillId="0" borderId="9" xfId="0" applyFont="1" applyBorder="1" applyAlignment="1" applyProtection="1">
      <alignment horizontal="center"/>
    </xf>
    <xf numFmtId="172" fontId="11" fillId="0" borderId="12" xfId="0" applyFont="1" applyBorder="1" applyProtection="1"/>
    <xf numFmtId="2" fontId="8" fillId="0" borderId="12" xfId="1" applyNumberFormat="1" applyFont="1" applyBorder="1" applyAlignment="1" applyProtection="1">
      <alignment horizontal="center"/>
    </xf>
    <xf numFmtId="172" fontId="8" fillId="0" borderId="12" xfId="0" applyFont="1" applyBorder="1" applyAlignment="1" applyProtection="1">
      <alignment horizontal="center"/>
    </xf>
    <xf numFmtId="172" fontId="12" fillId="0" borderId="0" xfId="0" applyFont="1" applyAlignment="1" applyProtection="1">
      <alignment horizontal="left"/>
    </xf>
    <xf numFmtId="172" fontId="8" fillId="0" borderId="0" xfId="0" applyFont="1" applyProtection="1"/>
    <xf numFmtId="172" fontId="8" fillId="0" borderId="11" xfId="0" applyFont="1" applyBorder="1" applyAlignment="1" applyProtection="1">
      <alignment horizontal="left"/>
    </xf>
    <xf numFmtId="172" fontId="8" fillId="0" borderId="1" xfId="0" applyFont="1" applyBorder="1" applyAlignment="1" applyProtection="1">
      <alignment horizontal="left"/>
    </xf>
    <xf numFmtId="172" fontId="9" fillId="0" borderId="1" xfId="0" applyFont="1" applyBorder="1" applyAlignment="1" applyProtection="1">
      <alignment horizontal="center"/>
    </xf>
    <xf numFmtId="172" fontId="8" fillId="0" borderId="1" xfId="0" applyFont="1" applyBorder="1" applyAlignment="1" applyProtection="1">
      <alignment horizontal="center"/>
    </xf>
    <xf numFmtId="172" fontId="8" fillId="0" borderId="6" xfId="0" applyFont="1" applyBorder="1"/>
    <xf numFmtId="172" fontId="8" fillId="0" borderId="6" xfId="0" applyFont="1" applyBorder="1" applyAlignment="1" applyProtection="1">
      <alignment horizontal="left"/>
    </xf>
    <xf numFmtId="172" fontId="9" fillId="0" borderId="6" xfId="0" applyFont="1" applyBorder="1" applyAlignment="1" applyProtection="1">
      <alignment horizontal="center"/>
    </xf>
    <xf numFmtId="172" fontId="8" fillId="0" borderId="6" xfId="0" applyFont="1" applyBorder="1" applyAlignment="1" applyProtection="1">
      <alignment horizontal="center"/>
    </xf>
    <xf numFmtId="171" fontId="9" fillId="0" borderId="9" xfId="1" applyFont="1" applyBorder="1" applyAlignment="1" applyProtection="1">
      <alignment horizontal="center"/>
    </xf>
    <xf numFmtId="174" fontId="8" fillId="0" borderId="9" xfId="1" applyNumberFormat="1" applyFont="1" applyBorder="1" applyAlignment="1" applyProtection="1">
      <alignment horizontal="center"/>
    </xf>
    <xf numFmtId="174" fontId="13" fillId="0" borderId="9" xfId="1" applyNumberFormat="1" applyFont="1" applyBorder="1" applyAlignment="1" applyProtection="1">
      <alignment horizontal="center"/>
    </xf>
    <xf numFmtId="175" fontId="8" fillId="0" borderId="9" xfId="0" applyNumberFormat="1" applyFont="1" applyBorder="1" applyAlignment="1" applyProtection="1">
      <alignment horizontal="center"/>
    </xf>
    <xf numFmtId="174" fontId="13" fillId="0" borderId="9" xfId="0" applyNumberFormat="1" applyFont="1" applyBorder="1" applyAlignment="1" applyProtection="1">
      <alignment horizontal="center"/>
    </xf>
    <xf numFmtId="171" fontId="9" fillId="0" borderId="12" xfId="1" applyFont="1" applyBorder="1" applyAlignment="1" applyProtection="1">
      <alignment horizontal="center"/>
    </xf>
    <xf numFmtId="174" fontId="8" fillId="0" borderId="12" xfId="1" applyNumberFormat="1" applyFont="1" applyBorder="1" applyAlignment="1" applyProtection="1">
      <alignment horizontal="center"/>
    </xf>
    <xf numFmtId="174" fontId="13" fillId="0" borderId="12" xfId="1" applyNumberFormat="1" applyFont="1" applyBorder="1" applyAlignment="1" applyProtection="1">
      <alignment horizontal="center"/>
    </xf>
    <xf numFmtId="175" fontId="8" fillId="0" borderId="12" xfId="0" applyNumberFormat="1" applyFont="1" applyBorder="1" applyAlignment="1" applyProtection="1">
      <alignment horizontal="center"/>
    </xf>
    <xf numFmtId="174" fontId="13" fillId="0" borderId="12" xfId="0" applyNumberFormat="1" applyFont="1" applyBorder="1" applyAlignment="1" applyProtection="1">
      <alignment horizontal="center"/>
    </xf>
    <xf numFmtId="172" fontId="8" fillId="0" borderId="2" xfId="0" applyFont="1" applyBorder="1"/>
    <xf numFmtId="172" fontId="8" fillId="0" borderId="0" xfId="0" applyFont="1" applyBorder="1"/>
    <xf numFmtId="172" fontId="8" fillId="0" borderId="14" xfId="0" applyFont="1" applyBorder="1"/>
    <xf numFmtId="172" fontId="14" fillId="0" borderId="0" xfId="0" applyFont="1" applyBorder="1"/>
    <xf numFmtId="172" fontId="8" fillId="0" borderId="4" xfId="0" applyFont="1" applyBorder="1"/>
    <xf numFmtId="172" fontId="8" fillId="0" borderId="0" xfId="0" applyFont="1" applyBorder="1" applyAlignment="1" applyProtection="1">
      <alignment horizontal="left"/>
    </xf>
    <xf numFmtId="175" fontId="8" fillId="0" borderId="4" xfId="0" applyNumberFormat="1" applyFont="1" applyBorder="1" applyAlignment="1" applyProtection="1">
      <alignment horizontal="center"/>
    </xf>
    <xf numFmtId="172" fontId="8" fillId="0" borderId="0" xfId="0" applyFont="1" applyBorder="1" applyAlignment="1">
      <alignment horizontal="center"/>
    </xf>
    <xf numFmtId="172" fontId="8" fillId="0" borderId="8" xfId="0" applyFont="1" applyBorder="1"/>
    <xf numFmtId="172" fontId="8" fillId="0" borderId="15" xfId="0" applyFont="1" applyBorder="1" applyAlignment="1" applyProtection="1">
      <alignment horizontal="left"/>
    </xf>
    <xf numFmtId="172" fontId="8" fillId="0" borderId="10" xfId="0" applyFont="1" applyBorder="1"/>
    <xf numFmtId="172" fontId="8" fillId="0" borderId="15" xfId="0" applyFont="1" applyBorder="1"/>
    <xf numFmtId="9" fontId="8" fillId="0" borderId="10" xfId="2" applyFont="1" applyBorder="1" applyAlignment="1" applyProtection="1">
      <alignment horizontal="center"/>
    </xf>
    <xf numFmtId="172" fontId="8" fillId="0" borderId="15" xfId="0" applyFont="1" applyBorder="1" applyAlignment="1">
      <alignment horizontal="center"/>
    </xf>
    <xf numFmtId="9" fontId="8" fillId="0" borderId="0" xfId="2" applyFont="1" applyBorder="1" applyProtection="1"/>
    <xf numFmtId="172" fontId="9" fillId="0" borderId="13" xfId="0" applyFont="1" applyBorder="1" applyAlignment="1" applyProtection="1">
      <alignment horizontal="center"/>
    </xf>
    <xf numFmtId="172" fontId="8" fillId="0" borderId="13" xfId="0" applyFont="1" applyBorder="1" applyAlignment="1">
      <alignment horizontal="center"/>
    </xf>
    <xf numFmtId="172" fontId="8" fillId="0" borderId="9" xfId="0" applyFont="1" applyBorder="1" applyAlignment="1" applyProtection="1">
      <alignment horizontal="left"/>
    </xf>
    <xf numFmtId="172" fontId="15" fillId="0" borderId="9" xfId="0" applyFont="1" applyBorder="1"/>
    <xf numFmtId="172" fontId="15" fillId="0" borderId="12" xfId="0" applyFont="1" applyBorder="1"/>
    <xf numFmtId="172" fontId="9" fillId="0" borderId="12" xfId="0" applyFont="1" applyBorder="1" applyAlignment="1" applyProtection="1">
      <alignment horizontal="left"/>
    </xf>
    <xf numFmtId="172" fontId="15" fillId="0" borderId="0" xfId="0" applyFont="1" applyBorder="1" applyProtection="1"/>
    <xf numFmtId="172" fontId="15" fillId="0" borderId="0" xfId="0" applyFont="1" applyBorder="1"/>
    <xf numFmtId="172" fontId="14" fillId="0" borderId="0" xfId="0" applyFont="1"/>
    <xf numFmtId="172" fontId="11" fillId="0" borderId="1" xfId="0" applyFont="1" applyBorder="1" applyAlignment="1" applyProtection="1">
      <alignment horizontal="left"/>
    </xf>
    <xf numFmtId="172" fontId="8" fillId="0" borderId="16" xfId="0" applyFont="1" applyBorder="1"/>
    <xf numFmtId="172" fontId="8" fillId="0" borderId="3" xfId="0" applyFont="1" applyBorder="1" applyAlignment="1" applyProtection="1">
      <alignment horizontal="left"/>
    </xf>
    <xf numFmtId="172" fontId="8" fillId="0" borderId="4" xfId="0" applyFont="1" applyBorder="1" applyProtection="1"/>
    <xf numFmtId="172" fontId="8" fillId="0" borderId="0" xfId="0" applyFont="1" applyBorder="1" applyProtection="1"/>
    <xf numFmtId="172" fontId="8" fillId="0" borderId="3" xfId="0" applyFont="1" applyBorder="1"/>
    <xf numFmtId="172" fontId="8" fillId="0" borderId="9" xfId="0" applyFont="1" applyBorder="1"/>
    <xf numFmtId="172" fontId="11" fillId="0" borderId="3" xfId="0" applyFont="1" applyBorder="1" applyAlignment="1" applyProtection="1">
      <alignment horizontal="left"/>
    </xf>
    <xf numFmtId="172" fontId="8" fillId="0" borderId="15" xfId="0" applyFont="1" applyBorder="1" applyProtection="1"/>
    <xf numFmtId="172" fontId="8" fillId="0" borderId="11" xfId="0" applyFont="1" applyBorder="1" applyAlignment="1" applyProtection="1">
      <alignment horizontal="center"/>
    </xf>
    <xf numFmtId="172" fontId="8" fillId="0" borderId="1" xfId="0" applyFont="1" applyBorder="1" applyProtection="1"/>
    <xf numFmtId="172" fontId="8" fillId="0" borderId="16" xfId="0" applyFont="1" applyBorder="1" applyAlignment="1" applyProtection="1">
      <alignment horizontal="center"/>
    </xf>
    <xf numFmtId="172" fontId="8" fillId="0" borderId="2" xfId="0" applyFont="1" applyBorder="1" applyAlignment="1" applyProtection="1">
      <alignment horizontal="center"/>
    </xf>
    <xf numFmtId="172" fontId="8" fillId="0" borderId="14" xfId="0" applyFont="1" applyBorder="1" applyAlignment="1" applyProtection="1">
      <alignment horizontal="center"/>
    </xf>
    <xf numFmtId="172" fontId="8" fillId="0" borderId="5" xfId="0" applyFont="1" applyBorder="1" applyAlignment="1">
      <alignment horizontal="center"/>
    </xf>
    <xf numFmtId="172" fontId="8" fillId="0" borderId="3" xfId="0" applyFont="1" applyBorder="1" applyAlignment="1">
      <alignment horizontal="center"/>
    </xf>
    <xf numFmtId="172" fontId="8" fillId="0" borderId="3" xfId="0" applyFont="1" applyBorder="1" applyAlignment="1" applyProtection="1">
      <alignment horizontal="center"/>
    </xf>
    <xf numFmtId="172" fontId="8" fillId="0" borderId="4" xfId="0" applyFont="1" applyBorder="1" applyAlignment="1" applyProtection="1">
      <alignment horizontal="center"/>
    </xf>
    <xf numFmtId="172" fontId="8" fillId="0" borderId="17" xfId="0" applyFont="1" applyBorder="1" applyAlignment="1">
      <alignment horizontal="center"/>
    </xf>
    <xf numFmtId="172" fontId="8" fillId="0" borderId="7" xfId="0" applyFont="1" applyBorder="1" applyAlignment="1" applyProtection="1">
      <alignment horizontal="center"/>
    </xf>
    <xf numFmtId="172" fontId="8" fillId="0" borderId="17" xfId="0" applyFont="1" applyBorder="1" applyAlignment="1" applyProtection="1">
      <alignment horizontal="center"/>
    </xf>
    <xf numFmtId="176" fontId="9" fillId="0" borderId="18" xfId="0" applyNumberFormat="1" applyFont="1" applyBorder="1" applyAlignment="1" applyProtection="1">
      <alignment horizontal="center"/>
    </xf>
    <xf numFmtId="9" fontId="8" fillId="0" borderId="19" xfId="2" applyFont="1" applyBorder="1" applyAlignment="1" applyProtection="1">
      <alignment horizontal="center"/>
    </xf>
    <xf numFmtId="176" fontId="9" fillId="0" borderId="0" xfId="0" applyNumberFormat="1" applyFont="1" applyBorder="1" applyAlignment="1" applyProtection="1">
      <alignment horizontal="center"/>
    </xf>
    <xf numFmtId="176" fontId="9" fillId="0" borderId="3" xfId="0" applyNumberFormat="1" applyFont="1" applyBorder="1" applyAlignment="1" applyProtection="1">
      <alignment horizontal="center"/>
    </xf>
    <xf numFmtId="9" fontId="8" fillId="0" borderId="4" xfId="2" applyFont="1" applyBorder="1" applyAlignment="1" applyProtection="1">
      <alignment horizontal="center"/>
    </xf>
    <xf numFmtId="9" fontId="8" fillId="0" borderId="3" xfId="2" applyFont="1" applyBorder="1" applyAlignment="1" applyProtection="1">
      <alignment horizontal="center"/>
    </xf>
    <xf numFmtId="172" fontId="8" fillId="0" borderId="2" xfId="0" applyFont="1" applyBorder="1" applyAlignment="1">
      <alignment horizontal="center"/>
    </xf>
    <xf numFmtId="176" fontId="9" fillId="0" borderId="3" xfId="0" applyNumberFormat="1" applyFont="1" applyBorder="1" applyAlignment="1">
      <alignment horizontal="center"/>
    </xf>
    <xf numFmtId="9" fontId="8" fillId="0" borderId="4" xfId="2" applyFont="1" applyBorder="1" applyAlignment="1">
      <alignment horizontal="center"/>
    </xf>
    <xf numFmtId="176" fontId="9" fillId="0" borderId="0" xfId="0" applyNumberFormat="1" applyFont="1" applyBorder="1" applyAlignment="1">
      <alignment horizontal="center"/>
    </xf>
    <xf numFmtId="172" fontId="8" fillId="0" borderId="4" xfId="0" applyFont="1" applyBorder="1" applyAlignment="1">
      <alignment horizontal="center"/>
    </xf>
    <xf numFmtId="172" fontId="8" fillId="0" borderId="8" xfId="0" applyFont="1" applyBorder="1" applyAlignment="1" applyProtection="1">
      <alignment horizontal="center"/>
    </xf>
    <xf numFmtId="176" fontId="9" fillId="0" borderId="9" xfId="0" applyNumberFormat="1" applyFont="1" applyBorder="1" applyAlignment="1" applyProtection="1">
      <alignment horizontal="center"/>
    </xf>
    <xf numFmtId="176" fontId="9" fillId="0" borderId="15" xfId="0" applyNumberFormat="1" applyFont="1" applyBorder="1" applyAlignment="1" applyProtection="1">
      <alignment horizontal="center"/>
    </xf>
    <xf numFmtId="9" fontId="8" fillId="0" borderId="9" xfId="2" applyFont="1" applyBorder="1" applyAlignment="1" applyProtection="1">
      <alignment horizontal="center"/>
    </xf>
    <xf numFmtId="172" fontId="8" fillId="0" borderId="16" xfId="0" applyFont="1" applyBorder="1" applyAlignment="1">
      <alignment horizontal="center"/>
    </xf>
    <xf numFmtId="172" fontId="8" fillId="0" borderId="14" xfId="0" applyFont="1" applyBorder="1" applyAlignment="1">
      <alignment horizontal="center"/>
    </xf>
    <xf numFmtId="172" fontId="8" fillId="0" borderId="6" xfId="0" applyFont="1" applyBorder="1" applyAlignment="1">
      <alignment horizontal="center"/>
    </xf>
    <xf numFmtId="177" fontId="9" fillId="0" borderId="3" xfId="1" applyNumberFormat="1" applyFont="1" applyBorder="1" applyAlignment="1" applyProtection="1">
      <alignment horizontal="center"/>
    </xf>
    <xf numFmtId="172" fontId="9" fillId="0" borderId="3" xfId="0" applyFont="1" applyBorder="1" applyAlignment="1" applyProtection="1">
      <alignment horizontal="center"/>
    </xf>
    <xf numFmtId="9" fontId="8" fillId="0" borderId="0" xfId="2" applyFont="1" applyBorder="1" applyAlignment="1" applyProtection="1">
      <alignment horizontal="center"/>
    </xf>
    <xf numFmtId="177" fontId="9" fillId="0" borderId="3" xfId="1" applyNumberFormat="1" applyFont="1" applyBorder="1" applyAlignment="1">
      <alignment horizontal="center"/>
    </xf>
    <xf numFmtId="172" fontId="9" fillId="0" borderId="3" xfId="0" applyFont="1" applyBorder="1" applyAlignment="1">
      <alignment horizontal="center"/>
    </xf>
    <xf numFmtId="176" fontId="8" fillId="0" borderId="0" xfId="0" applyNumberFormat="1" applyFont="1" applyBorder="1" applyAlignment="1">
      <alignment horizontal="center"/>
    </xf>
    <xf numFmtId="177" fontId="9" fillId="0" borderId="9" xfId="1" applyNumberFormat="1" applyFont="1" applyBorder="1" applyAlignment="1" applyProtection="1">
      <alignment horizontal="center"/>
    </xf>
    <xf numFmtId="172" fontId="9" fillId="0" borderId="9" xfId="0" applyFont="1" applyBorder="1" applyAlignment="1" applyProtection="1">
      <alignment horizontal="center"/>
    </xf>
    <xf numFmtId="9" fontId="8" fillId="0" borderId="15" xfId="2" applyFont="1" applyBorder="1" applyAlignment="1" applyProtection="1">
      <alignment horizontal="center"/>
    </xf>
    <xf numFmtId="172" fontId="9" fillId="0" borderId="0" xfId="0" applyFont="1"/>
    <xf numFmtId="172" fontId="17" fillId="0" borderId="20" xfId="0" applyFont="1" applyBorder="1" applyAlignment="1" applyProtection="1">
      <alignment horizontal="left"/>
    </xf>
    <xf numFmtId="172" fontId="17" fillId="0" borderId="21" xfId="0" applyFont="1" applyBorder="1"/>
    <xf numFmtId="2" fontId="17" fillId="0" borderId="22" xfId="0" applyNumberFormat="1" applyFont="1" applyBorder="1" applyProtection="1"/>
    <xf numFmtId="172" fontId="12" fillId="0" borderId="0" xfId="0" applyFont="1"/>
    <xf numFmtId="172" fontId="8" fillId="0" borderId="23" xfId="0" applyFont="1" applyBorder="1" applyAlignment="1" applyProtection="1">
      <alignment horizontal="center"/>
    </xf>
    <xf numFmtId="172" fontId="9" fillId="0" borderId="24" xfId="0" applyFont="1" applyBorder="1" applyAlignment="1" applyProtection="1">
      <alignment horizontal="center"/>
    </xf>
    <xf numFmtId="172" fontId="9" fillId="0" borderId="25" xfId="0" applyFont="1" applyBorder="1" applyAlignment="1" applyProtection="1">
      <alignment horizontal="center"/>
    </xf>
    <xf numFmtId="171" fontId="8" fillId="0" borderId="2" xfId="1" applyFont="1" applyBorder="1" applyAlignment="1" applyProtection="1">
      <alignment horizontal="center"/>
    </xf>
    <xf numFmtId="174" fontId="8" fillId="0" borderId="0" xfId="0" applyNumberFormat="1" applyFont="1" applyBorder="1" applyAlignment="1" applyProtection="1">
      <alignment horizontal="center"/>
    </xf>
    <xf numFmtId="174" fontId="8" fillId="0" borderId="4" xfId="0" applyNumberFormat="1" applyFont="1" applyBorder="1" applyAlignment="1" applyProtection="1">
      <alignment horizontal="center"/>
    </xf>
    <xf numFmtId="174" fontId="8" fillId="0" borderId="0" xfId="1" applyNumberFormat="1" applyFont="1" applyBorder="1" applyAlignment="1" applyProtection="1">
      <alignment horizontal="center"/>
    </xf>
    <xf numFmtId="174" fontId="8" fillId="0" borderId="4" xfId="1" applyNumberFormat="1" applyFont="1" applyBorder="1" applyAlignment="1" applyProtection="1">
      <alignment horizontal="center"/>
    </xf>
    <xf numFmtId="171" fontId="8" fillId="0" borderId="8" xfId="1" applyFont="1" applyBorder="1" applyAlignment="1" applyProtection="1">
      <alignment horizontal="center"/>
    </xf>
    <xf numFmtId="174" fontId="8" fillId="0" borderId="15" xfId="0" applyNumberFormat="1" applyFont="1" applyBorder="1" applyAlignment="1" applyProtection="1">
      <alignment horizontal="center"/>
    </xf>
    <xf numFmtId="174" fontId="8" fillId="0" borderId="10" xfId="0" applyNumberFormat="1" applyFont="1" applyBorder="1" applyAlignment="1" applyProtection="1">
      <alignment horizontal="center"/>
    </xf>
    <xf numFmtId="174" fontId="8" fillId="0" borderId="15" xfId="1" applyNumberFormat="1" applyFont="1" applyBorder="1" applyAlignment="1" applyProtection="1">
      <alignment horizontal="center"/>
    </xf>
    <xf numFmtId="174" fontId="8" fillId="0" borderId="10" xfId="1" applyNumberFormat="1" applyFont="1" applyBorder="1" applyAlignment="1" applyProtection="1">
      <alignment horizontal="center"/>
    </xf>
    <xf numFmtId="171" fontId="8" fillId="0" borderId="0" xfId="1" applyFont="1" applyBorder="1" applyAlignment="1" applyProtection="1">
      <alignment horizontal="center"/>
    </xf>
    <xf numFmtId="172" fontId="20" fillId="0" borderId="0" xfId="0" applyFont="1" applyAlignment="1" applyProtection="1">
      <alignment horizontal="left"/>
    </xf>
  </cellXfs>
  <cellStyles count="3">
    <cellStyle name="čárky" xfId="1" builtinId="3"/>
    <cellStyle name="normální" xfId="0" builtinId="0"/>
    <cellStyle name="pro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Měření absorpčních spekter KMnO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4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a K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2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Cr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2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O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7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pro střední koncentrace (při 370 - 550 nm)</a:t>
            </a:r>
          </a:p>
        </c:rich>
      </c:tx>
      <c:layout>
        <c:manualLayout>
          <c:xMode val="edge"/>
          <c:yMode val="edge"/>
          <c:x val="0.19791666666666666"/>
          <c:y val="3.8720538720538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374999999999997E-2"/>
          <c:y val="0.12289562289562289"/>
          <c:w val="0.91666666666666663"/>
          <c:h val="0.73232323232323238"/>
        </c:manualLayout>
      </c:layout>
      <c:scatterChart>
        <c:scatterStyle val="smoothMarker"/>
        <c:ser>
          <c:idx val="0"/>
          <c:order val="0"/>
          <c:tx>
            <c:v>0,01 M KMnO4</c:v>
          </c:tx>
          <c:spPr>
            <a:ln w="3175">
              <a:solidFill>
                <a:srgbClr val="00008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'Měření ABS spekter 370-550nm'!$A$8:$A$28</c:f>
              <c:numCache>
                <c:formatCode>General_)</c:formatCode>
                <c:ptCount val="21"/>
                <c:pt idx="0">
                  <c:v>370</c:v>
                </c:pt>
                <c:pt idx="1">
                  <c:v>380</c:v>
                </c:pt>
                <c:pt idx="2">
                  <c:v>390</c:v>
                </c:pt>
                <c:pt idx="3">
                  <c:v>400</c:v>
                </c:pt>
                <c:pt idx="4">
                  <c:v>410</c:v>
                </c:pt>
                <c:pt idx="5">
                  <c:v>420</c:v>
                </c:pt>
                <c:pt idx="6">
                  <c:v>430</c:v>
                </c:pt>
                <c:pt idx="7">
                  <c:v>440</c:v>
                </c:pt>
                <c:pt idx="8">
                  <c:v>450</c:v>
                </c:pt>
                <c:pt idx="9">
                  <c:v>460</c:v>
                </c:pt>
                <c:pt idx="10">
                  <c:v>470</c:v>
                </c:pt>
                <c:pt idx="11">
                  <c:v>480</c:v>
                </c:pt>
                <c:pt idx="12">
                  <c:v>490</c:v>
                </c:pt>
                <c:pt idx="13">
                  <c:v>500</c:v>
                </c:pt>
                <c:pt idx="14">
                  <c:v>510</c:v>
                </c:pt>
                <c:pt idx="15">
                  <c:v>520</c:v>
                </c:pt>
                <c:pt idx="16">
                  <c:v>525</c:v>
                </c:pt>
                <c:pt idx="17">
                  <c:v>530</c:v>
                </c:pt>
                <c:pt idx="18">
                  <c:v>540</c:v>
                </c:pt>
                <c:pt idx="19">
                  <c:v>545</c:v>
                </c:pt>
                <c:pt idx="20">
                  <c:v>550</c:v>
                </c:pt>
              </c:numCache>
            </c:numRef>
          </c:xVal>
          <c:yVal>
            <c:numRef>
              <c:f>'Měření ABS spekter 370-550nm'!$B$8:$B$28</c:f>
              <c:numCache>
                <c:formatCode>General_)</c:formatCode>
                <c:ptCount val="21"/>
                <c:pt idx="0">
                  <c:v>0.224</c:v>
                </c:pt>
                <c:pt idx="1">
                  <c:v>0.14699999999999999</c:v>
                </c:pt>
                <c:pt idx="2">
                  <c:v>0.08</c:v>
                </c:pt>
                <c:pt idx="3">
                  <c:v>3.7999999999999999E-2</c:v>
                </c:pt>
                <c:pt idx="4">
                  <c:v>1.7000000000000001E-2</c:v>
                </c:pt>
                <c:pt idx="5">
                  <c:v>1.2E-2</c:v>
                </c:pt>
                <c:pt idx="6">
                  <c:v>1.7000000000000001E-2</c:v>
                </c:pt>
                <c:pt idx="7">
                  <c:v>2.9000000000000001E-2</c:v>
                </c:pt>
                <c:pt idx="8">
                  <c:v>5.1999999999999998E-2</c:v>
                </c:pt>
                <c:pt idx="9">
                  <c:v>8.5999999999999993E-2</c:v>
                </c:pt>
                <c:pt idx="10">
                  <c:v>0.14799999999999999</c:v>
                </c:pt>
                <c:pt idx="11">
                  <c:v>0.218</c:v>
                </c:pt>
                <c:pt idx="12">
                  <c:v>0.32100000000000001</c:v>
                </c:pt>
                <c:pt idx="13">
                  <c:v>0.42499999999999999</c:v>
                </c:pt>
                <c:pt idx="14">
                  <c:v>0.51800000000000002</c:v>
                </c:pt>
                <c:pt idx="15">
                  <c:v>0.61699999999999999</c:v>
                </c:pt>
                <c:pt idx="16">
                  <c:v>0.69</c:v>
                </c:pt>
                <c:pt idx="17">
                  <c:v>0.65800000000000003</c:v>
                </c:pt>
                <c:pt idx="18">
                  <c:v>0.621</c:v>
                </c:pt>
                <c:pt idx="19">
                  <c:v>0.66200000000000003</c:v>
                </c:pt>
                <c:pt idx="20">
                  <c:v>0.60199999999999998</c:v>
                </c:pt>
              </c:numCache>
            </c:numRef>
          </c:yVal>
          <c:smooth val="1"/>
        </c:ser>
        <c:ser>
          <c:idx val="1"/>
          <c:order val="1"/>
          <c:tx>
            <c:v>0,01 M K2Cr2O7</c:v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'Měření ABS spekter 370-550nm'!$A$8:$A$28</c:f>
              <c:numCache>
                <c:formatCode>General_)</c:formatCode>
                <c:ptCount val="21"/>
                <c:pt idx="0">
                  <c:v>370</c:v>
                </c:pt>
                <c:pt idx="1">
                  <c:v>380</c:v>
                </c:pt>
                <c:pt idx="2">
                  <c:v>390</c:v>
                </c:pt>
                <c:pt idx="3">
                  <c:v>400</c:v>
                </c:pt>
                <c:pt idx="4">
                  <c:v>410</c:v>
                </c:pt>
                <c:pt idx="5">
                  <c:v>420</c:v>
                </c:pt>
                <c:pt idx="6">
                  <c:v>430</c:v>
                </c:pt>
                <c:pt idx="7">
                  <c:v>440</c:v>
                </c:pt>
                <c:pt idx="8">
                  <c:v>450</c:v>
                </c:pt>
                <c:pt idx="9">
                  <c:v>460</c:v>
                </c:pt>
                <c:pt idx="10">
                  <c:v>470</c:v>
                </c:pt>
                <c:pt idx="11">
                  <c:v>480</c:v>
                </c:pt>
                <c:pt idx="12">
                  <c:v>490</c:v>
                </c:pt>
                <c:pt idx="13">
                  <c:v>500</c:v>
                </c:pt>
                <c:pt idx="14">
                  <c:v>510</c:v>
                </c:pt>
                <c:pt idx="15">
                  <c:v>520</c:v>
                </c:pt>
                <c:pt idx="16">
                  <c:v>525</c:v>
                </c:pt>
                <c:pt idx="17">
                  <c:v>530</c:v>
                </c:pt>
                <c:pt idx="18">
                  <c:v>540</c:v>
                </c:pt>
                <c:pt idx="19">
                  <c:v>545</c:v>
                </c:pt>
                <c:pt idx="20">
                  <c:v>550</c:v>
                </c:pt>
              </c:numCache>
            </c:numRef>
          </c:xVal>
          <c:yVal>
            <c:numRef>
              <c:f>'Měření ABS spekter 370-550nm'!$C$8:$C$28</c:f>
              <c:numCache>
                <c:formatCode>General_)</c:formatCode>
                <c:ptCount val="21"/>
                <c:pt idx="0">
                  <c:v>1.004</c:v>
                </c:pt>
                <c:pt idx="1">
                  <c:v>0.71</c:v>
                </c:pt>
                <c:pt idx="2">
                  <c:v>0.44500000000000001</c:v>
                </c:pt>
                <c:pt idx="3">
                  <c:v>0.27900000000000003</c:v>
                </c:pt>
                <c:pt idx="4">
                  <c:v>0.20499999999999999</c:v>
                </c:pt>
                <c:pt idx="5">
                  <c:v>0.20599999999999999</c:v>
                </c:pt>
                <c:pt idx="6">
                  <c:v>0.22500000000000001</c:v>
                </c:pt>
                <c:pt idx="7">
                  <c:v>0.23799999999999999</c:v>
                </c:pt>
                <c:pt idx="8">
                  <c:v>0.23499999999999999</c:v>
                </c:pt>
                <c:pt idx="9">
                  <c:v>0.216</c:v>
                </c:pt>
                <c:pt idx="10">
                  <c:v>0.186</c:v>
                </c:pt>
                <c:pt idx="11">
                  <c:v>0.14699999999999999</c:v>
                </c:pt>
                <c:pt idx="12">
                  <c:v>0.109</c:v>
                </c:pt>
                <c:pt idx="13">
                  <c:v>7.6999999999999999E-2</c:v>
                </c:pt>
                <c:pt idx="14">
                  <c:v>5.0999999999999997E-2</c:v>
                </c:pt>
                <c:pt idx="15">
                  <c:v>3.1E-2</c:v>
                </c:pt>
                <c:pt idx="16">
                  <c:v>2.4E-2</c:v>
                </c:pt>
                <c:pt idx="17">
                  <c:v>1.7000000000000001E-2</c:v>
                </c:pt>
                <c:pt idx="18">
                  <c:v>0.01</c:v>
                </c:pt>
                <c:pt idx="19">
                  <c:v>8.9999999999999993E-3</c:v>
                </c:pt>
                <c:pt idx="20">
                  <c:v>8.9999999999999993E-3</c:v>
                </c:pt>
              </c:numCache>
            </c:numRef>
          </c:yVal>
          <c:smooth val="1"/>
        </c:ser>
        <c:axId val="84426752"/>
        <c:axId val="84429056"/>
      </c:scatterChart>
      <c:valAx>
        <c:axId val="84426752"/>
        <c:scaling>
          <c:orientation val="minMax"/>
          <c:max val="550"/>
          <c:min val="37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vlnová délka (nm)</a:t>
                </a:r>
              </a:p>
            </c:rich>
          </c:tx>
          <c:layout>
            <c:manualLayout>
              <c:xMode val="edge"/>
              <c:yMode val="edge"/>
              <c:x val="0.45729166666666665"/>
              <c:y val="0.89730639730639727"/>
            </c:manualLayout>
          </c:layout>
          <c:spPr>
            <a:noFill/>
            <a:ln w="25400">
              <a:noFill/>
            </a:ln>
          </c:spPr>
        </c:title>
        <c:numFmt formatCode="General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429056"/>
        <c:crosses val="autoZero"/>
        <c:crossBetween val="midCat"/>
        <c:majorUnit val="10"/>
      </c:valAx>
      <c:valAx>
        <c:axId val="8442905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Absorbance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42255892255892258"/>
            </c:manualLayout>
          </c:layout>
          <c:spPr>
            <a:noFill/>
            <a:ln w="25400">
              <a:noFill/>
            </a:ln>
          </c:spPr>
        </c:title>
        <c:numFmt formatCode="General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426752"/>
        <c:crosses val="autoZero"/>
        <c:crossBetween val="midCat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916666666666667"/>
          <c:y val="0.1722783389450056"/>
          <c:w val="0.91562500000000002"/>
          <c:h val="0.237934904601571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Kalibrační graf pro KMnO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4</a:t>
            </a:r>
          </a:p>
        </c:rich>
      </c:tx>
      <c:layout>
        <c:manualLayout>
          <c:xMode val="edge"/>
          <c:yMode val="edge"/>
          <c:x val="0.39374999999999999"/>
          <c:y val="2.02020202020202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666666666666666E-2"/>
          <c:y val="9.7643097643097643E-2"/>
          <c:w val="0.91666666666666663"/>
          <c:h val="0.82491582491582494"/>
        </c:manualLayout>
      </c:layout>
      <c:scatterChart>
        <c:scatterStyle val="lineMarker"/>
        <c:ser>
          <c:idx val="0"/>
          <c:order val="0"/>
          <c:tx>
            <c:strRef>
              <c:f>'Stanoveni Mn+Cr'!$B$133</c:f>
              <c:strCache>
                <c:ptCount val="1"/>
                <c:pt idx="0">
                  <c:v>A390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7.8166557305336837E-2"/>
                  <c:y val="-0.1410634781763390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'Stanoveni Mn+Cr'!$A$134:$A$138</c:f>
              <c:numCache>
                <c:formatCode>_-* #,##0.00\ _K_č_-;\-* #,##0.00\ _K_č_-;_-* "-"??\ _K_č_-;_-@_-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xVal>
          <c:yVal>
            <c:numRef>
              <c:f>'Stanoveni Mn+Cr'!$B$134:$B$138</c:f>
              <c:numCache>
                <c:formatCode>0.000</c:formatCode>
                <c:ptCount val="5"/>
                <c:pt idx="0">
                  <c:v>2.8000000000000001E-2</c:v>
                </c:pt>
                <c:pt idx="1">
                  <c:v>5.1999999999999998E-2</c:v>
                </c:pt>
                <c:pt idx="2">
                  <c:v>7.6999999999999999E-2</c:v>
                </c:pt>
                <c:pt idx="3">
                  <c:v>0.105</c:v>
                </c:pt>
                <c:pt idx="4">
                  <c:v>0.13400000000000001</c:v>
                </c:pt>
              </c:numCache>
            </c:numRef>
          </c:yVal>
        </c:ser>
        <c:ser>
          <c:idx val="1"/>
          <c:order val="1"/>
          <c:tx>
            <c:strRef>
              <c:f>'Stanoveni Mn+Cr'!$C$133</c:f>
              <c:strCache>
                <c:ptCount val="1"/>
                <c:pt idx="0">
                  <c:v>A470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9.3444335083114616E-2"/>
                  <c:y val="0.1094108185971703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336666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'Stanoveni Mn+Cr'!$A$134:$A$138</c:f>
              <c:numCache>
                <c:formatCode>_-* #,##0.00\ _K_č_-;\-* #,##0.00\ _K_č_-;_-* "-"??\ _K_č_-;_-@_-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xVal>
          <c:yVal>
            <c:numRef>
              <c:f>'Stanoveni Mn+Cr'!$C$134:$C$138</c:f>
              <c:numCache>
                <c:formatCode>0.000</c:formatCode>
                <c:ptCount val="5"/>
                <c:pt idx="0">
                  <c:v>5.0999999999999997E-2</c:v>
                </c:pt>
                <c:pt idx="1">
                  <c:v>9.9000000000000005E-2</c:v>
                </c:pt>
                <c:pt idx="2">
                  <c:v>0.14699999999999999</c:v>
                </c:pt>
                <c:pt idx="3">
                  <c:v>0.19800000000000001</c:v>
                </c:pt>
                <c:pt idx="4">
                  <c:v>0.25</c:v>
                </c:pt>
              </c:numCache>
            </c:numRef>
          </c:yVal>
        </c:ser>
        <c:ser>
          <c:idx val="2"/>
          <c:order val="2"/>
          <c:tx>
            <c:strRef>
              <c:f>'Stanoveni Mn+Cr'!$D$133</c:f>
              <c:strCache>
                <c:ptCount val="1"/>
                <c:pt idx="0">
                  <c:v>A545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6.8590223097112865E-2"/>
                  <c:y val="8.3860830527497196E-2"/>
                </c:manualLayout>
              </c:layout>
              <c:tx>
                <c:rich>
                  <a:bodyPr/>
                  <a:lstStyle/>
                  <a:p>
                    <a:pPr>
                      <a:defRPr sz="1675" b="0" i="0" u="none" strike="noStrike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800" b="1" i="0" u="none" strike="noStrike" baseline="0">
                        <a:solidFill>
                          <a:srgbClr val="800000"/>
                        </a:solidFill>
                        <a:latin typeface="Arial CE"/>
                        <a:cs typeface="Arial CE"/>
                      </a:rPr>
                      <a:t>y = 0.2726x + 0.0189</a:t>
                    </a:r>
                  </a:p>
                  <a:p>
                    <a:pPr>
                      <a:defRPr sz="1675" b="0" i="0" u="none" strike="noStrike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800" b="1" i="0" u="none" strike="noStrike" baseline="0">
                        <a:solidFill>
                          <a:srgbClr val="800000"/>
                        </a:solidFill>
                        <a:latin typeface="Arial CE"/>
                        <a:cs typeface="Arial CE"/>
                      </a:rPr>
                      <a:t>R</a:t>
                    </a:r>
                    <a:r>
                      <a:rPr lang="cs-CZ" sz="800" b="1" i="0" u="none" strike="noStrike" baseline="30000">
                        <a:solidFill>
                          <a:srgbClr val="800000"/>
                        </a:solidFill>
                        <a:latin typeface="Arial CE"/>
                        <a:cs typeface="Arial CE"/>
                      </a:rPr>
                      <a:t>2</a:t>
                    </a:r>
                    <a:r>
                      <a:rPr lang="cs-CZ" sz="800" b="1" i="0" u="none" strike="noStrike" baseline="0">
                        <a:solidFill>
                          <a:srgbClr val="800000"/>
                        </a:solidFill>
                        <a:latin typeface="Arial CE"/>
                        <a:cs typeface="Arial CE"/>
                      </a:rPr>
                      <a:t> = 0.9561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'Stanoveni Mn+Cr'!$A$134:$A$138</c:f>
              <c:numCache>
                <c:formatCode>_-* #,##0.00\ _K_č_-;\-* #,##0.00\ _K_č_-;_-* "-"??\ _K_č_-;_-@_-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xVal>
          <c:yVal>
            <c:numRef>
              <c:f>'Stanoveni Mn+Cr'!$D$134:$D$138</c:f>
              <c:numCache>
                <c:formatCode>0.000</c:formatCode>
                <c:ptCount val="5"/>
                <c:pt idx="0">
                  <c:v>0.22800000000000001</c:v>
                </c:pt>
                <c:pt idx="1">
                  <c:v>0.45</c:v>
                </c:pt>
                <c:pt idx="2">
                  <c:v>0.66400000000000003</c:v>
                </c:pt>
                <c:pt idx="3">
                  <c:v>0.88</c:v>
                </c:pt>
                <c:pt idx="4">
                  <c:v>1.0840000000000001</c:v>
                </c:pt>
              </c:numCache>
            </c:numRef>
          </c:yVal>
        </c:ser>
        <c:axId val="84491264"/>
        <c:axId val="84509824"/>
      </c:scatterChart>
      <c:valAx>
        <c:axId val="84491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V (ml)</a:t>
                </a:r>
              </a:p>
            </c:rich>
          </c:tx>
          <c:layout>
            <c:manualLayout>
              <c:xMode val="edge"/>
              <c:yMode val="edge"/>
              <c:x val="0.50312500000000004"/>
              <c:y val="0.95286195286195285"/>
            </c:manualLayout>
          </c:layout>
          <c:spPr>
            <a:noFill/>
            <a:ln w="25400">
              <a:noFill/>
            </a:ln>
          </c:spPr>
        </c:title>
        <c:numFmt formatCode="_-* #,##0.00\ _K_č_-;\-* #,##0.00\ _K_č_-;_-* &quot;-&quot;??\ _K_č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509824"/>
        <c:crosses val="autoZero"/>
        <c:crossBetween val="midCat"/>
      </c:valAx>
      <c:valAx>
        <c:axId val="845098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A</a:t>
                </a:r>
              </a:p>
            </c:rich>
          </c:tx>
          <c:layout>
            <c:manualLayout>
              <c:xMode val="edge"/>
              <c:yMode val="edge"/>
              <c:x val="0"/>
              <c:y val="0.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49126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1250000000000003E-2"/>
          <c:y val="0.11952861952861953"/>
          <c:w val="0.21666666666666667"/>
          <c:h val="0.313131313131313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Kalibrační graf pro K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2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Cr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2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O</a:t>
            </a:r>
            <a:r>
              <a:rPr lang="cs-CZ" sz="1200" b="1" i="0" u="none" strike="noStrike" baseline="-25000">
                <a:solidFill>
                  <a:srgbClr val="000000"/>
                </a:solidFill>
                <a:latin typeface="Arial CE"/>
                <a:cs typeface="Arial CE"/>
              </a:rPr>
              <a:t>7</a:t>
            </a:r>
          </a:p>
        </c:rich>
      </c:tx>
      <c:layout>
        <c:manualLayout>
          <c:xMode val="edge"/>
          <c:yMode val="edge"/>
          <c:x val="0.390625"/>
          <c:y val="2.02020202020202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291666666666666E-2"/>
          <c:y val="8.4175084175084181E-2"/>
          <c:w val="0.87604166666666672"/>
          <c:h val="0.83670033670033672"/>
        </c:manualLayout>
      </c:layout>
      <c:scatterChart>
        <c:scatterStyle val="lineMarker"/>
        <c:ser>
          <c:idx val="0"/>
          <c:order val="0"/>
          <c:tx>
            <c:strRef>
              <c:f>'Stanoveni Mn+Cr'!$F$133</c:f>
              <c:strCache>
                <c:ptCount val="1"/>
                <c:pt idx="0">
                  <c:v>A390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5.1666557305336834E-2"/>
                  <c:y val="8.267292346032503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8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'Stanoveni Mn+Cr'!$E$134:$E$138</c:f>
              <c:numCache>
                <c:formatCode>_-* #,##0.00\ _K_č_-;\-* #,##0.00\ _K_č_-;_-* "-"??\ _K_č_-;_-@_-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'Stanoveni Mn+Cr'!$F$134:$F$138</c:f>
              <c:numCache>
                <c:formatCode>0.000</c:formatCode>
                <c:ptCount val="5"/>
                <c:pt idx="0">
                  <c:v>0.153</c:v>
                </c:pt>
                <c:pt idx="1">
                  <c:v>0.29399999999999998</c:v>
                </c:pt>
                <c:pt idx="2">
                  <c:v>0.45</c:v>
                </c:pt>
                <c:pt idx="3">
                  <c:v>0.61399999999999999</c:v>
                </c:pt>
                <c:pt idx="4">
                  <c:v>0.77</c:v>
                </c:pt>
              </c:numCache>
            </c:numRef>
          </c:yVal>
        </c:ser>
        <c:ser>
          <c:idx val="1"/>
          <c:order val="1"/>
          <c:tx>
            <c:strRef>
              <c:f>'Stanoveni Mn+Cr'!$G$133</c:f>
              <c:strCache>
                <c:ptCount val="1"/>
                <c:pt idx="0">
                  <c:v>A470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0.10480544619422572"/>
                  <c:y val="-1.738999796742579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336666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'Stanoveni Mn+Cr'!$E$134:$E$138</c:f>
              <c:numCache>
                <c:formatCode>_-* #,##0.00\ _K_č_-;\-* #,##0.00\ _K_č_-;_-* "-"??\ _K_č_-;_-@_-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'Stanoveni Mn+Cr'!$G$134:$G$138</c:f>
              <c:numCache>
                <c:formatCode>0.000</c:formatCode>
                <c:ptCount val="5"/>
                <c:pt idx="0">
                  <c:v>6.5000000000000002E-2</c:v>
                </c:pt>
                <c:pt idx="1">
                  <c:v>0.124</c:v>
                </c:pt>
                <c:pt idx="2">
                  <c:v>0.188</c:v>
                </c:pt>
                <c:pt idx="3">
                  <c:v>0.248</c:v>
                </c:pt>
                <c:pt idx="4">
                  <c:v>0.309</c:v>
                </c:pt>
              </c:numCache>
            </c:numRef>
          </c:yVal>
        </c:ser>
        <c:ser>
          <c:idx val="2"/>
          <c:order val="2"/>
          <c:tx>
            <c:strRef>
              <c:f>'Stanoveni Mn+Cr'!$H$133</c:f>
              <c:strCache>
                <c:ptCount val="1"/>
                <c:pt idx="0">
                  <c:v>A545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0.1089721128608924"/>
                  <c:y val="-9.9214365881032541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8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'Stanoveni Mn+Cr'!$E$134:$E$138</c:f>
              <c:numCache>
                <c:formatCode>_-* #,##0.00\ _K_č_-;\-* #,##0.00\ _K_č_-;_-* "-"??\ _K_č_-;_-@_-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'Stanoveni Mn+Cr'!$H$134:$H$138</c:f>
              <c:numCache>
                <c:formatCode>0.000</c:formatCode>
                <c:ptCount val="5"/>
                <c:pt idx="0">
                  <c:v>4.0000000000000001E-3</c:v>
                </c:pt>
                <c:pt idx="1">
                  <c:v>7.0000000000000001E-3</c:v>
                </c:pt>
                <c:pt idx="2">
                  <c:v>0.01</c:v>
                </c:pt>
                <c:pt idx="3">
                  <c:v>1.2999999999999999E-2</c:v>
                </c:pt>
                <c:pt idx="4">
                  <c:v>1.6E-2</c:v>
                </c:pt>
              </c:numCache>
            </c:numRef>
          </c:yVal>
        </c:ser>
        <c:axId val="90994560"/>
        <c:axId val="91009024"/>
      </c:scatterChart>
      <c:valAx>
        <c:axId val="9099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V (ml)</a:t>
                </a:r>
              </a:p>
            </c:rich>
          </c:tx>
          <c:layout>
            <c:manualLayout>
              <c:xMode val="edge"/>
              <c:yMode val="edge"/>
              <c:x val="0.49791666666666667"/>
              <c:y val="0.95957351290684623"/>
            </c:manualLayout>
          </c:layout>
          <c:spPr>
            <a:noFill/>
            <a:ln w="25400">
              <a:noFill/>
            </a:ln>
          </c:spPr>
        </c:title>
        <c:numFmt formatCode="_-* #,##0.00\ _K_č_-;\-* #,##0.00\ _K_č_-;_-* &quot;-&quot;??\ _K_č_-;_-@_-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1009024"/>
        <c:crossesAt val="0"/>
        <c:crossBetween val="midCat"/>
      </c:valAx>
      <c:valAx>
        <c:axId val="91009024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t>A</a:t>
                </a:r>
              </a:p>
            </c:rich>
          </c:tx>
          <c:layout>
            <c:manualLayout>
              <c:xMode val="edge"/>
              <c:yMode val="edge"/>
              <c:x val="1.8749999999999999E-2"/>
              <c:y val="0.49158249158249157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945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375E-2"/>
          <c:y val="0.10101010101010101"/>
          <c:w val="0.22916666666666666"/>
          <c:h val="0.29461279461279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29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29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29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workbookViewId="0">
      <selection activeCell="F8" sqref="F8"/>
    </sheetView>
  </sheetViews>
  <sheetFormatPr defaultRowHeight="12"/>
  <cols>
    <col min="1" max="3" width="12.875" style="13" customWidth="1"/>
    <col min="4" max="16384" width="9" style="13"/>
  </cols>
  <sheetData>
    <row r="1" spans="1:3" ht="15">
      <c r="A1" s="17" t="s">
        <v>60</v>
      </c>
    </row>
    <row r="2" spans="1:3" ht="15">
      <c r="A2" s="17" t="s">
        <v>57</v>
      </c>
    </row>
    <row r="4" spans="1:3">
      <c r="A4" s="18" t="s">
        <v>58</v>
      </c>
      <c r="B4" s="1" t="s">
        <v>59</v>
      </c>
      <c r="C4" s="1" t="s">
        <v>59</v>
      </c>
    </row>
    <row r="5" spans="1:3" ht="13.5">
      <c r="A5" s="2"/>
      <c r="B5" s="3" t="s">
        <v>85</v>
      </c>
      <c r="C5" s="4" t="s">
        <v>56</v>
      </c>
    </row>
    <row r="6" spans="1:3">
      <c r="A6" s="2"/>
      <c r="B6" s="3" t="s">
        <v>54</v>
      </c>
      <c r="C6" s="4" t="s">
        <v>55</v>
      </c>
    </row>
    <row r="7" spans="1:3" ht="12.75" thickBot="1">
      <c r="A7" s="5"/>
      <c r="B7" s="6"/>
      <c r="C7" s="7"/>
    </row>
    <row r="8" spans="1:3">
      <c r="A8" s="2">
        <v>370</v>
      </c>
      <c r="B8" s="8">
        <v>0.224</v>
      </c>
      <c r="C8" s="9">
        <v>1.004</v>
      </c>
    </row>
    <row r="9" spans="1:3">
      <c r="A9" s="2">
        <v>380</v>
      </c>
      <c r="B9" s="8">
        <v>0.14699999999999999</v>
      </c>
      <c r="C9" s="9">
        <v>0.71</v>
      </c>
    </row>
    <row r="10" spans="1:3">
      <c r="A10" s="2">
        <v>390</v>
      </c>
      <c r="B10" s="8">
        <v>0.08</v>
      </c>
      <c r="C10" s="9">
        <v>0.44500000000000001</v>
      </c>
    </row>
    <row r="11" spans="1:3">
      <c r="A11" s="2">
        <v>400</v>
      </c>
      <c r="B11" s="8">
        <v>3.7999999999999999E-2</v>
      </c>
      <c r="C11" s="9">
        <v>0.27900000000000003</v>
      </c>
    </row>
    <row r="12" spans="1:3">
      <c r="A12" s="2">
        <v>410</v>
      </c>
      <c r="B12" s="8">
        <v>1.7000000000000001E-2</v>
      </c>
      <c r="C12" s="9">
        <v>0.20499999999999999</v>
      </c>
    </row>
    <row r="13" spans="1:3">
      <c r="A13" s="2">
        <v>420</v>
      </c>
      <c r="B13" s="8">
        <v>1.2E-2</v>
      </c>
      <c r="C13" s="9">
        <v>0.20599999999999999</v>
      </c>
    </row>
    <row r="14" spans="1:3">
      <c r="A14" s="2">
        <v>430</v>
      </c>
      <c r="B14" s="8">
        <v>1.7000000000000001E-2</v>
      </c>
      <c r="C14" s="9">
        <v>0.22500000000000001</v>
      </c>
    </row>
    <row r="15" spans="1:3">
      <c r="A15" s="2">
        <v>440</v>
      </c>
      <c r="B15" s="8">
        <v>2.9000000000000001E-2</v>
      </c>
      <c r="C15" s="9">
        <v>0.23799999999999999</v>
      </c>
    </row>
    <row r="16" spans="1:3">
      <c r="A16" s="2">
        <v>450</v>
      </c>
      <c r="B16" s="8">
        <v>5.1999999999999998E-2</v>
      </c>
      <c r="C16" s="9">
        <v>0.23499999999999999</v>
      </c>
    </row>
    <row r="17" spans="1:3">
      <c r="A17" s="2">
        <v>460</v>
      </c>
      <c r="B17" s="8">
        <v>8.5999999999999993E-2</v>
      </c>
      <c r="C17" s="9">
        <v>0.216</v>
      </c>
    </row>
    <row r="18" spans="1:3">
      <c r="A18" s="2">
        <v>470</v>
      </c>
      <c r="B18" s="8">
        <v>0.14799999999999999</v>
      </c>
      <c r="C18" s="9">
        <v>0.186</v>
      </c>
    </row>
    <row r="19" spans="1:3">
      <c r="A19" s="2">
        <v>480</v>
      </c>
      <c r="B19" s="8">
        <v>0.218</v>
      </c>
      <c r="C19" s="9">
        <v>0.14699999999999999</v>
      </c>
    </row>
    <row r="20" spans="1:3">
      <c r="A20" s="2">
        <v>490</v>
      </c>
      <c r="B20" s="8">
        <v>0.32100000000000001</v>
      </c>
      <c r="C20" s="9">
        <v>0.109</v>
      </c>
    </row>
    <row r="21" spans="1:3">
      <c r="A21" s="2">
        <v>500</v>
      </c>
      <c r="B21" s="8">
        <v>0.42499999999999999</v>
      </c>
      <c r="C21" s="9">
        <v>7.6999999999999999E-2</v>
      </c>
    </row>
    <row r="22" spans="1:3">
      <c r="A22" s="2">
        <v>510</v>
      </c>
      <c r="B22" s="8">
        <v>0.51800000000000002</v>
      </c>
      <c r="C22" s="9">
        <v>5.0999999999999997E-2</v>
      </c>
    </row>
    <row r="23" spans="1:3">
      <c r="A23" s="2">
        <v>520</v>
      </c>
      <c r="B23" s="8">
        <v>0.61699999999999999</v>
      </c>
      <c r="C23" s="9">
        <v>3.1E-2</v>
      </c>
    </row>
    <row r="24" spans="1:3">
      <c r="A24" s="2">
        <v>525</v>
      </c>
      <c r="B24" s="8">
        <v>0.69</v>
      </c>
      <c r="C24" s="9">
        <v>2.4E-2</v>
      </c>
    </row>
    <row r="25" spans="1:3">
      <c r="A25" s="2">
        <v>530</v>
      </c>
      <c r="B25" s="8">
        <v>0.65800000000000003</v>
      </c>
      <c r="C25" s="9">
        <v>1.7000000000000001E-2</v>
      </c>
    </row>
    <row r="26" spans="1:3">
      <c r="A26" s="2">
        <v>540</v>
      </c>
      <c r="B26" s="8">
        <v>0.621</v>
      </c>
      <c r="C26" s="9">
        <v>0.01</v>
      </c>
    </row>
    <row r="27" spans="1:3">
      <c r="A27" s="2">
        <v>545</v>
      </c>
      <c r="B27" s="8">
        <v>0.66200000000000003</v>
      </c>
      <c r="C27" s="9">
        <v>8.9999999999999993E-3</v>
      </c>
    </row>
    <row r="28" spans="1:3">
      <c r="A28" s="10">
        <v>550</v>
      </c>
      <c r="B28" s="11">
        <v>0.60199999999999998</v>
      </c>
      <c r="C28" s="12">
        <v>8.9999999999999993E-3</v>
      </c>
    </row>
    <row r="29" spans="1:3">
      <c r="A29" s="15"/>
      <c r="B29" s="16"/>
      <c r="C29" s="16"/>
    </row>
    <row r="30" spans="1:3">
      <c r="A30" s="15"/>
      <c r="B30" s="16"/>
      <c r="C30" s="16"/>
    </row>
    <row r="31" spans="1:3">
      <c r="A31" s="14"/>
      <c r="B31" s="14"/>
      <c r="C31" s="14"/>
    </row>
    <row r="32" spans="1:3">
      <c r="A32" s="14"/>
      <c r="B32" s="14"/>
      <c r="C32" s="14"/>
    </row>
    <row r="33" spans="1:3">
      <c r="A33" s="14"/>
      <c r="B33" s="14"/>
      <c r="C33" s="14"/>
    </row>
    <row r="34" spans="1:3">
      <c r="A34" s="14"/>
      <c r="B34" s="14"/>
      <c r="C34" s="14"/>
    </row>
    <row r="35" spans="1:3">
      <c r="A35" s="14"/>
      <c r="B35" s="14"/>
      <c r="C35" s="14"/>
    </row>
    <row r="36" spans="1:3">
      <c r="A36" s="14"/>
      <c r="B36" s="14"/>
      <c r="C36" s="14"/>
    </row>
    <row r="37" spans="1:3">
      <c r="A37" s="14"/>
      <c r="B37" s="14"/>
      <c r="C37" s="14"/>
    </row>
    <row r="38" spans="1:3">
      <c r="A38" s="14"/>
      <c r="B38" s="14"/>
      <c r="C38" s="1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&amp;L&amp;"Arial CE,obyčejné"&amp;8Příloha 1&amp;C&amp;"Arial CE,obyčejné"&amp;8 12-vícesložková analýza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2"/>
  <sheetViews>
    <sheetView tabSelected="1" topLeftCell="A55" zoomScale="80" zoomScaleNormal="80" workbookViewId="0">
      <selection activeCell="H51" sqref="H51"/>
    </sheetView>
  </sheetViews>
  <sheetFormatPr defaultRowHeight="12.75"/>
  <cols>
    <col min="1" max="1" width="16.625" style="20" customWidth="1"/>
    <col min="2" max="3" width="9" style="20"/>
    <col min="4" max="4" width="10.375" style="20" customWidth="1"/>
    <col min="5" max="5" width="9.375" style="20" customWidth="1"/>
    <col min="6" max="16384" width="9" style="20"/>
  </cols>
  <sheetData>
    <row r="1" spans="1:6" ht="15" customHeight="1">
      <c r="A1" s="146" t="s">
        <v>0</v>
      </c>
    </row>
    <row r="2" spans="1:6" ht="15" customHeight="1">
      <c r="A2" s="19"/>
    </row>
    <row r="3" spans="1:6" ht="15" customHeight="1">
      <c r="A3" s="21" t="s">
        <v>1</v>
      </c>
    </row>
    <row r="4" spans="1:6" ht="22.5" customHeight="1">
      <c r="A4" s="22" t="s">
        <v>61</v>
      </c>
      <c r="B4" s="23">
        <v>158.05199999999999</v>
      </c>
      <c r="C4" s="20" t="s">
        <v>47</v>
      </c>
      <c r="D4" s="24" t="s">
        <v>2</v>
      </c>
      <c r="E4" s="24" t="s">
        <v>3</v>
      </c>
      <c r="F4" s="25"/>
    </row>
    <row r="5" spans="1:6" ht="15" customHeight="1" thickBot="1">
      <c r="A5" s="22" t="s">
        <v>4</v>
      </c>
      <c r="B5" s="23">
        <f>B4/100</f>
        <v>1.5805199999999999</v>
      </c>
      <c r="C5" s="22" t="s">
        <v>5</v>
      </c>
      <c r="D5" s="26"/>
      <c r="E5" s="27" t="s">
        <v>6</v>
      </c>
      <c r="F5" s="27" t="s">
        <v>7</v>
      </c>
    </row>
    <row r="6" spans="1:6" ht="15" customHeight="1">
      <c r="B6" s="28"/>
      <c r="D6" s="29">
        <v>1</v>
      </c>
      <c r="E6" s="30">
        <v>1.5</v>
      </c>
      <c r="F6" s="31">
        <f>$E$6*$B$5</f>
        <v>2.3707799999999999</v>
      </c>
    </row>
    <row r="7" spans="1:6" ht="15" customHeight="1">
      <c r="B7" s="28"/>
      <c r="D7" s="32">
        <v>2</v>
      </c>
      <c r="E7" s="33">
        <v>2</v>
      </c>
      <c r="F7" s="34">
        <f>$E$7*$B$5</f>
        <v>3.1610399999999998</v>
      </c>
    </row>
    <row r="8" spans="1:6" ht="15" customHeight="1">
      <c r="B8" s="28"/>
      <c r="D8" s="32">
        <v>3</v>
      </c>
      <c r="E8" s="33">
        <v>0.5</v>
      </c>
      <c r="F8" s="34">
        <f>$E$8*$B$5</f>
        <v>0.79025999999999996</v>
      </c>
    </row>
    <row r="9" spans="1:6" ht="21.75" customHeight="1">
      <c r="A9" s="22" t="s">
        <v>62</v>
      </c>
      <c r="B9" s="23">
        <v>294.19600000000003</v>
      </c>
      <c r="C9" s="20" t="s">
        <v>47</v>
      </c>
      <c r="D9" s="24" t="s">
        <v>2</v>
      </c>
      <c r="E9" s="24" t="s">
        <v>3</v>
      </c>
      <c r="F9" s="25"/>
    </row>
    <row r="10" spans="1:6" ht="15" customHeight="1" thickBot="1">
      <c r="A10" s="22" t="s">
        <v>8</v>
      </c>
      <c r="B10" s="23">
        <f>B9/100</f>
        <v>2.9419600000000004</v>
      </c>
      <c r="C10" s="22" t="s">
        <v>5</v>
      </c>
      <c r="D10" s="26"/>
      <c r="E10" s="27" t="s">
        <v>6</v>
      </c>
      <c r="F10" s="27" t="s">
        <v>7</v>
      </c>
    </row>
    <row r="11" spans="1:6" ht="15" customHeight="1">
      <c r="D11" s="29">
        <v>1</v>
      </c>
      <c r="E11" s="30">
        <v>2.5</v>
      </c>
      <c r="F11" s="31">
        <f>$E$11*$B$10</f>
        <v>7.3549000000000007</v>
      </c>
    </row>
    <row r="12" spans="1:6" ht="15" customHeight="1">
      <c r="D12" s="32">
        <v>2</v>
      </c>
      <c r="E12" s="33">
        <v>1</v>
      </c>
      <c r="F12" s="34">
        <f>$E$12*$B$10</f>
        <v>2.9419600000000004</v>
      </c>
    </row>
    <row r="13" spans="1:6" ht="15" customHeight="1">
      <c r="D13" s="32">
        <v>3</v>
      </c>
      <c r="E13" s="33">
        <v>4</v>
      </c>
      <c r="F13" s="34">
        <f>$E$13*$B$10</f>
        <v>11.767840000000001</v>
      </c>
    </row>
    <row r="14" spans="1:6" ht="15" customHeight="1"/>
    <row r="15" spans="1:6" ht="15" customHeight="1">
      <c r="A15" s="35" t="s">
        <v>9</v>
      </c>
    </row>
    <row r="16" spans="1:6" ht="15" customHeight="1">
      <c r="A16" s="22" t="s">
        <v>63</v>
      </c>
      <c r="B16" s="36">
        <v>0.01</v>
      </c>
      <c r="D16" s="22" t="s">
        <v>10</v>
      </c>
    </row>
    <row r="17" spans="1:9" ht="20.25" customHeight="1">
      <c r="D17" s="22" t="s">
        <v>64</v>
      </c>
    </row>
    <row r="18" spans="1:9" ht="15" customHeight="1">
      <c r="A18" s="37" t="s">
        <v>11</v>
      </c>
      <c r="B18" s="38" t="s">
        <v>12</v>
      </c>
      <c r="C18" s="38" t="s">
        <v>63</v>
      </c>
      <c r="D18" s="39" t="s">
        <v>13</v>
      </c>
      <c r="E18" s="40" t="s">
        <v>14</v>
      </c>
      <c r="F18" s="39" t="s">
        <v>13</v>
      </c>
      <c r="G18" s="40" t="s">
        <v>14</v>
      </c>
      <c r="H18" s="39" t="s">
        <v>13</v>
      </c>
      <c r="I18" s="40" t="s">
        <v>14</v>
      </c>
    </row>
    <row r="19" spans="1:9" ht="15" customHeight="1" thickBot="1">
      <c r="A19" s="41"/>
      <c r="B19" s="42" t="s">
        <v>15</v>
      </c>
      <c r="C19" s="42" t="s">
        <v>16</v>
      </c>
      <c r="D19" s="43">
        <v>390</v>
      </c>
      <c r="E19" s="44">
        <f>D19</f>
        <v>390</v>
      </c>
      <c r="F19" s="43">
        <v>470</v>
      </c>
      <c r="G19" s="44">
        <f>F19</f>
        <v>470</v>
      </c>
      <c r="H19" s="43">
        <v>545</v>
      </c>
      <c r="I19" s="44">
        <f>H19</f>
        <v>545</v>
      </c>
    </row>
    <row r="20" spans="1:9" ht="15" customHeight="1">
      <c r="A20" s="45">
        <v>0.5</v>
      </c>
      <c r="B20" s="46">
        <f>$B$16*A20</f>
        <v>5.0000000000000001E-3</v>
      </c>
      <c r="C20" s="31">
        <f>B20/50</f>
        <v>1E-4</v>
      </c>
      <c r="D20" s="47">
        <v>2.8000000000000001E-2</v>
      </c>
      <c r="E20" s="48">
        <f>D20/C20</f>
        <v>280</v>
      </c>
      <c r="F20" s="47">
        <v>5.0999999999999997E-2</v>
      </c>
      <c r="G20" s="48">
        <f>F20/C20</f>
        <v>509.99999999999994</v>
      </c>
      <c r="H20" s="49">
        <v>0.22800000000000001</v>
      </c>
      <c r="I20" s="48">
        <f>H20/C20</f>
        <v>2280</v>
      </c>
    </row>
    <row r="21" spans="1:9" ht="15" customHeight="1">
      <c r="A21" s="50">
        <v>1</v>
      </c>
      <c r="B21" s="51">
        <f>$B$16*A21</f>
        <v>0.01</v>
      </c>
      <c r="C21" s="34">
        <f>B21/50</f>
        <v>2.0000000000000001E-4</v>
      </c>
      <c r="D21" s="52">
        <v>5.1999999999999998E-2</v>
      </c>
      <c r="E21" s="53">
        <f>D21/C21</f>
        <v>260</v>
      </c>
      <c r="F21" s="52">
        <v>9.9000000000000005E-2</v>
      </c>
      <c r="G21" s="53">
        <f>F21/C21</f>
        <v>495</v>
      </c>
      <c r="H21" s="54">
        <v>0.45</v>
      </c>
      <c r="I21" s="53">
        <f>H21/C21</f>
        <v>2250</v>
      </c>
    </row>
    <row r="22" spans="1:9" ht="15" customHeight="1">
      <c r="A22" s="50">
        <v>1.5</v>
      </c>
      <c r="B22" s="51">
        <f>$B$16*A22</f>
        <v>1.4999999999999999E-2</v>
      </c>
      <c r="C22" s="34">
        <f>B22/50</f>
        <v>2.9999999999999997E-4</v>
      </c>
      <c r="D22" s="52">
        <v>7.6999999999999999E-2</v>
      </c>
      <c r="E22" s="53">
        <f>D22/C22</f>
        <v>256.66666666666669</v>
      </c>
      <c r="F22" s="52">
        <v>0.14699999999999999</v>
      </c>
      <c r="G22" s="53">
        <f>F22/C22</f>
        <v>490</v>
      </c>
      <c r="H22" s="54">
        <v>0.66400000000000003</v>
      </c>
      <c r="I22" s="53">
        <f>H22/C22</f>
        <v>2213.3333333333335</v>
      </c>
    </row>
    <row r="23" spans="1:9" ht="15" customHeight="1">
      <c r="A23" s="50">
        <v>2</v>
      </c>
      <c r="B23" s="51">
        <f>$B$16*A23</f>
        <v>0.02</v>
      </c>
      <c r="C23" s="34">
        <f>B23/50</f>
        <v>4.0000000000000002E-4</v>
      </c>
      <c r="D23" s="52">
        <v>0.105</v>
      </c>
      <c r="E23" s="53">
        <f>D23/C23</f>
        <v>262.5</v>
      </c>
      <c r="F23" s="52">
        <v>0.19800000000000001</v>
      </c>
      <c r="G23" s="53">
        <f>F23/C23</f>
        <v>495</v>
      </c>
      <c r="H23" s="54">
        <v>0.88</v>
      </c>
      <c r="I23" s="53">
        <f>H23/C23</f>
        <v>2200</v>
      </c>
    </row>
    <row r="24" spans="1:9" ht="15" customHeight="1">
      <c r="A24" s="50">
        <v>2.5</v>
      </c>
      <c r="B24" s="51">
        <f>$B$16*A24</f>
        <v>2.5000000000000001E-2</v>
      </c>
      <c r="C24" s="34">
        <f>B24/50</f>
        <v>5.0000000000000001E-4</v>
      </c>
      <c r="D24" s="52">
        <v>0.13400000000000001</v>
      </c>
      <c r="E24" s="53">
        <f>D24/C24</f>
        <v>268</v>
      </c>
      <c r="F24" s="52">
        <v>0.25</v>
      </c>
      <c r="G24" s="53">
        <f>F24/C24</f>
        <v>500</v>
      </c>
      <c r="H24" s="54">
        <v>1.0840000000000001</v>
      </c>
      <c r="I24" s="53">
        <f>H24/C24</f>
        <v>2168</v>
      </c>
    </row>
    <row r="25" spans="1:9" ht="15" customHeight="1">
      <c r="A25" s="55"/>
      <c r="B25" s="56"/>
      <c r="C25" s="57"/>
      <c r="D25" s="58"/>
      <c r="E25" s="57"/>
      <c r="F25" s="56"/>
      <c r="G25" s="57"/>
      <c r="H25" s="56"/>
      <c r="I25" s="59"/>
    </row>
    <row r="26" spans="1:9" ht="15" customHeight="1">
      <c r="A26" s="55"/>
      <c r="B26" s="60" t="s">
        <v>48</v>
      </c>
      <c r="C26" s="59"/>
      <c r="D26" s="56"/>
      <c r="E26" s="61">
        <f>AVERAGEA(E20:E24)</f>
        <v>265.43333333333334</v>
      </c>
      <c r="F26" s="62"/>
      <c r="G26" s="61">
        <f>AVERAGEA(G20:G24)</f>
        <v>498</v>
      </c>
      <c r="H26" s="62"/>
      <c r="I26" s="61">
        <f>AVERAGEA(I20:I24)</f>
        <v>2222.2666666666669</v>
      </c>
    </row>
    <row r="27" spans="1:9" ht="15" customHeight="1">
      <c r="A27" s="63"/>
      <c r="B27" s="64" t="s">
        <v>17</v>
      </c>
      <c r="C27" s="65"/>
      <c r="D27" s="66"/>
      <c r="E27" s="67">
        <f>STDEVA(E20:E24)/E26</f>
        <v>3.4413496086834978E-2</v>
      </c>
      <c r="F27" s="68"/>
      <c r="G27" s="67">
        <f>STDEVA(G20:G24)/G26</f>
        <v>1.5226657518175805E-2</v>
      </c>
      <c r="H27" s="68"/>
      <c r="I27" s="67">
        <f>STDEVA(I20:I24)/I26</f>
        <v>1.9643995631817492E-2</v>
      </c>
    </row>
    <row r="28" spans="1:9" ht="15" customHeight="1"/>
    <row r="29" spans="1:9" ht="15" customHeight="1">
      <c r="A29" s="35" t="s">
        <v>18</v>
      </c>
    </row>
    <row r="30" spans="1:9" ht="15" customHeight="1">
      <c r="A30" s="22" t="s">
        <v>65</v>
      </c>
      <c r="B30" s="36">
        <v>0.01</v>
      </c>
      <c r="D30" s="22" t="s">
        <v>10</v>
      </c>
    </row>
    <row r="31" spans="1:9" ht="21.75" customHeight="1">
      <c r="D31" s="22" t="s">
        <v>66</v>
      </c>
    </row>
    <row r="32" spans="1:9" ht="15" customHeight="1">
      <c r="A32" s="37" t="s">
        <v>19</v>
      </c>
      <c r="B32" s="38" t="s">
        <v>12</v>
      </c>
      <c r="C32" s="38" t="s">
        <v>65</v>
      </c>
      <c r="D32" s="39" t="s">
        <v>13</v>
      </c>
      <c r="E32" s="40" t="s">
        <v>14</v>
      </c>
      <c r="F32" s="39" t="s">
        <v>13</v>
      </c>
      <c r="G32" s="40" t="s">
        <v>14</v>
      </c>
      <c r="H32" s="39" t="s">
        <v>13</v>
      </c>
      <c r="I32" s="40" t="s">
        <v>14</v>
      </c>
    </row>
    <row r="33" spans="1:9" ht="15" customHeight="1" thickBot="1">
      <c r="A33" s="41"/>
      <c r="B33" s="42" t="s">
        <v>15</v>
      </c>
      <c r="C33" s="42" t="s">
        <v>16</v>
      </c>
      <c r="D33" s="43">
        <v>390</v>
      </c>
      <c r="E33" s="44">
        <f>D33</f>
        <v>390</v>
      </c>
      <c r="F33" s="43">
        <v>470</v>
      </c>
      <c r="G33" s="44">
        <f>F33</f>
        <v>470</v>
      </c>
      <c r="H33" s="43">
        <v>545</v>
      </c>
      <c r="I33" s="44">
        <f>H33</f>
        <v>545</v>
      </c>
    </row>
    <row r="34" spans="1:9" ht="15" customHeight="1">
      <c r="A34" s="45">
        <v>1</v>
      </c>
      <c r="B34" s="46">
        <f>$B$30*A34</f>
        <v>0.01</v>
      </c>
      <c r="C34" s="31">
        <f>B34/50</f>
        <v>2.0000000000000001E-4</v>
      </c>
      <c r="D34" s="47">
        <v>0.153</v>
      </c>
      <c r="E34" s="48">
        <f>D34/$C34</f>
        <v>765</v>
      </c>
      <c r="F34" s="47">
        <v>6.5000000000000002E-2</v>
      </c>
      <c r="G34" s="48">
        <f>F34/$C34</f>
        <v>325</v>
      </c>
      <c r="H34" s="49">
        <v>4.0000000000000001E-3</v>
      </c>
      <c r="I34" s="48">
        <f>H34/$C34</f>
        <v>20</v>
      </c>
    </row>
    <row r="35" spans="1:9" ht="15" customHeight="1">
      <c r="A35" s="50">
        <v>2</v>
      </c>
      <c r="B35" s="51">
        <f>$B$30*A35</f>
        <v>0.02</v>
      </c>
      <c r="C35" s="34">
        <f>B35/50</f>
        <v>4.0000000000000002E-4</v>
      </c>
      <c r="D35" s="52">
        <v>0.29399999999999998</v>
      </c>
      <c r="E35" s="53">
        <f>D35/$C35</f>
        <v>734.99999999999989</v>
      </c>
      <c r="F35" s="52">
        <v>0.124</v>
      </c>
      <c r="G35" s="53">
        <f>F35/$C35</f>
        <v>310</v>
      </c>
      <c r="H35" s="54">
        <v>7.0000000000000001E-3</v>
      </c>
      <c r="I35" s="53">
        <f>H35/$C35</f>
        <v>17.5</v>
      </c>
    </row>
    <row r="36" spans="1:9" ht="15" customHeight="1">
      <c r="A36" s="50">
        <v>3</v>
      </c>
      <c r="B36" s="51">
        <f>$B$30*A36</f>
        <v>0.03</v>
      </c>
      <c r="C36" s="34">
        <f>B36/50</f>
        <v>5.9999999999999995E-4</v>
      </c>
      <c r="D36" s="52">
        <v>0.45</v>
      </c>
      <c r="E36" s="53">
        <f>D36/$C36</f>
        <v>750.00000000000011</v>
      </c>
      <c r="F36" s="52">
        <v>0.188</v>
      </c>
      <c r="G36" s="53">
        <f>F36/$C36</f>
        <v>313.33333333333337</v>
      </c>
      <c r="H36" s="54">
        <v>0.01</v>
      </c>
      <c r="I36" s="53">
        <f>H36/$C36</f>
        <v>16.666666666666668</v>
      </c>
    </row>
    <row r="37" spans="1:9" ht="15" customHeight="1">
      <c r="A37" s="50">
        <v>4</v>
      </c>
      <c r="B37" s="51">
        <f>$B$30*A37</f>
        <v>0.04</v>
      </c>
      <c r="C37" s="34">
        <f>B37/50</f>
        <v>8.0000000000000004E-4</v>
      </c>
      <c r="D37" s="52">
        <v>0.61399999999999999</v>
      </c>
      <c r="E37" s="53">
        <f>D37/$C37</f>
        <v>767.5</v>
      </c>
      <c r="F37" s="52">
        <v>0.248</v>
      </c>
      <c r="G37" s="53">
        <f>F37/$C37</f>
        <v>310</v>
      </c>
      <c r="H37" s="54">
        <v>1.2999999999999999E-2</v>
      </c>
      <c r="I37" s="53">
        <f>H37/$C37</f>
        <v>16.25</v>
      </c>
    </row>
    <row r="38" spans="1:9" ht="15" customHeight="1">
      <c r="A38" s="50">
        <v>5</v>
      </c>
      <c r="B38" s="51">
        <f>$B$30*A38</f>
        <v>0.05</v>
      </c>
      <c r="C38" s="34">
        <f>B38/50</f>
        <v>1E-3</v>
      </c>
      <c r="D38" s="52">
        <v>0.77</v>
      </c>
      <c r="E38" s="53">
        <f>D38/$C38</f>
        <v>770</v>
      </c>
      <c r="F38" s="52">
        <v>0.309</v>
      </c>
      <c r="G38" s="53">
        <f>F38/$C38</f>
        <v>309</v>
      </c>
      <c r="H38" s="54">
        <v>1.6E-2</v>
      </c>
      <c r="I38" s="53">
        <f>H38/$C38</f>
        <v>16</v>
      </c>
    </row>
    <row r="39" spans="1:9" ht="15" customHeight="1">
      <c r="A39" s="55"/>
      <c r="B39" s="56"/>
      <c r="C39" s="57"/>
      <c r="D39" s="58"/>
      <c r="E39" s="57"/>
      <c r="F39" s="56"/>
      <c r="G39" s="57"/>
      <c r="H39" s="58"/>
      <c r="I39" s="59"/>
    </row>
    <row r="40" spans="1:9" ht="15" customHeight="1">
      <c r="A40" s="55"/>
      <c r="B40" s="60" t="s">
        <v>48</v>
      </c>
      <c r="C40" s="59"/>
      <c r="D40" s="56"/>
      <c r="E40" s="61">
        <f>AVERAGEA(E34:E38)</f>
        <v>757.5</v>
      </c>
      <c r="F40" s="62"/>
      <c r="G40" s="61">
        <f>AVERAGEA(G34:G38)</f>
        <v>313.4666666666667</v>
      </c>
      <c r="H40" s="62"/>
      <c r="I40" s="61">
        <f>AVERAGEA(I34:I38)</f>
        <v>17.283333333333335</v>
      </c>
    </row>
    <row r="41" spans="1:9" ht="15" customHeight="1">
      <c r="A41" s="63"/>
      <c r="B41" s="64" t="s">
        <v>17</v>
      </c>
      <c r="C41" s="65"/>
      <c r="D41" s="66"/>
      <c r="E41" s="67">
        <f>STDEVA(E34:E38)/E40</f>
        <v>1.9525015785807315E-2</v>
      </c>
      <c r="F41" s="68"/>
      <c r="G41" s="67">
        <f>STDEVA(G34:G38)/G40</f>
        <v>2.1222304070110123E-2</v>
      </c>
      <c r="H41" s="68"/>
      <c r="I41" s="67">
        <f>STDEVA(I34:I38)/I40</f>
        <v>9.3841779176106518E-2</v>
      </c>
    </row>
    <row r="42" spans="1:9" ht="15" customHeight="1">
      <c r="A42" s="56"/>
      <c r="B42" s="60"/>
      <c r="C42" s="56"/>
      <c r="D42" s="56"/>
      <c r="E42" s="69"/>
      <c r="F42" s="56"/>
      <c r="G42" s="69"/>
      <c r="H42" s="56"/>
      <c r="I42" s="69"/>
    </row>
    <row r="43" spans="1:9" ht="15" customHeight="1">
      <c r="A43" s="35" t="s">
        <v>20</v>
      </c>
    </row>
    <row r="44" spans="1:9" ht="15" customHeight="1" thickBot="1">
      <c r="A44" s="26"/>
      <c r="B44" s="70" t="s">
        <v>49</v>
      </c>
      <c r="C44" s="71"/>
      <c r="D44" s="70" t="s">
        <v>50</v>
      </c>
      <c r="E44" s="71"/>
      <c r="F44" s="70" t="s">
        <v>51</v>
      </c>
    </row>
    <row r="45" spans="1:9" ht="15" customHeight="1">
      <c r="A45" s="72" t="s">
        <v>21</v>
      </c>
      <c r="B45" s="49">
        <v>0.45700000000000002</v>
      </c>
      <c r="C45" s="73"/>
      <c r="D45" s="49">
        <v>0.308</v>
      </c>
      <c r="E45" s="73"/>
      <c r="F45" s="49">
        <v>0.69399999999999995</v>
      </c>
    </row>
    <row r="46" spans="1:9" ht="15" customHeight="1">
      <c r="A46" s="24" t="s">
        <v>22</v>
      </c>
      <c r="B46" s="54">
        <v>0.27100000000000002</v>
      </c>
      <c r="C46" s="74"/>
      <c r="D46" s="54">
        <v>0.27800000000000002</v>
      </c>
      <c r="E46" s="74"/>
      <c r="F46" s="54">
        <v>0.91100000000000003</v>
      </c>
    </row>
    <row r="47" spans="1:9" ht="15" customHeight="1">
      <c r="A47" s="24" t="s">
        <v>23</v>
      </c>
      <c r="B47" s="54">
        <v>0.63200000000000001</v>
      </c>
      <c r="C47" s="74"/>
      <c r="D47" s="54">
        <v>0.29899999999999999</v>
      </c>
      <c r="E47" s="74"/>
      <c r="F47" s="54">
        <v>0.23599999999999999</v>
      </c>
    </row>
    <row r="48" spans="1:9" ht="15" customHeight="1">
      <c r="A48" s="75" t="s">
        <v>53</v>
      </c>
      <c r="B48" s="54">
        <v>0.60199999999999998</v>
      </c>
      <c r="C48" s="74"/>
      <c r="D48" s="54">
        <v>0.35899999999999999</v>
      </c>
      <c r="E48" s="74"/>
      <c r="F48" s="54">
        <v>0.65300000000000002</v>
      </c>
    </row>
    <row r="49" spans="1:6" ht="15" customHeight="1">
      <c r="A49" s="60"/>
      <c r="B49" s="76"/>
      <c r="C49" s="77"/>
      <c r="D49" s="76"/>
      <c r="E49" s="77"/>
      <c r="F49" s="76"/>
    </row>
    <row r="50" spans="1:6" ht="15" customHeight="1">
      <c r="A50" s="35" t="s">
        <v>24</v>
      </c>
      <c r="F50" s="78"/>
    </row>
    <row r="51" spans="1:6" ht="15" customHeight="1">
      <c r="A51" s="79" t="s">
        <v>21</v>
      </c>
      <c r="B51" s="80"/>
      <c r="C51" s="80"/>
      <c r="D51" s="80"/>
      <c r="E51" s="80"/>
      <c r="F51" s="57"/>
    </row>
    <row r="52" spans="1:6" ht="15" customHeight="1">
      <c r="A52" s="81" t="s">
        <v>67</v>
      </c>
      <c r="B52" s="56"/>
      <c r="C52" s="56"/>
      <c r="D52" s="56"/>
      <c r="E52" s="56"/>
      <c r="F52" s="82">
        <f>F45/$I$26</f>
        <v>3.1229375412491746E-4</v>
      </c>
    </row>
    <row r="53" spans="1:6" ht="15" customHeight="1">
      <c r="A53" s="81" t="s">
        <v>68</v>
      </c>
      <c r="B53" s="56"/>
      <c r="C53" s="56"/>
      <c r="D53" s="83">
        <f>$F$52*$G$26</f>
        <v>0.15552228955420891</v>
      </c>
      <c r="E53" s="56"/>
      <c r="F53" s="59"/>
    </row>
    <row r="54" spans="1:6" ht="15" customHeight="1">
      <c r="A54" s="81" t="s">
        <v>69</v>
      </c>
      <c r="B54" s="83">
        <f>$F$52*$E$26</f>
        <v>8.2893172136557253E-2</v>
      </c>
      <c r="C54" s="56"/>
      <c r="D54" s="56"/>
      <c r="E54" s="56"/>
      <c r="F54" s="59"/>
    </row>
    <row r="55" spans="1:6" ht="15" customHeight="1">
      <c r="A55" s="84"/>
      <c r="B55" s="56"/>
      <c r="C55" s="56"/>
      <c r="D55" s="56"/>
      <c r="E55" s="56"/>
      <c r="F55" s="59"/>
    </row>
    <row r="56" spans="1:6" ht="15" customHeight="1">
      <c r="A56" s="81" t="s">
        <v>70</v>
      </c>
      <c r="B56" s="83">
        <f>B45-B54</f>
        <v>0.37410682786344274</v>
      </c>
      <c r="C56" s="56"/>
      <c r="D56" s="56"/>
      <c r="E56" s="56"/>
      <c r="F56" s="59"/>
    </row>
    <row r="57" spans="1:6" ht="15" customHeight="1">
      <c r="A57" s="81" t="s">
        <v>65</v>
      </c>
      <c r="B57" s="83">
        <f>B56/$E$40</f>
        <v>4.9387039981972636E-4</v>
      </c>
      <c r="C57" s="56"/>
      <c r="D57" s="56"/>
      <c r="E57" s="56"/>
      <c r="F57" s="59"/>
    </row>
    <row r="58" spans="1:6" ht="15" customHeight="1">
      <c r="A58" s="81" t="s">
        <v>25</v>
      </c>
      <c r="B58" s="56"/>
      <c r="C58" s="56"/>
      <c r="D58" s="83">
        <f>D45-D53</f>
        <v>0.15247771044579109</v>
      </c>
      <c r="E58" s="56"/>
      <c r="F58" s="59"/>
    </row>
    <row r="59" spans="1:6" ht="15" customHeight="1">
      <c r="A59" s="81" t="s">
        <v>65</v>
      </c>
      <c r="B59" s="56"/>
      <c r="C59" s="56"/>
      <c r="D59" s="83">
        <f>D58/$G$40</f>
        <v>4.8642400184748322E-4</v>
      </c>
      <c r="E59" s="56"/>
      <c r="F59" s="59"/>
    </row>
    <row r="60" spans="1:6" ht="15" customHeight="1">
      <c r="A60" s="85"/>
      <c r="B60" s="66"/>
      <c r="C60" s="66"/>
      <c r="D60" s="66"/>
      <c r="E60" s="66"/>
      <c r="F60" s="65"/>
    </row>
    <row r="61" spans="1:6" ht="15" customHeight="1">
      <c r="A61" s="86" t="s">
        <v>22</v>
      </c>
      <c r="B61" s="56"/>
      <c r="C61" s="56"/>
      <c r="D61" s="56"/>
      <c r="E61" s="56"/>
      <c r="F61" s="59"/>
    </row>
    <row r="62" spans="1:6" ht="15" customHeight="1">
      <c r="A62" s="81" t="s">
        <v>67</v>
      </c>
      <c r="B62" s="56"/>
      <c r="C62" s="56"/>
      <c r="D62" s="56"/>
      <c r="E62" s="56"/>
      <c r="F62" s="82">
        <f>F46/$I$26</f>
        <v>4.0994180116397667E-4</v>
      </c>
    </row>
    <row r="63" spans="1:6" ht="15" customHeight="1">
      <c r="A63" s="81" t="s">
        <v>68</v>
      </c>
      <c r="B63" s="56"/>
      <c r="C63" s="56"/>
      <c r="D63" s="83">
        <f>F62*$G$26</f>
        <v>0.20415101697966037</v>
      </c>
      <c r="E63" s="56"/>
      <c r="F63" s="59"/>
    </row>
    <row r="64" spans="1:6" ht="15" customHeight="1">
      <c r="A64" s="81" t="s">
        <v>69</v>
      </c>
      <c r="B64" s="83">
        <f>F62*$E$26</f>
        <v>0.10881221875562487</v>
      </c>
      <c r="C64" s="56"/>
      <c r="D64" s="56"/>
      <c r="E64" s="56"/>
      <c r="F64" s="59"/>
    </row>
    <row r="65" spans="1:6" ht="15" customHeight="1">
      <c r="A65" s="84"/>
      <c r="B65" s="56"/>
      <c r="C65" s="56"/>
      <c r="D65" s="56"/>
      <c r="E65" s="56"/>
      <c r="F65" s="59"/>
    </row>
    <row r="66" spans="1:6" ht="15" customHeight="1">
      <c r="A66" s="81" t="s">
        <v>70</v>
      </c>
      <c r="B66" s="83">
        <f>B46-B64</f>
        <v>0.16218778124437516</v>
      </c>
      <c r="C66" s="56"/>
      <c r="D66" s="56"/>
      <c r="E66" s="56"/>
      <c r="F66" s="59"/>
    </row>
    <row r="67" spans="1:6" ht="15" customHeight="1">
      <c r="A67" s="81" t="s">
        <v>65</v>
      </c>
      <c r="B67" s="83">
        <f>B66/$E$40</f>
        <v>2.141092821707923E-4</v>
      </c>
      <c r="C67" s="56"/>
      <c r="D67" s="56"/>
      <c r="E67" s="56"/>
      <c r="F67" s="59"/>
    </row>
    <row r="68" spans="1:6" ht="15" customHeight="1">
      <c r="A68" s="81" t="s">
        <v>25</v>
      </c>
      <c r="B68" s="56"/>
      <c r="C68" s="56"/>
      <c r="D68" s="83">
        <f>D46-D63</f>
        <v>7.3848983020339654E-2</v>
      </c>
      <c r="E68" s="56"/>
      <c r="F68" s="59"/>
    </row>
    <row r="69" spans="1:6" ht="15" customHeight="1">
      <c r="A69" s="81" t="s">
        <v>65</v>
      </c>
      <c r="B69" s="56"/>
      <c r="C69" s="56"/>
      <c r="D69" s="83">
        <f>D68/$G$40</f>
        <v>2.3558799347194698E-4</v>
      </c>
      <c r="E69" s="56"/>
      <c r="F69" s="59"/>
    </row>
    <row r="70" spans="1:6" ht="15" customHeight="1">
      <c r="A70" s="85"/>
      <c r="B70" s="66"/>
      <c r="C70" s="66"/>
      <c r="D70" s="66"/>
      <c r="E70" s="66"/>
      <c r="F70" s="65"/>
    </row>
    <row r="71" spans="1:6" ht="15" customHeight="1">
      <c r="A71" s="86" t="s">
        <v>23</v>
      </c>
      <c r="B71" s="56"/>
      <c r="C71" s="56"/>
      <c r="D71" s="56"/>
      <c r="E71" s="56"/>
      <c r="F71" s="59"/>
    </row>
    <row r="72" spans="1:6" ht="15" customHeight="1">
      <c r="A72" s="81" t="s">
        <v>67</v>
      </c>
      <c r="B72" s="56"/>
      <c r="C72" s="56"/>
      <c r="D72" s="56"/>
      <c r="E72" s="56"/>
      <c r="F72" s="82">
        <f>F47/$I$26</f>
        <v>1.0619787604247913E-4</v>
      </c>
    </row>
    <row r="73" spans="1:6" ht="15" customHeight="1">
      <c r="A73" s="81" t="s">
        <v>68</v>
      </c>
      <c r="B73" s="56"/>
      <c r="C73" s="56"/>
      <c r="D73" s="83">
        <f>F72*$G$26</f>
        <v>5.288654226915461E-2</v>
      </c>
      <c r="E73" s="56"/>
      <c r="F73" s="59"/>
    </row>
    <row r="74" spans="1:6" ht="15" customHeight="1">
      <c r="A74" s="81" t="s">
        <v>69</v>
      </c>
      <c r="B74" s="83">
        <f>F72*$E$26</f>
        <v>2.8188456230875378E-2</v>
      </c>
      <c r="C74" s="56"/>
      <c r="D74" s="56"/>
      <c r="E74" s="56"/>
      <c r="F74" s="59"/>
    </row>
    <row r="75" spans="1:6" ht="15" customHeight="1">
      <c r="A75" s="84"/>
      <c r="B75" s="56"/>
      <c r="C75" s="56"/>
      <c r="D75" s="56"/>
      <c r="E75" s="56"/>
      <c r="F75" s="59"/>
    </row>
    <row r="76" spans="1:6" ht="15" customHeight="1">
      <c r="A76" s="81" t="s">
        <v>70</v>
      </c>
      <c r="B76" s="83">
        <f>B47-B74</f>
        <v>0.6038115437691246</v>
      </c>
      <c r="C76" s="56"/>
      <c r="D76" s="56"/>
      <c r="E76" s="56"/>
      <c r="F76" s="59"/>
    </row>
    <row r="77" spans="1:6" ht="15" customHeight="1">
      <c r="A77" s="81" t="s">
        <v>65</v>
      </c>
      <c r="B77" s="83">
        <f>B76/$E$40</f>
        <v>7.9711094887013152E-4</v>
      </c>
      <c r="C77" s="56"/>
      <c r="D77" s="56"/>
      <c r="E77" s="56"/>
      <c r="F77" s="59"/>
    </row>
    <row r="78" spans="1:6" ht="15" customHeight="1">
      <c r="A78" s="81" t="s">
        <v>25</v>
      </c>
      <c r="B78" s="56"/>
      <c r="C78" s="56"/>
      <c r="D78" s="83">
        <f>D47-D73</f>
        <v>0.24611345773084536</v>
      </c>
      <c r="E78" s="56"/>
      <c r="F78" s="59"/>
    </row>
    <row r="79" spans="1:6" ht="15" customHeight="1">
      <c r="A79" s="81" t="s">
        <v>65</v>
      </c>
      <c r="B79" s="56"/>
      <c r="C79" s="56"/>
      <c r="D79" s="83">
        <f>D78/$G$40</f>
        <v>7.8513438238253508E-4</v>
      </c>
      <c r="E79" s="56"/>
      <c r="F79" s="59"/>
    </row>
    <row r="80" spans="1:6" ht="15" customHeight="1">
      <c r="A80" s="85"/>
      <c r="B80" s="66"/>
      <c r="C80" s="66"/>
      <c r="D80" s="66"/>
      <c r="E80" s="66"/>
      <c r="F80" s="65"/>
    </row>
    <row r="81" spans="1:9" ht="15" customHeight="1">
      <c r="A81" s="79" t="s">
        <v>26</v>
      </c>
      <c r="B81" s="56"/>
      <c r="C81" s="56"/>
      <c r="D81" s="56"/>
      <c r="E81" s="56"/>
      <c r="F81" s="59"/>
    </row>
    <row r="82" spans="1:9" ht="15" customHeight="1">
      <c r="A82" s="81" t="s">
        <v>67</v>
      </c>
      <c r="B82" s="56"/>
      <c r="C82" s="56"/>
      <c r="D82" s="56"/>
      <c r="E82" s="56"/>
      <c r="F82" s="82">
        <f>F48/$I$26</f>
        <v>2.9384412311753762E-4</v>
      </c>
    </row>
    <row r="83" spans="1:9" ht="15" customHeight="1">
      <c r="A83" s="81" t="s">
        <v>68</v>
      </c>
      <c r="B83" s="56"/>
      <c r="C83" s="56"/>
      <c r="D83" s="83">
        <f>F82*$G$26</f>
        <v>0.14633437331253374</v>
      </c>
      <c r="E83" s="56"/>
      <c r="F83" s="59"/>
    </row>
    <row r="84" spans="1:9" ht="15" customHeight="1">
      <c r="A84" s="81" t="s">
        <v>69</v>
      </c>
      <c r="B84" s="83">
        <f>F82*$E$26</f>
        <v>7.7996025079498404E-2</v>
      </c>
      <c r="C84" s="56"/>
      <c r="D84" s="56"/>
      <c r="E84" s="56"/>
      <c r="F84" s="59"/>
    </row>
    <row r="85" spans="1:9" ht="15" customHeight="1">
      <c r="A85" s="84"/>
      <c r="B85" s="56"/>
      <c r="C85" s="56"/>
      <c r="D85" s="56"/>
      <c r="E85" s="56"/>
      <c r="F85" s="59"/>
    </row>
    <row r="86" spans="1:9" ht="15" customHeight="1">
      <c r="A86" s="81" t="s">
        <v>70</v>
      </c>
      <c r="B86" s="83">
        <f>B48-B84</f>
        <v>0.52400397492050155</v>
      </c>
      <c r="C86" s="56"/>
      <c r="D86" s="56"/>
      <c r="E86" s="56"/>
      <c r="F86" s="59"/>
    </row>
    <row r="87" spans="1:9" ht="15" customHeight="1">
      <c r="A87" s="81" t="s">
        <v>65</v>
      </c>
      <c r="B87" s="83">
        <f>B86/$E$40</f>
        <v>6.9175442233729582E-4</v>
      </c>
      <c r="C87" s="56"/>
      <c r="D87" s="56"/>
      <c r="E87" s="56"/>
      <c r="F87" s="59"/>
    </row>
    <row r="88" spans="1:9" ht="15" customHeight="1">
      <c r="A88" s="81" t="s">
        <v>25</v>
      </c>
      <c r="B88" s="56"/>
      <c r="C88" s="56"/>
      <c r="D88" s="83">
        <f>D48-D83</f>
        <v>0.21266562668746625</v>
      </c>
      <c r="E88" s="56"/>
      <c r="F88" s="59"/>
    </row>
    <row r="89" spans="1:9" ht="15" customHeight="1">
      <c r="A89" s="72" t="s">
        <v>65</v>
      </c>
      <c r="B89" s="66"/>
      <c r="C89" s="66"/>
      <c r="D89" s="87">
        <f>D88/$G$40</f>
        <v>6.7843139096384372E-4</v>
      </c>
      <c r="E89" s="66"/>
      <c r="F89" s="65"/>
    </row>
    <row r="90" spans="1:9" ht="15" customHeight="1"/>
    <row r="91" spans="1:9" ht="15" customHeight="1">
      <c r="A91" s="35" t="s">
        <v>27</v>
      </c>
    </row>
    <row r="92" spans="1:9" ht="22.5" customHeight="1">
      <c r="A92" s="88" t="s">
        <v>28</v>
      </c>
      <c r="B92" s="40" t="s">
        <v>71</v>
      </c>
      <c r="C92" s="89">
        <v>158.04499999999999</v>
      </c>
      <c r="D92" s="57"/>
      <c r="E92" s="90" t="s">
        <v>72</v>
      </c>
      <c r="F92" s="89">
        <v>294.19</v>
      </c>
      <c r="G92" s="80"/>
      <c r="H92" s="80"/>
      <c r="I92" s="57"/>
    </row>
    <row r="93" spans="1:9" ht="15" customHeight="1">
      <c r="A93" s="91" t="s">
        <v>29</v>
      </c>
      <c r="B93" s="40" t="s">
        <v>30</v>
      </c>
      <c r="C93" s="40" t="s">
        <v>31</v>
      </c>
      <c r="D93" s="92" t="s">
        <v>32</v>
      </c>
      <c r="E93" s="90" t="s">
        <v>30</v>
      </c>
      <c r="F93" s="40" t="s">
        <v>33</v>
      </c>
      <c r="G93" s="92" t="s">
        <v>32</v>
      </c>
      <c r="H93" s="90" t="s">
        <v>34</v>
      </c>
      <c r="I93" s="40" t="s">
        <v>32</v>
      </c>
    </row>
    <row r="94" spans="1:9" ht="15" customHeight="1" thickBot="1">
      <c r="A94" s="93"/>
      <c r="B94" s="94"/>
      <c r="C94" s="95" t="s">
        <v>7</v>
      </c>
      <c r="D94" s="96" t="s">
        <v>35</v>
      </c>
      <c r="E94" s="97"/>
      <c r="F94" s="44" t="s">
        <v>36</v>
      </c>
      <c r="G94" s="98" t="s">
        <v>35</v>
      </c>
      <c r="H94" s="99" t="s">
        <v>37</v>
      </c>
      <c r="I94" s="44" t="s">
        <v>35</v>
      </c>
    </row>
    <row r="95" spans="1:9" ht="15" customHeight="1">
      <c r="A95" s="91" t="s">
        <v>21</v>
      </c>
      <c r="B95" s="100">
        <f>F6</f>
        <v>2.3707799999999999</v>
      </c>
      <c r="C95" s="100">
        <f>(F52*50)*$C$92</f>
        <v>2.4678233185336289</v>
      </c>
      <c r="D95" s="101">
        <f>(C95-B95)/B95</f>
        <v>4.0933076259133713E-2</v>
      </c>
      <c r="E95" s="102">
        <f>F11</f>
        <v>7.3549000000000007</v>
      </c>
      <c r="F95" s="103">
        <f>(B57*50)*$F$92</f>
        <v>7.2645866461482651</v>
      </c>
      <c r="G95" s="104">
        <f>(F95-E95)/E95</f>
        <v>-1.2279344906352982E-2</v>
      </c>
      <c r="H95" s="102">
        <f>(D59*50)*$F$92</f>
        <v>7.1550538551755549</v>
      </c>
      <c r="I95" s="105">
        <f>(H95-E95)/E95</f>
        <v>-2.717183711871619E-2</v>
      </c>
    </row>
    <row r="96" spans="1:9" ht="15" customHeight="1">
      <c r="A96" s="106"/>
      <c r="B96" s="107"/>
      <c r="C96" s="107"/>
      <c r="D96" s="108"/>
      <c r="E96" s="109"/>
      <c r="F96" s="107"/>
      <c r="G96" s="110"/>
      <c r="H96" s="109"/>
      <c r="I96" s="94"/>
    </row>
    <row r="97" spans="1:9" ht="15" customHeight="1">
      <c r="A97" s="91" t="s">
        <v>38</v>
      </c>
      <c r="B97" s="103">
        <f>F7</f>
        <v>3.1610399999999998</v>
      </c>
      <c r="C97" s="103">
        <f>(F62*50)*$C$92</f>
        <v>3.2394625982480343</v>
      </c>
      <c r="D97" s="104">
        <f>(C97-B97)/B97</f>
        <v>2.4809112902093755E-2</v>
      </c>
      <c r="E97" s="102">
        <f>F12</f>
        <v>2.9419600000000004</v>
      </c>
      <c r="F97" s="103">
        <f>(B67*50)*$F$92</f>
        <v>3.1494404860912693</v>
      </c>
      <c r="G97" s="104">
        <f>(F97-E97)/E97</f>
        <v>7.0524577523579129E-2</v>
      </c>
      <c r="H97" s="102">
        <f>(D69*50)*$F$92</f>
        <v>3.4653815899756042</v>
      </c>
      <c r="I97" s="105">
        <f>(H97-E97)/E97</f>
        <v>0.17791594378428116</v>
      </c>
    </row>
    <row r="98" spans="1:9" ht="15" customHeight="1">
      <c r="A98" s="106"/>
      <c r="B98" s="107"/>
      <c r="C98" s="107"/>
      <c r="D98" s="108"/>
      <c r="E98" s="109"/>
      <c r="F98" s="107"/>
      <c r="G98" s="110"/>
      <c r="H98" s="109"/>
      <c r="I98" s="94"/>
    </row>
    <row r="99" spans="1:9" ht="15" customHeight="1">
      <c r="A99" s="111" t="s">
        <v>39</v>
      </c>
      <c r="B99" s="112">
        <f>F8</f>
        <v>0.79025999999999996</v>
      </c>
      <c r="C99" s="112">
        <f>(F72*50)*$C$92</f>
        <v>0.83920216595668062</v>
      </c>
      <c r="D99" s="67">
        <f>(C99-B99)/B99</f>
        <v>6.1931726212487867E-2</v>
      </c>
      <c r="E99" s="113">
        <f>F13</f>
        <v>11.767840000000001</v>
      </c>
      <c r="F99" s="112">
        <f>(B77*50)*$F$92</f>
        <v>11.725103502405199</v>
      </c>
      <c r="G99" s="67">
        <f>(F99-E99)/E99</f>
        <v>-3.6316348280400102E-3</v>
      </c>
      <c r="H99" s="113">
        <f>(D79*50)*$F$92</f>
        <v>11.5489341976559</v>
      </c>
      <c r="I99" s="114">
        <f>(H99-E99)/E99</f>
        <v>-1.860203761642763E-2</v>
      </c>
    </row>
    <row r="100" spans="1:9" ht="15" customHeight="1">
      <c r="A100" s="106"/>
      <c r="B100" s="62"/>
      <c r="C100" s="62"/>
      <c r="D100" s="62"/>
      <c r="E100" s="62"/>
      <c r="F100" s="62"/>
      <c r="G100" s="62"/>
      <c r="H100" s="62"/>
      <c r="I100" s="62"/>
    </row>
    <row r="101" spans="1:9" ht="22.5" customHeight="1">
      <c r="A101" s="88" t="s">
        <v>28</v>
      </c>
      <c r="B101" s="40" t="s">
        <v>71</v>
      </c>
      <c r="C101" s="40">
        <v>158.04499999999999</v>
      </c>
      <c r="D101" s="115"/>
      <c r="E101" s="40" t="s">
        <v>72</v>
      </c>
      <c r="F101" s="40">
        <v>294.19099999999997</v>
      </c>
      <c r="G101" s="115"/>
      <c r="H101" s="115"/>
      <c r="I101" s="116"/>
    </row>
    <row r="102" spans="1:9" ht="15" customHeight="1">
      <c r="A102" s="91" t="s">
        <v>40</v>
      </c>
      <c r="B102" s="40" t="s">
        <v>41</v>
      </c>
      <c r="C102" s="40" t="s">
        <v>31</v>
      </c>
      <c r="D102" s="90" t="s">
        <v>32</v>
      </c>
      <c r="E102" s="40" t="s">
        <v>41</v>
      </c>
      <c r="F102" s="40" t="s">
        <v>42</v>
      </c>
      <c r="G102" s="92" t="s">
        <v>32</v>
      </c>
      <c r="H102" s="40" t="s">
        <v>42</v>
      </c>
      <c r="I102" s="92" t="s">
        <v>32</v>
      </c>
    </row>
    <row r="103" spans="1:9" ht="15" customHeight="1" thickBot="1">
      <c r="A103" s="93"/>
      <c r="B103" s="117"/>
      <c r="C103" s="44" t="s">
        <v>6</v>
      </c>
      <c r="D103" s="99" t="s">
        <v>35</v>
      </c>
      <c r="E103" s="117"/>
      <c r="F103" s="44" t="s">
        <v>36</v>
      </c>
      <c r="G103" s="98" t="s">
        <v>35</v>
      </c>
      <c r="H103" s="44" t="s">
        <v>37</v>
      </c>
      <c r="I103" s="98" t="s">
        <v>35</v>
      </c>
    </row>
    <row r="104" spans="1:9" ht="15" customHeight="1">
      <c r="A104" s="91" t="s">
        <v>21</v>
      </c>
      <c r="B104" s="118">
        <f>E6</f>
        <v>1.5</v>
      </c>
      <c r="C104" s="119">
        <f>C95/$B$5</f>
        <v>1.5613996143887006</v>
      </c>
      <c r="D104" s="120">
        <f>(C104-B104)/B104</f>
        <v>4.0933076259133706E-2</v>
      </c>
      <c r="E104" s="118">
        <f>E11</f>
        <v>2.5</v>
      </c>
      <c r="F104" s="103">
        <f>F95/$B$10</f>
        <v>2.4693016377341173</v>
      </c>
      <c r="G104" s="104">
        <f>(F104-E104)/E104</f>
        <v>-1.2279344906353096E-2</v>
      </c>
      <c r="H104" s="103">
        <f>H95/$B$10</f>
        <v>2.4320704072032093</v>
      </c>
      <c r="I104" s="104">
        <f>(H104-E104)/E104</f>
        <v>-2.717183711871627E-2</v>
      </c>
    </row>
    <row r="105" spans="1:9" ht="15" customHeight="1">
      <c r="A105" s="106"/>
      <c r="B105" s="121"/>
      <c r="C105" s="122"/>
      <c r="D105" s="123"/>
      <c r="E105" s="121"/>
      <c r="F105" s="107"/>
      <c r="G105" s="110"/>
      <c r="H105" s="107"/>
      <c r="I105" s="110"/>
    </row>
    <row r="106" spans="1:9" ht="15" customHeight="1">
      <c r="A106" s="91" t="s">
        <v>38</v>
      </c>
      <c r="B106" s="118">
        <f>E7</f>
        <v>2</v>
      </c>
      <c r="C106" s="119">
        <f>C97/$B$5</f>
        <v>2.0496182258041875</v>
      </c>
      <c r="D106" s="120">
        <f>(C106-B106)/B106</f>
        <v>2.4809112902093755E-2</v>
      </c>
      <c r="E106" s="118">
        <f>E12</f>
        <v>1</v>
      </c>
      <c r="F106" s="103">
        <f>F97/$B$10</f>
        <v>1.0705245775235792</v>
      </c>
      <c r="G106" s="104">
        <f>(F106-E106)/E106</f>
        <v>7.0524577523579213E-2</v>
      </c>
      <c r="H106" s="103">
        <f>H97/$B$10</f>
        <v>1.1779159437842812</v>
      </c>
      <c r="I106" s="104">
        <f>(H106-E106)/E106</f>
        <v>0.17791594378428122</v>
      </c>
    </row>
    <row r="107" spans="1:9" ht="15" customHeight="1">
      <c r="A107" s="106"/>
      <c r="B107" s="121"/>
      <c r="C107" s="122"/>
      <c r="D107" s="123"/>
      <c r="E107" s="121"/>
      <c r="F107" s="107"/>
      <c r="G107" s="110"/>
      <c r="H107" s="107"/>
      <c r="I107" s="110"/>
    </row>
    <row r="108" spans="1:9" ht="15" customHeight="1">
      <c r="A108" s="111" t="s">
        <v>39</v>
      </c>
      <c r="B108" s="124">
        <f>E8</f>
        <v>0.5</v>
      </c>
      <c r="C108" s="125">
        <f>C99/$B$5</f>
        <v>0.53096586310624394</v>
      </c>
      <c r="D108" s="126">
        <f>(C108-B108)/B108</f>
        <v>6.1931726212487881E-2</v>
      </c>
      <c r="E108" s="124">
        <f>E13</f>
        <v>4</v>
      </c>
      <c r="F108" s="112">
        <f>F99/$B$10</f>
        <v>3.9854734606878401</v>
      </c>
      <c r="G108" s="67">
        <f>(F108-E108)/E108</f>
        <v>-3.6316348280399646E-3</v>
      </c>
      <c r="H108" s="112">
        <f>H99/$B$10</f>
        <v>3.9255918495342894</v>
      </c>
      <c r="I108" s="67">
        <f>(H108-E108)/E108</f>
        <v>-1.8602037616427647E-2</v>
      </c>
    </row>
    <row r="109" spans="1:9" ht="15" customHeight="1">
      <c r="B109" s="127"/>
    </row>
    <row r="110" spans="1:9" ht="15" customHeight="1"/>
    <row r="111" spans="1:9" ht="15" customHeight="1">
      <c r="A111" s="35" t="s">
        <v>43</v>
      </c>
    </row>
    <row r="112" spans="1:9" ht="15" customHeight="1"/>
    <row r="113" spans="1:4" ht="15" customHeight="1">
      <c r="A113" s="35" t="s">
        <v>84</v>
      </c>
    </row>
    <row r="114" spans="1:4" ht="15" customHeight="1">
      <c r="A114" s="22" t="s">
        <v>44</v>
      </c>
      <c r="D114" s="36">
        <v>50</v>
      </c>
    </row>
    <row r="115" spans="1:4" ht="15" customHeight="1">
      <c r="A115" s="21" t="s">
        <v>73</v>
      </c>
    </row>
    <row r="116" spans="1:4" ht="17.100000000000001" customHeight="1">
      <c r="A116" s="22" t="s">
        <v>74</v>
      </c>
      <c r="D116" s="36">
        <f>F82</f>
        <v>2.9384412311753762E-4</v>
      </c>
    </row>
    <row r="117" spans="1:4" ht="17.100000000000001" customHeight="1">
      <c r="A117" s="22" t="s">
        <v>75</v>
      </c>
      <c r="D117" s="36">
        <f>(D116*D114)</f>
        <v>1.4692206155876882E-2</v>
      </c>
    </row>
    <row r="118" spans="1:4" ht="17.100000000000001" customHeight="1">
      <c r="A118" s="128" t="s">
        <v>76</v>
      </c>
      <c r="B118" s="129"/>
      <c r="C118" s="129"/>
      <c r="D118" s="130">
        <f>D117*B4</f>
        <v>2.3221325673486528</v>
      </c>
    </row>
    <row r="119" spans="1:4" ht="15" customHeight="1"/>
    <row r="120" spans="1:4" ht="15" customHeight="1">
      <c r="A120" s="21" t="s">
        <v>77</v>
      </c>
    </row>
    <row r="121" spans="1:4" ht="17.100000000000001" customHeight="1">
      <c r="A121" s="22" t="s">
        <v>78</v>
      </c>
      <c r="D121" s="36">
        <f>B87</f>
        <v>6.9175442233729582E-4</v>
      </c>
    </row>
    <row r="122" spans="1:4" ht="17.100000000000001" customHeight="1">
      <c r="A122" s="22" t="s">
        <v>79</v>
      </c>
      <c r="D122" s="36">
        <f>(D121*D114)</f>
        <v>3.4587721116864791E-2</v>
      </c>
    </row>
    <row r="123" spans="1:4" ht="17.100000000000001" customHeight="1">
      <c r="A123" s="128" t="s">
        <v>80</v>
      </c>
      <c r="B123" s="129"/>
      <c r="C123" s="129"/>
      <c r="D123" s="130">
        <f>D122*B9</f>
        <v>10.175569201697154</v>
      </c>
    </row>
    <row r="124" spans="1:4" ht="15" customHeight="1"/>
    <row r="125" spans="1:4" ht="15" customHeight="1">
      <c r="A125" s="21" t="s">
        <v>81</v>
      </c>
    </row>
    <row r="126" spans="1:4" ht="17.100000000000001" customHeight="1">
      <c r="A126" s="22" t="s">
        <v>78</v>
      </c>
      <c r="D126" s="36">
        <f>D89</f>
        <v>6.7843139096384372E-4</v>
      </c>
    </row>
    <row r="127" spans="1:4" ht="17.100000000000001" customHeight="1">
      <c r="A127" s="22" t="s">
        <v>79</v>
      </c>
      <c r="D127" s="36">
        <f>D126*D114</f>
        <v>3.3921569548192185E-2</v>
      </c>
    </row>
    <row r="128" spans="1:4" ht="17.100000000000001" customHeight="1">
      <c r="A128" s="128" t="s">
        <v>80</v>
      </c>
      <c r="B128" s="129"/>
      <c r="C128" s="129"/>
      <c r="D128" s="130">
        <f>D127*B9</f>
        <v>9.9795900747999493</v>
      </c>
    </row>
    <row r="129" spans="1:8" ht="15" customHeight="1"/>
    <row r="130" spans="1:8" ht="15" customHeight="1">
      <c r="A130" s="131"/>
    </row>
    <row r="131" spans="1:8" ht="15" customHeight="1"/>
    <row r="132" spans="1:8" ht="15" customHeight="1">
      <c r="A132" s="35" t="s">
        <v>82</v>
      </c>
      <c r="E132" s="35" t="s">
        <v>83</v>
      </c>
    </row>
    <row r="133" spans="1:8" ht="15" customHeight="1" thickBot="1">
      <c r="A133" s="132" t="s">
        <v>6</v>
      </c>
      <c r="B133" s="133" t="s">
        <v>52</v>
      </c>
      <c r="C133" s="133" t="s">
        <v>45</v>
      </c>
      <c r="D133" s="134" t="s">
        <v>46</v>
      </c>
      <c r="E133" s="132" t="s">
        <v>6</v>
      </c>
      <c r="F133" s="133" t="s">
        <v>52</v>
      </c>
      <c r="G133" s="133" t="s">
        <v>45</v>
      </c>
      <c r="H133" s="134" t="s">
        <v>46</v>
      </c>
    </row>
    <row r="134" spans="1:8" ht="15" customHeight="1">
      <c r="A134" s="135">
        <f>A20</f>
        <v>0.5</v>
      </c>
      <c r="B134" s="136">
        <f>D20</f>
        <v>2.8000000000000001E-2</v>
      </c>
      <c r="C134" s="136">
        <f>F20</f>
        <v>5.0999999999999997E-2</v>
      </c>
      <c r="D134" s="137">
        <f>H20</f>
        <v>0.22800000000000001</v>
      </c>
      <c r="E134" s="135">
        <f>A34</f>
        <v>1</v>
      </c>
      <c r="F134" s="138">
        <f>D34</f>
        <v>0.153</v>
      </c>
      <c r="G134" s="138">
        <f>F34</f>
        <v>6.5000000000000002E-2</v>
      </c>
      <c r="H134" s="139">
        <f>H34</f>
        <v>4.0000000000000001E-3</v>
      </c>
    </row>
    <row r="135" spans="1:8" ht="15" customHeight="1">
      <c r="A135" s="135">
        <f>A21</f>
        <v>1</v>
      </c>
      <c r="B135" s="136">
        <f>D21</f>
        <v>5.1999999999999998E-2</v>
      </c>
      <c r="C135" s="136">
        <f>F21</f>
        <v>9.9000000000000005E-2</v>
      </c>
      <c r="D135" s="137">
        <f>H21</f>
        <v>0.45</v>
      </c>
      <c r="E135" s="135">
        <f>A35</f>
        <v>2</v>
      </c>
      <c r="F135" s="138">
        <f>D35</f>
        <v>0.29399999999999998</v>
      </c>
      <c r="G135" s="138">
        <f>F35</f>
        <v>0.124</v>
      </c>
      <c r="H135" s="139">
        <f>H35</f>
        <v>7.0000000000000001E-3</v>
      </c>
    </row>
    <row r="136" spans="1:8" ht="15" customHeight="1">
      <c r="A136" s="135">
        <f>A22</f>
        <v>1.5</v>
      </c>
      <c r="B136" s="136">
        <f>D22</f>
        <v>7.6999999999999999E-2</v>
      </c>
      <c r="C136" s="136">
        <f>F22</f>
        <v>0.14699999999999999</v>
      </c>
      <c r="D136" s="137">
        <f>H22</f>
        <v>0.66400000000000003</v>
      </c>
      <c r="E136" s="135">
        <f>A36</f>
        <v>3</v>
      </c>
      <c r="F136" s="138">
        <f>D36</f>
        <v>0.45</v>
      </c>
      <c r="G136" s="138">
        <f>F36</f>
        <v>0.188</v>
      </c>
      <c r="H136" s="139">
        <f>H36</f>
        <v>0.01</v>
      </c>
    </row>
    <row r="137" spans="1:8" ht="15" customHeight="1">
      <c r="A137" s="135">
        <f>A23</f>
        <v>2</v>
      </c>
      <c r="B137" s="136">
        <f>D23</f>
        <v>0.105</v>
      </c>
      <c r="C137" s="136">
        <f>F23</f>
        <v>0.19800000000000001</v>
      </c>
      <c r="D137" s="137">
        <f>H23</f>
        <v>0.88</v>
      </c>
      <c r="E137" s="135">
        <f>A37</f>
        <v>4</v>
      </c>
      <c r="F137" s="138">
        <f>D37</f>
        <v>0.61399999999999999</v>
      </c>
      <c r="G137" s="138">
        <f>F37</f>
        <v>0.248</v>
      </c>
      <c r="H137" s="139">
        <f>H37</f>
        <v>1.2999999999999999E-2</v>
      </c>
    </row>
    <row r="138" spans="1:8" ht="15" customHeight="1">
      <c r="A138" s="140">
        <f>A24</f>
        <v>2.5</v>
      </c>
      <c r="B138" s="141">
        <f>D24</f>
        <v>0.13400000000000001</v>
      </c>
      <c r="C138" s="141">
        <f>F24</f>
        <v>0.25</v>
      </c>
      <c r="D138" s="142">
        <f>H24</f>
        <v>1.0840000000000001</v>
      </c>
      <c r="E138" s="140">
        <f>A38</f>
        <v>5</v>
      </c>
      <c r="F138" s="143">
        <f>D38</f>
        <v>0.77</v>
      </c>
      <c r="G138" s="143">
        <f>F38</f>
        <v>0.309</v>
      </c>
      <c r="H138" s="144">
        <f>H38</f>
        <v>1.6E-2</v>
      </c>
    </row>
    <row r="139" spans="1:8" ht="15" customHeight="1">
      <c r="A139" s="145"/>
      <c r="B139" s="136"/>
      <c r="C139" s="136"/>
      <c r="D139" s="136"/>
    </row>
    <row r="140" spans="1:8" ht="15" customHeight="1">
      <c r="A140" s="28"/>
      <c r="B140" s="28"/>
      <c r="C140" s="28"/>
      <c r="D140" s="28"/>
    </row>
    <row r="141" spans="1:8" ht="15" customHeight="1"/>
    <row r="142" spans="1:8" ht="15" customHeight="1"/>
    <row r="143" spans="1:8" ht="15" customHeight="1">
      <c r="A143" s="131"/>
    </row>
    <row r="144" spans="1:8" ht="15" customHeight="1">
      <c r="D144" s="131"/>
      <c r="E144" s="131"/>
    </row>
    <row r="145" spans="5:6" ht="15" customHeight="1">
      <c r="E145" s="131"/>
      <c r="F145" s="131"/>
    </row>
    <row r="146" spans="5:6" ht="15" customHeight="1">
      <c r="E146" s="131"/>
      <c r="F146" s="131"/>
    </row>
    <row r="147" spans="5:6" ht="15" customHeight="1"/>
    <row r="148" spans="5:6" ht="15" customHeight="1"/>
    <row r="149" spans="5:6" ht="15" customHeight="1"/>
    <row r="150" spans="5:6" ht="15" customHeight="1"/>
    <row r="151" spans="5:6" ht="15" customHeight="1"/>
    <row r="152" spans="5:6" ht="15" customHeight="1"/>
    <row r="153" spans="5:6" ht="15" customHeight="1"/>
    <row r="154" spans="5:6" ht="15" customHeight="1"/>
    <row r="155" spans="5:6" ht="15" customHeight="1"/>
    <row r="156" spans="5:6" ht="15" customHeight="1"/>
    <row r="157" spans="5:6" ht="15" customHeight="1"/>
    <row r="158" spans="5:6" ht="15" customHeight="1"/>
    <row r="159" spans="5:6" ht="15" customHeight="1"/>
    <row r="160" spans="5:6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</sheetData>
  <phoneticPr fontId="0" type="noConversion"/>
  <pageMargins left="0.78740157499999996" right="0.78740157499999996" top="0.984251969" bottom="0.984251969" header="0.4921259845" footer="0.4921259845"/>
  <pageSetup paperSize="9" scale="88" fitToHeight="0" orientation="portrait" r:id="rId1"/>
  <headerFooter alignWithMargins="0">
    <oddHeader xml:space="preserve">&amp;L&amp;"Arial CE,obyčejné"&amp;8Příloha 2&amp;C&amp;6 &amp;"Arial CE,obyčejné"&amp;8 12-vícesložková analýza&amp;"Courier,obyčejné"&amp;6
</oddHeader>
    <oddFooter>&amp;C&amp;"Arial CE,obyčejné"&amp;8&amp;P</oddFooter>
  </headerFooter>
  <rowBreaks count="2" manualBreakCount="2">
    <brk id="48" max="16383" man="1"/>
    <brk id="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3</vt:i4>
      </vt:variant>
    </vt:vector>
  </HeadingPairs>
  <TitlesOfParts>
    <vt:vector size="5" baseType="lpstr">
      <vt:lpstr>Měření ABS spekter 370-550nm</vt:lpstr>
      <vt:lpstr>Stanoveni Mn+Cr</vt:lpstr>
      <vt:lpstr>Absorpční spektra</vt:lpstr>
      <vt:lpstr>Graf2_KMnO4</vt:lpstr>
      <vt:lpstr>Graf3_K2Cr2O7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11-vícesložková analýza</dc:title>
  <dc:creator>Marta Farková</dc:creator>
  <cp:lastModifiedBy>Ales H</cp:lastModifiedBy>
  <cp:lastPrinted>2015-01-23T11:35:52Z</cp:lastPrinted>
  <dcterms:created xsi:type="dcterms:W3CDTF">2001-02-27T11:49:24Z</dcterms:created>
  <dcterms:modified xsi:type="dcterms:W3CDTF">2016-02-26T12:43:11Z</dcterms:modified>
</cp:coreProperties>
</file>